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Knápek Martin\BP 2020\"/>
    </mc:Choice>
  </mc:AlternateContent>
  <bookViews>
    <workbookView xWindow="-105" yWindow="-105" windowWidth="23250" windowHeight="12570"/>
  </bookViews>
  <sheets>
    <sheet name="Kalendarozice 2020 CON x MAK" sheetId="1" r:id="rId1"/>
    <sheet name="Výsledovky, plán, predikce" sheetId="2" r:id="rId2"/>
    <sheet name="Zálohy 2020 - stav k 11-2-2020" sheetId="10" r:id="rId3"/>
    <sheet name="BP 2020 interní" sheetId="3" r:id="rId4"/>
    <sheet name="Detail BP 2020 FINAL anal." sheetId="4" r:id="rId5"/>
    <sheet name="BP 2020 FINAL Syntetiky" sheetId="5" r:id="rId6"/>
    <sheet name="FNOL CELKEM MODELACE 2020" sheetId="6" r:id="rId7"/>
    <sheet name="Zálohy 2019" sheetId="9" r:id="rId8"/>
    <sheet name="UCTO20" sheetId="7" r:id="rId9"/>
    <sheet name="UCTO20 změny" sheetId="8" r:id="rId10"/>
  </sheets>
  <externalReferences>
    <externalReference r:id="rId11"/>
    <externalReference r:id="rId12"/>
    <externalReference r:id="rId13"/>
    <externalReference r:id="rId14"/>
    <externalReference r:id="rId15"/>
  </externalReferences>
  <definedNames>
    <definedName name="_xlnm._FilterDatabase" localSheetId="5" hidden="1">'BP 2020 FINAL Syntetiky'!$A$4:$S$54</definedName>
    <definedName name="_xlnm._FilterDatabase" localSheetId="3" hidden="1">'BP 2020 interní'!$A$1:$U$837</definedName>
    <definedName name="_xlnm._FilterDatabase" localSheetId="1" hidden="1">'Výsledovky, plán, predikce'!$I$4:$I$102</definedName>
    <definedName name="_ftn1" localSheetId="6">'FNOL CELKEM MODELACE 2020'!#REF!</definedName>
    <definedName name="_ftnref1" localSheetId="6">'FNOL CELKEM MODELACE 2020'!#REF!</definedName>
    <definedName name="_PO20143">'[1]301-KPR'!#REF!</definedName>
    <definedName name="aktRok">[2]nastavení!$D$16</definedName>
    <definedName name="AS2DocOpenMode" hidden="1">"AS2DocumentEdit"</definedName>
    <definedName name="AS2HasNoAutoHeaderFooter" hidden="1">" "</definedName>
    <definedName name="AV">'[1]301-KPR'!#REF!</definedName>
    <definedName name="AVA">'[1]301-KPR'!#REF!</definedName>
    <definedName name="ax">#REF!</definedName>
    <definedName name="ay" localSheetId="6">#REF!</definedName>
    <definedName name="ay">#REF!</definedName>
    <definedName name="CBU">'[1]301-KPR'!#REF!</definedName>
    <definedName name="cf" localSheetId="6" hidden="1">{#N/A,#N/A,FALSE,"Aging Summary";#N/A,#N/A,FALSE,"Ratio Analysis";#N/A,#N/A,FALSE,"Test 120 Day Accts";#N/A,#N/A,FALSE,"Tickmarks"}</definedName>
    <definedName name="cf" hidden="1">{#N/A,#N/A,FALSE,"Aging Summary";#N/A,#N/A,FALSE,"Ratio Analysis";#N/A,#N/A,FALSE,"Test 120 Day Accts";#N/A,#N/A,FALSE,"Tickmarks"}</definedName>
    <definedName name="CFrows">[3]Languages!$A$280:$E$319</definedName>
    <definedName name="Client2" localSheetId="6">#REF!</definedName>
    <definedName name="Client2">#REF!</definedName>
    <definedName name="ClientID" localSheetId="6">#REF!</definedName>
    <definedName name="ClientID">#REF!</definedName>
    <definedName name="ClientID1" localSheetId="6">#REF!</definedName>
    <definedName name="ClientID1">#REF!</definedName>
    <definedName name="ClientID2" localSheetId="6">#REF!</definedName>
    <definedName name="ClientID2">#REF!</definedName>
    <definedName name="ClientIDI" localSheetId="6">#REF!</definedName>
    <definedName name="ClientIDI">#REF!</definedName>
    <definedName name="ClientN" localSheetId="6">#REF!</definedName>
    <definedName name="ClientN">#REF!</definedName>
    <definedName name="CSU">'[1]301-KPR'!#REF!</definedName>
    <definedName name="CUZK">'[1]301-KPR'!#REF!</definedName>
    <definedName name="_xlnm.Database" localSheetId="6">#REF!</definedName>
    <definedName name="_xlnm.Database">#REF!</definedName>
    <definedName name="Divider" localSheetId="6">#REF!</definedName>
    <definedName name="Divider">#REF!</definedName>
    <definedName name="Excel_BuiltIn__FilterDatabase_2" localSheetId="6">#REF!</definedName>
    <definedName name="Excel_BuiltIn__FilterDatabase_2">#REF!</definedName>
    <definedName name="Excel_BuiltIn__FilterDatabase_2_1" localSheetId="6">#REF!</definedName>
    <definedName name="Excel_BuiltIn__FilterDatabase_2_1">#REF!</definedName>
    <definedName name="Excel_BuiltIn__FilterDatabase_9" localSheetId="6">#REF!</definedName>
    <definedName name="Excel_BuiltIn__FilterDatabase_9">#REF!</definedName>
    <definedName name="FNOL">'[1]301-KPR'!#REF!</definedName>
    <definedName name="GA">'[1]301-KPR'!#REF!</definedName>
    <definedName name="HeadDetCz">"Text 7"</definedName>
    <definedName name="HeadDetEn">"Text 8"</definedName>
    <definedName name="HeadingsCF">[4]Languages!$B$322:$D$334</definedName>
    <definedName name="HeadingsPL">[4]Languages!$B$238:$D$250</definedName>
    <definedName name="KPp">[2]nastavení!$B$45:$C$51</definedName>
    <definedName name="Lang">[4]MENU!$G$28</definedName>
    <definedName name="MARTINNN" localSheetId="6">#REF!</definedName>
    <definedName name="MARTINNN">#REF!</definedName>
    <definedName name="MDS">'[1]301-KPR'!#REF!</definedName>
    <definedName name="MK">'[1]301-KPR'!#REF!</definedName>
    <definedName name="MPO">'[1]301-KPR'!#REF!</definedName>
    <definedName name="MS">'[1]301-KPR'!#REF!</definedName>
    <definedName name="MSMT">'[1]301-KPR'!#REF!</definedName>
    <definedName name="MZdr">'[1]301-KPR'!#REF!</definedName>
    <definedName name="MZe">'[1]301-KPR'!#REF!</definedName>
    <definedName name="_xlnm.Print_Titles" localSheetId="3">'BP 2020 interní'!$4:$10</definedName>
    <definedName name="_xlnm.Print_Titles" localSheetId="4">'Detail BP 2020 FINAL anal.'!$9:$9</definedName>
    <definedName name="NKU">'[1]301-KPR'!#REF!</definedName>
    <definedName name="_xlnm.Print_Area" localSheetId="5">'BP 2020 FINAL Syntetiky'!$C$2:$H$65</definedName>
    <definedName name="_xlnm.Print_Area" localSheetId="3">'BP 2020 interní'!$A$329:$L$387</definedName>
    <definedName name="_xlnm.Print_Area" localSheetId="4">'Detail BP 2020 FINAL anal.'!$C$3:$H$497</definedName>
    <definedName name="_xlnm.Print_Area" localSheetId="6">'FNOL CELKEM MODELACE 2020'!$A$1:$AL$24</definedName>
    <definedName name="_xlnm.Print_Area" localSheetId="0">'Kalendarozice 2020 CON x MAK'!$A$1:$AI$71</definedName>
    <definedName name="_xlnm.Print_Area" localSheetId="8">UCTO20!$A$1:$G$4270</definedName>
    <definedName name="_xlnm.Print_Area" localSheetId="1">'Výsledovky, plán, predikce'!$A$3:$O$198</definedName>
    <definedName name="OLE_LINK3" localSheetId="6">'FNOL CELKEM MODELACE 2020'!#REF!</definedName>
    <definedName name="procSankce">[2]nastavení!$C$21</definedName>
    <definedName name="Q" localSheetId="6">#REF!</definedName>
    <definedName name="Q">#REF!</definedName>
    <definedName name="refProcS">[2]nastavení!$E$19</definedName>
    <definedName name="refrok">[2]nastavení!$C$17</definedName>
    <definedName name="RRTV">'[1]301-KPR'!#REF!</definedName>
    <definedName name="SSHR">'[1]301-KPR'!#REF!</definedName>
    <definedName name="SUJB">'[1]301-KPR'!#REF!</definedName>
    <definedName name="TEST" localSheetId="6" hidden="1">{#N/A,#N/A,FALSE,"Aging Summary";#N/A,#N/A,FALSE,"Ratio Analysis";#N/A,#N/A,FALSE,"Test 120 Day Accts";#N/A,#N/A,FALSE,"Tickmarks"}</definedName>
    <definedName name="TEST" hidden="1">{#N/A,#N/A,FALSE,"Aging Summary";#N/A,#N/A,FALSE,"Ratio Analysis";#N/A,#N/A,FALSE,"Test 120 Day Accts";#N/A,#N/A,FALSE,"Tickmarks"}</definedName>
    <definedName name="TESTII" localSheetId="6">#REF!</definedName>
    <definedName name="TESTII">#REF!</definedName>
    <definedName name="TESTIII" localSheetId="6">#REF!</definedName>
    <definedName name="TESTIII">#REF!</definedName>
    <definedName name="TETS" localSheetId="6" hidden="1">{#N/A,#N/A,FALSE,"Aging Summary";#N/A,#N/A,FALSE,"Ratio Analysis";#N/A,#N/A,FALSE,"Test 120 Day Accts";#N/A,#N/A,FALSE,"Tickmarks"}</definedName>
    <definedName name="TETS" hidden="1">{#N/A,#N/A,FALSE,"Aging Summary";#N/A,#N/A,FALSE,"Ratio Analysis";#N/A,#N/A,FALSE,"Test 120 Day Accts";#N/A,#N/A,FALSE,"Tickmarks"}</definedName>
    <definedName name="TextRefCopy1" localSheetId="6">#REF!</definedName>
    <definedName name="TextRefCopy1">#REF!</definedName>
    <definedName name="TextRefCopy2" localSheetId="6">#REF!</definedName>
    <definedName name="TextRefCopy2">#REF!</definedName>
    <definedName name="TextRefCopyRangeCount" hidden="1">1</definedName>
    <definedName name="tw" localSheetId="6" hidden="1">{#N/A,#N/A,FALSE,"Aging Summary";#N/A,#N/A,FALSE,"Ratio Analysis";#N/A,#N/A,FALSE,"Test 120 Day Accts";#N/A,#N/A,FALSE,"Tickmarks"}</definedName>
    <definedName name="tw" hidden="1">{#N/A,#N/A,FALSE,"Aging Summary";#N/A,#N/A,FALSE,"Ratio Analysis";#N/A,#N/A,FALSE,"Test 120 Day Accts";#N/A,#N/A,FALSE,"Tickmarks"}</definedName>
    <definedName name="UOHS">'[1]301-KPR'!#REF!</definedName>
    <definedName name="UPV">'[1]301-KPR'!#REF!</definedName>
    <definedName name="US">'[1]301-KPR'!#REF!</definedName>
    <definedName name="USIS">'[1]301-KPR'!#REF!</definedName>
    <definedName name="VVVV" localSheetId="6">#REF!</definedName>
    <definedName name="VVVV">#REF!</definedName>
    <definedName name="wrn" localSheetId="6" hidden="1">{#N/A,#N/A,FALSE,"Aging Summary";#N/A,#N/A,FALSE,"Ratio Analysis";#N/A,#N/A,FALSE,"Test 120 Day Accts";#N/A,#N/A,FALSE,"Tickmarks"}</definedName>
    <definedName name="wrn"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MESIC">[5]nastavení!$B$17</definedName>
    <definedName name="xxx" localSheetId="6">#REF!</definedName>
    <definedName name="xxx">#REF!</definedName>
    <definedName name="Year" localSheetId="6">#REF!</definedName>
    <definedName name="Year">#REF!</definedName>
    <definedName name="YearEnd" localSheetId="6">#REF!</definedName>
    <definedName name="YearEnd">#REF!</definedName>
    <definedName name="Years" localSheetId="6">#REF!</definedName>
    <definedName name="Years">#REF!</definedName>
    <definedName name="Years1" localSheetId="6">#REF!</definedName>
    <definedName name="Years1">#REF!</definedName>
    <definedName name="ZAV">'[1]301-KPR'!#REF!</definedName>
    <definedName name="ZCBU">'[1]301-KPR'!#REF!</definedName>
    <definedName name="ZCSU">'[1]301-KPR'!#REF!</definedName>
    <definedName name="ZCUZK">'[1]301-KPR'!#REF!</definedName>
    <definedName name="ZGA">'[1]301-KPR'!#REF!</definedName>
    <definedName name="ZMDS">'[1]301-KPR'!#REF!</definedName>
    <definedName name="ZMK">'[1]301-KPR'!#REF!</definedName>
    <definedName name="ZMPO">'[1]301-KPR'!#REF!</definedName>
    <definedName name="ZMSMT">'[1]301-KPR'!#REF!</definedName>
    <definedName name="ZMZdr">'[1]301-KPR'!#REF!</definedName>
    <definedName name="ZMZe">'[1]301-KPR'!#REF!</definedName>
    <definedName name="ZNKU">'[1]301-KPR'!#REF!</definedName>
    <definedName name="ZP">[5]nastavení!$B$20:$B$30</definedName>
    <definedName name="ZRRTV">'[1]301-KPR'!#REF!</definedName>
    <definedName name="ZSSHR">'[1]301-KPR'!#REF!</definedName>
    <definedName name="ZSUJB">'[1]301-KPR'!#REF!</definedName>
    <definedName name="ZUOHS">'[1]301-KPR'!#REF!</definedName>
    <definedName name="ZUPV">'[1]301-KPR'!#REF!</definedName>
    <definedName name="ZUS">'[1]301-KPR'!#REF!</definedName>
    <definedName name="ZUSIS">'[1]301-KPR'!#REF!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97" i="1" l="1"/>
  <c r="U97" i="1"/>
  <c r="T97" i="1"/>
  <c r="S97" i="1"/>
  <c r="R97" i="1"/>
  <c r="Q97" i="1"/>
  <c r="P97" i="1"/>
  <c r="O97" i="1"/>
  <c r="N97" i="1"/>
  <c r="M97" i="1"/>
  <c r="L97" i="1"/>
  <c r="K97" i="1"/>
  <c r="M124" i="1" l="1"/>
  <c r="N124" i="1"/>
  <c r="O124" i="1" s="1"/>
  <c r="P124" i="1" s="1"/>
  <c r="Q124" i="1" s="1"/>
  <c r="R124" i="1" s="1"/>
  <c r="S124" i="1" s="1"/>
  <c r="T124" i="1" s="1"/>
  <c r="U124" i="1" s="1"/>
  <c r="V124" i="1" s="1"/>
  <c r="M125" i="1"/>
  <c r="N125" i="1" s="1"/>
  <c r="O125" i="1" s="1"/>
  <c r="P125" i="1" s="1"/>
  <c r="Q125" i="1" s="1"/>
  <c r="R125" i="1" s="1"/>
  <c r="S125" i="1" s="1"/>
  <c r="T125" i="1" s="1"/>
  <c r="U125" i="1" s="1"/>
  <c r="V125" i="1" s="1"/>
  <c r="K124" i="1"/>
  <c r="V117" i="1"/>
  <c r="U117" i="1"/>
  <c r="T117" i="1"/>
  <c r="S117" i="1"/>
  <c r="R117" i="1"/>
  <c r="Q117" i="1"/>
  <c r="P117" i="1"/>
  <c r="O117" i="1"/>
  <c r="N117" i="1"/>
  <c r="M117" i="1"/>
  <c r="L117" i="1"/>
  <c r="K117" i="1"/>
  <c r="K125" i="1" s="1"/>
  <c r="L125" i="1" s="1"/>
  <c r="J116" i="1"/>
  <c r="V116" i="1"/>
  <c r="U116" i="1"/>
  <c r="T116" i="1"/>
  <c r="S116" i="1"/>
  <c r="R116" i="1"/>
  <c r="Q116" i="1"/>
  <c r="P116" i="1"/>
  <c r="O116" i="1"/>
  <c r="N116" i="1"/>
  <c r="M116" i="1"/>
  <c r="L116" i="1"/>
  <c r="K116" i="1"/>
  <c r="L124" i="1" l="1"/>
  <c r="AL109" i="1" l="1"/>
  <c r="D2" i="10"/>
  <c r="I382" i="4" l="1"/>
  <c r="K104" i="1"/>
  <c r="A25" i="10"/>
  <c r="A24" i="10"/>
  <c r="A23" i="10"/>
  <c r="A14" i="10"/>
  <c r="J8" i="10"/>
  <c r="K8" i="10" s="1"/>
  <c r="E8" i="10"/>
  <c r="A8" i="10"/>
  <c r="K7" i="10"/>
  <c r="N7" i="10" s="1"/>
  <c r="I7" i="10"/>
  <c r="D7" i="10"/>
  <c r="K6" i="10"/>
  <c r="N6" i="10" s="1"/>
  <c r="I6" i="10"/>
  <c r="D6" i="10"/>
  <c r="K5" i="10"/>
  <c r="G5" i="10"/>
  <c r="I5" i="10" s="1"/>
  <c r="N5" i="10" s="1"/>
  <c r="D5" i="10"/>
  <c r="M5" i="10" s="1"/>
  <c r="C5" i="10"/>
  <c r="K4" i="10"/>
  <c r="N4" i="10" s="1"/>
  <c r="I4" i="10"/>
  <c r="D4" i="10"/>
  <c r="N3" i="10"/>
  <c r="M3" i="10"/>
  <c r="K3" i="10"/>
  <c r="I3" i="10"/>
  <c r="D3" i="10"/>
  <c r="D8" i="10" s="1"/>
  <c r="C3" i="10"/>
  <c r="K2" i="10"/>
  <c r="N2" i="10" s="1"/>
  <c r="I2" i="10"/>
  <c r="I8" i="10" s="1"/>
  <c r="U104" i="1" l="1"/>
  <c r="S104" i="1"/>
  <c r="T104" i="1"/>
  <c r="P104" i="1"/>
  <c r="L104" i="1"/>
  <c r="Q104" i="1"/>
  <c r="N104" i="1"/>
  <c r="R104" i="1"/>
  <c r="O104" i="1"/>
  <c r="M104" i="1"/>
  <c r="N8" i="10"/>
  <c r="M8" i="10"/>
  <c r="M4" i="10"/>
  <c r="M6" i="10"/>
  <c r="A15" i="10"/>
  <c r="A21" i="10" s="1"/>
  <c r="A26" i="10" s="1"/>
  <c r="A27" i="10" s="1"/>
  <c r="M2" i="10"/>
  <c r="M7" i="10"/>
  <c r="F25" i="9"/>
  <c r="F24" i="9"/>
  <c r="F23" i="9"/>
  <c r="F14" i="9"/>
  <c r="J8" i="9"/>
  <c r="F8" i="9"/>
  <c r="B8" i="9"/>
  <c r="K7" i="9"/>
  <c r="M7" i="9" s="1"/>
  <c r="I7" i="9"/>
  <c r="N7" i="9" s="1"/>
  <c r="E7" i="9"/>
  <c r="K6" i="9"/>
  <c r="N6" i="9" s="1"/>
  <c r="I6" i="9"/>
  <c r="E6" i="9"/>
  <c r="K5" i="9"/>
  <c r="N5" i="9" s="1"/>
  <c r="I5" i="9"/>
  <c r="H5" i="9"/>
  <c r="E5" i="9"/>
  <c r="N4" i="9"/>
  <c r="K4" i="9"/>
  <c r="M4" i="9" s="1"/>
  <c r="I4" i="9"/>
  <c r="E4" i="9"/>
  <c r="K3" i="9"/>
  <c r="N3" i="9" s="1"/>
  <c r="I3" i="9"/>
  <c r="I8" i="9" s="1"/>
  <c r="H3" i="9"/>
  <c r="E3" i="9"/>
  <c r="N2" i="9"/>
  <c r="M2" i="9"/>
  <c r="K2" i="9"/>
  <c r="K8" i="9" s="1"/>
  <c r="I2" i="9"/>
  <c r="E2" i="9"/>
  <c r="E8" i="9" s="1"/>
  <c r="N8" i="9" l="1"/>
  <c r="M8" i="9"/>
  <c r="M5" i="9"/>
  <c r="M6" i="9"/>
  <c r="F15" i="9"/>
  <c r="F21" i="9" s="1"/>
  <c r="F26" i="9" s="1"/>
  <c r="F27" i="9" s="1"/>
  <c r="M3" i="9"/>
  <c r="E135" i="1" l="1"/>
  <c r="E146" i="1" s="1"/>
  <c r="W120" i="1"/>
  <c r="E136" i="1" l="1"/>
  <c r="E142" i="1"/>
  <c r="L98" i="1"/>
  <c r="M98" i="1"/>
  <c r="N98" i="1"/>
  <c r="O98" i="1"/>
  <c r="P98" i="1"/>
  <c r="Q98" i="1"/>
  <c r="R98" i="1"/>
  <c r="S98" i="1"/>
  <c r="T98" i="1"/>
  <c r="U98" i="1"/>
  <c r="K98" i="1"/>
  <c r="J79" i="1"/>
  <c r="J105" i="1"/>
  <c r="J104" i="1" s="1"/>
  <c r="V104" i="1" s="1"/>
  <c r="AJ104" i="1" s="1"/>
  <c r="N105" i="1" l="1"/>
  <c r="O79" i="1"/>
  <c r="S79" i="1"/>
  <c r="W79" i="1"/>
  <c r="AA79" i="1"/>
  <c r="AE79" i="1"/>
  <c r="L79" i="1"/>
  <c r="P79" i="1"/>
  <c r="T79" i="1"/>
  <c r="X79" i="1"/>
  <c r="AB79" i="1"/>
  <c r="AF79" i="1"/>
  <c r="M79" i="1"/>
  <c r="U79" i="1"/>
  <c r="AC79" i="1"/>
  <c r="AI79" i="1"/>
  <c r="V79" i="1"/>
  <c r="AD79" i="1"/>
  <c r="K79" i="1"/>
  <c r="Z79" i="1"/>
  <c r="N79" i="1"/>
  <c r="R79" i="1"/>
  <c r="Q79" i="1"/>
  <c r="Y79" i="1"/>
  <c r="AG79" i="1"/>
  <c r="AH79" i="1"/>
  <c r="U105" i="1"/>
  <c r="Q105" i="1"/>
  <c r="M105" i="1"/>
  <c r="R105" i="1"/>
  <c r="T105" i="1"/>
  <c r="P105" i="1"/>
  <c r="L105" i="1"/>
  <c r="V105" i="1"/>
  <c r="K105" i="1"/>
  <c r="S105" i="1"/>
  <c r="O105" i="1"/>
  <c r="J78" i="1"/>
  <c r="J77" i="1"/>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10" i="5"/>
  <c r="E113" i="1"/>
  <c r="J113" i="1" s="1"/>
  <c r="E114" i="1"/>
  <c r="J114" i="1" s="1"/>
  <c r="E107" i="1"/>
  <c r="J107" i="1" s="1"/>
  <c r="E108" i="1"/>
  <c r="J108" i="1" s="1"/>
  <c r="E109" i="1"/>
  <c r="J109" i="1" s="1"/>
  <c r="E110" i="1"/>
  <c r="J110" i="1" s="1"/>
  <c r="E111" i="1"/>
  <c r="J111" i="1" s="1"/>
  <c r="E112" i="1"/>
  <c r="J112" i="1" s="1"/>
  <c r="E103" i="1"/>
  <c r="J103" i="1" s="1"/>
  <c r="J106" i="1" s="1"/>
  <c r="E96" i="1"/>
  <c r="J96" i="1" s="1"/>
  <c r="E97" i="1"/>
  <c r="J97" i="1" s="1"/>
  <c r="E98" i="1"/>
  <c r="J98" i="1" s="1"/>
  <c r="V98" i="1" s="1"/>
  <c r="AJ98" i="1" s="1"/>
  <c r="E99" i="1"/>
  <c r="J99" i="1" s="1"/>
  <c r="E100" i="1"/>
  <c r="J100" i="1" s="1"/>
  <c r="E101" i="1"/>
  <c r="J101" i="1" s="1"/>
  <c r="V101" i="1" s="1"/>
  <c r="AJ101" i="1" s="1"/>
  <c r="E91" i="1"/>
  <c r="J91" i="1" s="1"/>
  <c r="E92" i="1"/>
  <c r="J92" i="1" s="1"/>
  <c r="E93" i="1"/>
  <c r="J93" i="1" s="1"/>
  <c r="E94" i="1"/>
  <c r="J94" i="1" s="1"/>
  <c r="E95" i="1"/>
  <c r="J95" i="1" s="1"/>
  <c r="V95" i="1" s="1"/>
  <c r="AJ95" i="1" s="1"/>
  <c r="E82" i="1"/>
  <c r="J82" i="1" s="1"/>
  <c r="E83" i="1"/>
  <c r="J83" i="1" s="1"/>
  <c r="E84" i="1"/>
  <c r="J84" i="1" s="1"/>
  <c r="E85" i="1"/>
  <c r="J85" i="1" s="1"/>
  <c r="E86" i="1"/>
  <c r="J86" i="1" s="1"/>
  <c r="E87" i="1"/>
  <c r="J87" i="1" s="1"/>
  <c r="E88" i="1"/>
  <c r="J88" i="1" s="1"/>
  <c r="E89" i="1"/>
  <c r="J89" i="1" s="1"/>
  <c r="E90" i="1"/>
  <c r="J90" i="1" s="1"/>
  <c r="E81" i="1"/>
  <c r="J81" i="1" s="1"/>
  <c r="E76" i="1"/>
  <c r="J76" i="1" s="1"/>
  <c r="J80" i="1" s="1"/>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487" i="4"/>
  <c r="H486" i="4"/>
  <c r="H485" i="4"/>
  <c r="H484" i="4"/>
  <c r="H483" i="4"/>
  <c r="H482" i="4"/>
  <c r="H481" i="4"/>
  <c r="H480" i="4"/>
  <c r="H479" i="4"/>
  <c r="H478" i="4"/>
  <c r="H477" i="4"/>
  <c r="H476" i="4"/>
  <c r="H475" i="4"/>
  <c r="H474" i="4"/>
  <c r="H473" i="4"/>
  <c r="H472" i="4"/>
  <c r="H471" i="4"/>
  <c r="H470" i="4"/>
  <c r="H469" i="4"/>
  <c r="H468" i="4"/>
  <c r="H467" i="4"/>
  <c r="H466" i="4"/>
  <c r="H465" i="4"/>
  <c r="H464" i="4"/>
  <c r="H463" i="4"/>
  <c r="H462" i="4"/>
  <c r="H461" i="4"/>
  <c r="H460" i="4"/>
  <c r="H459" i="4"/>
  <c r="H458" i="4"/>
  <c r="H457" i="4"/>
  <c r="H456" i="4"/>
  <c r="H455" i="4"/>
  <c r="H454" i="4"/>
  <c r="H453" i="4"/>
  <c r="H452" i="4"/>
  <c r="H451" i="4"/>
  <c r="H450" i="4"/>
  <c r="H449" i="4"/>
  <c r="H448" i="4"/>
  <c r="H447" i="4"/>
  <c r="H446" i="4"/>
  <c r="H445" i="4"/>
  <c r="H444" i="4"/>
  <c r="H443" i="4"/>
  <c r="H442" i="4"/>
  <c r="H441" i="4"/>
  <c r="H440" i="4"/>
  <c r="H439" i="4"/>
  <c r="H438" i="4"/>
  <c r="H437" i="4"/>
  <c r="H436" i="4"/>
  <c r="H435" i="4"/>
  <c r="H434" i="4"/>
  <c r="H433" i="4"/>
  <c r="H432" i="4"/>
  <c r="H431" i="4"/>
  <c r="H430" i="4"/>
  <c r="H429" i="4"/>
  <c r="H428" i="4"/>
  <c r="H427" i="4"/>
  <c r="H426" i="4"/>
  <c r="H425" i="4"/>
  <c r="H424" i="4"/>
  <c r="H423" i="4"/>
  <c r="H422" i="4"/>
  <c r="H421" i="4"/>
  <c r="H420" i="4"/>
  <c r="H419" i="4"/>
  <c r="H418" i="4"/>
  <c r="H417" i="4"/>
  <c r="H416" i="4"/>
  <c r="H415" i="4"/>
  <c r="H414" i="4"/>
  <c r="H413" i="4"/>
  <c r="H412" i="4"/>
  <c r="H411" i="4"/>
  <c r="H410" i="4"/>
  <c r="H409" i="4"/>
  <c r="H408" i="4"/>
  <c r="H407" i="4"/>
  <c r="H406" i="4"/>
  <c r="H405" i="4"/>
  <c r="H404" i="4"/>
  <c r="H403" i="4"/>
  <c r="H402" i="4"/>
  <c r="H401" i="4"/>
  <c r="H400" i="4"/>
  <c r="H399" i="4"/>
  <c r="H398" i="4"/>
  <c r="H397" i="4"/>
  <c r="H396" i="4"/>
  <c r="H395" i="4"/>
  <c r="H394" i="4"/>
  <c r="H393" i="4"/>
  <c r="H392" i="4"/>
  <c r="H391" i="4"/>
  <c r="H390" i="4"/>
  <c r="H389" i="4"/>
  <c r="H388" i="4"/>
  <c r="H387" i="4"/>
  <c r="H386" i="4"/>
  <c r="H385" i="4"/>
  <c r="H384" i="4"/>
  <c r="H383" i="4"/>
  <c r="H382" i="4"/>
  <c r="H381" i="4"/>
  <c r="H380" i="4"/>
  <c r="H379" i="4"/>
  <c r="H378" i="4"/>
  <c r="H377" i="4"/>
  <c r="H376" i="4"/>
  <c r="H375" i="4"/>
  <c r="H374" i="4"/>
  <c r="H373" i="4"/>
  <c r="H372" i="4"/>
  <c r="H371" i="4"/>
  <c r="H370" i="4"/>
  <c r="H369" i="4"/>
  <c r="H368" i="4"/>
  <c r="H367" i="4"/>
  <c r="H366" i="4"/>
  <c r="H365" i="4"/>
  <c r="H364" i="4"/>
  <c r="H363" i="4"/>
  <c r="H362" i="4"/>
  <c r="H361" i="4"/>
  <c r="H360" i="4"/>
  <c r="H359" i="4"/>
  <c r="H358" i="4"/>
  <c r="H357" i="4"/>
  <c r="H356" i="4"/>
  <c r="H355" i="4"/>
  <c r="H354" i="4"/>
  <c r="H353" i="4"/>
  <c r="H352" i="4"/>
  <c r="H351" i="4"/>
  <c r="H350" i="4"/>
  <c r="H349" i="4"/>
  <c r="H348" i="4"/>
  <c r="H347" i="4"/>
  <c r="H346" i="4"/>
  <c r="H345" i="4"/>
  <c r="H344" i="4"/>
  <c r="H343" i="4"/>
  <c r="H342" i="4"/>
  <c r="H341" i="4"/>
  <c r="H340" i="4"/>
  <c r="H339" i="4"/>
  <c r="H338" i="4"/>
  <c r="H337" i="4"/>
  <c r="H336" i="4"/>
  <c r="H335" i="4"/>
  <c r="H334" i="4"/>
  <c r="H333" i="4"/>
  <c r="H332" i="4"/>
  <c r="H331" i="4"/>
  <c r="H330" i="4"/>
  <c r="H329" i="4"/>
  <c r="H328" i="4"/>
  <c r="H327" i="4"/>
  <c r="H326" i="4"/>
  <c r="H325" i="4"/>
  <c r="H324" i="4"/>
  <c r="H323" i="4"/>
  <c r="H322" i="4"/>
  <c r="H321" i="4"/>
  <c r="H320" i="4"/>
  <c r="H319" i="4"/>
  <c r="H318" i="4"/>
  <c r="H317" i="4"/>
  <c r="H316" i="4"/>
  <c r="H315" i="4"/>
  <c r="H314" i="4"/>
  <c r="H313" i="4"/>
  <c r="H312" i="4"/>
  <c r="H311" i="4"/>
  <c r="H310" i="4"/>
  <c r="H309" i="4"/>
  <c r="H308" i="4"/>
  <c r="H307" i="4"/>
  <c r="H306" i="4"/>
  <c r="H305" i="4"/>
  <c r="H304" i="4"/>
  <c r="H303" i="4"/>
  <c r="H302" i="4"/>
  <c r="H301" i="4"/>
  <c r="H300" i="4"/>
  <c r="H299" i="4"/>
  <c r="H298" i="4"/>
  <c r="H297" i="4"/>
  <c r="H296" i="4"/>
  <c r="H295" i="4"/>
  <c r="H294" i="4"/>
  <c r="H293" i="4"/>
  <c r="H292" i="4"/>
  <c r="H291" i="4"/>
  <c r="H290" i="4"/>
  <c r="H289" i="4"/>
  <c r="H288" i="4"/>
  <c r="H287" i="4"/>
  <c r="H286" i="4"/>
  <c r="H285" i="4"/>
  <c r="H284" i="4"/>
  <c r="H283" i="4"/>
  <c r="H282" i="4"/>
  <c r="H281" i="4"/>
  <c r="H280" i="4"/>
  <c r="H279" i="4"/>
  <c r="H278" i="4"/>
  <c r="H277" i="4"/>
  <c r="H276" i="4"/>
  <c r="H275" i="4"/>
  <c r="H274" i="4"/>
  <c r="H273" i="4"/>
  <c r="H272" i="4"/>
  <c r="H271" i="4"/>
  <c r="H270" i="4"/>
  <c r="H269" i="4"/>
  <c r="H268" i="4"/>
  <c r="H267" i="4"/>
  <c r="H266" i="4"/>
  <c r="H265" i="4"/>
  <c r="H264" i="4"/>
  <c r="H263" i="4"/>
  <c r="H262" i="4"/>
  <c r="H261" i="4"/>
  <c r="H260" i="4"/>
  <c r="H259" i="4"/>
  <c r="H258" i="4"/>
  <c r="H257" i="4"/>
  <c r="H256" i="4"/>
  <c r="H255" i="4"/>
  <c r="H254" i="4"/>
  <c r="H253" i="4"/>
  <c r="H252" i="4"/>
  <c r="H251" i="4"/>
  <c r="H250" i="4"/>
  <c r="H249" i="4"/>
  <c r="H248" i="4"/>
  <c r="H247" i="4"/>
  <c r="H246" i="4"/>
  <c r="H245" i="4"/>
  <c r="H244" i="4"/>
  <c r="H243" i="4"/>
  <c r="H242" i="4"/>
  <c r="H241" i="4"/>
  <c r="H240" i="4"/>
  <c r="H239" i="4"/>
  <c r="H238" i="4"/>
  <c r="H237" i="4"/>
  <c r="H236" i="4"/>
  <c r="H235" i="4"/>
  <c r="H234" i="4"/>
  <c r="H233" i="4"/>
  <c r="H232" i="4"/>
  <c r="H231" i="4"/>
  <c r="H230" i="4"/>
  <c r="H229" i="4"/>
  <c r="H228" i="4"/>
  <c r="H227" i="4"/>
  <c r="H226" i="4"/>
  <c r="H225" i="4"/>
  <c r="H224" i="4"/>
  <c r="H223" i="4"/>
  <c r="H222" i="4"/>
  <c r="H221" i="4"/>
  <c r="H220" i="4"/>
  <c r="H219" i="4"/>
  <c r="H218" i="4"/>
  <c r="H217" i="4"/>
  <c r="H216" i="4"/>
  <c r="H215" i="4"/>
  <c r="H214" i="4"/>
  <c r="H213" i="4"/>
  <c r="H212" i="4"/>
  <c r="H211" i="4"/>
  <c r="H210" i="4"/>
  <c r="H209" i="4"/>
  <c r="H208" i="4"/>
  <c r="H207" i="4"/>
  <c r="H206" i="4"/>
  <c r="H205" i="4"/>
  <c r="H204" i="4"/>
  <c r="H203" i="4"/>
  <c r="H202" i="4"/>
  <c r="H201" i="4"/>
  <c r="H200" i="4"/>
  <c r="H199" i="4"/>
  <c r="H198" i="4"/>
  <c r="H197" i="4"/>
  <c r="H196" i="4"/>
  <c r="H195" i="4"/>
  <c r="H194" i="4"/>
  <c r="H193" i="4"/>
  <c r="H192" i="4"/>
  <c r="H191" i="4"/>
  <c r="H190" i="4"/>
  <c r="H189" i="4"/>
  <c r="H188" i="4"/>
  <c r="H187" i="4"/>
  <c r="H186" i="4"/>
  <c r="H185" i="4"/>
  <c r="H184" i="4"/>
  <c r="H183" i="4"/>
  <c r="H182" i="4"/>
  <c r="H181" i="4"/>
  <c r="H180" i="4"/>
  <c r="H179" i="4"/>
  <c r="H178" i="4"/>
  <c r="H177" i="4"/>
  <c r="H176" i="4"/>
  <c r="H175" i="4"/>
  <c r="H174" i="4"/>
  <c r="H173" i="4"/>
  <c r="H172" i="4"/>
  <c r="H171" i="4"/>
  <c r="H170" i="4"/>
  <c r="H169" i="4"/>
  <c r="H168" i="4"/>
  <c r="H167" i="4"/>
  <c r="H166" i="4"/>
  <c r="H165" i="4"/>
  <c r="H164" i="4"/>
  <c r="H163" i="4"/>
  <c r="H162" i="4"/>
  <c r="H161" i="4"/>
  <c r="H160" i="4"/>
  <c r="H159" i="4"/>
  <c r="H158" i="4"/>
  <c r="H157" i="4"/>
  <c r="H156" i="4"/>
  <c r="H155" i="4"/>
  <c r="H154" i="4"/>
  <c r="H153" i="4"/>
  <c r="H152" i="4"/>
  <c r="H151" i="4"/>
  <c r="H150" i="4"/>
  <c r="H149" i="4"/>
  <c r="H148" i="4"/>
  <c r="H147" i="4"/>
  <c r="H146" i="4"/>
  <c r="H145" i="4"/>
  <c r="H144" i="4"/>
  <c r="H143" i="4"/>
  <c r="H142" i="4"/>
  <c r="H141" i="4"/>
  <c r="H140" i="4"/>
  <c r="H139" i="4"/>
  <c r="H138" i="4"/>
  <c r="H137" i="4"/>
  <c r="H136" i="4"/>
  <c r="H135" i="4"/>
  <c r="H134" i="4"/>
  <c r="H133" i="4"/>
  <c r="H132" i="4"/>
  <c r="H131" i="4"/>
  <c r="H130" i="4"/>
  <c r="H129" i="4"/>
  <c r="H128" i="4"/>
  <c r="H127" i="4"/>
  <c r="H126" i="4"/>
  <c r="H125" i="4"/>
  <c r="H124" i="4"/>
  <c r="H123" i="4"/>
  <c r="H122" i="4"/>
  <c r="H121" i="4"/>
  <c r="H120" i="4"/>
  <c r="H119" i="4"/>
  <c r="H118" i="4"/>
  <c r="H117" i="4"/>
  <c r="H116" i="4"/>
  <c r="H115" i="4"/>
  <c r="H114" i="4"/>
  <c r="H113" i="4"/>
  <c r="H112" i="4"/>
  <c r="H111" i="4"/>
  <c r="H110" i="4"/>
  <c r="H109" i="4"/>
  <c r="H108" i="4"/>
  <c r="H107" i="4"/>
  <c r="H106" i="4"/>
  <c r="H105" i="4"/>
  <c r="H104" i="4"/>
  <c r="H103" i="4"/>
  <c r="H102" i="4"/>
  <c r="H101" i="4"/>
  <c r="H100" i="4"/>
  <c r="H99" i="4"/>
  <c r="H98" i="4"/>
  <c r="H97" i="4"/>
  <c r="H96" i="4"/>
  <c r="H95" i="4"/>
  <c r="H94" i="4"/>
  <c r="H93" i="4"/>
  <c r="H92" i="4"/>
  <c r="H91" i="4"/>
  <c r="H90" i="4"/>
  <c r="H89" i="4"/>
  <c r="H88" i="4"/>
  <c r="H87" i="4"/>
  <c r="H86" i="4"/>
  <c r="H85" i="4"/>
  <c r="H84" i="4"/>
  <c r="H83" i="4"/>
  <c r="H82" i="4"/>
  <c r="H81" i="4"/>
  <c r="H80" i="4"/>
  <c r="H79" i="4"/>
  <c r="H78" i="4"/>
  <c r="H77" i="4"/>
  <c r="H76" i="4"/>
  <c r="H75" i="4"/>
  <c r="H74" i="4"/>
  <c r="H73" i="4"/>
  <c r="H72" i="4"/>
  <c r="H71" i="4"/>
  <c r="H70" i="4"/>
  <c r="H69" i="4"/>
  <c r="H68" i="4"/>
  <c r="H67" i="4"/>
  <c r="H66" i="4"/>
  <c r="H65" i="4"/>
  <c r="H64" i="4"/>
  <c r="H63" i="4"/>
  <c r="H62" i="4"/>
  <c r="H61" i="4"/>
  <c r="H60" i="4"/>
  <c r="H59" i="4"/>
  <c r="H58" i="4"/>
  <c r="H57" i="4"/>
  <c r="H56" i="4"/>
  <c r="H55" i="4"/>
  <c r="H54" i="4"/>
  <c r="H53" i="4"/>
  <c r="H52" i="4"/>
  <c r="H51" i="4"/>
  <c r="H50" i="4"/>
  <c r="H49" i="4"/>
  <c r="H48" i="4"/>
  <c r="H47" i="4"/>
  <c r="H46" i="4"/>
  <c r="H45" i="4"/>
  <c r="H44" i="4"/>
  <c r="H43" i="4"/>
  <c r="H42" i="4"/>
  <c r="H41" i="4"/>
  <c r="H40" i="4"/>
  <c r="H39" i="4"/>
  <c r="H38" i="4"/>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M89" i="1" l="1"/>
  <c r="Q89" i="1"/>
  <c r="U89" i="1"/>
  <c r="L89" i="1"/>
  <c r="T89" i="1"/>
  <c r="N89" i="1"/>
  <c r="R89" i="1"/>
  <c r="V89" i="1"/>
  <c r="O89" i="1"/>
  <c r="S89" i="1"/>
  <c r="K89" i="1"/>
  <c r="P89" i="1"/>
  <c r="M91" i="1"/>
  <c r="Q91" i="1"/>
  <c r="U91" i="1"/>
  <c r="L91" i="1"/>
  <c r="N91" i="1"/>
  <c r="R91" i="1"/>
  <c r="V91" i="1"/>
  <c r="T91" i="1"/>
  <c r="O91" i="1"/>
  <c r="S91" i="1"/>
  <c r="K91" i="1"/>
  <c r="P91" i="1"/>
  <c r="J119" i="1"/>
  <c r="AJ105" i="1"/>
  <c r="AJ79" i="1"/>
  <c r="M100" i="1"/>
  <c r="Q100" i="1"/>
  <c r="U100" i="1"/>
  <c r="T100" i="1"/>
  <c r="N100" i="1"/>
  <c r="R100" i="1"/>
  <c r="V100" i="1"/>
  <c r="L100" i="1"/>
  <c r="O100" i="1"/>
  <c r="S100" i="1"/>
  <c r="K100" i="1"/>
  <c r="P100" i="1"/>
  <c r="J120" i="1"/>
  <c r="L112" i="1"/>
  <c r="P112" i="1"/>
  <c r="T112" i="1"/>
  <c r="M112" i="1"/>
  <c r="Q112" i="1"/>
  <c r="U112" i="1"/>
  <c r="N112" i="1"/>
  <c r="R112" i="1"/>
  <c r="V112" i="1"/>
  <c r="K112" i="1"/>
  <c r="O112" i="1"/>
  <c r="S112" i="1"/>
  <c r="O80" i="1"/>
  <c r="S80" i="1"/>
  <c r="K80" i="1"/>
  <c r="L80" i="1"/>
  <c r="P80" i="1"/>
  <c r="T80" i="1"/>
  <c r="Q80" i="1"/>
  <c r="R80" i="1"/>
  <c r="N80" i="1"/>
  <c r="M80" i="1"/>
  <c r="U80" i="1"/>
  <c r="V80" i="1"/>
  <c r="M111" i="1"/>
  <c r="Q111" i="1"/>
  <c r="U111" i="1"/>
  <c r="N111" i="1"/>
  <c r="R111" i="1"/>
  <c r="V111" i="1"/>
  <c r="O111" i="1"/>
  <c r="S111" i="1"/>
  <c r="W111" i="1"/>
  <c r="T111" i="1"/>
  <c r="K111" i="1"/>
  <c r="L111" i="1"/>
  <c r="P111" i="1"/>
  <c r="O107" i="1"/>
  <c r="S107" i="1"/>
  <c r="K107" i="1"/>
  <c r="L107" i="1"/>
  <c r="P107" i="1"/>
  <c r="T107" i="1"/>
  <c r="Q107" i="1"/>
  <c r="V107" i="1"/>
  <c r="R107" i="1"/>
  <c r="N107" i="1"/>
  <c r="M107" i="1"/>
  <c r="U107" i="1"/>
  <c r="O81" i="1"/>
  <c r="S81" i="1"/>
  <c r="K81" i="1"/>
  <c r="L81" i="1"/>
  <c r="P81" i="1"/>
  <c r="T81" i="1"/>
  <c r="M81" i="1"/>
  <c r="U81" i="1"/>
  <c r="N81" i="1"/>
  <c r="V81" i="1"/>
  <c r="R81" i="1"/>
  <c r="Q81" i="1"/>
  <c r="N114" i="1"/>
  <c r="R114" i="1"/>
  <c r="V114" i="1"/>
  <c r="O114" i="1"/>
  <c r="S114" i="1"/>
  <c r="W114" i="1"/>
  <c r="L114" i="1"/>
  <c r="P114" i="1"/>
  <c r="T114" i="1"/>
  <c r="K114" i="1"/>
  <c r="Q114" i="1"/>
  <c r="U114" i="1"/>
  <c r="M114" i="1"/>
  <c r="M92" i="1"/>
  <c r="Q92" i="1"/>
  <c r="U92" i="1"/>
  <c r="N92" i="1"/>
  <c r="R92" i="1"/>
  <c r="V92" i="1"/>
  <c r="S92" i="1"/>
  <c r="L92" i="1"/>
  <c r="T92" i="1"/>
  <c r="O92" i="1"/>
  <c r="K92" i="1"/>
  <c r="P92" i="1"/>
  <c r="N106" i="1"/>
  <c r="N103" i="1" s="1"/>
  <c r="R106" i="1"/>
  <c r="R103" i="1" s="1"/>
  <c r="V106" i="1"/>
  <c r="O106" i="1"/>
  <c r="S106" i="1"/>
  <c r="K106" i="1"/>
  <c r="L106" i="1"/>
  <c r="P106" i="1"/>
  <c r="P103" i="1" s="1"/>
  <c r="T106" i="1"/>
  <c r="T103" i="1" s="1"/>
  <c r="M106" i="1"/>
  <c r="Q106" i="1"/>
  <c r="U106" i="1"/>
  <c r="U103" i="1" s="1"/>
  <c r="M109" i="1"/>
  <c r="Q109" i="1"/>
  <c r="U109" i="1"/>
  <c r="N109" i="1"/>
  <c r="R109" i="1"/>
  <c r="V109" i="1"/>
  <c r="O109" i="1"/>
  <c r="S109" i="1"/>
  <c r="K109" i="1"/>
  <c r="L109" i="1"/>
  <c r="P109" i="1"/>
  <c r="T109" i="1"/>
  <c r="O113" i="1"/>
  <c r="S113" i="1"/>
  <c r="K113" i="1"/>
  <c r="L113" i="1"/>
  <c r="P113" i="1"/>
  <c r="T113" i="1"/>
  <c r="M113" i="1"/>
  <c r="U113" i="1"/>
  <c r="N113" i="1"/>
  <c r="V113" i="1"/>
  <c r="Q113" i="1"/>
  <c r="R113" i="1"/>
  <c r="L85" i="1"/>
  <c r="P85" i="1"/>
  <c r="T85" i="1"/>
  <c r="M85" i="1"/>
  <c r="Q85" i="1"/>
  <c r="U85" i="1"/>
  <c r="R85" i="1"/>
  <c r="O85" i="1"/>
  <c r="K85" i="1"/>
  <c r="S85" i="1"/>
  <c r="N85" i="1"/>
  <c r="V85" i="1"/>
  <c r="S103" i="1"/>
  <c r="Q103" i="1"/>
  <c r="M82" i="1"/>
  <c r="M108" i="1" s="1"/>
  <c r="M119" i="1" s="1"/>
  <c r="Q82" i="1"/>
  <c r="Q108" i="1" s="1"/>
  <c r="Q119" i="1" s="1"/>
  <c r="U82" i="1"/>
  <c r="U108" i="1" s="1"/>
  <c r="U119" i="1" s="1"/>
  <c r="N82" i="1"/>
  <c r="N108" i="1" s="1"/>
  <c r="N119" i="1" s="1"/>
  <c r="R82" i="1"/>
  <c r="R108" i="1" s="1"/>
  <c r="R119" i="1" s="1"/>
  <c r="V82" i="1"/>
  <c r="V108" i="1" s="1"/>
  <c r="V119" i="1" s="1"/>
  <c r="S82" i="1"/>
  <c r="S108" i="1" s="1"/>
  <c r="S119" i="1" s="1"/>
  <c r="L82" i="1"/>
  <c r="L108" i="1" s="1"/>
  <c r="L119" i="1" s="1"/>
  <c r="P82" i="1"/>
  <c r="P108" i="1" s="1"/>
  <c r="P119" i="1" s="1"/>
  <c r="T82" i="1"/>
  <c r="T108" i="1" s="1"/>
  <c r="T119" i="1" s="1"/>
  <c r="O82" i="1"/>
  <c r="O108" i="1" s="1"/>
  <c r="O119" i="1" s="1"/>
  <c r="W82" i="1"/>
  <c r="W119" i="1" s="1"/>
  <c r="K82" i="1"/>
  <c r="L88" i="1"/>
  <c r="P88" i="1"/>
  <c r="T88" i="1"/>
  <c r="O88" i="1"/>
  <c r="K88" i="1"/>
  <c r="M88" i="1"/>
  <c r="Q88" i="1"/>
  <c r="U88" i="1"/>
  <c r="S88" i="1"/>
  <c r="W91" i="1"/>
  <c r="N88" i="1"/>
  <c r="R88" i="1"/>
  <c r="V88" i="1"/>
  <c r="M84" i="1"/>
  <c r="Q84" i="1"/>
  <c r="U84" i="1"/>
  <c r="N84" i="1"/>
  <c r="R84" i="1"/>
  <c r="V84" i="1"/>
  <c r="S84" i="1"/>
  <c r="P84" i="1"/>
  <c r="L84" i="1"/>
  <c r="T84" i="1"/>
  <c r="O84" i="1"/>
  <c r="K84" i="1"/>
  <c r="M94" i="1"/>
  <c r="Q94" i="1"/>
  <c r="U94" i="1"/>
  <c r="N94" i="1"/>
  <c r="R94" i="1"/>
  <c r="V94" i="1"/>
  <c r="S94" i="1"/>
  <c r="P94" i="1"/>
  <c r="L94" i="1"/>
  <c r="T94" i="1"/>
  <c r="O94" i="1"/>
  <c r="K94" i="1"/>
  <c r="O77" i="1"/>
  <c r="S77" i="1"/>
  <c r="K77" i="1"/>
  <c r="R77" i="1"/>
  <c r="L77" i="1"/>
  <c r="P77" i="1"/>
  <c r="T77" i="1"/>
  <c r="V77" i="1"/>
  <c r="M77" i="1"/>
  <c r="Q77" i="1"/>
  <c r="U77" i="1"/>
  <c r="N77" i="1"/>
  <c r="L86" i="1"/>
  <c r="P86" i="1"/>
  <c r="T86" i="1"/>
  <c r="M86" i="1"/>
  <c r="Q86" i="1"/>
  <c r="U86" i="1"/>
  <c r="N86" i="1"/>
  <c r="V86" i="1"/>
  <c r="O86" i="1"/>
  <c r="S86" i="1"/>
  <c r="R86" i="1"/>
  <c r="K86" i="1"/>
  <c r="M87" i="1"/>
  <c r="Q87" i="1"/>
  <c r="U87" i="1"/>
  <c r="N87" i="1"/>
  <c r="R87" i="1"/>
  <c r="V87" i="1"/>
  <c r="O87" i="1"/>
  <c r="K87" i="1"/>
  <c r="L87" i="1"/>
  <c r="P87" i="1"/>
  <c r="T87" i="1"/>
  <c r="S87" i="1"/>
  <c r="M83" i="1"/>
  <c r="Q83" i="1"/>
  <c r="U83" i="1"/>
  <c r="N83" i="1"/>
  <c r="R83" i="1"/>
  <c r="V83" i="1"/>
  <c r="O83" i="1"/>
  <c r="K83" i="1"/>
  <c r="P83" i="1"/>
  <c r="T83" i="1"/>
  <c r="S83" i="1"/>
  <c r="L83" i="1"/>
  <c r="L93" i="1"/>
  <c r="P93" i="1"/>
  <c r="T93" i="1"/>
  <c r="M93" i="1"/>
  <c r="Q93" i="1"/>
  <c r="U93" i="1"/>
  <c r="N93" i="1"/>
  <c r="V93" i="1"/>
  <c r="S93" i="1"/>
  <c r="O93" i="1"/>
  <c r="K93" i="1"/>
  <c r="R93" i="1"/>
  <c r="N96" i="1"/>
  <c r="N110" i="1" s="1"/>
  <c r="N120" i="1" s="1"/>
  <c r="R96" i="1"/>
  <c r="R110" i="1" s="1"/>
  <c r="R120" i="1" s="1"/>
  <c r="V96" i="1"/>
  <c r="V110" i="1" s="1"/>
  <c r="V120" i="1" s="1"/>
  <c r="O96" i="1"/>
  <c r="O110" i="1" s="1"/>
  <c r="O120" i="1" s="1"/>
  <c r="S96" i="1"/>
  <c r="S110" i="1" s="1"/>
  <c r="S120" i="1" s="1"/>
  <c r="K96" i="1"/>
  <c r="P96" i="1"/>
  <c r="P110" i="1" s="1"/>
  <c r="P120" i="1" s="1"/>
  <c r="Q96" i="1"/>
  <c r="Q110" i="1" s="1"/>
  <c r="Q120" i="1" s="1"/>
  <c r="M96" i="1"/>
  <c r="M110" i="1" s="1"/>
  <c r="M120" i="1" s="1"/>
  <c r="L96" i="1"/>
  <c r="L110" i="1" s="1"/>
  <c r="L120" i="1" s="1"/>
  <c r="T96" i="1"/>
  <c r="T110" i="1" s="1"/>
  <c r="T120" i="1" s="1"/>
  <c r="U96" i="1"/>
  <c r="U110" i="1" s="1"/>
  <c r="U120" i="1" s="1"/>
  <c r="L78" i="1"/>
  <c r="P78" i="1"/>
  <c r="T78" i="1"/>
  <c r="S78" i="1"/>
  <c r="M78" i="1"/>
  <c r="Q78" i="1"/>
  <c r="U78" i="1"/>
  <c r="V78" i="1"/>
  <c r="K78" i="1"/>
  <c r="N78" i="1"/>
  <c r="R78" i="1"/>
  <c r="O78" i="1"/>
  <c r="V103" i="1"/>
  <c r="R99" i="1"/>
  <c r="O99" i="1"/>
  <c r="S99" i="1"/>
  <c r="L99" i="1"/>
  <c r="P99" i="1"/>
  <c r="T99" i="1"/>
  <c r="M99" i="1"/>
  <c r="Q99" i="1"/>
  <c r="U99" i="1"/>
  <c r="N99" i="1"/>
  <c r="K99" i="1"/>
  <c r="O103" i="1"/>
  <c r="L103" i="1"/>
  <c r="M103" i="1"/>
  <c r="M102" i="1" s="1"/>
  <c r="J75" i="1"/>
  <c r="J102" i="1"/>
  <c r="U837" i="3"/>
  <c r="T837" i="3"/>
  <c r="S837" i="3"/>
  <c r="R837" i="3"/>
  <c r="Q837" i="3"/>
  <c r="P837" i="3"/>
  <c r="O837" i="3"/>
  <c r="B837" i="3"/>
  <c r="U836" i="3"/>
  <c r="T836" i="3"/>
  <c r="S836" i="3"/>
  <c r="R836" i="3"/>
  <c r="Q836" i="3"/>
  <c r="P836" i="3"/>
  <c r="O836" i="3"/>
  <c r="B836" i="3"/>
  <c r="U835" i="3"/>
  <c r="T835" i="3"/>
  <c r="S835" i="3"/>
  <c r="R835" i="3"/>
  <c r="Q835" i="3"/>
  <c r="P835" i="3"/>
  <c r="O835" i="3"/>
  <c r="B835" i="3"/>
  <c r="U834" i="3"/>
  <c r="R834" i="3"/>
  <c r="Q834" i="3"/>
  <c r="L834" i="3"/>
  <c r="O834" i="3" s="1"/>
  <c r="K834" i="3"/>
  <c r="T834" i="3" s="1"/>
  <c r="J834" i="3"/>
  <c r="P834" i="3" s="1"/>
  <c r="I834" i="3"/>
  <c r="H834" i="3"/>
  <c r="B834" i="3"/>
  <c r="U833" i="3"/>
  <c r="T833" i="3"/>
  <c r="S833" i="3"/>
  <c r="R833" i="3"/>
  <c r="Q833" i="3"/>
  <c r="P833" i="3"/>
  <c r="O833" i="3"/>
  <c r="B833" i="3"/>
  <c r="U832" i="3"/>
  <c r="T832" i="3"/>
  <c r="S832" i="3"/>
  <c r="R832" i="3"/>
  <c r="Q832" i="3"/>
  <c r="P832" i="3"/>
  <c r="O832" i="3"/>
  <c r="B832" i="3"/>
  <c r="U831" i="3"/>
  <c r="T831" i="3"/>
  <c r="S831" i="3"/>
  <c r="R831" i="3"/>
  <c r="Q831" i="3"/>
  <c r="P831" i="3"/>
  <c r="O831" i="3"/>
  <c r="B831" i="3"/>
  <c r="U830" i="3"/>
  <c r="T830" i="3"/>
  <c r="S830" i="3"/>
  <c r="R830" i="3"/>
  <c r="Q830" i="3"/>
  <c r="P830" i="3"/>
  <c r="O830" i="3"/>
  <c r="B830" i="3"/>
  <c r="U829" i="3"/>
  <c r="R829" i="3"/>
  <c r="Q829" i="3"/>
  <c r="L829" i="3"/>
  <c r="O829" i="3" s="1"/>
  <c r="K829" i="3"/>
  <c r="T829" i="3" s="1"/>
  <c r="J829" i="3"/>
  <c r="P829" i="3" s="1"/>
  <c r="I829" i="3"/>
  <c r="H829" i="3"/>
  <c r="B829" i="3"/>
  <c r="U828" i="3"/>
  <c r="T828" i="3"/>
  <c r="R828" i="3"/>
  <c r="Q828" i="3"/>
  <c r="P828" i="3"/>
  <c r="O828" i="3"/>
  <c r="B828" i="3"/>
  <c r="U827" i="3"/>
  <c r="Q827" i="3"/>
  <c r="P827" i="3"/>
  <c r="L827" i="3"/>
  <c r="K827" i="3"/>
  <c r="T827" i="3" s="1"/>
  <c r="J827" i="3"/>
  <c r="I827" i="3"/>
  <c r="H827" i="3"/>
  <c r="B827" i="3"/>
  <c r="U826" i="3"/>
  <c r="T826" i="3"/>
  <c r="R826" i="3"/>
  <c r="Q826" i="3"/>
  <c r="P826" i="3"/>
  <c r="O826" i="3"/>
  <c r="B826" i="3"/>
  <c r="U825" i="3"/>
  <c r="T825" i="3"/>
  <c r="R825" i="3"/>
  <c r="Q825" i="3"/>
  <c r="P825" i="3"/>
  <c r="O825" i="3"/>
  <c r="B825" i="3"/>
  <c r="U824" i="3"/>
  <c r="T824" i="3"/>
  <c r="L824" i="3"/>
  <c r="K824" i="3"/>
  <c r="J824" i="3"/>
  <c r="I824" i="3"/>
  <c r="I815" i="3" s="1"/>
  <c r="H824" i="3"/>
  <c r="H815" i="3" s="1"/>
  <c r="H813" i="3" s="1"/>
  <c r="B824" i="3"/>
  <c r="U823" i="3"/>
  <c r="T823" i="3"/>
  <c r="R823" i="3"/>
  <c r="Q823" i="3"/>
  <c r="P823" i="3"/>
  <c r="O823" i="3"/>
  <c r="B823" i="3"/>
  <c r="U822" i="3"/>
  <c r="T822" i="3"/>
  <c r="R822" i="3"/>
  <c r="Q822" i="3"/>
  <c r="P822" i="3"/>
  <c r="O822" i="3"/>
  <c r="B822" i="3"/>
  <c r="U821" i="3"/>
  <c r="T821" i="3"/>
  <c r="R821" i="3"/>
  <c r="Q821" i="3"/>
  <c r="P821" i="3"/>
  <c r="O821" i="3"/>
  <c r="B821" i="3"/>
  <c r="U820" i="3"/>
  <c r="T820" i="3"/>
  <c r="R820" i="3"/>
  <c r="Q820" i="3"/>
  <c r="P820" i="3"/>
  <c r="O820" i="3"/>
  <c r="B820" i="3"/>
  <c r="U819" i="3"/>
  <c r="T819" i="3"/>
  <c r="R819" i="3"/>
  <c r="Q819" i="3"/>
  <c r="P819" i="3"/>
  <c r="O819" i="3"/>
  <c r="B819" i="3"/>
  <c r="U818" i="3"/>
  <c r="T818" i="3"/>
  <c r="R818" i="3"/>
  <c r="Q818" i="3"/>
  <c r="P818" i="3"/>
  <c r="O818" i="3"/>
  <c r="B818" i="3"/>
  <c r="U817" i="3"/>
  <c r="T817" i="3"/>
  <c r="Q817" i="3"/>
  <c r="P817" i="3"/>
  <c r="L817" i="3"/>
  <c r="O817" i="3" s="1"/>
  <c r="B817" i="3"/>
  <c r="U816" i="3"/>
  <c r="Q816" i="3"/>
  <c r="P816" i="3"/>
  <c r="L816" i="3"/>
  <c r="K816" i="3"/>
  <c r="T816" i="3" s="1"/>
  <c r="J816" i="3"/>
  <c r="J815" i="3" s="1"/>
  <c r="I816" i="3"/>
  <c r="H816" i="3"/>
  <c r="B816" i="3"/>
  <c r="U815" i="3"/>
  <c r="B815" i="3"/>
  <c r="U814" i="3"/>
  <c r="T814" i="3"/>
  <c r="S814" i="3"/>
  <c r="R814" i="3"/>
  <c r="Q814" i="3"/>
  <c r="P814" i="3"/>
  <c r="O814" i="3"/>
  <c r="B814" i="3"/>
  <c r="U813" i="3"/>
  <c r="K813" i="3"/>
  <c r="B813" i="3"/>
  <c r="U812" i="3"/>
  <c r="T812" i="3"/>
  <c r="S812" i="3"/>
  <c r="R812" i="3"/>
  <c r="Q812" i="3"/>
  <c r="P812" i="3"/>
  <c r="O812" i="3"/>
  <c r="B812" i="3"/>
  <c r="U811" i="3"/>
  <c r="T811" i="3"/>
  <c r="S811" i="3"/>
  <c r="R811" i="3"/>
  <c r="Q811" i="3"/>
  <c r="P811" i="3"/>
  <c r="O811" i="3"/>
  <c r="B811" i="3"/>
  <c r="U810" i="3"/>
  <c r="T810" i="3"/>
  <c r="S810" i="3"/>
  <c r="R810" i="3"/>
  <c r="Q810" i="3"/>
  <c r="P810" i="3"/>
  <c r="O810" i="3"/>
  <c r="B810" i="3"/>
  <c r="U809" i="3"/>
  <c r="T809" i="3"/>
  <c r="S809" i="3"/>
  <c r="R809" i="3"/>
  <c r="Q809" i="3"/>
  <c r="P809" i="3"/>
  <c r="O809" i="3"/>
  <c r="B809" i="3"/>
  <c r="U808" i="3"/>
  <c r="T808" i="3"/>
  <c r="S808" i="3"/>
  <c r="R808" i="3"/>
  <c r="Q808" i="3"/>
  <c r="P808" i="3"/>
  <c r="O808" i="3"/>
  <c r="B808" i="3"/>
  <c r="U807" i="3"/>
  <c r="T807" i="3"/>
  <c r="S807" i="3"/>
  <c r="R807" i="3"/>
  <c r="Q807" i="3"/>
  <c r="P807" i="3"/>
  <c r="O807" i="3"/>
  <c r="B807" i="3"/>
  <c r="U806" i="3"/>
  <c r="T806" i="3"/>
  <c r="L806" i="3"/>
  <c r="K806" i="3"/>
  <c r="J806" i="3"/>
  <c r="P806" i="3" s="1"/>
  <c r="I806" i="3"/>
  <c r="H806" i="3"/>
  <c r="H805" i="3" s="1"/>
  <c r="B806" i="3"/>
  <c r="U805" i="3"/>
  <c r="T805" i="3"/>
  <c r="K805" i="3"/>
  <c r="J805" i="3"/>
  <c r="P805" i="3" s="1"/>
  <c r="I805" i="3"/>
  <c r="B805" i="3"/>
  <c r="U804" i="3"/>
  <c r="T804" i="3"/>
  <c r="R804" i="3"/>
  <c r="Q804" i="3"/>
  <c r="P804" i="3"/>
  <c r="O804" i="3"/>
  <c r="B804" i="3"/>
  <c r="U803" i="3"/>
  <c r="T803" i="3"/>
  <c r="L803" i="3"/>
  <c r="K803" i="3"/>
  <c r="J803" i="3"/>
  <c r="P803" i="3" s="1"/>
  <c r="I803" i="3"/>
  <c r="H803" i="3"/>
  <c r="B803" i="3"/>
  <c r="U802" i="3"/>
  <c r="P802" i="3"/>
  <c r="J802" i="3"/>
  <c r="J797" i="3" s="1"/>
  <c r="P797" i="3" s="1"/>
  <c r="I802" i="3"/>
  <c r="H802" i="3"/>
  <c r="H797" i="3" s="1"/>
  <c r="B802" i="3"/>
  <c r="U801" i="3"/>
  <c r="T801" i="3"/>
  <c r="R801" i="3"/>
  <c r="Q801" i="3"/>
  <c r="P801" i="3"/>
  <c r="O801" i="3"/>
  <c r="B801" i="3"/>
  <c r="U800" i="3"/>
  <c r="Q800" i="3"/>
  <c r="L800" i="3"/>
  <c r="O800" i="3" s="1"/>
  <c r="K800" i="3"/>
  <c r="T800" i="3" s="1"/>
  <c r="J800" i="3"/>
  <c r="P800" i="3" s="1"/>
  <c r="I800" i="3"/>
  <c r="H800" i="3"/>
  <c r="B800" i="3"/>
  <c r="U799" i="3"/>
  <c r="R799" i="3"/>
  <c r="P799" i="3"/>
  <c r="L799" i="3"/>
  <c r="J799" i="3"/>
  <c r="I799" i="3"/>
  <c r="H799" i="3"/>
  <c r="B799" i="3"/>
  <c r="U798" i="3"/>
  <c r="T798" i="3"/>
  <c r="S798" i="3"/>
  <c r="R798" i="3"/>
  <c r="Q798" i="3"/>
  <c r="P798" i="3"/>
  <c r="O798" i="3"/>
  <c r="B798" i="3"/>
  <c r="U797" i="3"/>
  <c r="K797" i="3"/>
  <c r="B797" i="3"/>
  <c r="U796" i="3"/>
  <c r="T796" i="3"/>
  <c r="S796" i="3"/>
  <c r="R796" i="3"/>
  <c r="Q796" i="3"/>
  <c r="P796" i="3"/>
  <c r="O796" i="3"/>
  <c r="B796" i="3"/>
  <c r="U795" i="3"/>
  <c r="T795" i="3"/>
  <c r="S795" i="3"/>
  <c r="R795" i="3"/>
  <c r="Q795" i="3"/>
  <c r="P795" i="3"/>
  <c r="O795" i="3"/>
  <c r="B795" i="3"/>
  <c r="U794" i="3"/>
  <c r="R794" i="3"/>
  <c r="Q794" i="3"/>
  <c r="L794" i="3"/>
  <c r="O794" i="3" s="1"/>
  <c r="K794" i="3"/>
  <c r="T794" i="3" s="1"/>
  <c r="J794" i="3"/>
  <c r="P794" i="3" s="1"/>
  <c r="I794" i="3"/>
  <c r="H794" i="3"/>
  <c r="B794" i="3"/>
  <c r="U793" i="3"/>
  <c r="T793" i="3"/>
  <c r="R793" i="3"/>
  <c r="Q793" i="3"/>
  <c r="P793" i="3"/>
  <c r="O793" i="3"/>
  <c r="B793" i="3"/>
  <c r="U792" i="3"/>
  <c r="Q792" i="3"/>
  <c r="L792" i="3"/>
  <c r="K792" i="3"/>
  <c r="T792" i="3" s="1"/>
  <c r="J792" i="3"/>
  <c r="P792" i="3" s="1"/>
  <c r="I792" i="3"/>
  <c r="H792" i="3"/>
  <c r="B792" i="3"/>
  <c r="U791" i="3"/>
  <c r="T791" i="3"/>
  <c r="R791" i="3"/>
  <c r="Q791" i="3"/>
  <c r="P791" i="3"/>
  <c r="O791" i="3"/>
  <c r="B791" i="3"/>
  <c r="U790" i="3"/>
  <c r="T790" i="3"/>
  <c r="R790" i="3"/>
  <c r="Q790" i="3"/>
  <c r="P790" i="3"/>
  <c r="O790" i="3"/>
  <c r="B790" i="3"/>
  <c r="U789" i="3"/>
  <c r="T789" i="3"/>
  <c r="R789" i="3"/>
  <c r="Q789" i="3"/>
  <c r="P789" i="3"/>
  <c r="O789" i="3"/>
  <c r="B789" i="3"/>
  <c r="U788" i="3"/>
  <c r="T788" i="3"/>
  <c r="R788" i="3"/>
  <c r="Q788" i="3"/>
  <c r="P788" i="3"/>
  <c r="O788" i="3"/>
  <c r="B788" i="3"/>
  <c r="U787" i="3"/>
  <c r="T787" i="3"/>
  <c r="R787" i="3"/>
  <c r="Q787" i="3"/>
  <c r="P787" i="3"/>
  <c r="O787" i="3"/>
  <c r="B787" i="3"/>
  <c r="U786" i="3"/>
  <c r="T786" i="3"/>
  <c r="R786" i="3"/>
  <c r="Q786" i="3"/>
  <c r="P786" i="3"/>
  <c r="O786" i="3"/>
  <c r="B786" i="3"/>
  <c r="U785" i="3"/>
  <c r="T785" i="3"/>
  <c r="R785" i="3"/>
  <c r="L785" i="3"/>
  <c r="K785" i="3"/>
  <c r="J785" i="3"/>
  <c r="P785" i="3" s="1"/>
  <c r="I785" i="3"/>
  <c r="H785" i="3"/>
  <c r="H743" i="3" s="1"/>
  <c r="B785" i="3"/>
  <c r="U784" i="3"/>
  <c r="T784" i="3"/>
  <c r="R784" i="3"/>
  <c r="Q784" i="3"/>
  <c r="P784" i="3"/>
  <c r="O784" i="3"/>
  <c r="B784" i="3"/>
  <c r="U783" i="3"/>
  <c r="T783" i="3"/>
  <c r="S783" i="3"/>
  <c r="R783" i="3"/>
  <c r="Q783" i="3"/>
  <c r="P783" i="3"/>
  <c r="O783" i="3"/>
  <c r="B783" i="3"/>
  <c r="U782" i="3"/>
  <c r="T782" i="3"/>
  <c r="R782" i="3"/>
  <c r="Q782" i="3"/>
  <c r="P782" i="3"/>
  <c r="O782" i="3"/>
  <c r="B782" i="3"/>
  <c r="U781" i="3"/>
  <c r="T781" i="3"/>
  <c r="R781" i="3"/>
  <c r="Q781" i="3"/>
  <c r="P781" i="3"/>
  <c r="O781" i="3"/>
  <c r="B781" i="3"/>
  <c r="U780" i="3"/>
  <c r="T780" i="3"/>
  <c r="R780" i="3"/>
  <c r="Q780" i="3"/>
  <c r="P780" i="3"/>
  <c r="O780" i="3"/>
  <c r="B780" i="3"/>
  <c r="U779" i="3"/>
  <c r="T779" i="3"/>
  <c r="R779" i="3"/>
  <c r="Q779" i="3"/>
  <c r="P779" i="3"/>
  <c r="O779" i="3"/>
  <c r="B779" i="3"/>
  <c r="U778" i="3"/>
  <c r="T778" i="3"/>
  <c r="R778" i="3"/>
  <c r="Q778" i="3"/>
  <c r="P778" i="3"/>
  <c r="O778" i="3"/>
  <c r="B778" i="3"/>
  <c r="U777" i="3"/>
  <c r="T777" i="3"/>
  <c r="R777" i="3"/>
  <c r="Q777" i="3"/>
  <c r="P777" i="3"/>
  <c r="O777" i="3"/>
  <c r="B777" i="3"/>
  <c r="U776" i="3"/>
  <c r="T776" i="3"/>
  <c r="R776" i="3"/>
  <c r="Q776" i="3"/>
  <c r="P776" i="3"/>
  <c r="O776" i="3"/>
  <c r="B776" i="3"/>
  <c r="U775" i="3"/>
  <c r="T775" i="3"/>
  <c r="R775" i="3"/>
  <c r="Q775" i="3"/>
  <c r="P775" i="3"/>
  <c r="O775" i="3"/>
  <c r="B775" i="3"/>
  <c r="U774" i="3"/>
  <c r="T774" i="3"/>
  <c r="R774" i="3"/>
  <c r="Q774" i="3"/>
  <c r="P774" i="3"/>
  <c r="O774" i="3"/>
  <c r="B774" i="3"/>
  <c r="U773" i="3"/>
  <c r="T773" i="3"/>
  <c r="R773" i="3"/>
  <c r="Q773" i="3"/>
  <c r="P773" i="3"/>
  <c r="O773" i="3"/>
  <c r="B773" i="3"/>
  <c r="U772" i="3"/>
  <c r="T772" i="3"/>
  <c r="R772" i="3"/>
  <c r="Q772" i="3"/>
  <c r="P772" i="3"/>
  <c r="O772" i="3"/>
  <c r="B772" i="3"/>
  <c r="U771" i="3"/>
  <c r="T771" i="3"/>
  <c r="R771" i="3"/>
  <c r="Q771" i="3"/>
  <c r="P771" i="3"/>
  <c r="O771" i="3"/>
  <c r="B771" i="3"/>
  <c r="U770" i="3"/>
  <c r="T770" i="3"/>
  <c r="R770" i="3"/>
  <c r="Q770" i="3"/>
  <c r="P770" i="3"/>
  <c r="O770" i="3"/>
  <c r="B770" i="3"/>
  <c r="U769" i="3"/>
  <c r="T769" i="3"/>
  <c r="R769" i="3"/>
  <c r="Q769" i="3"/>
  <c r="P769" i="3"/>
  <c r="O769" i="3"/>
  <c r="B769" i="3"/>
  <c r="U768" i="3"/>
  <c r="T768" i="3"/>
  <c r="R768" i="3"/>
  <c r="Q768" i="3"/>
  <c r="P768" i="3"/>
  <c r="O768" i="3"/>
  <c r="B768" i="3"/>
  <c r="U767" i="3"/>
  <c r="T767" i="3"/>
  <c r="R767" i="3"/>
  <c r="Q767" i="3"/>
  <c r="P767" i="3"/>
  <c r="O767" i="3"/>
  <c r="B767" i="3"/>
  <c r="U766" i="3"/>
  <c r="T766" i="3"/>
  <c r="R766" i="3"/>
  <c r="Q766" i="3"/>
  <c r="P766" i="3"/>
  <c r="O766" i="3"/>
  <c r="B766" i="3"/>
  <c r="U765" i="3"/>
  <c r="T765" i="3"/>
  <c r="R765" i="3"/>
  <c r="Q765" i="3"/>
  <c r="P765" i="3"/>
  <c r="O765" i="3"/>
  <c r="B765" i="3"/>
  <c r="U764" i="3"/>
  <c r="T764" i="3"/>
  <c r="Q764" i="3"/>
  <c r="P764" i="3"/>
  <c r="O764" i="3"/>
  <c r="L764" i="3"/>
  <c r="R764" i="3" s="1"/>
  <c r="B764" i="3"/>
  <c r="U763" i="3"/>
  <c r="T763" i="3"/>
  <c r="Q763" i="3"/>
  <c r="P763" i="3"/>
  <c r="O763" i="3"/>
  <c r="L763" i="3"/>
  <c r="R763" i="3" s="1"/>
  <c r="B763" i="3"/>
  <c r="U762" i="3"/>
  <c r="T762" i="3"/>
  <c r="R762" i="3"/>
  <c r="Q762" i="3"/>
  <c r="P762" i="3"/>
  <c r="O762" i="3"/>
  <c r="B762" i="3"/>
  <c r="U761" i="3"/>
  <c r="T761" i="3"/>
  <c r="R761" i="3"/>
  <c r="Q761" i="3"/>
  <c r="P761" i="3"/>
  <c r="O761" i="3"/>
  <c r="B761" i="3"/>
  <c r="U760" i="3"/>
  <c r="T760" i="3"/>
  <c r="Q760" i="3"/>
  <c r="L760" i="3"/>
  <c r="J760" i="3"/>
  <c r="P760" i="3" s="1"/>
  <c r="I760" i="3"/>
  <c r="H760" i="3"/>
  <c r="B760" i="3"/>
  <c r="U759" i="3"/>
  <c r="T759" i="3"/>
  <c r="R759" i="3"/>
  <c r="Q759" i="3"/>
  <c r="P759" i="3"/>
  <c r="O759" i="3"/>
  <c r="B759" i="3"/>
  <c r="U758" i="3"/>
  <c r="T758" i="3"/>
  <c r="R758" i="3"/>
  <c r="Q758" i="3"/>
  <c r="P758" i="3"/>
  <c r="O758" i="3"/>
  <c r="B758" i="3"/>
  <c r="U757" i="3"/>
  <c r="T757" i="3"/>
  <c r="R757" i="3"/>
  <c r="Q757" i="3"/>
  <c r="P757" i="3"/>
  <c r="O757" i="3"/>
  <c r="B757" i="3"/>
  <c r="U756" i="3"/>
  <c r="T756" i="3"/>
  <c r="R756" i="3"/>
  <c r="Q756" i="3"/>
  <c r="P756" i="3"/>
  <c r="O756" i="3"/>
  <c r="B756" i="3"/>
  <c r="U755" i="3"/>
  <c r="Q755" i="3"/>
  <c r="L755" i="3"/>
  <c r="O755" i="3" s="1"/>
  <c r="K755" i="3"/>
  <c r="T755" i="3" s="1"/>
  <c r="J755" i="3"/>
  <c r="P755" i="3" s="1"/>
  <c r="I755" i="3"/>
  <c r="H755" i="3"/>
  <c r="B755" i="3"/>
  <c r="U754" i="3"/>
  <c r="T754" i="3"/>
  <c r="R754" i="3"/>
  <c r="Q754" i="3"/>
  <c r="P754" i="3"/>
  <c r="O754" i="3"/>
  <c r="B754" i="3"/>
  <c r="U753" i="3"/>
  <c r="T753" i="3"/>
  <c r="R753" i="3"/>
  <c r="Q753" i="3"/>
  <c r="P753" i="3"/>
  <c r="O753" i="3"/>
  <c r="B753" i="3"/>
  <c r="U752" i="3"/>
  <c r="T752" i="3"/>
  <c r="R752" i="3"/>
  <c r="Q752" i="3"/>
  <c r="P752" i="3"/>
  <c r="O752" i="3"/>
  <c r="B752" i="3"/>
  <c r="U751" i="3"/>
  <c r="T751" i="3"/>
  <c r="R751" i="3"/>
  <c r="Q751" i="3"/>
  <c r="P751" i="3"/>
  <c r="O751" i="3"/>
  <c r="B751" i="3"/>
  <c r="U750" i="3"/>
  <c r="T750" i="3"/>
  <c r="R750" i="3"/>
  <c r="Q750" i="3"/>
  <c r="P750" i="3"/>
  <c r="O750" i="3"/>
  <c r="B750" i="3"/>
  <c r="U749" i="3"/>
  <c r="T749" i="3"/>
  <c r="Q749" i="3"/>
  <c r="P749" i="3"/>
  <c r="O749" i="3"/>
  <c r="L749" i="3"/>
  <c r="R749" i="3" s="1"/>
  <c r="B749" i="3"/>
  <c r="U748" i="3"/>
  <c r="T748" i="3"/>
  <c r="R748" i="3"/>
  <c r="Q748" i="3"/>
  <c r="P748" i="3"/>
  <c r="O748" i="3"/>
  <c r="B748" i="3"/>
  <c r="U747" i="3"/>
  <c r="T747" i="3"/>
  <c r="R747" i="3"/>
  <c r="Q747" i="3"/>
  <c r="P747" i="3"/>
  <c r="O747" i="3"/>
  <c r="B747" i="3"/>
  <c r="U746" i="3"/>
  <c r="Q746" i="3"/>
  <c r="L746" i="3"/>
  <c r="O746" i="3" s="1"/>
  <c r="K746" i="3"/>
  <c r="T746" i="3" s="1"/>
  <c r="J746" i="3"/>
  <c r="P746" i="3" s="1"/>
  <c r="I746" i="3"/>
  <c r="H746" i="3"/>
  <c r="B746" i="3"/>
  <c r="U745" i="3"/>
  <c r="T745" i="3"/>
  <c r="R745" i="3"/>
  <c r="Q745" i="3"/>
  <c r="P745" i="3"/>
  <c r="O745" i="3"/>
  <c r="B745" i="3"/>
  <c r="U744" i="3"/>
  <c r="Q744" i="3"/>
  <c r="L744" i="3"/>
  <c r="O744" i="3" s="1"/>
  <c r="K744" i="3"/>
  <c r="T744" i="3" s="1"/>
  <c r="J744" i="3"/>
  <c r="P744" i="3" s="1"/>
  <c r="I744" i="3"/>
  <c r="H744" i="3"/>
  <c r="B744" i="3"/>
  <c r="U743" i="3"/>
  <c r="K743" i="3"/>
  <c r="I743" i="3"/>
  <c r="B743" i="3"/>
  <c r="U742" i="3"/>
  <c r="T742" i="3"/>
  <c r="R742" i="3"/>
  <c r="Q742" i="3"/>
  <c r="P742" i="3"/>
  <c r="O742" i="3"/>
  <c r="B742" i="3"/>
  <c r="U741" i="3"/>
  <c r="T741" i="3"/>
  <c r="Q741" i="3"/>
  <c r="P741" i="3"/>
  <c r="L741" i="3"/>
  <c r="O741" i="3" s="1"/>
  <c r="B741" i="3"/>
  <c r="U740" i="3"/>
  <c r="T740" i="3"/>
  <c r="R740" i="3"/>
  <c r="Q740" i="3"/>
  <c r="P740" i="3"/>
  <c r="O740" i="3"/>
  <c r="B740" i="3"/>
  <c r="U739" i="3"/>
  <c r="K739" i="3"/>
  <c r="J739" i="3"/>
  <c r="I739" i="3"/>
  <c r="H739" i="3"/>
  <c r="B739" i="3"/>
  <c r="U738" i="3"/>
  <c r="T738" i="3"/>
  <c r="R738" i="3"/>
  <c r="Q738" i="3"/>
  <c r="P738" i="3"/>
  <c r="O738" i="3"/>
  <c r="B738" i="3"/>
  <c r="U737" i="3"/>
  <c r="T737" i="3"/>
  <c r="L737" i="3"/>
  <c r="J737" i="3"/>
  <c r="I737" i="3"/>
  <c r="H737" i="3"/>
  <c r="B737" i="3"/>
  <c r="U736" i="3"/>
  <c r="T736" i="3"/>
  <c r="R736" i="3"/>
  <c r="Q736" i="3"/>
  <c r="P736" i="3"/>
  <c r="O736" i="3"/>
  <c r="B736" i="3"/>
  <c r="U735" i="3"/>
  <c r="T735" i="3"/>
  <c r="P735" i="3"/>
  <c r="J735" i="3"/>
  <c r="O735" i="3" s="1"/>
  <c r="I735" i="3"/>
  <c r="R735" i="3" s="1"/>
  <c r="H735" i="3"/>
  <c r="H734" i="3" s="1"/>
  <c r="B735" i="3"/>
  <c r="U734" i="3"/>
  <c r="K734" i="3"/>
  <c r="J734" i="3"/>
  <c r="I734" i="3"/>
  <c r="B734" i="3"/>
  <c r="U733" i="3"/>
  <c r="T733" i="3"/>
  <c r="R733" i="3"/>
  <c r="Q733" i="3"/>
  <c r="P733" i="3"/>
  <c r="O733" i="3"/>
  <c r="B733" i="3"/>
  <c r="U732" i="3"/>
  <c r="T732" i="3"/>
  <c r="L732" i="3"/>
  <c r="K732" i="3"/>
  <c r="J732" i="3"/>
  <c r="P732" i="3" s="1"/>
  <c r="I732" i="3"/>
  <c r="H732" i="3"/>
  <c r="H731" i="3" s="1"/>
  <c r="B732" i="3"/>
  <c r="U731" i="3"/>
  <c r="T731" i="3"/>
  <c r="K731" i="3"/>
  <c r="J731" i="3"/>
  <c r="I731" i="3"/>
  <c r="B731" i="3"/>
  <c r="U730" i="3"/>
  <c r="T730" i="3"/>
  <c r="R730" i="3"/>
  <c r="Q730" i="3"/>
  <c r="P730" i="3"/>
  <c r="O730" i="3"/>
  <c r="B730" i="3"/>
  <c r="U729" i="3"/>
  <c r="T729" i="3"/>
  <c r="R729" i="3"/>
  <c r="Q729" i="3"/>
  <c r="P729" i="3"/>
  <c r="O729" i="3"/>
  <c r="B729" i="3"/>
  <c r="U728" i="3"/>
  <c r="T728" i="3"/>
  <c r="R728" i="3"/>
  <c r="Q728" i="3"/>
  <c r="P728" i="3"/>
  <c r="O728" i="3"/>
  <c r="B728" i="3"/>
  <c r="U727" i="3"/>
  <c r="T727" i="3"/>
  <c r="R727" i="3"/>
  <c r="Q727" i="3"/>
  <c r="P727" i="3"/>
  <c r="O727" i="3"/>
  <c r="B727" i="3"/>
  <c r="U726" i="3"/>
  <c r="T726" i="3"/>
  <c r="R726" i="3"/>
  <c r="Q726" i="3"/>
  <c r="P726" i="3"/>
  <c r="O726" i="3"/>
  <c r="B726" i="3"/>
  <c r="U725" i="3"/>
  <c r="T725" i="3"/>
  <c r="L725" i="3"/>
  <c r="K725" i="3"/>
  <c r="J725" i="3"/>
  <c r="I725" i="3"/>
  <c r="H725" i="3"/>
  <c r="H724" i="3" s="1"/>
  <c r="B725" i="3"/>
  <c r="U724" i="3"/>
  <c r="J724" i="3"/>
  <c r="I724" i="3"/>
  <c r="B724" i="3"/>
  <c r="U723" i="3"/>
  <c r="T723" i="3"/>
  <c r="R723" i="3"/>
  <c r="Q723" i="3"/>
  <c r="P723" i="3"/>
  <c r="O723" i="3"/>
  <c r="B723" i="3"/>
  <c r="U722" i="3"/>
  <c r="Q722" i="3"/>
  <c r="L722" i="3"/>
  <c r="O722" i="3" s="1"/>
  <c r="K722" i="3"/>
  <c r="T722" i="3" s="1"/>
  <c r="J722" i="3"/>
  <c r="P722" i="3" s="1"/>
  <c r="I722" i="3"/>
  <c r="H722" i="3"/>
  <c r="B722" i="3"/>
  <c r="U721" i="3"/>
  <c r="P721" i="3"/>
  <c r="L721" i="3"/>
  <c r="J721" i="3"/>
  <c r="I721" i="3"/>
  <c r="H721" i="3"/>
  <c r="B721" i="3"/>
  <c r="U720" i="3"/>
  <c r="T720" i="3"/>
  <c r="R720" i="3"/>
  <c r="Q720" i="3"/>
  <c r="P720" i="3"/>
  <c r="O720" i="3"/>
  <c r="B720" i="3"/>
  <c r="U719" i="3"/>
  <c r="T719" i="3"/>
  <c r="R719" i="3"/>
  <c r="Q719" i="3"/>
  <c r="P719" i="3"/>
  <c r="O719" i="3"/>
  <c r="B719" i="3"/>
  <c r="U718" i="3"/>
  <c r="T718" i="3"/>
  <c r="R718" i="3"/>
  <c r="Q718" i="3"/>
  <c r="P718" i="3"/>
  <c r="O718" i="3"/>
  <c r="B718" i="3"/>
  <c r="U717" i="3"/>
  <c r="T717" i="3"/>
  <c r="R717" i="3"/>
  <c r="Q717" i="3"/>
  <c r="P717" i="3"/>
  <c r="O717" i="3"/>
  <c r="B717" i="3"/>
  <c r="U716" i="3"/>
  <c r="Q716" i="3"/>
  <c r="L716" i="3"/>
  <c r="O716" i="3" s="1"/>
  <c r="K716" i="3"/>
  <c r="T716" i="3" s="1"/>
  <c r="J716" i="3"/>
  <c r="P716" i="3" s="1"/>
  <c r="I716" i="3"/>
  <c r="H716" i="3"/>
  <c r="B716" i="3"/>
  <c r="U715" i="3"/>
  <c r="P715" i="3"/>
  <c r="L715" i="3"/>
  <c r="J715" i="3"/>
  <c r="I715" i="3"/>
  <c r="H715" i="3"/>
  <c r="B715" i="3"/>
  <c r="U714" i="3"/>
  <c r="B714" i="3"/>
  <c r="U713" i="3"/>
  <c r="T713" i="3"/>
  <c r="R713" i="3"/>
  <c r="Q713" i="3"/>
  <c r="P713" i="3"/>
  <c r="O713" i="3"/>
  <c r="B713" i="3"/>
  <c r="U712" i="3"/>
  <c r="T712" i="3"/>
  <c r="R712" i="3"/>
  <c r="Q712" i="3"/>
  <c r="P712" i="3"/>
  <c r="O712" i="3"/>
  <c r="B712" i="3"/>
  <c r="U711" i="3"/>
  <c r="T711" i="3"/>
  <c r="R711" i="3"/>
  <c r="Q711" i="3"/>
  <c r="P711" i="3"/>
  <c r="O711" i="3"/>
  <c r="B711" i="3"/>
  <c r="U710" i="3"/>
  <c r="T710" i="3"/>
  <c r="R710" i="3"/>
  <c r="Q710" i="3"/>
  <c r="P710" i="3"/>
  <c r="O710" i="3"/>
  <c r="B710" i="3"/>
  <c r="U709" i="3"/>
  <c r="T709" i="3"/>
  <c r="R709" i="3"/>
  <c r="L709" i="3"/>
  <c r="K709" i="3"/>
  <c r="J709" i="3"/>
  <c r="P709" i="3" s="1"/>
  <c r="I709" i="3"/>
  <c r="H709" i="3"/>
  <c r="B709" i="3"/>
  <c r="U708" i="3"/>
  <c r="T708" i="3"/>
  <c r="R708" i="3"/>
  <c r="Q708" i="3"/>
  <c r="P708" i="3"/>
  <c r="O708" i="3"/>
  <c r="B708" i="3"/>
  <c r="U707" i="3"/>
  <c r="R707" i="3"/>
  <c r="Q707" i="3"/>
  <c r="L707" i="3"/>
  <c r="O707" i="3" s="1"/>
  <c r="K707" i="3"/>
  <c r="T707" i="3" s="1"/>
  <c r="J707" i="3"/>
  <c r="P707" i="3" s="1"/>
  <c r="I707" i="3"/>
  <c r="H707" i="3"/>
  <c r="B707" i="3"/>
  <c r="U706" i="3"/>
  <c r="T706" i="3"/>
  <c r="R706" i="3"/>
  <c r="Q706" i="3"/>
  <c r="P706" i="3"/>
  <c r="O706" i="3"/>
  <c r="B706" i="3"/>
  <c r="U705" i="3"/>
  <c r="Q705" i="3"/>
  <c r="P705" i="3"/>
  <c r="L705" i="3"/>
  <c r="O705" i="3" s="1"/>
  <c r="K705" i="3"/>
  <c r="T705" i="3" s="1"/>
  <c r="J705" i="3"/>
  <c r="I705" i="3"/>
  <c r="H705" i="3"/>
  <c r="B705" i="3"/>
  <c r="U704" i="3"/>
  <c r="R704" i="3"/>
  <c r="Q704" i="3"/>
  <c r="L704" i="3"/>
  <c r="J704" i="3"/>
  <c r="I704" i="3"/>
  <c r="H704" i="3"/>
  <c r="B704" i="3"/>
  <c r="U703" i="3"/>
  <c r="T703" i="3"/>
  <c r="Q703" i="3"/>
  <c r="P703" i="3"/>
  <c r="L703" i="3"/>
  <c r="O703" i="3" s="1"/>
  <c r="B703" i="3"/>
  <c r="U702" i="3"/>
  <c r="T702" i="3"/>
  <c r="R702" i="3"/>
  <c r="Q702" i="3"/>
  <c r="P702" i="3"/>
  <c r="O702" i="3"/>
  <c r="B702" i="3"/>
  <c r="U701" i="3"/>
  <c r="T701" i="3"/>
  <c r="R701" i="3"/>
  <c r="Q701" i="3"/>
  <c r="P701" i="3"/>
  <c r="O701" i="3"/>
  <c r="B701" i="3"/>
  <c r="U700" i="3"/>
  <c r="T700" i="3"/>
  <c r="R700" i="3"/>
  <c r="O700" i="3"/>
  <c r="L700" i="3"/>
  <c r="B700" i="3"/>
  <c r="U699" i="3"/>
  <c r="T699" i="3"/>
  <c r="R699" i="3"/>
  <c r="Q699" i="3"/>
  <c r="P699" i="3"/>
  <c r="O699" i="3"/>
  <c r="B699" i="3"/>
  <c r="U698" i="3"/>
  <c r="T698" i="3"/>
  <c r="R698" i="3"/>
  <c r="Q698" i="3"/>
  <c r="P698" i="3"/>
  <c r="O698" i="3"/>
  <c r="B698" i="3"/>
  <c r="U697" i="3"/>
  <c r="K697" i="3"/>
  <c r="T697" i="3" s="1"/>
  <c r="J697" i="3"/>
  <c r="I697" i="3"/>
  <c r="H697" i="3"/>
  <c r="B697" i="3"/>
  <c r="U696" i="3"/>
  <c r="J696" i="3"/>
  <c r="I696" i="3"/>
  <c r="H696" i="3"/>
  <c r="B696" i="3"/>
  <c r="U695" i="3"/>
  <c r="T695" i="3"/>
  <c r="R695" i="3"/>
  <c r="Q695" i="3"/>
  <c r="P695" i="3"/>
  <c r="O695" i="3"/>
  <c r="B695" i="3"/>
  <c r="U694" i="3"/>
  <c r="T694" i="3"/>
  <c r="R694" i="3"/>
  <c r="Q694" i="3"/>
  <c r="P694" i="3"/>
  <c r="O694" i="3"/>
  <c r="B694" i="3"/>
  <c r="U693" i="3"/>
  <c r="T693" i="3"/>
  <c r="R693" i="3"/>
  <c r="Q693" i="3"/>
  <c r="P693" i="3"/>
  <c r="O693" i="3"/>
  <c r="B693" i="3"/>
  <c r="U692" i="3"/>
  <c r="T692" i="3"/>
  <c r="R692" i="3"/>
  <c r="Q692" i="3"/>
  <c r="P692" i="3"/>
  <c r="O692" i="3"/>
  <c r="B692" i="3"/>
  <c r="U691" i="3"/>
  <c r="T691" i="3"/>
  <c r="R691" i="3"/>
  <c r="Q691" i="3"/>
  <c r="P691" i="3"/>
  <c r="O691" i="3"/>
  <c r="B691" i="3"/>
  <c r="U690" i="3"/>
  <c r="T690" i="3"/>
  <c r="R690" i="3"/>
  <c r="Q690" i="3"/>
  <c r="P690" i="3"/>
  <c r="O690" i="3"/>
  <c r="B690" i="3"/>
  <c r="U689" i="3"/>
  <c r="T689" i="3"/>
  <c r="R689" i="3"/>
  <c r="Q689" i="3"/>
  <c r="P689" i="3"/>
  <c r="O689" i="3"/>
  <c r="B689" i="3"/>
  <c r="U688" i="3"/>
  <c r="T688" i="3"/>
  <c r="R688" i="3"/>
  <c r="Q688" i="3"/>
  <c r="P688" i="3"/>
  <c r="O688" i="3"/>
  <c r="B688" i="3"/>
  <c r="U687" i="3"/>
  <c r="T687" i="3"/>
  <c r="R687" i="3"/>
  <c r="Q687" i="3"/>
  <c r="P687" i="3"/>
  <c r="O687" i="3"/>
  <c r="B687" i="3"/>
  <c r="U686" i="3"/>
  <c r="T686" i="3"/>
  <c r="R686" i="3"/>
  <c r="Q686" i="3"/>
  <c r="P686" i="3"/>
  <c r="O686" i="3"/>
  <c r="B686" i="3"/>
  <c r="U685" i="3"/>
  <c r="T685" i="3"/>
  <c r="R685" i="3"/>
  <c r="Q685" i="3"/>
  <c r="P685" i="3"/>
  <c r="O685" i="3"/>
  <c r="B685" i="3"/>
  <c r="U684" i="3"/>
  <c r="T684" i="3"/>
  <c r="R684" i="3"/>
  <c r="Q684" i="3"/>
  <c r="P684" i="3"/>
  <c r="O684" i="3"/>
  <c r="B684" i="3"/>
  <c r="U683" i="3"/>
  <c r="T683" i="3"/>
  <c r="R683" i="3"/>
  <c r="Q683" i="3"/>
  <c r="P683" i="3"/>
  <c r="O683" i="3"/>
  <c r="B683" i="3"/>
  <c r="U682" i="3"/>
  <c r="T682" i="3"/>
  <c r="R682" i="3"/>
  <c r="Q682" i="3"/>
  <c r="P682" i="3"/>
  <c r="O682" i="3"/>
  <c r="B682" i="3"/>
  <c r="U681" i="3"/>
  <c r="T681" i="3"/>
  <c r="R681" i="3"/>
  <c r="Q681" i="3"/>
  <c r="P681" i="3"/>
  <c r="O681" i="3"/>
  <c r="B681" i="3"/>
  <c r="U680" i="3"/>
  <c r="T680" i="3"/>
  <c r="R680" i="3"/>
  <c r="Q680" i="3"/>
  <c r="P680" i="3"/>
  <c r="O680" i="3"/>
  <c r="B680" i="3"/>
  <c r="U679" i="3"/>
  <c r="T679" i="3"/>
  <c r="R679" i="3"/>
  <c r="Q679" i="3"/>
  <c r="P679" i="3"/>
  <c r="O679" i="3"/>
  <c r="B679" i="3"/>
  <c r="U678" i="3"/>
  <c r="T678" i="3"/>
  <c r="R678" i="3"/>
  <c r="Q678" i="3"/>
  <c r="P678" i="3"/>
  <c r="O678" i="3"/>
  <c r="B678" i="3"/>
  <c r="U677" i="3"/>
  <c r="T677" i="3"/>
  <c r="L677" i="3"/>
  <c r="K677" i="3"/>
  <c r="J677" i="3"/>
  <c r="J673" i="3" s="1"/>
  <c r="I677" i="3"/>
  <c r="I673" i="3" s="1"/>
  <c r="H677" i="3"/>
  <c r="H673" i="3" s="1"/>
  <c r="B677" i="3"/>
  <c r="U676" i="3"/>
  <c r="T676" i="3"/>
  <c r="R676" i="3"/>
  <c r="Q676" i="3"/>
  <c r="P676" i="3"/>
  <c r="O676" i="3"/>
  <c r="B676" i="3"/>
  <c r="U675" i="3"/>
  <c r="T675" i="3"/>
  <c r="R675" i="3"/>
  <c r="Q675" i="3"/>
  <c r="L675" i="3"/>
  <c r="L674" i="3" s="1"/>
  <c r="B675" i="3"/>
  <c r="U674" i="3"/>
  <c r="K674" i="3"/>
  <c r="T674" i="3" s="1"/>
  <c r="J674" i="3"/>
  <c r="P674" i="3" s="1"/>
  <c r="I674" i="3"/>
  <c r="H674" i="3"/>
  <c r="B674" i="3"/>
  <c r="U673" i="3"/>
  <c r="B673" i="3"/>
  <c r="U672" i="3"/>
  <c r="T672" i="3"/>
  <c r="R672" i="3"/>
  <c r="Q672" i="3"/>
  <c r="P672" i="3"/>
  <c r="O672" i="3"/>
  <c r="B672" i="3"/>
  <c r="U671" i="3"/>
  <c r="T671" i="3"/>
  <c r="R671" i="3"/>
  <c r="Q671" i="3"/>
  <c r="P671" i="3"/>
  <c r="O671" i="3"/>
  <c r="B671" i="3"/>
  <c r="U670" i="3"/>
  <c r="T670" i="3"/>
  <c r="O670" i="3"/>
  <c r="L670" i="3"/>
  <c r="K670" i="3"/>
  <c r="J670" i="3"/>
  <c r="P670" i="3" s="1"/>
  <c r="I670" i="3"/>
  <c r="H670" i="3"/>
  <c r="B670" i="3"/>
  <c r="U669" i="3"/>
  <c r="T669" i="3"/>
  <c r="R669" i="3"/>
  <c r="Q669" i="3"/>
  <c r="P669" i="3"/>
  <c r="O669" i="3"/>
  <c r="B669" i="3"/>
  <c r="U668" i="3"/>
  <c r="T668" i="3"/>
  <c r="R668" i="3"/>
  <c r="Q668" i="3"/>
  <c r="P668" i="3"/>
  <c r="O668" i="3"/>
  <c r="M668" i="3"/>
  <c r="B668" i="3"/>
  <c r="U667" i="3"/>
  <c r="T667" i="3"/>
  <c r="R667" i="3"/>
  <c r="Q667" i="3"/>
  <c r="P667" i="3"/>
  <c r="O667" i="3"/>
  <c r="B667" i="3"/>
  <c r="U666" i="3"/>
  <c r="T666" i="3"/>
  <c r="S666" i="3"/>
  <c r="R666" i="3"/>
  <c r="Q666" i="3"/>
  <c r="P666" i="3"/>
  <c r="O666" i="3"/>
  <c r="M666" i="3"/>
  <c r="B666" i="3"/>
  <c r="U665" i="3"/>
  <c r="T665" i="3"/>
  <c r="S665" i="3"/>
  <c r="Q665" i="3"/>
  <c r="P665" i="3"/>
  <c r="O665" i="3"/>
  <c r="L665" i="3"/>
  <c r="R665" i="3" s="1"/>
  <c r="B665" i="3"/>
  <c r="U664" i="3"/>
  <c r="Q664" i="3"/>
  <c r="L664" i="3"/>
  <c r="K664" i="3"/>
  <c r="T664" i="3" s="1"/>
  <c r="J664" i="3"/>
  <c r="P664" i="3" s="1"/>
  <c r="I664" i="3"/>
  <c r="H664" i="3"/>
  <c r="B664" i="3"/>
  <c r="U663" i="3"/>
  <c r="T663" i="3"/>
  <c r="R663" i="3"/>
  <c r="Q663" i="3"/>
  <c r="P663" i="3"/>
  <c r="O663" i="3"/>
  <c r="B663" i="3"/>
  <c r="U662" i="3"/>
  <c r="T662" i="3"/>
  <c r="L662" i="3"/>
  <c r="K662" i="3"/>
  <c r="J662" i="3"/>
  <c r="P662" i="3" s="1"/>
  <c r="I662" i="3"/>
  <c r="H662" i="3"/>
  <c r="B662" i="3"/>
  <c r="U661" i="3"/>
  <c r="T661" i="3"/>
  <c r="R661" i="3"/>
  <c r="Q661" i="3"/>
  <c r="P661" i="3"/>
  <c r="O661" i="3"/>
  <c r="B661" i="3"/>
  <c r="U660" i="3"/>
  <c r="T660" i="3"/>
  <c r="R660" i="3"/>
  <c r="Q660" i="3"/>
  <c r="P660" i="3"/>
  <c r="O660" i="3"/>
  <c r="B660" i="3"/>
  <c r="U659" i="3"/>
  <c r="T659" i="3"/>
  <c r="L659" i="3"/>
  <c r="K659" i="3"/>
  <c r="J659" i="3"/>
  <c r="P659" i="3" s="1"/>
  <c r="I659" i="3"/>
  <c r="H659" i="3"/>
  <c r="B659" i="3"/>
  <c r="U658" i="3"/>
  <c r="T658" i="3"/>
  <c r="R658" i="3"/>
  <c r="Q658" i="3"/>
  <c r="P658" i="3"/>
  <c r="O658" i="3"/>
  <c r="B658" i="3"/>
  <c r="U657" i="3"/>
  <c r="T657" i="3"/>
  <c r="R657" i="3"/>
  <c r="Q657" i="3"/>
  <c r="P657" i="3"/>
  <c r="O657" i="3"/>
  <c r="B657" i="3"/>
  <c r="U656" i="3"/>
  <c r="T656" i="3"/>
  <c r="R656" i="3"/>
  <c r="Q656" i="3"/>
  <c r="P656" i="3"/>
  <c r="O656" i="3"/>
  <c r="B656" i="3"/>
  <c r="U655" i="3"/>
  <c r="T655" i="3"/>
  <c r="R655" i="3"/>
  <c r="Q655" i="3"/>
  <c r="P655" i="3"/>
  <c r="O655" i="3"/>
  <c r="B655" i="3"/>
  <c r="U654" i="3"/>
  <c r="T654" i="3"/>
  <c r="R654" i="3"/>
  <c r="L654" i="3"/>
  <c r="K654" i="3"/>
  <c r="J654" i="3"/>
  <c r="P654" i="3" s="1"/>
  <c r="I654" i="3"/>
  <c r="H654" i="3"/>
  <c r="B654" i="3"/>
  <c r="U653" i="3"/>
  <c r="T653" i="3"/>
  <c r="R653" i="3"/>
  <c r="Q653" i="3"/>
  <c r="P653" i="3"/>
  <c r="O653" i="3"/>
  <c r="B653" i="3"/>
  <c r="U652" i="3"/>
  <c r="T652" i="3"/>
  <c r="R652" i="3"/>
  <c r="Q652" i="3"/>
  <c r="P652" i="3"/>
  <c r="O652" i="3"/>
  <c r="B652" i="3"/>
  <c r="U651" i="3"/>
  <c r="Q651" i="3"/>
  <c r="P651" i="3"/>
  <c r="L651" i="3"/>
  <c r="K651" i="3"/>
  <c r="T651" i="3" s="1"/>
  <c r="J651" i="3"/>
  <c r="O651" i="3" s="1"/>
  <c r="I651" i="3"/>
  <c r="R651" i="3" s="1"/>
  <c r="H651" i="3"/>
  <c r="B651" i="3"/>
  <c r="U650" i="3"/>
  <c r="T650" i="3"/>
  <c r="R650" i="3"/>
  <c r="Q650" i="3"/>
  <c r="P650" i="3"/>
  <c r="O650" i="3"/>
  <c r="B650" i="3"/>
  <c r="U649" i="3"/>
  <c r="T649" i="3"/>
  <c r="R649" i="3"/>
  <c r="Q649" i="3"/>
  <c r="P649" i="3"/>
  <c r="O649" i="3"/>
  <c r="B649" i="3"/>
  <c r="U648" i="3"/>
  <c r="T648" i="3"/>
  <c r="R648" i="3"/>
  <c r="Q648" i="3"/>
  <c r="P648" i="3"/>
  <c r="O648" i="3"/>
  <c r="B648" i="3"/>
  <c r="U647" i="3"/>
  <c r="T647" i="3"/>
  <c r="R647" i="3"/>
  <c r="Q647" i="3"/>
  <c r="P647" i="3"/>
  <c r="O647" i="3"/>
  <c r="B647" i="3"/>
  <c r="U646" i="3"/>
  <c r="T646" i="3"/>
  <c r="R646" i="3"/>
  <c r="Q646" i="3"/>
  <c r="P646" i="3"/>
  <c r="O646" i="3"/>
  <c r="B646" i="3"/>
  <c r="U645" i="3"/>
  <c r="T645" i="3"/>
  <c r="R645" i="3"/>
  <c r="Q645" i="3"/>
  <c r="P645" i="3"/>
  <c r="O645" i="3"/>
  <c r="B645" i="3"/>
  <c r="U644" i="3"/>
  <c r="T644" i="3"/>
  <c r="R644" i="3"/>
  <c r="Q644" i="3"/>
  <c r="P644" i="3"/>
  <c r="O644" i="3"/>
  <c r="B644" i="3"/>
  <c r="U643" i="3"/>
  <c r="T643" i="3"/>
  <c r="R643" i="3"/>
  <c r="Q643" i="3"/>
  <c r="P643" i="3"/>
  <c r="O643" i="3"/>
  <c r="B643" i="3"/>
  <c r="U642" i="3"/>
  <c r="T642" i="3"/>
  <c r="R642" i="3"/>
  <c r="Q642" i="3"/>
  <c r="P642" i="3"/>
  <c r="O642" i="3"/>
  <c r="B642" i="3"/>
  <c r="U641" i="3"/>
  <c r="T641" i="3"/>
  <c r="R641" i="3"/>
  <c r="Q641" i="3"/>
  <c r="P641" i="3"/>
  <c r="O641" i="3"/>
  <c r="B641" i="3"/>
  <c r="U640" i="3"/>
  <c r="T640" i="3"/>
  <c r="L640" i="3"/>
  <c r="K640" i="3"/>
  <c r="J640" i="3"/>
  <c r="I640" i="3"/>
  <c r="R640" i="3" s="1"/>
  <c r="H640" i="3"/>
  <c r="B640" i="3"/>
  <c r="U639" i="3"/>
  <c r="T639" i="3"/>
  <c r="R639" i="3"/>
  <c r="Q639" i="3"/>
  <c r="P639" i="3"/>
  <c r="O639" i="3"/>
  <c r="B639" i="3"/>
  <c r="U638" i="3"/>
  <c r="T638" i="3"/>
  <c r="R638" i="3"/>
  <c r="Q638" i="3"/>
  <c r="P638" i="3"/>
  <c r="O638" i="3"/>
  <c r="B638" i="3"/>
  <c r="U637" i="3"/>
  <c r="T637" i="3"/>
  <c r="R637" i="3"/>
  <c r="Q637" i="3"/>
  <c r="P637" i="3"/>
  <c r="O637" i="3"/>
  <c r="B637" i="3"/>
  <c r="U636" i="3"/>
  <c r="T636" i="3"/>
  <c r="R636" i="3"/>
  <c r="Q636" i="3"/>
  <c r="P636" i="3"/>
  <c r="O636" i="3"/>
  <c r="B636" i="3"/>
  <c r="U635" i="3"/>
  <c r="T635" i="3"/>
  <c r="R635" i="3"/>
  <c r="Q635" i="3"/>
  <c r="P635" i="3"/>
  <c r="O635" i="3"/>
  <c r="B635" i="3"/>
  <c r="U634" i="3"/>
  <c r="T634" i="3"/>
  <c r="R634" i="3"/>
  <c r="Q634" i="3"/>
  <c r="P634" i="3"/>
  <c r="O634" i="3"/>
  <c r="B634" i="3"/>
  <c r="U633" i="3"/>
  <c r="Q633" i="3"/>
  <c r="P633" i="3"/>
  <c r="L633" i="3"/>
  <c r="O633" i="3" s="1"/>
  <c r="K633" i="3"/>
  <c r="T633" i="3" s="1"/>
  <c r="J633" i="3"/>
  <c r="I633" i="3"/>
  <c r="R633" i="3" s="1"/>
  <c r="H633" i="3"/>
  <c r="B633" i="3"/>
  <c r="U632" i="3"/>
  <c r="T632" i="3"/>
  <c r="R632" i="3"/>
  <c r="Q632" i="3"/>
  <c r="P632" i="3"/>
  <c r="O632" i="3"/>
  <c r="B632" i="3"/>
  <c r="U631" i="3"/>
  <c r="T631" i="3"/>
  <c r="R631" i="3"/>
  <c r="Q631" i="3"/>
  <c r="P631" i="3"/>
  <c r="O631" i="3"/>
  <c r="B631" i="3"/>
  <c r="U630" i="3"/>
  <c r="T630" i="3"/>
  <c r="L630" i="3"/>
  <c r="B630" i="3"/>
  <c r="U629" i="3"/>
  <c r="T629" i="3"/>
  <c r="K629" i="3"/>
  <c r="J629" i="3"/>
  <c r="I629" i="3"/>
  <c r="H629" i="3"/>
  <c r="B629" i="3"/>
  <c r="U628" i="3"/>
  <c r="T628" i="3"/>
  <c r="R628" i="3"/>
  <c r="Q628" i="3"/>
  <c r="P628" i="3"/>
  <c r="O628" i="3"/>
  <c r="B628" i="3"/>
  <c r="U627" i="3"/>
  <c r="T627" i="3"/>
  <c r="S627" i="3"/>
  <c r="R627" i="3"/>
  <c r="Q627" i="3"/>
  <c r="P627" i="3"/>
  <c r="O627" i="3"/>
  <c r="B627" i="3"/>
  <c r="U626" i="3"/>
  <c r="T626" i="3"/>
  <c r="R626" i="3"/>
  <c r="Q626" i="3"/>
  <c r="P626" i="3"/>
  <c r="O626" i="3"/>
  <c r="B626" i="3"/>
  <c r="U625" i="3"/>
  <c r="T625" i="3"/>
  <c r="R625" i="3"/>
  <c r="Q625" i="3"/>
  <c r="P625" i="3"/>
  <c r="O625" i="3"/>
  <c r="B625" i="3"/>
  <c r="U624" i="3"/>
  <c r="T624" i="3"/>
  <c r="R624" i="3"/>
  <c r="Q624" i="3"/>
  <c r="P624" i="3"/>
  <c r="O624" i="3"/>
  <c r="B624" i="3"/>
  <c r="U623" i="3"/>
  <c r="T623" i="3"/>
  <c r="R623" i="3"/>
  <c r="Q623" i="3"/>
  <c r="P623" i="3"/>
  <c r="O623" i="3"/>
  <c r="B623" i="3"/>
  <c r="U622" i="3"/>
  <c r="T622" i="3"/>
  <c r="R622" i="3"/>
  <c r="Q622" i="3"/>
  <c r="L622" i="3"/>
  <c r="J622" i="3"/>
  <c r="P622" i="3" s="1"/>
  <c r="I622" i="3"/>
  <c r="H622" i="3"/>
  <c r="B622" i="3"/>
  <c r="U621" i="3"/>
  <c r="J621" i="3"/>
  <c r="B621" i="3"/>
  <c r="U620" i="3"/>
  <c r="T620" i="3"/>
  <c r="R620" i="3"/>
  <c r="Q620" i="3"/>
  <c r="P620" i="3"/>
  <c r="L620" i="3"/>
  <c r="B620" i="3"/>
  <c r="U619" i="3"/>
  <c r="K619" i="3"/>
  <c r="B619" i="3"/>
  <c r="U618" i="3"/>
  <c r="B618" i="3"/>
  <c r="U617" i="3"/>
  <c r="T617" i="3"/>
  <c r="R617" i="3"/>
  <c r="Q617" i="3"/>
  <c r="P617" i="3"/>
  <c r="O617" i="3"/>
  <c r="B617" i="3"/>
  <c r="U616" i="3"/>
  <c r="T616" i="3"/>
  <c r="R616" i="3"/>
  <c r="Q616" i="3"/>
  <c r="P616" i="3"/>
  <c r="O616" i="3"/>
  <c r="B616" i="3"/>
  <c r="U615" i="3"/>
  <c r="T615" i="3"/>
  <c r="R615" i="3"/>
  <c r="Q615" i="3"/>
  <c r="P615" i="3"/>
  <c r="O615" i="3"/>
  <c r="B615" i="3"/>
  <c r="U614" i="3"/>
  <c r="T614" i="3"/>
  <c r="R614" i="3"/>
  <c r="Q614" i="3"/>
  <c r="P614" i="3"/>
  <c r="O614" i="3"/>
  <c r="B614" i="3"/>
  <c r="U613" i="3"/>
  <c r="T613" i="3"/>
  <c r="R613" i="3"/>
  <c r="Q613" i="3"/>
  <c r="P613" i="3"/>
  <c r="O613" i="3"/>
  <c r="B613" i="3"/>
  <c r="U612" i="3"/>
  <c r="T612" i="3"/>
  <c r="R612" i="3"/>
  <c r="Q612" i="3"/>
  <c r="P612" i="3"/>
  <c r="O612" i="3"/>
  <c r="B612" i="3"/>
  <c r="U611" i="3"/>
  <c r="T611" i="3"/>
  <c r="R611" i="3"/>
  <c r="Q611" i="3"/>
  <c r="P611" i="3"/>
  <c r="O611" i="3"/>
  <c r="B611" i="3"/>
  <c r="U610" i="3"/>
  <c r="T610" i="3"/>
  <c r="R610" i="3"/>
  <c r="Q610" i="3"/>
  <c r="P610" i="3"/>
  <c r="O610" i="3"/>
  <c r="B610" i="3"/>
  <c r="U609" i="3"/>
  <c r="T609" i="3"/>
  <c r="R609" i="3"/>
  <c r="Q609" i="3"/>
  <c r="P609" i="3"/>
  <c r="O609" i="3"/>
  <c r="B609" i="3"/>
  <c r="U608" i="3"/>
  <c r="T608" i="3"/>
  <c r="R608" i="3"/>
  <c r="Q608" i="3"/>
  <c r="P608" i="3"/>
  <c r="O608" i="3"/>
  <c r="B608" i="3"/>
  <c r="U607" i="3"/>
  <c r="T607" i="3"/>
  <c r="R607" i="3"/>
  <c r="Q607" i="3"/>
  <c r="P607" i="3"/>
  <c r="O607" i="3"/>
  <c r="B607" i="3"/>
  <c r="U606" i="3"/>
  <c r="P606" i="3"/>
  <c r="K606" i="3"/>
  <c r="T606" i="3" s="1"/>
  <c r="J606" i="3"/>
  <c r="I606" i="3"/>
  <c r="R606" i="3" s="1"/>
  <c r="H606" i="3"/>
  <c r="B606" i="3"/>
  <c r="U605" i="3"/>
  <c r="T605" i="3"/>
  <c r="S605" i="3"/>
  <c r="I605" i="3"/>
  <c r="R605" i="3" s="1"/>
  <c r="H605" i="3"/>
  <c r="H604" i="3" s="1"/>
  <c r="B605" i="3"/>
  <c r="U604" i="3"/>
  <c r="T604" i="3"/>
  <c r="S604" i="3"/>
  <c r="L604" i="3"/>
  <c r="K604" i="3"/>
  <c r="B604" i="3"/>
  <c r="U603" i="3"/>
  <c r="T603" i="3"/>
  <c r="R603" i="3"/>
  <c r="Q603" i="3"/>
  <c r="P603" i="3"/>
  <c r="O603" i="3"/>
  <c r="B603" i="3"/>
  <c r="U602" i="3"/>
  <c r="T602" i="3"/>
  <c r="R602" i="3"/>
  <c r="Q602" i="3"/>
  <c r="P602" i="3"/>
  <c r="O602" i="3"/>
  <c r="B602" i="3"/>
  <c r="U601" i="3"/>
  <c r="T601" i="3"/>
  <c r="R601" i="3"/>
  <c r="Q601" i="3"/>
  <c r="P601" i="3"/>
  <c r="O601" i="3"/>
  <c r="B601" i="3"/>
  <c r="U600" i="3"/>
  <c r="T600" i="3"/>
  <c r="R600" i="3"/>
  <c r="Q600" i="3"/>
  <c r="P600" i="3"/>
  <c r="O600" i="3"/>
  <c r="B600" i="3"/>
  <c r="U599" i="3"/>
  <c r="T599" i="3"/>
  <c r="R599" i="3"/>
  <c r="Q599" i="3"/>
  <c r="P599" i="3"/>
  <c r="O599" i="3"/>
  <c r="B599" i="3"/>
  <c r="U598" i="3"/>
  <c r="T598" i="3"/>
  <c r="R598" i="3"/>
  <c r="Q598" i="3"/>
  <c r="P598" i="3"/>
  <c r="O598" i="3"/>
  <c r="B598" i="3"/>
  <c r="U597" i="3"/>
  <c r="T597" i="3"/>
  <c r="R597" i="3"/>
  <c r="Q597" i="3"/>
  <c r="P597" i="3"/>
  <c r="O597" i="3"/>
  <c r="B597" i="3"/>
  <c r="U596" i="3"/>
  <c r="T596" i="3"/>
  <c r="R596" i="3"/>
  <c r="Q596" i="3"/>
  <c r="P596" i="3"/>
  <c r="O596" i="3"/>
  <c r="B596" i="3"/>
  <c r="U595" i="3"/>
  <c r="T595" i="3"/>
  <c r="R595" i="3"/>
  <c r="Q595" i="3"/>
  <c r="P595" i="3"/>
  <c r="O595" i="3"/>
  <c r="B595" i="3"/>
  <c r="U594" i="3"/>
  <c r="T594" i="3"/>
  <c r="R594" i="3"/>
  <c r="L594" i="3"/>
  <c r="Q594" i="3" s="1"/>
  <c r="K594" i="3"/>
  <c r="J594" i="3"/>
  <c r="P594" i="3" s="1"/>
  <c r="I594" i="3"/>
  <c r="H594" i="3"/>
  <c r="B594" i="3"/>
  <c r="U593" i="3"/>
  <c r="T593" i="3"/>
  <c r="R593" i="3"/>
  <c r="Q593" i="3"/>
  <c r="P593" i="3"/>
  <c r="O593" i="3"/>
  <c r="B593" i="3"/>
  <c r="U592" i="3"/>
  <c r="T592" i="3"/>
  <c r="R592" i="3"/>
  <c r="Q592" i="3"/>
  <c r="P592" i="3"/>
  <c r="O592" i="3"/>
  <c r="B592" i="3"/>
  <c r="U591" i="3"/>
  <c r="Q591" i="3"/>
  <c r="L591" i="3"/>
  <c r="K591" i="3"/>
  <c r="T591" i="3" s="1"/>
  <c r="J591" i="3"/>
  <c r="P591" i="3" s="1"/>
  <c r="I591" i="3"/>
  <c r="R591" i="3" s="1"/>
  <c r="H591" i="3"/>
  <c r="B591" i="3"/>
  <c r="U590" i="3"/>
  <c r="T590" i="3"/>
  <c r="R590" i="3"/>
  <c r="Q590" i="3"/>
  <c r="P590" i="3"/>
  <c r="O590" i="3"/>
  <c r="B590" i="3"/>
  <c r="U589" i="3"/>
  <c r="T589" i="3"/>
  <c r="R589" i="3"/>
  <c r="Q589" i="3"/>
  <c r="P589" i="3"/>
  <c r="O589" i="3"/>
  <c r="B589" i="3"/>
  <c r="U588" i="3"/>
  <c r="T588" i="3"/>
  <c r="R588" i="3"/>
  <c r="Q588" i="3"/>
  <c r="P588" i="3"/>
  <c r="O588" i="3"/>
  <c r="B588" i="3"/>
  <c r="U587" i="3"/>
  <c r="T587" i="3"/>
  <c r="R587" i="3"/>
  <c r="Q587" i="3"/>
  <c r="P587" i="3"/>
  <c r="O587" i="3"/>
  <c r="B587" i="3"/>
  <c r="U586" i="3"/>
  <c r="T586" i="3"/>
  <c r="R586" i="3"/>
  <c r="Q586" i="3"/>
  <c r="P586" i="3"/>
  <c r="O586" i="3"/>
  <c r="B586" i="3"/>
  <c r="U585" i="3"/>
  <c r="T585" i="3"/>
  <c r="L585" i="3"/>
  <c r="Q585" i="3" s="1"/>
  <c r="K585" i="3"/>
  <c r="J585" i="3"/>
  <c r="P585" i="3" s="1"/>
  <c r="I585" i="3"/>
  <c r="R585" i="3" s="1"/>
  <c r="H585" i="3"/>
  <c r="B585" i="3"/>
  <c r="U584" i="3"/>
  <c r="T584" i="3"/>
  <c r="O584" i="3"/>
  <c r="L584" i="3"/>
  <c r="K584" i="3"/>
  <c r="J584" i="3"/>
  <c r="P584" i="3" s="1"/>
  <c r="I584" i="3"/>
  <c r="R584" i="3" s="1"/>
  <c r="H584" i="3"/>
  <c r="B584" i="3"/>
  <c r="U583" i="3"/>
  <c r="T583" i="3"/>
  <c r="R583" i="3"/>
  <c r="Q583" i="3"/>
  <c r="P583" i="3"/>
  <c r="O583" i="3"/>
  <c r="B583" i="3"/>
  <c r="U582" i="3"/>
  <c r="T582" i="3"/>
  <c r="R582" i="3"/>
  <c r="O582" i="3"/>
  <c r="L582" i="3"/>
  <c r="K582" i="3"/>
  <c r="J582" i="3"/>
  <c r="P582" i="3" s="1"/>
  <c r="I582" i="3"/>
  <c r="I577" i="3" s="1"/>
  <c r="H582" i="3"/>
  <c r="B582" i="3"/>
  <c r="U581" i="3"/>
  <c r="T581" i="3"/>
  <c r="R581" i="3"/>
  <c r="Q581" i="3"/>
  <c r="P581" i="3"/>
  <c r="O581" i="3"/>
  <c r="B581" i="3"/>
  <c r="U580" i="3"/>
  <c r="R580" i="3"/>
  <c r="Q580" i="3"/>
  <c r="L580" i="3"/>
  <c r="O580" i="3" s="1"/>
  <c r="K580" i="3"/>
  <c r="T580" i="3" s="1"/>
  <c r="J580" i="3"/>
  <c r="P580" i="3" s="1"/>
  <c r="I580" i="3"/>
  <c r="H580" i="3"/>
  <c r="H577" i="3" s="1"/>
  <c r="B580" i="3"/>
  <c r="U579" i="3"/>
  <c r="T579" i="3"/>
  <c r="R579" i="3"/>
  <c r="Q579" i="3"/>
  <c r="P579" i="3"/>
  <c r="O579" i="3"/>
  <c r="B579" i="3"/>
  <c r="U578" i="3"/>
  <c r="Q578" i="3"/>
  <c r="L578" i="3"/>
  <c r="K578" i="3"/>
  <c r="T578" i="3" s="1"/>
  <c r="J578" i="3"/>
  <c r="P578" i="3" s="1"/>
  <c r="I578" i="3"/>
  <c r="R578" i="3" s="1"/>
  <c r="H578" i="3"/>
  <c r="B578" i="3"/>
  <c r="U577" i="3"/>
  <c r="L577" i="3"/>
  <c r="B577" i="3"/>
  <c r="U576" i="3"/>
  <c r="T576" i="3"/>
  <c r="R576" i="3"/>
  <c r="Q576" i="3"/>
  <c r="P576" i="3"/>
  <c r="O576" i="3"/>
  <c r="B576" i="3"/>
  <c r="U575" i="3"/>
  <c r="T575" i="3"/>
  <c r="P575" i="3"/>
  <c r="O575" i="3"/>
  <c r="L575" i="3"/>
  <c r="J575" i="3"/>
  <c r="I575" i="3"/>
  <c r="R575" i="3" s="1"/>
  <c r="H575" i="3"/>
  <c r="H574" i="3" s="1"/>
  <c r="H572" i="3" s="1"/>
  <c r="B575" i="3"/>
  <c r="U574" i="3"/>
  <c r="T574" i="3"/>
  <c r="S574" i="3"/>
  <c r="P574" i="3"/>
  <c r="O574" i="3"/>
  <c r="L574" i="3"/>
  <c r="J574" i="3"/>
  <c r="B574" i="3"/>
  <c r="U573" i="3"/>
  <c r="T573" i="3"/>
  <c r="S573" i="3"/>
  <c r="R573" i="3"/>
  <c r="P573" i="3"/>
  <c r="O573" i="3"/>
  <c r="L573" i="3"/>
  <c r="Q573" i="3" s="1"/>
  <c r="B573" i="3"/>
  <c r="U572" i="3"/>
  <c r="K572" i="3"/>
  <c r="B572" i="3"/>
  <c r="U571" i="3"/>
  <c r="T571" i="3"/>
  <c r="R571" i="3"/>
  <c r="Q571" i="3"/>
  <c r="P571" i="3"/>
  <c r="O571" i="3"/>
  <c r="B571" i="3"/>
  <c r="U570" i="3"/>
  <c r="T570" i="3"/>
  <c r="P570" i="3"/>
  <c r="L570" i="3"/>
  <c r="K570" i="3"/>
  <c r="J570" i="3"/>
  <c r="I570" i="3"/>
  <c r="R570" i="3" s="1"/>
  <c r="H570" i="3"/>
  <c r="B570" i="3"/>
  <c r="U569" i="3"/>
  <c r="T569" i="3"/>
  <c r="R569" i="3"/>
  <c r="Q569" i="3"/>
  <c r="P569" i="3"/>
  <c r="O569" i="3"/>
  <c r="B569" i="3"/>
  <c r="U568" i="3"/>
  <c r="T568" i="3"/>
  <c r="L568" i="3"/>
  <c r="K568" i="3"/>
  <c r="J568" i="3"/>
  <c r="P568" i="3" s="1"/>
  <c r="I568" i="3"/>
  <c r="H568" i="3"/>
  <c r="B568" i="3"/>
  <c r="U567" i="3"/>
  <c r="H567" i="3"/>
  <c r="B567" i="3"/>
  <c r="U566" i="3"/>
  <c r="T566" i="3"/>
  <c r="R566" i="3"/>
  <c r="Q566" i="3"/>
  <c r="P566" i="3"/>
  <c r="O566" i="3"/>
  <c r="B566" i="3"/>
  <c r="U565" i="3"/>
  <c r="L565" i="3"/>
  <c r="O565" i="3" s="1"/>
  <c r="K565" i="3"/>
  <c r="T565" i="3" s="1"/>
  <c r="J565" i="3"/>
  <c r="P565" i="3" s="1"/>
  <c r="I565" i="3"/>
  <c r="H565" i="3"/>
  <c r="H564" i="3" s="1"/>
  <c r="B565" i="3"/>
  <c r="U564" i="3"/>
  <c r="T564" i="3"/>
  <c r="R564" i="3"/>
  <c r="P564" i="3"/>
  <c r="L564" i="3"/>
  <c r="Q564" i="3" s="1"/>
  <c r="J564" i="3"/>
  <c r="I564" i="3"/>
  <c r="B564" i="3"/>
  <c r="U563" i="3"/>
  <c r="T563" i="3"/>
  <c r="R563" i="3"/>
  <c r="P563" i="3"/>
  <c r="O563" i="3"/>
  <c r="L563" i="3"/>
  <c r="Q563" i="3" s="1"/>
  <c r="B563" i="3"/>
  <c r="U562" i="3"/>
  <c r="T562" i="3"/>
  <c r="R562" i="3"/>
  <c r="Q562" i="3"/>
  <c r="P562" i="3"/>
  <c r="O562" i="3"/>
  <c r="B562" i="3"/>
  <c r="U561" i="3"/>
  <c r="R561" i="3"/>
  <c r="Q561" i="3"/>
  <c r="L561" i="3"/>
  <c r="O561" i="3" s="1"/>
  <c r="K561" i="3"/>
  <c r="T561" i="3" s="1"/>
  <c r="J561" i="3"/>
  <c r="P561" i="3" s="1"/>
  <c r="I561" i="3"/>
  <c r="H561" i="3"/>
  <c r="B561" i="3"/>
  <c r="U560" i="3"/>
  <c r="T560" i="3"/>
  <c r="R560" i="3"/>
  <c r="Q560" i="3"/>
  <c r="P560" i="3"/>
  <c r="O560" i="3"/>
  <c r="B560" i="3"/>
  <c r="U559" i="3"/>
  <c r="T559" i="3"/>
  <c r="R559" i="3"/>
  <c r="Q559" i="3"/>
  <c r="P559" i="3"/>
  <c r="O559" i="3"/>
  <c r="B559" i="3"/>
  <c r="U558" i="3"/>
  <c r="T558" i="3"/>
  <c r="Q558" i="3"/>
  <c r="P558" i="3"/>
  <c r="O558" i="3"/>
  <c r="L558" i="3"/>
  <c r="R558" i="3" s="1"/>
  <c r="B558" i="3"/>
  <c r="U557" i="3"/>
  <c r="T557" i="3"/>
  <c r="O557" i="3"/>
  <c r="L557" i="3"/>
  <c r="K557" i="3"/>
  <c r="J557" i="3"/>
  <c r="P557" i="3" s="1"/>
  <c r="I557" i="3"/>
  <c r="H557" i="3"/>
  <c r="B557" i="3"/>
  <c r="U556" i="3"/>
  <c r="T556" i="3"/>
  <c r="R556" i="3"/>
  <c r="Q556" i="3"/>
  <c r="P556" i="3"/>
  <c r="O556" i="3"/>
  <c r="B556" i="3"/>
  <c r="U555" i="3"/>
  <c r="T555" i="3"/>
  <c r="R555" i="3"/>
  <c r="Q555" i="3"/>
  <c r="P555" i="3"/>
  <c r="O555" i="3"/>
  <c r="B555" i="3"/>
  <c r="U554" i="3"/>
  <c r="T554" i="3"/>
  <c r="R554" i="3"/>
  <c r="Q554" i="3"/>
  <c r="P554" i="3"/>
  <c r="O554" i="3"/>
  <c r="B554" i="3"/>
  <c r="U553" i="3"/>
  <c r="Q553" i="3"/>
  <c r="L553" i="3"/>
  <c r="O553" i="3" s="1"/>
  <c r="K553" i="3"/>
  <c r="T553" i="3" s="1"/>
  <c r="J553" i="3"/>
  <c r="P553" i="3" s="1"/>
  <c r="I553" i="3"/>
  <c r="H553" i="3"/>
  <c r="B553" i="3"/>
  <c r="U552" i="3"/>
  <c r="T552" i="3"/>
  <c r="R552" i="3"/>
  <c r="Q552" i="3"/>
  <c r="P552" i="3"/>
  <c r="O552" i="3"/>
  <c r="B552" i="3"/>
  <c r="U551" i="3"/>
  <c r="T551" i="3"/>
  <c r="R551" i="3"/>
  <c r="Q551" i="3"/>
  <c r="P551" i="3"/>
  <c r="O551" i="3"/>
  <c r="B551" i="3"/>
  <c r="U550" i="3"/>
  <c r="T550" i="3"/>
  <c r="L550" i="3"/>
  <c r="B550" i="3"/>
  <c r="U549" i="3"/>
  <c r="T549" i="3"/>
  <c r="R549" i="3"/>
  <c r="Q549" i="3"/>
  <c r="P549" i="3"/>
  <c r="O549" i="3"/>
  <c r="B549" i="3"/>
  <c r="U548" i="3"/>
  <c r="L548" i="3"/>
  <c r="O548" i="3" s="1"/>
  <c r="K548" i="3"/>
  <c r="T548" i="3" s="1"/>
  <c r="J548" i="3"/>
  <c r="I548" i="3"/>
  <c r="H548" i="3"/>
  <c r="B548" i="3"/>
  <c r="U547" i="3"/>
  <c r="T547" i="3"/>
  <c r="R547" i="3"/>
  <c r="Q547" i="3"/>
  <c r="P547" i="3"/>
  <c r="O547" i="3"/>
  <c r="B547" i="3"/>
  <c r="U546" i="3"/>
  <c r="T546" i="3"/>
  <c r="R546" i="3"/>
  <c r="Q546" i="3"/>
  <c r="P546" i="3"/>
  <c r="O546" i="3"/>
  <c r="B546" i="3"/>
  <c r="U545" i="3"/>
  <c r="T545" i="3"/>
  <c r="R545" i="3"/>
  <c r="Q545" i="3"/>
  <c r="P545" i="3"/>
  <c r="O545" i="3"/>
  <c r="B545" i="3"/>
  <c r="U544" i="3"/>
  <c r="T544" i="3"/>
  <c r="R544" i="3"/>
  <c r="O544" i="3"/>
  <c r="L544" i="3"/>
  <c r="B544" i="3"/>
  <c r="U543" i="3"/>
  <c r="T543" i="3"/>
  <c r="L543" i="3"/>
  <c r="K543" i="3"/>
  <c r="J543" i="3"/>
  <c r="I543" i="3"/>
  <c r="R543" i="3" s="1"/>
  <c r="H543" i="3"/>
  <c r="H527" i="3" s="1"/>
  <c r="B543" i="3"/>
  <c r="U542" i="3"/>
  <c r="T542" i="3"/>
  <c r="R542" i="3"/>
  <c r="Q542" i="3"/>
  <c r="P542" i="3"/>
  <c r="O542" i="3"/>
  <c r="B542" i="3"/>
  <c r="U541" i="3"/>
  <c r="T541" i="3"/>
  <c r="R541" i="3"/>
  <c r="Q541" i="3"/>
  <c r="P541" i="3"/>
  <c r="O541" i="3"/>
  <c r="B541" i="3"/>
  <c r="U540" i="3"/>
  <c r="T540" i="3"/>
  <c r="R540" i="3"/>
  <c r="Q540" i="3"/>
  <c r="P540" i="3"/>
  <c r="O540" i="3"/>
  <c r="B540" i="3"/>
  <c r="U539" i="3"/>
  <c r="T539" i="3"/>
  <c r="R539" i="3"/>
  <c r="Q539" i="3"/>
  <c r="P539" i="3"/>
  <c r="O539" i="3"/>
  <c r="B539" i="3"/>
  <c r="U538" i="3"/>
  <c r="T538" i="3"/>
  <c r="R538" i="3"/>
  <c r="Q538" i="3"/>
  <c r="P538" i="3"/>
  <c r="O538" i="3"/>
  <c r="B538" i="3"/>
  <c r="U537" i="3"/>
  <c r="T537" i="3"/>
  <c r="R537" i="3"/>
  <c r="Q537" i="3"/>
  <c r="P537" i="3"/>
  <c r="O537" i="3"/>
  <c r="B537" i="3"/>
  <c r="U536" i="3"/>
  <c r="T536" i="3"/>
  <c r="R536" i="3"/>
  <c r="Q536" i="3"/>
  <c r="P536" i="3"/>
  <c r="O536" i="3"/>
  <c r="B536" i="3"/>
  <c r="U535" i="3"/>
  <c r="T535" i="3"/>
  <c r="L535" i="3"/>
  <c r="K535" i="3"/>
  <c r="J535" i="3"/>
  <c r="P535" i="3" s="1"/>
  <c r="I535" i="3"/>
  <c r="H535" i="3"/>
  <c r="B535" i="3"/>
  <c r="U534" i="3"/>
  <c r="T534" i="3"/>
  <c r="R534" i="3"/>
  <c r="Q534" i="3"/>
  <c r="P534" i="3"/>
  <c r="O534" i="3"/>
  <c r="B534" i="3"/>
  <c r="U533" i="3"/>
  <c r="T533" i="3"/>
  <c r="R533" i="3"/>
  <c r="Q533" i="3"/>
  <c r="P533" i="3"/>
  <c r="O533" i="3"/>
  <c r="B533" i="3"/>
  <c r="U532" i="3"/>
  <c r="T532" i="3"/>
  <c r="R532" i="3"/>
  <c r="Q532" i="3"/>
  <c r="P532" i="3"/>
  <c r="O532" i="3"/>
  <c r="B532" i="3"/>
  <c r="U531" i="3"/>
  <c r="T531" i="3"/>
  <c r="Q531" i="3"/>
  <c r="P531" i="3"/>
  <c r="L531" i="3"/>
  <c r="O531" i="3" s="1"/>
  <c r="B531" i="3"/>
  <c r="U530" i="3"/>
  <c r="Q530" i="3"/>
  <c r="L530" i="3"/>
  <c r="O530" i="3" s="1"/>
  <c r="K530" i="3"/>
  <c r="T530" i="3" s="1"/>
  <c r="J530" i="3"/>
  <c r="P530" i="3" s="1"/>
  <c r="I530" i="3"/>
  <c r="R530" i="3" s="1"/>
  <c r="H530" i="3"/>
  <c r="B530" i="3"/>
  <c r="U529" i="3"/>
  <c r="T529" i="3"/>
  <c r="R529" i="3"/>
  <c r="Q529" i="3"/>
  <c r="P529" i="3"/>
  <c r="O529" i="3"/>
  <c r="B529" i="3"/>
  <c r="U528" i="3"/>
  <c r="T528" i="3"/>
  <c r="O528" i="3"/>
  <c r="L528" i="3"/>
  <c r="K528" i="3"/>
  <c r="J528" i="3"/>
  <c r="P528" i="3" s="1"/>
  <c r="I528" i="3"/>
  <c r="H528" i="3"/>
  <c r="B528" i="3"/>
  <c r="U527" i="3"/>
  <c r="B527" i="3"/>
  <c r="U526" i="3"/>
  <c r="T526" i="3"/>
  <c r="R526" i="3"/>
  <c r="Q526" i="3"/>
  <c r="P526" i="3"/>
  <c r="O526" i="3"/>
  <c r="B526" i="3"/>
  <c r="U525" i="3"/>
  <c r="T525" i="3"/>
  <c r="L525" i="3"/>
  <c r="K525" i="3"/>
  <c r="J525" i="3"/>
  <c r="P525" i="3" s="1"/>
  <c r="I525" i="3"/>
  <c r="I522" i="3" s="1"/>
  <c r="H525" i="3"/>
  <c r="B525" i="3"/>
  <c r="U524" i="3"/>
  <c r="T524" i="3"/>
  <c r="R524" i="3"/>
  <c r="Q524" i="3"/>
  <c r="P524" i="3"/>
  <c r="O524" i="3"/>
  <c r="B524" i="3"/>
  <c r="U523" i="3"/>
  <c r="L523" i="3"/>
  <c r="K523" i="3"/>
  <c r="T523" i="3" s="1"/>
  <c r="J523" i="3"/>
  <c r="P523" i="3" s="1"/>
  <c r="I523" i="3"/>
  <c r="H523" i="3"/>
  <c r="B523" i="3"/>
  <c r="U522" i="3"/>
  <c r="P522" i="3"/>
  <c r="J522" i="3"/>
  <c r="B522" i="3"/>
  <c r="U521" i="3"/>
  <c r="T521" i="3"/>
  <c r="R521" i="3"/>
  <c r="Q521" i="3"/>
  <c r="P521" i="3"/>
  <c r="L521" i="3"/>
  <c r="S521" i="3" s="1"/>
  <c r="B521" i="3"/>
  <c r="U520" i="3"/>
  <c r="T520" i="3"/>
  <c r="R520" i="3"/>
  <c r="P520" i="3"/>
  <c r="L520" i="3"/>
  <c r="B520" i="3"/>
  <c r="U519" i="3"/>
  <c r="T519" i="3"/>
  <c r="S519" i="3"/>
  <c r="R519" i="3"/>
  <c r="P519" i="3"/>
  <c r="O519" i="3"/>
  <c r="L519" i="3"/>
  <c r="Q519" i="3" s="1"/>
  <c r="B519" i="3"/>
  <c r="U518" i="3"/>
  <c r="T518" i="3"/>
  <c r="R518" i="3"/>
  <c r="Q518" i="3"/>
  <c r="P518" i="3"/>
  <c r="O518" i="3"/>
  <c r="B518" i="3"/>
  <c r="U517" i="3"/>
  <c r="T517" i="3"/>
  <c r="R517" i="3"/>
  <c r="Q517" i="3"/>
  <c r="P517" i="3"/>
  <c r="O517" i="3"/>
  <c r="B517" i="3"/>
  <c r="U516" i="3"/>
  <c r="Q516" i="3"/>
  <c r="L516" i="3"/>
  <c r="O516" i="3" s="1"/>
  <c r="K516" i="3"/>
  <c r="T516" i="3" s="1"/>
  <c r="J516" i="3"/>
  <c r="P516" i="3" s="1"/>
  <c r="I516" i="3"/>
  <c r="H516" i="3"/>
  <c r="B516" i="3"/>
  <c r="U515" i="3"/>
  <c r="T515" i="3"/>
  <c r="R515" i="3"/>
  <c r="Q515" i="3"/>
  <c r="P515" i="3"/>
  <c r="O515" i="3"/>
  <c r="B515" i="3"/>
  <c r="U514" i="3"/>
  <c r="T514" i="3"/>
  <c r="Q514" i="3"/>
  <c r="P514" i="3"/>
  <c r="O514" i="3"/>
  <c r="L514" i="3"/>
  <c r="R514" i="3" s="1"/>
  <c r="B514" i="3"/>
  <c r="U513" i="3"/>
  <c r="T513" i="3"/>
  <c r="R513" i="3"/>
  <c r="Q513" i="3"/>
  <c r="P513" i="3"/>
  <c r="O513" i="3"/>
  <c r="B513" i="3"/>
  <c r="U512" i="3"/>
  <c r="T512" i="3"/>
  <c r="R512" i="3"/>
  <c r="Q512" i="3"/>
  <c r="P512" i="3"/>
  <c r="O512" i="3"/>
  <c r="B512" i="3"/>
  <c r="U511" i="3"/>
  <c r="T511" i="3"/>
  <c r="R511" i="3"/>
  <c r="Q511" i="3"/>
  <c r="P511" i="3"/>
  <c r="O511" i="3"/>
  <c r="B511" i="3"/>
  <c r="U510" i="3"/>
  <c r="T510" i="3"/>
  <c r="R510" i="3"/>
  <c r="Q510" i="3"/>
  <c r="P510" i="3"/>
  <c r="O510" i="3"/>
  <c r="B510" i="3"/>
  <c r="U509" i="3"/>
  <c r="Q509" i="3"/>
  <c r="L509" i="3"/>
  <c r="K509" i="3"/>
  <c r="T509" i="3" s="1"/>
  <c r="J509" i="3"/>
  <c r="I509" i="3"/>
  <c r="R509" i="3" s="1"/>
  <c r="H509" i="3"/>
  <c r="B509" i="3"/>
  <c r="U508" i="3"/>
  <c r="T508" i="3"/>
  <c r="Q508" i="3"/>
  <c r="P508" i="3"/>
  <c r="O508" i="3"/>
  <c r="L508" i="3"/>
  <c r="R508" i="3" s="1"/>
  <c r="B508" i="3"/>
  <c r="U507" i="3"/>
  <c r="T507" i="3"/>
  <c r="Q507" i="3"/>
  <c r="P507" i="3"/>
  <c r="O507" i="3"/>
  <c r="L507" i="3"/>
  <c r="R507" i="3" s="1"/>
  <c r="B507" i="3"/>
  <c r="U506" i="3"/>
  <c r="T506" i="3"/>
  <c r="R506" i="3"/>
  <c r="Q506" i="3"/>
  <c r="P506" i="3"/>
  <c r="O506" i="3"/>
  <c r="B506" i="3"/>
  <c r="U505" i="3"/>
  <c r="T505" i="3"/>
  <c r="P505" i="3"/>
  <c r="O505" i="3"/>
  <c r="L505" i="3"/>
  <c r="R505" i="3" s="1"/>
  <c r="B505" i="3"/>
  <c r="U504" i="3"/>
  <c r="T504" i="3"/>
  <c r="P504" i="3"/>
  <c r="O504" i="3"/>
  <c r="L504" i="3"/>
  <c r="R504" i="3" s="1"/>
  <c r="B504" i="3"/>
  <c r="U503" i="3"/>
  <c r="T503" i="3"/>
  <c r="P503" i="3"/>
  <c r="O503" i="3"/>
  <c r="L503" i="3"/>
  <c r="R503" i="3" s="1"/>
  <c r="B503" i="3"/>
  <c r="U502" i="3"/>
  <c r="T502" i="3"/>
  <c r="R502" i="3"/>
  <c r="Q502" i="3"/>
  <c r="P502" i="3"/>
  <c r="O502" i="3"/>
  <c r="B502" i="3"/>
  <c r="U501" i="3"/>
  <c r="T501" i="3"/>
  <c r="R501" i="3"/>
  <c r="L501" i="3"/>
  <c r="K501" i="3"/>
  <c r="J501" i="3"/>
  <c r="I501" i="3"/>
  <c r="I498" i="3" s="1"/>
  <c r="H501" i="3"/>
  <c r="H498" i="3" s="1"/>
  <c r="B501" i="3"/>
  <c r="U500" i="3"/>
  <c r="T500" i="3"/>
  <c r="R500" i="3"/>
  <c r="Q500" i="3"/>
  <c r="P500" i="3"/>
  <c r="O500" i="3"/>
  <c r="B500" i="3"/>
  <c r="U499" i="3"/>
  <c r="Q499" i="3"/>
  <c r="L499" i="3"/>
  <c r="O499" i="3" s="1"/>
  <c r="K499" i="3"/>
  <c r="T499" i="3" s="1"/>
  <c r="J499" i="3"/>
  <c r="P499" i="3" s="1"/>
  <c r="I499" i="3"/>
  <c r="H499" i="3"/>
  <c r="B499" i="3"/>
  <c r="U498" i="3"/>
  <c r="L498" i="3"/>
  <c r="B498" i="3"/>
  <c r="U497" i="3"/>
  <c r="K497" i="3"/>
  <c r="B497" i="3"/>
  <c r="U496" i="3"/>
  <c r="T496" i="3"/>
  <c r="R496" i="3"/>
  <c r="Q496" i="3"/>
  <c r="P496" i="3"/>
  <c r="O496" i="3"/>
  <c r="B496" i="3"/>
  <c r="U495" i="3"/>
  <c r="T495" i="3"/>
  <c r="R495" i="3"/>
  <c r="Q495" i="3"/>
  <c r="P495" i="3"/>
  <c r="O495" i="3"/>
  <c r="B495" i="3"/>
  <c r="U494" i="3"/>
  <c r="T494" i="3"/>
  <c r="R494" i="3"/>
  <c r="Q494" i="3"/>
  <c r="P494" i="3"/>
  <c r="O494" i="3"/>
  <c r="B494" i="3"/>
  <c r="U493" i="3"/>
  <c r="T493" i="3"/>
  <c r="O493" i="3"/>
  <c r="L493" i="3"/>
  <c r="Q493" i="3" s="1"/>
  <c r="K493" i="3"/>
  <c r="J493" i="3"/>
  <c r="P493" i="3" s="1"/>
  <c r="I493" i="3"/>
  <c r="R493" i="3" s="1"/>
  <c r="H493" i="3"/>
  <c r="B493" i="3"/>
  <c r="U492" i="3"/>
  <c r="T492" i="3"/>
  <c r="R492" i="3"/>
  <c r="Q492" i="3"/>
  <c r="P492" i="3"/>
  <c r="O492" i="3"/>
  <c r="B492" i="3"/>
  <c r="U491" i="3"/>
  <c r="T491" i="3"/>
  <c r="R491" i="3"/>
  <c r="Q491" i="3"/>
  <c r="P491" i="3"/>
  <c r="O491" i="3"/>
  <c r="B491" i="3"/>
  <c r="U490" i="3"/>
  <c r="T490" i="3"/>
  <c r="R490" i="3"/>
  <c r="Q490" i="3"/>
  <c r="P490" i="3"/>
  <c r="O490" i="3"/>
  <c r="B490" i="3"/>
  <c r="U489" i="3"/>
  <c r="Q489" i="3"/>
  <c r="L489" i="3"/>
  <c r="K489" i="3"/>
  <c r="T489" i="3" s="1"/>
  <c r="J489" i="3"/>
  <c r="O489" i="3" s="1"/>
  <c r="I489" i="3"/>
  <c r="R489" i="3" s="1"/>
  <c r="H489" i="3"/>
  <c r="B489" i="3"/>
  <c r="U488" i="3"/>
  <c r="T488" i="3"/>
  <c r="R488" i="3"/>
  <c r="Q488" i="3"/>
  <c r="P488" i="3"/>
  <c r="O488" i="3"/>
  <c r="B488" i="3"/>
  <c r="U487" i="3"/>
  <c r="T487" i="3"/>
  <c r="O487" i="3"/>
  <c r="L487" i="3"/>
  <c r="Q487" i="3" s="1"/>
  <c r="K487" i="3"/>
  <c r="J487" i="3"/>
  <c r="P487" i="3" s="1"/>
  <c r="I487" i="3"/>
  <c r="R487" i="3" s="1"/>
  <c r="H487" i="3"/>
  <c r="B487" i="3"/>
  <c r="U486" i="3"/>
  <c r="T486" i="3"/>
  <c r="R486" i="3"/>
  <c r="Q486" i="3"/>
  <c r="P486" i="3"/>
  <c r="O486" i="3"/>
  <c r="B486" i="3"/>
  <c r="U485" i="3"/>
  <c r="T485" i="3"/>
  <c r="L485" i="3"/>
  <c r="K485" i="3"/>
  <c r="J485" i="3"/>
  <c r="P485" i="3" s="1"/>
  <c r="I485" i="3"/>
  <c r="H485" i="3"/>
  <c r="B485" i="3"/>
  <c r="U484" i="3"/>
  <c r="T484" i="3"/>
  <c r="R484" i="3"/>
  <c r="Q484" i="3"/>
  <c r="P484" i="3"/>
  <c r="O484" i="3"/>
  <c r="B484" i="3"/>
  <c r="U483" i="3"/>
  <c r="R483" i="3"/>
  <c r="Q483" i="3"/>
  <c r="L483" i="3"/>
  <c r="O483" i="3" s="1"/>
  <c r="K483" i="3"/>
  <c r="T483" i="3" s="1"/>
  <c r="J483" i="3"/>
  <c r="P483" i="3" s="1"/>
  <c r="I483" i="3"/>
  <c r="H483" i="3"/>
  <c r="B483" i="3"/>
  <c r="U482" i="3"/>
  <c r="T482" i="3"/>
  <c r="R482" i="3"/>
  <c r="Q482" i="3"/>
  <c r="P482" i="3"/>
  <c r="O482" i="3"/>
  <c r="B482" i="3"/>
  <c r="U481" i="3"/>
  <c r="Q481" i="3"/>
  <c r="L481" i="3"/>
  <c r="K481" i="3"/>
  <c r="T481" i="3" s="1"/>
  <c r="J481" i="3"/>
  <c r="O481" i="3" s="1"/>
  <c r="I481" i="3"/>
  <c r="R481" i="3" s="1"/>
  <c r="H481" i="3"/>
  <c r="B481" i="3"/>
  <c r="U480" i="3"/>
  <c r="T480" i="3"/>
  <c r="R480" i="3"/>
  <c r="Q480" i="3"/>
  <c r="P480" i="3"/>
  <c r="O480" i="3"/>
  <c r="B480" i="3"/>
  <c r="U479" i="3"/>
  <c r="T479" i="3"/>
  <c r="O479" i="3"/>
  <c r="L479" i="3"/>
  <c r="Q479" i="3" s="1"/>
  <c r="K479" i="3"/>
  <c r="J479" i="3"/>
  <c r="P479" i="3" s="1"/>
  <c r="I479" i="3"/>
  <c r="R479" i="3" s="1"/>
  <c r="H479" i="3"/>
  <c r="B479" i="3"/>
  <c r="U478" i="3"/>
  <c r="T478" i="3"/>
  <c r="R478" i="3"/>
  <c r="Q478" i="3"/>
  <c r="P478" i="3"/>
  <c r="O478" i="3"/>
  <c r="B478" i="3"/>
  <c r="U477" i="3"/>
  <c r="T477" i="3"/>
  <c r="L477" i="3"/>
  <c r="K477" i="3"/>
  <c r="J477" i="3"/>
  <c r="P477" i="3" s="1"/>
  <c r="I477" i="3"/>
  <c r="H477" i="3"/>
  <c r="B477" i="3"/>
  <c r="U476" i="3"/>
  <c r="T476" i="3"/>
  <c r="R476" i="3"/>
  <c r="Q476" i="3"/>
  <c r="P476" i="3"/>
  <c r="O476" i="3"/>
  <c r="B476" i="3"/>
  <c r="U475" i="3"/>
  <c r="Q475" i="3"/>
  <c r="L475" i="3"/>
  <c r="O475" i="3" s="1"/>
  <c r="K475" i="3"/>
  <c r="T475" i="3" s="1"/>
  <c r="J475" i="3"/>
  <c r="P475" i="3" s="1"/>
  <c r="I475" i="3"/>
  <c r="H475" i="3"/>
  <c r="B475" i="3"/>
  <c r="U474" i="3"/>
  <c r="T474" i="3"/>
  <c r="R474" i="3"/>
  <c r="Q474" i="3"/>
  <c r="P474" i="3"/>
  <c r="O474" i="3"/>
  <c r="B474" i="3"/>
  <c r="U473" i="3"/>
  <c r="Q473" i="3"/>
  <c r="P473" i="3"/>
  <c r="L473" i="3"/>
  <c r="K473" i="3"/>
  <c r="T473" i="3" s="1"/>
  <c r="J473" i="3"/>
  <c r="O473" i="3" s="1"/>
  <c r="I473" i="3"/>
  <c r="R473" i="3" s="1"/>
  <c r="H473" i="3"/>
  <c r="B473" i="3"/>
  <c r="U472" i="3"/>
  <c r="T472" i="3"/>
  <c r="R472" i="3"/>
  <c r="Q472" i="3"/>
  <c r="P472" i="3"/>
  <c r="O472" i="3"/>
  <c r="B472" i="3"/>
  <c r="U471" i="3"/>
  <c r="T471" i="3"/>
  <c r="R471" i="3"/>
  <c r="Q471" i="3"/>
  <c r="P471" i="3"/>
  <c r="O471" i="3"/>
  <c r="B471" i="3"/>
  <c r="U470" i="3"/>
  <c r="T470" i="3"/>
  <c r="L470" i="3"/>
  <c r="K470" i="3"/>
  <c r="J470" i="3"/>
  <c r="I470" i="3"/>
  <c r="H470" i="3"/>
  <c r="B470" i="3"/>
  <c r="U469" i="3"/>
  <c r="T469" i="3"/>
  <c r="R469" i="3"/>
  <c r="Q469" i="3"/>
  <c r="P469" i="3"/>
  <c r="O469" i="3"/>
  <c r="B469" i="3"/>
  <c r="U468" i="3"/>
  <c r="Q468" i="3"/>
  <c r="L468" i="3"/>
  <c r="O468" i="3" s="1"/>
  <c r="K468" i="3"/>
  <c r="T468" i="3" s="1"/>
  <c r="J468" i="3"/>
  <c r="P468" i="3" s="1"/>
  <c r="I468" i="3"/>
  <c r="H468" i="3"/>
  <c r="B468" i="3"/>
  <c r="U467" i="3"/>
  <c r="T467" i="3"/>
  <c r="R467" i="3"/>
  <c r="Q467" i="3"/>
  <c r="P467" i="3"/>
  <c r="O467" i="3"/>
  <c r="B467" i="3"/>
  <c r="U466" i="3"/>
  <c r="Q466" i="3"/>
  <c r="P466" i="3"/>
  <c r="L466" i="3"/>
  <c r="K466" i="3"/>
  <c r="T466" i="3" s="1"/>
  <c r="J466" i="3"/>
  <c r="O466" i="3" s="1"/>
  <c r="I466" i="3"/>
  <c r="R466" i="3" s="1"/>
  <c r="H466" i="3"/>
  <c r="B466" i="3"/>
  <c r="U465" i="3"/>
  <c r="T465" i="3"/>
  <c r="R465" i="3"/>
  <c r="Q465" i="3"/>
  <c r="P465" i="3"/>
  <c r="O465" i="3"/>
  <c r="B465" i="3"/>
  <c r="U464" i="3"/>
  <c r="T464" i="3"/>
  <c r="R464" i="3"/>
  <c r="Q464" i="3"/>
  <c r="P464" i="3"/>
  <c r="O464" i="3"/>
  <c r="B464" i="3"/>
  <c r="U463" i="3"/>
  <c r="T463" i="3"/>
  <c r="R463" i="3"/>
  <c r="Q463" i="3"/>
  <c r="P463" i="3"/>
  <c r="O463" i="3"/>
  <c r="B463" i="3"/>
  <c r="U462" i="3"/>
  <c r="T462" i="3"/>
  <c r="R462" i="3"/>
  <c r="Q462" i="3"/>
  <c r="P462" i="3"/>
  <c r="O462" i="3"/>
  <c r="B462" i="3"/>
  <c r="U461" i="3"/>
  <c r="Q461" i="3"/>
  <c r="L461" i="3"/>
  <c r="K461" i="3"/>
  <c r="T461" i="3" s="1"/>
  <c r="J461" i="3"/>
  <c r="O461" i="3" s="1"/>
  <c r="I461" i="3"/>
  <c r="R461" i="3" s="1"/>
  <c r="H461" i="3"/>
  <c r="B461" i="3"/>
  <c r="U460" i="3"/>
  <c r="T460" i="3"/>
  <c r="R460" i="3"/>
  <c r="Q460" i="3"/>
  <c r="P460" i="3"/>
  <c r="O460" i="3"/>
  <c r="B460" i="3"/>
  <c r="U459" i="3"/>
  <c r="T459" i="3"/>
  <c r="R459" i="3"/>
  <c r="Q459" i="3"/>
  <c r="P459" i="3"/>
  <c r="O459" i="3"/>
  <c r="B459" i="3"/>
  <c r="U458" i="3"/>
  <c r="T458" i="3"/>
  <c r="R458" i="3"/>
  <c r="Q458" i="3"/>
  <c r="P458" i="3"/>
  <c r="O458" i="3"/>
  <c r="B458" i="3"/>
  <c r="U457" i="3"/>
  <c r="T457" i="3"/>
  <c r="R457" i="3"/>
  <c r="Q457" i="3"/>
  <c r="P457" i="3"/>
  <c r="O457" i="3"/>
  <c r="B457" i="3"/>
  <c r="U456" i="3"/>
  <c r="T456" i="3"/>
  <c r="R456" i="3"/>
  <c r="Q456" i="3"/>
  <c r="P456" i="3"/>
  <c r="O456" i="3"/>
  <c r="B456" i="3"/>
  <c r="U455" i="3"/>
  <c r="T455" i="3"/>
  <c r="R455" i="3"/>
  <c r="Q455" i="3"/>
  <c r="P455" i="3"/>
  <c r="O455" i="3"/>
  <c r="B455" i="3"/>
  <c r="U454" i="3"/>
  <c r="T454" i="3"/>
  <c r="R454" i="3"/>
  <c r="Q454" i="3"/>
  <c r="P454" i="3"/>
  <c r="O454" i="3"/>
  <c r="B454" i="3"/>
  <c r="U453" i="3"/>
  <c r="T453" i="3"/>
  <c r="R453" i="3"/>
  <c r="Q453" i="3"/>
  <c r="P453" i="3"/>
  <c r="O453" i="3"/>
  <c r="B453" i="3"/>
  <c r="U452" i="3"/>
  <c r="T452" i="3"/>
  <c r="R452" i="3"/>
  <c r="Q452" i="3"/>
  <c r="P452" i="3"/>
  <c r="O452" i="3"/>
  <c r="B452" i="3"/>
  <c r="U451" i="3"/>
  <c r="T451" i="3"/>
  <c r="R451" i="3"/>
  <c r="Q451" i="3"/>
  <c r="P451" i="3"/>
  <c r="O451" i="3"/>
  <c r="B451" i="3"/>
  <c r="U450" i="3"/>
  <c r="T450" i="3"/>
  <c r="R450" i="3"/>
  <c r="Q450" i="3"/>
  <c r="P450" i="3"/>
  <c r="O450" i="3"/>
  <c r="B450" i="3"/>
  <c r="U449" i="3"/>
  <c r="T449" i="3"/>
  <c r="R449" i="3"/>
  <c r="Q449" i="3"/>
  <c r="P449" i="3"/>
  <c r="O449" i="3"/>
  <c r="B449" i="3"/>
  <c r="U448" i="3"/>
  <c r="T448" i="3"/>
  <c r="R448" i="3"/>
  <c r="Q448" i="3"/>
  <c r="P448" i="3"/>
  <c r="O448" i="3"/>
  <c r="B448" i="3"/>
  <c r="U447" i="3"/>
  <c r="T447" i="3"/>
  <c r="R447" i="3"/>
  <c r="Q447" i="3"/>
  <c r="P447" i="3"/>
  <c r="O447" i="3"/>
  <c r="B447" i="3"/>
  <c r="U446" i="3"/>
  <c r="T446" i="3"/>
  <c r="R446" i="3"/>
  <c r="L446" i="3"/>
  <c r="K446" i="3"/>
  <c r="J446" i="3"/>
  <c r="P446" i="3" s="1"/>
  <c r="I446" i="3"/>
  <c r="H446" i="3"/>
  <c r="B446" i="3"/>
  <c r="U445" i="3"/>
  <c r="T445" i="3"/>
  <c r="R445" i="3"/>
  <c r="Q445" i="3"/>
  <c r="P445" i="3"/>
  <c r="O445" i="3"/>
  <c r="B445" i="3"/>
  <c r="U444" i="3"/>
  <c r="Q444" i="3"/>
  <c r="L444" i="3"/>
  <c r="O444" i="3" s="1"/>
  <c r="K444" i="3"/>
  <c r="T444" i="3" s="1"/>
  <c r="J444" i="3"/>
  <c r="P444" i="3" s="1"/>
  <c r="I444" i="3"/>
  <c r="H444" i="3"/>
  <c r="B444" i="3"/>
  <c r="U443" i="3"/>
  <c r="T443" i="3"/>
  <c r="R443" i="3"/>
  <c r="Q443" i="3"/>
  <c r="P443" i="3"/>
  <c r="O443" i="3"/>
  <c r="B443" i="3"/>
  <c r="U442" i="3"/>
  <c r="T442" i="3"/>
  <c r="R442" i="3"/>
  <c r="Q442" i="3"/>
  <c r="P442" i="3"/>
  <c r="O442" i="3"/>
  <c r="B442" i="3"/>
  <c r="U441" i="3"/>
  <c r="T441" i="3"/>
  <c r="R441" i="3"/>
  <c r="Q441" i="3"/>
  <c r="P441" i="3"/>
  <c r="O441" i="3"/>
  <c r="B441" i="3"/>
  <c r="U440" i="3"/>
  <c r="T440" i="3"/>
  <c r="L440" i="3"/>
  <c r="K440" i="3"/>
  <c r="J440" i="3"/>
  <c r="I440" i="3"/>
  <c r="H440" i="3"/>
  <c r="H434" i="3" s="1"/>
  <c r="B440" i="3"/>
  <c r="U439" i="3"/>
  <c r="T439" i="3"/>
  <c r="R439" i="3"/>
  <c r="Q439" i="3"/>
  <c r="P439" i="3"/>
  <c r="O439" i="3"/>
  <c r="B439" i="3"/>
  <c r="U438" i="3"/>
  <c r="T438" i="3"/>
  <c r="R438" i="3"/>
  <c r="Q438" i="3"/>
  <c r="P438" i="3"/>
  <c r="O438" i="3"/>
  <c r="B438" i="3"/>
  <c r="U437" i="3"/>
  <c r="Q437" i="3"/>
  <c r="P437" i="3"/>
  <c r="L437" i="3"/>
  <c r="K437" i="3"/>
  <c r="T437" i="3" s="1"/>
  <c r="J437" i="3"/>
  <c r="I437" i="3"/>
  <c r="R437" i="3" s="1"/>
  <c r="H437" i="3"/>
  <c r="B437" i="3"/>
  <c r="U436" i="3"/>
  <c r="T436" i="3"/>
  <c r="R436" i="3"/>
  <c r="Q436" i="3"/>
  <c r="P436" i="3"/>
  <c r="O436" i="3"/>
  <c r="B436" i="3"/>
  <c r="U435" i="3"/>
  <c r="T435" i="3"/>
  <c r="O435" i="3"/>
  <c r="L435" i="3"/>
  <c r="K435" i="3"/>
  <c r="J435" i="3"/>
  <c r="P435" i="3" s="1"/>
  <c r="I435" i="3"/>
  <c r="R435" i="3" s="1"/>
  <c r="H435" i="3"/>
  <c r="B435" i="3"/>
  <c r="U434" i="3"/>
  <c r="I434" i="3"/>
  <c r="B434" i="3"/>
  <c r="U433" i="3"/>
  <c r="T433" i="3"/>
  <c r="S433" i="3"/>
  <c r="R433" i="3"/>
  <c r="Q433" i="3"/>
  <c r="P433" i="3"/>
  <c r="O433" i="3"/>
  <c r="L433" i="3"/>
  <c r="B433" i="3"/>
  <c r="U432" i="3"/>
  <c r="T432" i="3"/>
  <c r="R432" i="3"/>
  <c r="Q432" i="3"/>
  <c r="P432" i="3"/>
  <c r="O432" i="3"/>
  <c r="B432" i="3"/>
  <c r="U431" i="3"/>
  <c r="T431" i="3"/>
  <c r="O431" i="3"/>
  <c r="L431" i="3"/>
  <c r="K431" i="3"/>
  <c r="J431" i="3"/>
  <c r="J426" i="3" s="1"/>
  <c r="P426" i="3" s="1"/>
  <c r="I431" i="3"/>
  <c r="R431" i="3" s="1"/>
  <c r="H431" i="3"/>
  <c r="B431" i="3"/>
  <c r="U430" i="3"/>
  <c r="T430" i="3"/>
  <c r="R430" i="3"/>
  <c r="Q430" i="3"/>
  <c r="P430" i="3"/>
  <c r="O430" i="3"/>
  <c r="B430" i="3"/>
  <c r="U429" i="3"/>
  <c r="T429" i="3"/>
  <c r="R429" i="3"/>
  <c r="L429" i="3"/>
  <c r="K429" i="3"/>
  <c r="J429" i="3"/>
  <c r="P429" i="3" s="1"/>
  <c r="I429" i="3"/>
  <c r="I426" i="3" s="1"/>
  <c r="R426" i="3" s="1"/>
  <c r="H429" i="3"/>
  <c r="H426" i="3" s="1"/>
  <c r="B429" i="3"/>
  <c r="U428" i="3"/>
  <c r="T428" i="3"/>
  <c r="R428" i="3"/>
  <c r="Q428" i="3"/>
  <c r="P428" i="3"/>
  <c r="O428" i="3"/>
  <c r="B428" i="3"/>
  <c r="U427" i="3"/>
  <c r="Q427" i="3"/>
  <c r="L427" i="3"/>
  <c r="O427" i="3" s="1"/>
  <c r="K427" i="3"/>
  <c r="T427" i="3" s="1"/>
  <c r="J427" i="3"/>
  <c r="P427" i="3" s="1"/>
  <c r="I427" i="3"/>
  <c r="H427" i="3"/>
  <c r="B427" i="3"/>
  <c r="U426" i="3"/>
  <c r="L426" i="3"/>
  <c r="B426" i="3"/>
  <c r="U425" i="3"/>
  <c r="T425" i="3"/>
  <c r="R425" i="3"/>
  <c r="P425" i="3"/>
  <c r="L425" i="3"/>
  <c r="B425" i="3"/>
  <c r="U424" i="3"/>
  <c r="T424" i="3"/>
  <c r="S424" i="3"/>
  <c r="R424" i="3"/>
  <c r="P424" i="3"/>
  <c r="O424" i="3"/>
  <c r="L424" i="3"/>
  <c r="Q424" i="3" s="1"/>
  <c r="B424" i="3"/>
  <c r="U423" i="3"/>
  <c r="T423" i="3"/>
  <c r="R423" i="3"/>
  <c r="Q423" i="3"/>
  <c r="P423" i="3"/>
  <c r="O423" i="3"/>
  <c r="B423" i="3"/>
  <c r="U422" i="3"/>
  <c r="T422" i="3"/>
  <c r="R422" i="3"/>
  <c r="Q422" i="3"/>
  <c r="P422" i="3"/>
  <c r="O422" i="3"/>
  <c r="B422" i="3"/>
  <c r="U421" i="3"/>
  <c r="T421" i="3"/>
  <c r="R421" i="3"/>
  <c r="Q421" i="3"/>
  <c r="P421" i="3"/>
  <c r="O421" i="3"/>
  <c r="B421" i="3"/>
  <c r="U420" i="3"/>
  <c r="Q420" i="3"/>
  <c r="L420" i="3"/>
  <c r="O420" i="3" s="1"/>
  <c r="K420" i="3"/>
  <c r="T420" i="3" s="1"/>
  <c r="J420" i="3"/>
  <c r="P420" i="3" s="1"/>
  <c r="I420" i="3"/>
  <c r="R420" i="3" s="1"/>
  <c r="H420" i="3"/>
  <c r="B420" i="3"/>
  <c r="U419" i="3"/>
  <c r="Q419" i="3"/>
  <c r="L419" i="3"/>
  <c r="R419" i="3" s="1"/>
  <c r="J419" i="3"/>
  <c r="P419" i="3" s="1"/>
  <c r="I419" i="3"/>
  <c r="H419" i="3"/>
  <c r="B419" i="3"/>
  <c r="U418" i="3"/>
  <c r="T418" i="3"/>
  <c r="R418" i="3"/>
  <c r="Q418" i="3"/>
  <c r="P418" i="3"/>
  <c r="L418" i="3"/>
  <c r="B418" i="3"/>
  <c r="U417" i="3"/>
  <c r="T417" i="3"/>
  <c r="R417" i="3"/>
  <c r="Q417" i="3"/>
  <c r="P417" i="3"/>
  <c r="O417" i="3"/>
  <c r="B417" i="3"/>
  <c r="U416" i="3"/>
  <c r="T416" i="3"/>
  <c r="R416" i="3"/>
  <c r="Q416" i="3"/>
  <c r="P416" i="3"/>
  <c r="O416" i="3"/>
  <c r="B416" i="3"/>
  <c r="U415" i="3"/>
  <c r="T415" i="3"/>
  <c r="R415" i="3"/>
  <c r="Q415" i="3"/>
  <c r="P415" i="3"/>
  <c r="O415" i="3"/>
  <c r="B415" i="3"/>
  <c r="U414" i="3"/>
  <c r="T414" i="3"/>
  <c r="R414" i="3"/>
  <c r="Q414" i="3"/>
  <c r="P414" i="3"/>
  <c r="O414" i="3"/>
  <c r="B414" i="3"/>
  <c r="U413" i="3"/>
  <c r="T413" i="3"/>
  <c r="R413" i="3"/>
  <c r="Q413" i="3"/>
  <c r="P413" i="3"/>
  <c r="O413" i="3"/>
  <c r="B413" i="3"/>
  <c r="U412" i="3"/>
  <c r="T412" i="3"/>
  <c r="R412" i="3"/>
  <c r="Q412" i="3"/>
  <c r="P412" i="3"/>
  <c r="O412" i="3"/>
  <c r="B412" i="3"/>
  <c r="U411" i="3"/>
  <c r="T411" i="3"/>
  <c r="O411" i="3"/>
  <c r="L411" i="3"/>
  <c r="K411" i="3"/>
  <c r="J411" i="3"/>
  <c r="J408" i="3" s="1"/>
  <c r="I411" i="3"/>
  <c r="R411" i="3" s="1"/>
  <c r="H411" i="3"/>
  <c r="B411" i="3"/>
  <c r="U410" i="3"/>
  <c r="T410" i="3"/>
  <c r="R410" i="3"/>
  <c r="Q410" i="3"/>
  <c r="P410" i="3"/>
  <c r="O410" i="3"/>
  <c r="B410" i="3"/>
  <c r="U409" i="3"/>
  <c r="T409" i="3"/>
  <c r="R409" i="3"/>
  <c r="L409" i="3"/>
  <c r="K409" i="3"/>
  <c r="J409" i="3"/>
  <c r="I409" i="3"/>
  <c r="H409" i="3"/>
  <c r="B409" i="3"/>
  <c r="U408" i="3"/>
  <c r="H408" i="3"/>
  <c r="B408" i="3"/>
  <c r="U407" i="3"/>
  <c r="T407" i="3"/>
  <c r="R407" i="3"/>
  <c r="Q407" i="3"/>
  <c r="P407" i="3"/>
  <c r="O407" i="3"/>
  <c r="B407" i="3"/>
  <c r="U406" i="3"/>
  <c r="L406" i="3"/>
  <c r="O406" i="3" s="1"/>
  <c r="K406" i="3"/>
  <c r="T406" i="3" s="1"/>
  <c r="J406" i="3"/>
  <c r="P406" i="3" s="1"/>
  <c r="I406" i="3"/>
  <c r="H406" i="3"/>
  <c r="H403" i="3" s="1"/>
  <c r="H402" i="3" s="1"/>
  <c r="B406" i="3"/>
  <c r="U405" i="3"/>
  <c r="T405" i="3"/>
  <c r="R405" i="3"/>
  <c r="Q405" i="3"/>
  <c r="P405" i="3"/>
  <c r="O405" i="3"/>
  <c r="B405" i="3"/>
  <c r="U404" i="3"/>
  <c r="Q404" i="3"/>
  <c r="L404" i="3"/>
  <c r="O404" i="3" s="1"/>
  <c r="K404" i="3"/>
  <c r="T404" i="3" s="1"/>
  <c r="J404" i="3"/>
  <c r="P404" i="3" s="1"/>
  <c r="I404" i="3"/>
  <c r="R404" i="3" s="1"/>
  <c r="H404" i="3"/>
  <c r="B404" i="3"/>
  <c r="U403" i="3"/>
  <c r="J403" i="3"/>
  <c r="I403" i="3"/>
  <c r="B403" i="3"/>
  <c r="U402" i="3"/>
  <c r="K402" i="3"/>
  <c r="B402" i="3"/>
  <c r="U401" i="3"/>
  <c r="T401" i="3"/>
  <c r="R401" i="3"/>
  <c r="Q401" i="3"/>
  <c r="P401" i="3"/>
  <c r="O401" i="3"/>
  <c r="B401" i="3"/>
  <c r="U400" i="3"/>
  <c r="T400" i="3"/>
  <c r="R400" i="3"/>
  <c r="Q400" i="3"/>
  <c r="P400" i="3"/>
  <c r="O400" i="3"/>
  <c r="B400" i="3"/>
  <c r="U399" i="3"/>
  <c r="T399" i="3"/>
  <c r="R399" i="3"/>
  <c r="Q399" i="3"/>
  <c r="P399" i="3"/>
  <c r="O399" i="3"/>
  <c r="B399" i="3"/>
  <c r="U398" i="3"/>
  <c r="T398" i="3"/>
  <c r="R398" i="3"/>
  <c r="Q398" i="3"/>
  <c r="P398" i="3"/>
  <c r="O398" i="3"/>
  <c r="B398" i="3"/>
  <c r="U397" i="3"/>
  <c r="T397" i="3"/>
  <c r="R397" i="3"/>
  <c r="Q397" i="3"/>
  <c r="P397" i="3"/>
  <c r="O397" i="3"/>
  <c r="B397" i="3"/>
  <c r="U396" i="3"/>
  <c r="Q396" i="3"/>
  <c r="L396" i="3"/>
  <c r="K396" i="3"/>
  <c r="T396" i="3" s="1"/>
  <c r="J396" i="3"/>
  <c r="P396" i="3" s="1"/>
  <c r="I396" i="3"/>
  <c r="R396" i="3" s="1"/>
  <c r="H396" i="3"/>
  <c r="B396" i="3"/>
  <c r="U395" i="3"/>
  <c r="Q395" i="3"/>
  <c r="L395" i="3"/>
  <c r="J395" i="3"/>
  <c r="P395" i="3" s="1"/>
  <c r="I395" i="3"/>
  <c r="H395" i="3"/>
  <c r="B395" i="3"/>
  <c r="U394" i="3"/>
  <c r="T394" i="3"/>
  <c r="R394" i="3"/>
  <c r="Q394" i="3"/>
  <c r="P394" i="3"/>
  <c r="O394" i="3"/>
  <c r="B394" i="3"/>
  <c r="U393" i="3"/>
  <c r="T393" i="3"/>
  <c r="O393" i="3"/>
  <c r="L393" i="3"/>
  <c r="K393" i="3"/>
  <c r="J393" i="3"/>
  <c r="P393" i="3" s="1"/>
  <c r="I393" i="3"/>
  <c r="H393" i="3"/>
  <c r="B393" i="3"/>
  <c r="U392" i="3"/>
  <c r="P392" i="3"/>
  <c r="L392" i="3"/>
  <c r="K392" i="3"/>
  <c r="T392" i="3" s="1"/>
  <c r="J392" i="3"/>
  <c r="H392" i="3"/>
  <c r="B392" i="3"/>
  <c r="U391" i="3"/>
  <c r="T391" i="3"/>
  <c r="R391" i="3"/>
  <c r="Q391" i="3"/>
  <c r="P391" i="3"/>
  <c r="O391" i="3"/>
  <c r="B391" i="3"/>
  <c r="U390" i="3"/>
  <c r="T390" i="3"/>
  <c r="O390" i="3"/>
  <c r="L390" i="3"/>
  <c r="K390" i="3"/>
  <c r="J390" i="3"/>
  <c r="J389" i="3" s="1"/>
  <c r="I390" i="3"/>
  <c r="H390" i="3"/>
  <c r="B390" i="3"/>
  <c r="U389" i="3"/>
  <c r="L389" i="3"/>
  <c r="K389" i="3"/>
  <c r="K388" i="3" s="1"/>
  <c r="H389" i="3"/>
  <c r="B389" i="3"/>
  <c r="U388" i="3"/>
  <c r="H388" i="3"/>
  <c r="B388" i="3"/>
  <c r="U387" i="3"/>
  <c r="T387" i="3"/>
  <c r="R387" i="3"/>
  <c r="Q387" i="3"/>
  <c r="P387" i="3"/>
  <c r="O387" i="3"/>
  <c r="B387" i="3"/>
  <c r="U386" i="3"/>
  <c r="T386" i="3"/>
  <c r="R386" i="3"/>
  <c r="Q386" i="3"/>
  <c r="P386" i="3"/>
  <c r="O386" i="3"/>
  <c r="B386" i="3"/>
  <c r="U385" i="3"/>
  <c r="T385" i="3"/>
  <c r="O385" i="3"/>
  <c r="L385" i="3"/>
  <c r="K385" i="3"/>
  <c r="J385" i="3"/>
  <c r="P385" i="3" s="1"/>
  <c r="I385" i="3"/>
  <c r="I384" i="3" s="1"/>
  <c r="R384" i="3" s="1"/>
  <c r="H385" i="3"/>
  <c r="H384" i="3" s="1"/>
  <c r="B385" i="3"/>
  <c r="U384" i="3"/>
  <c r="T384" i="3"/>
  <c r="P384" i="3"/>
  <c r="K384" i="3"/>
  <c r="J384" i="3"/>
  <c r="B384" i="3"/>
  <c r="U383" i="3"/>
  <c r="T383" i="3"/>
  <c r="R383" i="3"/>
  <c r="Q383" i="3"/>
  <c r="P383" i="3"/>
  <c r="O383" i="3"/>
  <c r="B383" i="3"/>
  <c r="U382" i="3"/>
  <c r="T382" i="3"/>
  <c r="O382" i="3"/>
  <c r="L382" i="3"/>
  <c r="K382" i="3"/>
  <c r="J382" i="3"/>
  <c r="P382" i="3" s="1"/>
  <c r="I382" i="3"/>
  <c r="I377" i="3" s="1"/>
  <c r="H382" i="3"/>
  <c r="B382" i="3"/>
  <c r="U381" i="3"/>
  <c r="T381" i="3"/>
  <c r="R381" i="3"/>
  <c r="Q381" i="3"/>
  <c r="P381" i="3"/>
  <c r="O381" i="3"/>
  <c r="B381" i="3"/>
  <c r="U380" i="3"/>
  <c r="Q380" i="3"/>
  <c r="L380" i="3"/>
  <c r="O380" i="3" s="1"/>
  <c r="K380" i="3"/>
  <c r="T380" i="3" s="1"/>
  <c r="J380" i="3"/>
  <c r="I380" i="3"/>
  <c r="H380" i="3"/>
  <c r="B380" i="3"/>
  <c r="U379" i="3"/>
  <c r="T379" i="3"/>
  <c r="R379" i="3"/>
  <c r="Q379" i="3"/>
  <c r="P379" i="3"/>
  <c r="O379" i="3"/>
  <c r="B379" i="3"/>
  <c r="U378" i="3"/>
  <c r="Q378" i="3"/>
  <c r="P378" i="3"/>
  <c r="L378" i="3"/>
  <c r="O378" i="3" s="1"/>
  <c r="K378" i="3"/>
  <c r="T378" i="3" s="1"/>
  <c r="J378" i="3"/>
  <c r="J377" i="3" s="1"/>
  <c r="I378" i="3"/>
  <c r="R378" i="3" s="1"/>
  <c r="H378" i="3"/>
  <c r="B378" i="3"/>
  <c r="U377" i="3"/>
  <c r="L377" i="3"/>
  <c r="H377" i="3"/>
  <c r="B377" i="3"/>
  <c r="U376" i="3"/>
  <c r="T376" i="3"/>
  <c r="R376" i="3"/>
  <c r="P376" i="3"/>
  <c r="L376" i="3"/>
  <c r="Q376" i="3" s="1"/>
  <c r="B376" i="3"/>
  <c r="U375" i="3"/>
  <c r="T375" i="3"/>
  <c r="R375" i="3"/>
  <c r="Q375" i="3"/>
  <c r="P375" i="3"/>
  <c r="O375" i="3"/>
  <c r="B375" i="3"/>
  <c r="U374" i="3"/>
  <c r="T374" i="3"/>
  <c r="R374" i="3"/>
  <c r="Q374" i="3"/>
  <c r="P374" i="3"/>
  <c r="O374" i="3"/>
  <c r="B374" i="3"/>
  <c r="U373" i="3"/>
  <c r="Q373" i="3"/>
  <c r="P373" i="3"/>
  <c r="L373" i="3"/>
  <c r="K373" i="3"/>
  <c r="T373" i="3" s="1"/>
  <c r="J373" i="3"/>
  <c r="J372" i="3" s="1"/>
  <c r="I373" i="3"/>
  <c r="H373" i="3"/>
  <c r="B373" i="3"/>
  <c r="U372" i="3"/>
  <c r="R372" i="3"/>
  <c r="L372" i="3"/>
  <c r="I372" i="3"/>
  <c r="H372" i="3"/>
  <c r="B372" i="3"/>
  <c r="U371" i="3"/>
  <c r="T371" i="3"/>
  <c r="R371" i="3"/>
  <c r="Q371" i="3"/>
  <c r="P371" i="3"/>
  <c r="O371" i="3"/>
  <c r="B371" i="3"/>
  <c r="U370" i="3"/>
  <c r="T370" i="3"/>
  <c r="R370" i="3"/>
  <c r="Q370" i="3"/>
  <c r="P370" i="3"/>
  <c r="O370" i="3"/>
  <c r="B370" i="3"/>
  <c r="U369" i="3"/>
  <c r="T369" i="3"/>
  <c r="O369" i="3"/>
  <c r="L369" i="3"/>
  <c r="K369" i="3"/>
  <c r="J369" i="3"/>
  <c r="P369" i="3" s="1"/>
  <c r="I369" i="3"/>
  <c r="H369" i="3"/>
  <c r="B369" i="3"/>
  <c r="U368" i="3"/>
  <c r="T368" i="3"/>
  <c r="R368" i="3"/>
  <c r="Q368" i="3"/>
  <c r="P368" i="3"/>
  <c r="O368" i="3"/>
  <c r="B368" i="3"/>
  <c r="U367" i="3"/>
  <c r="T367" i="3"/>
  <c r="R367" i="3"/>
  <c r="L367" i="3"/>
  <c r="Q367" i="3" s="1"/>
  <c r="K367" i="3"/>
  <c r="J367" i="3"/>
  <c r="P367" i="3" s="1"/>
  <c r="I367" i="3"/>
  <c r="H367" i="3"/>
  <c r="B367" i="3"/>
  <c r="U366" i="3"/>
  <c r="T366" i="3"/>
  <c r="R366" i="3"/>
  <c r="Q366" i="3"/>
  <c r="P366" i="3"/>
  <c r="O366" i="3"/>
  <c r="B366" i="3"/>
  <c r="U365" i="3"/>
  <c r="R365" i="3"/>
  <c r="L365" i="3"/>
  <c r="O365" i="3" s="1"/>
  <c r="K365" i="3"/>
  <c r="T365" i="3" s="1"/>
  <c r="J365" i="3"/>
  <c r="P365" i="3" s="1"/>
  <c r="I365" i="3"/>
  <c r="H365" i="3"/>
  <c r="B365" i="3"/>
  <c r="U364" i="3"/>
  <c r="T364" i="3"/>
  <c r="R364" i="3"/>
  <c r="Q364" i="3"/>
  <c r="P364" i="3"/>
  <c r="O364" i="3"/>
  <c r="B364" i="3"/>
  <c r="U363" i="3"/>
  <c r="Q363" i="3"/>
  <c r="L363" i="3"/>
  <c r="K363" i="3"/>
  <c r="J363" i="3"/>
  <c r="P363" i="3" s="1"/>
  <c r="I363" i="3"/>
  <c r="R363" i="3" s="1"/>
  <c r="H363" i="3"/>
  <c r="B363" i="3"/>
  <c r="U362" i="3"/>
  <c r="T362" i="3"/>
  <c r="R362" i="3"/>
  <c r="Q362" i="3"/>
  <c r="P362" i="3"/>
  <c r="O362" i="3"/>
  <c r="B362" i="3"/>
  <c r="U361" i="3"/>
  <c r="T361" i="3"/>
  <c r="O361" i="3"/>
  <c r="L361" i="3"/>
  <c r="K361" i="3"/>
  <c r="J361" i="3"/>
  <c r="P361" i="3" s="1"/>
  <c r="I361" i="3"/>
  <c r="R361" i="3" s="1"/>
  <c r="H361" i="3"/>
  <c r="B361" i="3"/>
  <c r="U360" i="3"/>
  <c r="T360" i="3"/>
  <c r="R360" i="3"/>
  <c r="Q360" i="3"/>
  <c r="P360" i="3"/>
  <c r="O360" i="3"/>
  <c r="B360" i="3"/>
  <c r="U359" i="3"/>
  <c r="T359" i="3"/>
  <c r="L359" i="3"/>
  <c r="K359" i="3"/>
  <c r="J359" i="3"/>
  <c r="P359" i="3" s="1"/>
  <c r="I359" i="3"/>
  <c r="H359" i="3"/>
  <c r="H358" i="3" s="1"/>
  <c r="B359" i="3"/>
  <c r="U358" i="3"/>
  <c r="I358" i="3"/>
  <c r="B358" i="3"/>
  <c r="U357" i="3"/>
  <c r="T357" i="3"/>
  <c r="R357" i="3"/>
  <c r="Q357" i="3"/>
  <c r="P357" i="3"/>
  <c r="L357" i="3"/>
  <c r="S357" i="3" s="1"/>
  <c r="B357" i="3"/>
  <c r="U356" i="3"/>
  <c r="T356" i="3"/>
  <c r="R356" i="3"/>
  <c r="Q356" i="3"/>
  <c r="P356" i="3"/>
  <c r="L356" i="3"/>
  <c r="B356" i="3"/>
  <c r="U355" i="3"/>
  <c r="T355" i="3"/>
  <c r="R355" i="3"/>
  <c r="Q355" i="3"/>
  <c r="P355" i="3"/>
  <c r="O355" i="3"/>
  <c r="B355" i="3"/>
  <c r="U354" i="3"/>
  <c r="T354" i="3"/>
  <c r="R354" i="3"/>
  <c r="Q354" i="3"/>
  <c r="P354" i="3"/>
  <c r="O354" i="3"/>
  <c r="B354" i="3"/>
  <c r="U353" i="3"/>
  <c r="T353" i="3"/>
  <c r="R353" i="3"/>
  <c r="Q353" i="3"/>
  <c r="P353" i="3"/>
  <c r="O353" i="3"/>
  <c r="B353" i="3"/>
  <c r="U352" i="3"/>
  <c r="T352" i="3"/>
  <c r="R352" i="3"/>
  <c r="Q352" i="3"/>
  <c r="P352" i="3"/>
  <c r="O352" i="3"/>
  <c r="B352" i="3"/>
  <c r="U351" i="3"/>
  <c r="Q351" i="3"/>
  <c r="L351" i="3"/>
  <c r="O351" i="3" s="1"/>
  <c r="K351" i="3"/>
  <c r="T351" i="3" s="1"/>
  <c r="J351" i="3"/>
  <c r="P351" i="3" s="1"/>
  <c r="I351" i="3"/>
  <c r="H351" i="3"/>
  <c r="B351" i="3"/>
  <c r="U350" i="3"/>
  <c r="T350" i="3"/>
  <c r="R350" i="3"/>
  <c r="Q350" i="3"/>
  <c r="P350" i="3"/>
  <c r="O350" i="3"/>
  <c r="B350" i="3"/>
  <c r="U349" i="3"/>
  <c r="Q349" i="3"/>
  <c r="P349" i="3"/>
  <c r="L349" i="3"/>
  <c r="O349" i="3" s="1"/>
  <c r="K349" i="3"/>
  <c r="T349" i="3" s="1"/>
  <c r="J349" i="3"/>
  <c r="I349" i="3"/>
  <c r="R349" i="3" s="1"/>
  <c r="H349" i="3"/>
  <c r="B349" i="3"/>
  <c r="U348" i="3"/>
  <c r="T348" i="3"/>
  <c r="R348" i="3"/>
  <c r="Q348" i="3"/>
  <c r="P348" i="3"/>
  <c r="O348" i="3"/>
  <c r="B348" i="3"/>
  <c r="U347" i="3"/>
  <c r="T347" i="3"/>
  <c r="L347" i="3"/>
  <c r="Q347" i="3" s="1"/>
  <c r="K347" i="3"/>
  <c r="J347" i="3"/>
  <c r="P347" i="3" s="1"/>
  <c r="I347" i="3"/>
  <c r="R347" i="3" s="1"/>
  <c r="H347" i="3"/>
  <c r="B347" i="3"/>
  <c r="U346" i="3"/>
  <c r="T346" i="3"/>
  <c r="R346" i="3"/>
  <c r="Q346" i="3"/>
  <c r="P346" i="3"/>
  <c r="O346" i="3"/>
  <c r="B346" i="3"/>
  <c r="U345" i="3"/>
  <c r="T345" i="3"/>
  <c r="O345" i="3"/>
  <c r="L345" i="3"/>
  <c r="K345" i="3"/>
  <c r="J345" i="3"/>
  <c r="P345" i="3" s="1"/>
  <c r="I345" i="3"/>
  <c r="R345" i="3" s="1"/>
  <c r="H345" i="3"/>
  <c r="B345" i="3"/>
  <c r="U344" i="3"/>
  <c r="T344" i="3"/>
  <c r="R344" i="3"/>
  <c r="Q344" i="3"/>
  <c r="P344" i="3"/>
  <c r="O344" i="3"/>
  <c r="B344" i="3"/>
  <c r="U343" i="3"/>
  <c r="R343" i="3"/>
  <c r="Q343" i="3"/>
  <c r="L343" i="3"/>
  <c r="O343" i="3" s="1"/>
  <c r="K343" i="3"/>
  <c r="T343" i="3" s="1"/>
  <c r="J343" i="3"/>
  <c r="P343" i="3" s="1"/>
  <c r="I343" i="3"/>
  <c r="H343" i="3"/>
  <c r="B343" i="3"/>
  <c r="U342" i="3"/>
  <c r="T342" i="3"/>
  <c r="R342" i="3"/>
  <c r="Q342" i="3"/>
  <c r="P342" i="3"/>
  <c r="O342" i="3"/>
  <c r="B342" i="3"/>
  <c r="U341" i="3"/>
  <c r="Q341" i="3"/>
  <c r="P341" i="3"/>
  <c r="L341" i="3"/>
  <c r="K341" i="3"/>
  <c r="T341" i="3" s="1"/>
  <c r="J341" i="3"/>
  <c r="I341" i="3"/>
  <c r="R341" i="3" s="1"/>
  <c r="H341" i="3"/>
  <c r="B341" i="3"/>
  <c r="U340" i="3"/>
  <c r="T340" i="3"/>
  <c r="R340" i="3"/>
  <c r="Q340" i="3"/>
  <c r="P340" i="3"/>
  <c r="O340" i="3"/>
  <c r="B340" i="3"/>
  <c r="U339" i="3"/>
  <c r="T339" i="3"/>
  <c r="L339" i="3"/>
  <c r="Q339" i="3" s="1"/>
  <c r="K339" i="3"/>
  <c r="J339" i="3"/>
  <c r="O339" i="3" s="1"/>
  <c r="I339" i="3"/>
  <c r="R339" i="3" s="1"/>
  <c r="H339" i="3"/>
  <c r="B339" i="3"/>
  <c r="U338" i="3"/>
  <c r="T338" i="3"/>
  <c r="R338" i="3"/>
  <c r="Q338" i="3"/>
  <c r="P338" i="3"/>
  <c r="O338" i="3"/>
  <c r="B338" i="3"/>
  <c r="U337" i="3"/>
  <c r="T337" i="3"/>
  <c r="O337" i="3"/>
  <c r="L337" i="3"/>
  <c r="K337" i="3"/>
  <c r="J337" i="3"/>
  <c r="P337" i="3" s="1"/>
  <c r="I337" i="3"/>
  <c r="R337" i="3" s="1"/>
  <c r="H337" i="3"/>
  <c r="B337" i="3"/>
  <c r="U336" i="3"/>
  <c r="T336" i="3"/>
  <c r="R336" i="3"/>
  <c r="Q336" i="3"/>
  <c r="P336" i="3"/>
  <c r="O336" i="3"/>
  <c r="B336" i="3"/>
  <c r="U335" i="3"/>
  <c r="Q335" i="3"/>
  <c r="L335" i="3"/>
  <c r="O335" i="3" s="1"/>
  <c r="K335" i="3"/>
  <c r="T335" i="3" s="1"/>
  <c r="J335" i="3"/>
  <c r="P335" i="3" s="1"/>
  <c r="I335" i="3"/>
  <c r="H335" i="3"/>
  <c r="B335" i="3"/>
  <c r="T334" i="3"/>
  <c r="R334" i="3"/>
  <c r="Q334" i="3"/>
  <c r="P334" i="3"/>
  <c r="O334" i="3"/>
  <c r="B334" i="3"/>
  <c r="U333" i="3"/>
  <c r="T333" i="3"/>
  <c r="O333" i="3"/>
  <c r="L333" i="3"/>
  <c r="K333" i="3"/>
  <c r="J333" i="3"/>
  <c r="P333" i="3" s="1"/>
  <c r="I333" i="3"/>
  <c r="H333" i="3"/>
  <c r="B333" i="3"/>
  <c r="U332" i="3"/>
  <c r="T332" i="3"/>
  <c r="R332" i="3"/>
  <c r="Q332" i="3"/>
  <c r="P332" i="3"/>
  <c r="O332" i="3"/>
  <c r="B332" i="3"/>
  <c r="U331" i="3"/>
  <c r="L331" i="3"/>
  <c r="Q331" i="3" s="1"/>
  <c r="K331" i="3"/>
  <c r="T331" i="3" s="1"/>
  <c r="J331" i="3"/>
  <c r="P331" i="3" s="1"/>
  <c r="I331" i="3"/>
  <c r="R331" i="3" s="1"/>
  <c r="H331" i="3"/>
  <c r="B331" i="3"/>
  <c r="U330" i="3"/>
  <c r="H330" i="3"/>
  <c r="B330" i="3"/>
  <c r="U329" i="3"/>
  <c r="H329" i="3"/>
  <c r="B329" i="3"/>
  <c r="U328" i="3"/>
  <c r="T328" i="3"/>
  <c r="R328" i="3"/>
  <c r="Q328" i="3"/>
  <c r="P328" i="3"/>
  <c r="O328" i="3"/>
  <c r="B328" i="3"/>
  <c r="U327" i="3"/>
  <c r="T327" i="3"/>
  <c r="R327" i="3"/>
  <c r="Q327" i="3"/>
  <c r="P327" i="3"/>
  <c r="O327" i="3"/>
  <c r="B327" i="3"/>
  <c r="U326" i="3"/>
  <c r="T326" i="3"/>
  <c r="R326" i="3"/>
  <c r="Q326" i="3"/>
  <c r="P326" i="3"/>
  <c r="O326" i="3"/>
  <c r="B326" i="3"/>
  <c r="U325" i="3"/>
  <c r="T325" i="3"/>
  <c r="R325" i="3"/>
  <c r="Q325" i="3"/>
  <c r="P325" i="3"/>
  <c r="O325" i="3"/>
  <c r="B325" i="3"/>
  <c r="U324" i="3"/>
  <c r="T324" i="3"/>
  <c r="R324" i="3"/>
  <c r="Q324" i="3"/>
  <c r="P324" i="3"/>
  <c r="O324" i="3"/>
  <c r="B324" i="3"/>
  <c r="U323" i="3"/>
  <c r="Q323" i="3"/>
  <c r="O323" i="3"/>
  <c r="L323" i="3"/>
  <c r="K323" i="3"/>
  <c r="T323" i="3" s="1"/>
  <c r="J323" i="3"/>
  <c r="P323" i="3" s="1"/>
  <c r="I323" i="3"/>
  <c r="R323" i="3" s="1"/>
  <c r="H323" i="3"/>
  <c r="B323" i="3"/>
  <c r="U322" i="3"/>
  <c r="T322" i="3"/>
  <c r="R322" i="3"/>
  <c r="Q322" i="3"/>
  <c r="P322" i="3"/>
  <c r="O322" i="3"/>
  <c r="B322" i="3"/>
  <c r="U321" i="3"/>
  <c r="T321" i="3"/>
  <c r="R321" i="3"/>
  <c r="Q321" i="3"/>
  <c r="P321" i="3"/>
  <c r="O321" i="3"/>
  <c r="B321" i="3"/>
  <c r="U320" i="3"/>
  <c r="T320" i="3"/>
  <c r="O320" i="3"/>
  <c r="L320" i="3"/>
  <c r="K320" i="3"/>
  <c r="J320" i="3"/>
  <c r="P320" i="3" s="1"/>
  <c r="I320" i="3"/>
  <c r="R320" i="3" s="1"/>
  <c r="H320" i="3"/>
  <c r="B320" i="3"/>
  <c r="U319" i="3"/>
  <c r="T319" i="3"/>
  <c r="R319" i="3"/>
  <c r="Q319" i="3"/>
  <c r="P319" i="3"/>
  <c r="O319" i="3"/>
  <c r="B319" i="3"/>
  <c r="U318" i="3"/>
  <c r="T318" i="3"/>
  <c r="R318" i="3"/>
  <c r="Q318" i="3"/>
  <c r="P318" i="3"/>
  <c r="O318" i="3"/>
  <c r="B318" i="3"/>
  <c r="U317" i="3"/>
  <c r="T317" i="3"/>
  <c r="Q317" i="3"/>
  <c r="O317" i="3"/>
  <c r="L317" i="3"/>
  <c r="P317" i="3" s="1"/>
  <c r="B317" i="3"/>
  <c r="U316" i="3"/>
  <c r="T316" i="3"/>
  <c r="Q316" i="3"/>
  <c r="O316" i="3"/>
  <c r="L316" i="3"/>
  <c r="P316" i="3" s="1"/>
  <c r="B316" i="3"/>
  <c r="U315" i="3"/>
  <c r="T315" i="3"/>
  <c r="Q315" i="3"/>
  <c r="O315" i="3"/>
  <c r="L315" i="3"/>
  <c r="P315" i="3" s="1"/>
  <c r="B315" i="3"/>
  <c r="U314" i="3"/>
  <c r="T314" i="3"/>
  <c r="R314" i="3"/>
  <c r="Q314" i="3"/>
  <c r="P314" i="3"/>
  <c r="O314" i="3"/>
  <c r="B314" i="3"/>
  <c r="U313" i="3"/>
  <c r="T313" i="3"/>
  <c r="R313" i="3"/>
  <c r="Q313" i="3"/>
  <c r="P313" i="3"/>
  <c r="O313" i="3"/>
  <c r="B313" i="3"/>
  <c r="U312" i="3"/>
  <c r="T312" i="3"/>
  <c r="Q312" i="3"/>
  <c r="P312" i="3"/>
  <c r="O312" i="3"/>
  <c r="L312" i="3"/>
  <c r="R312" i="3" s="1"/>
  <c r="B312" i="3"/>
  <c r="U311" i="3"/>
  <c r="T311" i="3"/>
  <c r="Q311" i="3"/>
  <c r="P311" i="3"/>
  <c r="O311" i="3"/>
  <c r="L311" i="3"/>
  <c r="R311" i="3" s="1"/>
  <c r="B311" i="3"/>
  <c r="U310" i="3"/>
  <c r="T310" i="3"/>
  <c r="R310" i="3"/>
  <c r="Q310" i="3"/>
  <c r="P310" i="3"/>
  <c r="O310" i="3"/>
  <c r="B310" i="3"/>
  <c r="U309" i="3"/>
  <c r="T309" i="3"/>
  <c r="R309" i="3"/>
  <c r="Q309" i="3"/>
  <c r="P309" i="3"/>
  <c r="O309" i="3"/>
  <c r="B309" i="3"/>
  <c r="U308" i="3"/>
  <c r="T308" i="3"/>
  <c r="R308" i="3"/>
  <c r="Q308" i="3"/>
  <c r="P308" i="3"/>
  <c r="O308" i="3"/>
  <c r="B308" i="3"/>
  <c r="U307" i="3"/>
  <c r="T307" i="3"/>
  <c r="P307" i="3"/>
  <c r="L307" i="3"/>
  <c r="O307" i="3" s="1"/>
  <c r="B307" i="3"/>
  <c r="U306" i="3"/>
  <c r="T306" i="3"/>
  <c r="P306" i="3"/>
  <c r="L306" i="3"/>
  <c r="O306" i="3" s="1"/>
  <c r="B306" i="3"/>
  <c r="U305" i="3"/>
  <c r="T305" i="3"/>
  <c r="R305" i="3"/>
  <c r="Q305" i="3"/>
  <c r="P305" i="3"/>
  <c r="O305" i="3"/>
  <c r="B305" i="3"/>
  <c r="U304" i="3"/>
  <c r="T304" i="3"/>
  <c r="Q304" i="3"/>
  <c r="P304" i="3"/>
  <c r="O304" i="3"/>
  <c r="L304" i="3"/>
  <c r="R304" i="3" s="1"/>
  <c r="B304" i="3"/>
  <c r="U303" i="3"/>
  <c r="T303" i="3"/>
  <c r="K303" i="3"/>
  <c r="J303" i="3"/>
  <c r="I303" i="3"/>
  <c r="H303" i="3"/>
  <c r="B303" i="3"/>
  <c r="U302" i="3"/>
  <c r="T302" i="3"/>
  <c r="R302" i="3"/>
  <c r="Q302" i="3"/>
  <c r="P302" i="3"/>
  <c r="O302" i="3"/>
  <c r="B302" i="3"/>
  <c r="U301" i="3"/>
  <c r="R301" i="3"/>
  <c r="L301" i="3"/>
  <c r="O301" i="3" s="1"/>
  <c r="K301" i="3"/>
  <c r="T301" i="3" s="1"/>
  <c r="J301" i="3"/>
  <c r="P301" i="3" s="1"/>
  <c r="I301" i="3"/>
  <c r="H301" i="3"/>
  <c r="B301" i="3"/>
  <c r="U300" i="3"/>
  <c r="T300" i="3"/>
  <c r="R300" i="3"/>
  <c r="Q300" i="3"/>
  <c r="P300" i="3"/>
  <c r="O300" i="3"/>
  <c r="B300" i="3"/>
  <c r="U299" i="3"/>
  <c r="Q299" i="3"/>
  <c r="L299" i="3"/>
  <c r="K299" i="3"/>
  <c r="T299" i="3" s="1"/>
  <c r="J299" i="3"/>
  <c r="O299" i="3" s="1"/>
  <c r="I299" i="3"/>
  <c r="R299" i="3" s="1"/>
  <c r="H299" i="3"/>
  <c r="B299" i="3"/>
  <c r="U298" i="3"/>
  <c r="T298" i="3"/>
  <c r="R298" i="3"/>
  <c r="Q298" i="3"/>
  <c r="P298" i="3"/>
  <c r="O298" i="3"/>
  <c r="B298" i="3"/>
  <c r="U297" i="3"/>
  <c r="T297" i="3"/>
  <c r="R297" i="3"/>
  <c r="Q297" i="3"/>
  <c r="P297" i="3"/>
  <c r="O297" i="3"/>
  <c r="B297" i="3"/>
  <c r="U296" i="3"/>
  <c r="T296" i="3"/>
  <c r="R296" i="3"/>
  <c r="Q296" i="3"/>
  <c r="P296" i="3"/>
  <c r="O296" i="3"/>
  <c r="B296" i="3"/>
  <c r="U295" i="3"/>
  <c r="T295" i="3"/>
  <c r="R295" i="3"/>
  <c r="Q295" i="3"/>
  <c r="L295" i="3"/>
  <c r="B295" i="3"/>
  <c r="U294" i="3"/>
  <c r="T294" i="3"/>
  <c r="R294" i="3"/>
  <c r="Q294" i="3"/>
  <c r="P294" i="3"/>
  <c r="O294" i="3"/>
  <c r="B294" i="3"/>
  <c r="U293" i="3"/>
  <c r="T293" i="3"/>
  <c r="R293" i="3"/>
  <c r="Q293" i="3"/>
  <c r="P293" i="3"/>
  <c r="O293" i="3"/>
  <c r="B293" i="3"/>
  <c r="U292" i="3"/>
  <c r="T292" i="3"/>
  <c r="R292" i="3"/>
  <c r="Q292" i="3"/>
  <c r="P292" i="3"/>
  <c r="O292" i="3"/>
  <c r="B292" i="3"/>
  <c r="U291" i="3"/>
  <c r="T291" i="3"/>
  <c r="R291" i="3"/>
  <c r="Q291" i="3"/>
  <c r="P291" i="3"/>
  <c r="O291" i="3"/>
  <c r="B291" i="3"/>
  <c r="U290" i="3"/>
  <c r="T290" i="3"/>
  <c r="R290" i="3"/>
  <c r="Q290" i="3"/>
  <c r="P290" i="3"/>
  <c r="O290" i="3"/>
  <c r="B290" i="3"/>
  <c r="U289" i="3"/>
  <c r="T289" i="3"/>
  <c r="R289" i="3"/>
  <c r="Q289" i="3"/>
  <c r="P289" i="3"/>
  <c r="O289" i="3"/>
  <c r="B289" i="3"/>
  <c r="U288" i="3"/>
  <c r="T288" i="3"/>
  <c r="P288" i="3"/>
  <c r="O288" i="3"/>
  <c r="L288" i="3"/>
  <c r="R288" i="3" s="1"/>
  <c r="B288" i="3"/>
  <c r="U287" i="3"/>
  <c r="T287" i="3"/>
  <c r="R287" i="3"/>
  <c r="Q287" i="3"/>
  <c r="P287" i="3"/>
  <c r="O287" i="3"/>
  <c r="B287" i="3"/>
  <c r="U286" i="3"/>
  <c r="T286" i="3"/>
  <c r="R286" i="3"/>
  <c r="L286" i="3"/>
  <c r="Q286" i="3" s="1"/>
  <c r="K286" i="3"/>
  <c r="J286" i="3"/>
  <c r="P286" i="3" s="1"/>
  <c r="I286" i="3"/>
  <c r="H286" i="3"/>
  <c r="B286" i="3"/>
  <c r="U285" i="3"/>
  <c r="T285" i="3"/>
  <c r="R285" i="3"/>
  <c r="Q285" i="3"/>
  <c r="P285" i="3"/>
  <c r="O285" i="3"/>
  <c r="B285" i="3"/>
  <c r="U284" i="3"/>
  <c r="T284" i="3"/>
  <c r="L284" i="3"/>
  <c r="B284" i="3"/>
  <c r="U283" i="3"/>
  <c r="T283" i="3"/>
  <c r="R283" i="3"/>
  <c r="Q283" i="3"/>
  <c r="P283" i="3"/>
  <c r="O283" i="3"/>
  <c r="B283" i="3"/>
  <c r="U282" i="3"/>
  <c r="K282" i="3"/>
  <c r="T282" i="3" s="1"/>
  <c r="J282" i="3"/>
  <c r="I282" i="3"/>
  <c r="H282" i="3"/>
  <c r="B282" i="3"/>
  <c r="U281" i="3"/>
  <c r="T281" i="3"/>
  <c r="R281" i="3"/>
  <c r="Q281" i="3"/>
  <c r="P281" i="3"/>
  <c r="O281" i="3"/>
  <c r="B281" i="3"/>
  <c r="U280" i="3"/>
  <c r="T280" i="3"/>
  <c r="R280" i="3"/>
  <c r="Q280" i="3"/>
  <c r="P280" i="3"/>
  <c r="O280" i="3"/>
  <c r="B280" i="3"/>
  <c r="U279" i="3"/>
  <c r="T279" i="3"/>
  <c r="R279" i="3"/>
  <c r="L279" i="3"/>
  <c r="B279" i="3"/>
  <c r="U278" i="3"/>
  <c r="T278" i="3"/>
  <c r="R278" i="3"/>
  <c r="Q278" i="3"/>
  <c r="P278" i="3"/>
  <c r="O278" i="3"/>
  <c r="B278" i="3"/>
  <c r="U277" i="3"/>
  <c r="T277" i="3"/>
  <c r="L277" i="3"/>
  <c r="B277" i="3"/>
  <c r="U276" i="3"/>
  <c r="T276" i="3"/>
  <c r="R276" i="3"/>
  <c r="Q276" i="3"/>
  <c r="P276" i="3"/>
  <c r="O276" i="3"/>
  <c r="B276" i="3"/>
  <c r="U275" i="3"/>
  <c r="T275" i="3"/>
  <c r="R275" i="3"/>
  <c r="Q275" i="3"/>
  <c r="P275" i="3"/>
  <c r="O275" i="3"/>
  <c r="B275" i="3"/>
  <c r="U274" i="3"/>
  <c r="T274" i="3"/>
  <c r="R274" i="3"/>
  <c r="Q274" i="3"/>
  <c r="P274" i="3"/>
  <c r="O274" i="3"/>
  <c r="B274" i="3"/>
  <c r="U273" i="3"/>
  <c r="T273" i="3"/>
  <c r="K273" i="3"/>
  <c r="J273" i="3"/>
  <c r="I273" i="3"/>
  <c r="H273" i="3"/>
  <c r="B273" i="3"/>
  <c r="U272" i="3"/>
  <c r="T272" i="3"/>
  <c r="R272" i="3"/>
  <c r="Q272" i="3"/>
  <c r="P272" i="3"/>
  <c r="O272" i="3"/>
  <c r="B272" i="3"/>
  <c r="U271" i="3"/>
  <c r="R271" i="3"/>
  <c r="L271" i="3"/>
  <c r="O271" i="3" s="1"/>
  <c r="K271" i="3"/>
  <c r="T271" i="3" s="1"/>
  <c r="J271" i="3"/>
  <c r="P271" i="3" s="1"/>
  <c r="I271" i="3"/>
  <c r="H271" i="3"/>
  <c r="B271" i="3"/>
  <c r="U270" i="3"/>
  <c r="T270" i="3"/>
  <c r="R270" i="3"/>
  <c r="Q270" i="3"/>
  <c r="P270" i="3"/>
  <c r="O270" i="3"/>
  <c r="B270" i="3"/>
  <c r="U269" i="3"/>
  <c r="T269" i="3"/>
  <c r="R269" i="3"/>
  <c r="Q269" i="3"/>
  <c r="P269" i="3"/>
  <c r="O269" i="3"/>
  <c r="B269" i="3"/>
  <c r="U268" i="3"/>
  <c r="T268" i="3"/>
  <c r="R268" i="3"/>
  <c r="Q268" i="3"/>
  <c r="P268" i="3"/>
  <c r="O268" i="3"/>
  <c r="B268" i="3"/>
  <c r="U267" i="3"/>
  <c r="T267" i="3"/>
  <c r="R267" i="3"/>
  <c r="Q267" i="3"/>
  <c r="P267" i="3"/>
  <c r="O267" i="3"/>
  <c r="B267" i="3"/>
  <c r="U266" i="3"/>
  <c r="T266" i="3"/>
  <c r="Q266" i="3"/>
  <c r="L266" i="3"/>
  <c r="L265" i="3" s="1"/>
  <c r="B266" i="3"/>
  <c r="U265" i="3"/>
  <c r="K265" i="3"/>
  <c r="T265" i="3" s="1"/>
  <c r="J265" i="3"/>
  <c r="I265" i="3"/>
  <c r="H265" i="3"/>
  <c r="B265" i="3"/>
  <c r="U264" i="3"/>
  <c r="T264" i="3"/>
  <c r="R264" i="3"/>
  <c r="Q264" i="3"/>
  <c r="P264" i="3"/>
  <c r="O264" i="3"/>
  <c r="B264" i="3"/>
  <c r="U263" i="3"/>
  <c r="T263" i="3"/>
  <c r="R263" i="3"/>
  <c r="Q263" i="3"/>
  <c r="P263" i="3"/>
  <c r="O263" i="3"/>
  <c r="B263" i="3"/>
  <c r="U262" i="3"/>
  <c r="T262" i="3"/>
  <c r="R262" i="3"/>
  <c r="Q262" i="3"/>
  <c r="P262" i="3"/>
  <c r="O262" i="3"/>
  <c r="B262" i="3"/>
  <c r="U261" i="3"/>
  <c r="T261" i="3"/>
  <c r="O261" i="3"/>
  <c r="L261" i="3"/>
  <c r="K261" i="3"/>
  <c r="J261" i="3"/>
  <c r="P261" i="3" s="1"/>
  <c r="I261" i="3"/>
  <c r="R261" i="3" s="1"/>
  <c r="H261" i="3"/>
  <c r="H256" i="3" s="1"/>
  <c r="B261" i="3"/>
  <c r="U260" i="3"/>
  <c r="T260" i="3"/>
  <c r="R260" i="3"/>
  <c r="Q260" i="3"/>
  <c r="P260" i="3"/>
  <c r="O260" i="3"/>
  <c r="B260" i="3"/>
  <c r="U259" i="3"/>
  <c r="R259" i="3"/>
  <c r="Q259" i="3"/>
  <c r="L259" i="3"/>
  <c r="K259" i="3"/>
  <c r="T259" i="3" s="1"/>
  <c r="J259" i="3"/>
  <c r="P259" i="3" s="1"/>
  <c r="I259" i="3"/>
  <c r="H259" i="3"/>
  <c r="B259" i="3"/>
  <c r="U258" i="3"/>
  <c r="T258" i="3"/>
  <c r="R258" i="3"/>
  <c r="Q258" i="3"/>
  <c r="P258" i="3"/>
  <c r="O258" i="3"/>
  <c r="B258" i="3"/>
  <c r="U257" i="3"/>
  <c r="T257" i="3"/>
  <c r="O257" i="3"/>
  <c r="L257" i="3"/>
  <c r="K257" i="3"/>
  <c r="J257" i="3"/>
  <c r="P257" i="3" s="1"/>
  <c r="I257" i="3"/>
  <c r="H257" i="3"/>
  <c r="B257" i="3"/>
  <c r="U256" i="3"/>
  <c r="K256" i="3"/>
  <c r="T256" i="3" s="1"/>
  <c r="B256" i="3"/>
  <c r="U255" i="3"/>
  <c r="T255" i="3"/>
  <c r="R255" i="3"/>
  <c r="Q255" i="3"/>
  <c r="P255" i="3"/>
  <c r="O255" i="3"/>
  <c r="B255" i="3"/>
  <c r="U254" i="3"/>
  <c r="T254" i="3"/>
  <c r="R254" i="3"/>
  <c r="Q254" i="3"/>
  <c r="P254" i="3"/>
  <c r="O254" i="3"/>
  <c r="B254" i="3"/>
  <c r="U253" i="3"/>
  <c r="T253" i="3"/>
  <c r="R253" i="3"/>
  <c r="L253" i="3"/>
  <c r="K253" i="3"/>
  <c r="J253" i="3"/>
  <c r="P253" i="3" s="1"/>
  <c r="I253" i="3"/>
  <c r="H253" i="3"/>
  <c r="H252" i="3" s="1"/>
  <c r="B253" i="3"/>
  <c r="U252" i="3"/>
  <c r="K252" i="3"/>
  <c r="T252" i="3" s="1"/>
  <c r="J252" i="3"/>
  <c r="I252" i="3"/>
  <c r="B252" i="3"/>
  <c r="U251" i="3"/>
  <c r="T251" i="3"/>
  <c r="R251" i="3"/>
  <c r="Q251" i="3"/>
  <c r="P251" i="3"/>
  <c r="O251" i="3"/>
  <c r="B251" i="3"/>
  <c r="U250" i="3"/>
  <c r="T250" i="3"/>
  <c r="O250" i="3"/>
  <c r="L250" i="3"/>
  <c r="Q250" i="3" s="1"/>
  <c r="K250" i="3"/>
  <c r="J250" i="3"/>
  <c r="P250" i="3" s="1"/>
  <c r="I250" i="3"/>
  <c r="R250" i="3" s="1"/>
  <c r="H250" i="3"/>
  <c r="B250" i="3"/>
  <c r="U249" i="3"/>
  <c r="T249" i="3"/>
  <c r="R249" i="3"/>
  <c r="Q249" i="3"/>
  <c r="P249" i="3"/>
  <c r="O249" i="3"/>
  <c r="B249" i="3"/>
  <c r="U248" i="3"/>
  <c r="T248" i="3"/>
  <c r="L248" i="3"/>
  <c r="Q248" i="3" s="1"/>
  <c r="B248" i="3"/>
  <c r="U247" i="3"/>
  <c r="T247" i="3"/>
  <c r="L247" i="3"/>
  <c r="Q247" i="3" s="1"/>
  <c r="K247" i="3"/>
  <c r="J247" i="3"/>
  <c r="P247" i="3" s="1"/>
  <c r="I247" i="3"/>
  <c r="H247" i="3"/>
  <c r="B247" i="3"/>
  <c r="U246" i="3"/>
  <c r="T246" i="3"/>
  <c r="R246" i="3"/>
  <c r="Q246" i="3"/>
  <c r="P246" i="3"/>
  <c r="O246" i="3"/>
  <c r="B246" i="3"/>
  <c r="U245" i="3"/>
  <c r="Q245" i="3"/>
  <c r="L245" i="3"/>
  <c r="O245" i="3" s="1"/>
  <c r="K245" i="3"/>
  <c r="T245" i="3" s="1"/>
  <c r="J245" i="3"/>
  <c r="P245" i="3" s="1"/>
  <c r="I245" i="3"/>
  <c r="H245" i="3"/>
  <c r="B245" i="3"/>
  <c r="U244" i="3"/>
  <c r="T244" i="3"/>
  <c r="R244" i="3"/>
  <c r="Q244" i="3"/>
  <c r="P244" i="3"/>
  <c r="O244" i="3"/>
  <c r="B244" i="3"/>
  <c r="U243" i="3"/>
  <c r="T243" i="3"/>
  <c r="R243" i="3"/>
  <c r="Q243" i="3"/>
  <c r="P243" i="3"/>
  <c r="O243" i="3"/>
  <c r="B243" i="3"/>
  <c r="U242" i="3"/>
  <c r="T242" i="3"/>
  <c r="O242" i="3"/>
  <c r="L242" i="3"/>
  <c r="Q242" i="3" s="1"/>
  <c r="K242" i="3"/>
  <c r="J242" i="3"/>
  <c r="P242" i="3" s="1"/>
  <c r="I242" i="3"/>
  <c r="R242" i="3" s="1"/>
  <c r="H242" i="3"/>
  <c r="H241" i="3" s="1"/>
  <c r="H220" i="3" s="1"/>
  <c r="B242" i="3"/>
  <c r="U241" i="3"/>
  <c r="J241" i="3"/>
  <c r="B241" i="3"/>
  <c r="U240" i="3"/>
  <c r="T240" i="3"/>
  <c r="R240" i="3"/>
  <c r="Q240" i="3"/>
  <c r="P240" i="3"/>
  <c r="O240" i="3"/>
  <c r="B240" i="3"/>
  <c r="U239" i="3"/>
  <c r="T239" i="3"/>
  <c r="R239" i="3"/>
  <c r="Q239" i="3"/>
  <c r="P239" i="3"/>
  <c r="O239" i="3"/>
  <c r="B239" i="3"/>
  <c r="U238" i="3"/>
  <c r="T238" i="3"/>
  <c r="L238" i="3"/>
  <c r="Q238" i="3" s="1"/>
  <c r="K238" i="3"/>
  <c r="J238" i="3"/>
  <c r="P238" i="3" s="1"/>
  <c r="I238" i="3"/>
  <c r="H238" i="3"/>
  <c r="B238" i="3"/>
  <c r="U237" i="3"/>
  <c r="T237" i="3"/>
  <c r="R237" i="3"/>
  <c r="L237" i="3"/>
  <c r="Q237" i="3" s="1"/>
  <c r="B237" i="3"/>
  <c r="U236" i="3"/>
  <c r="T236" i="3"/>
  <c r="R236" i="3"/>
  <c r="Q236" i="3"/>
  <c r="P236" i="3"/>
  <c r="O236" i="3"/>
  <c r="B236" i="3"/>
  <c r="U235" i="3"/>
  <c r="T235" i="3"/>
  <c r="R235" i="3"/>
  <c r="Q235" i="3"/>
  <c r="P235" i="3"/>
  <c r="O235" i="3"/>
  <c r="B235" i="3"/>
  <c r="U234" i="3"/>
  <c r="T234" i="3"/>
  <c r="R234" i="3"/>
  <c r="Q234" i="3"/>
  <c r="P234" i="3"/>
  <c r="O234" i="3"/>
  <c r="B234" i="3"/>
  <c r="U233" i="3"/>
  <c r="T233" i="3"/>
  <c r="R233" i="3"/>
  <c r="Q233" i="3"/>
  <c r="P233" i="3"/>
  <c r="O233" i="3"/>
  <c r="B233" i="3"/>
  <c r="U232" i="3"/>
  <c r="T232" i="3"/>
  <c r="R232" i="3"/>
  <c r="Q232" i="3"/>
  <c r="P232" i="3"/>
  <c r="O232" i="3"/>
  <c r="B232" i="3"/>
  <c r="U231" i="3"/>
  <c r="T231" i="3"/>
  <c r="Q231" i="3"/>
  <c r="L231" i="3"/>
  <c r="P231" i="3" s="1"/>
  <c r="B231" i="3"/>
  <c r="U230" i="3"/>
  <c r="T230" i="3"/>
  <c r="R230" i="3"/>
  <c r="Q230" i="3"/>
  <c r="P230" i="3"/>
  <c r="O230" i="3"/>
  <c r="B230" i="3"/>
  <c r="U229" i="3"/>
  <c r="T229" i="3"/>
  <c r="Q229" i="3"/>
  <c r="P229" i="3"/>
  <c r="O229" i="3"/>
  <c r="L229" i="3"/>
  <c r="R229" i="3" s="1"/>
  <c r="B229" i="3"/>
  <c r="U228" i="3"/>
  <c r="T228" i="3"/>
  <c r="Q228" i="3"/>
  <c r="P228" i="3"/>
  <c r="O228" i="3"/>
  <c r="L228" i="3"/>
  <c r="R228" i="3" s="1"/>
  <c r="B228" i="3"/>
  <c r="U227" i="3"/>
  <c r="T227" i="3"/>
  <c r="R227" i="3"/>
  <c r="Q227" i="3"/>
  <c r="P227" i="3"/>
  <c r="O227" i="3"/>
  <c r="B227" i="3"/>
  <c r="U226" i="3"/>
  <c r="T226" i="3"/>
  <c r="R226" i="3"/>
  <c r="Q226" i="3"/>
  <c r="P226" i="3"/>
  <c r="O226" i="3"/>
  <c r="B226" i="3"/>
  <c r="U225" i="3"/>
  <c r="T225" i="3"/>
  <c r="R225" i="3"/>
  <c r="Q225" i="3"/>
  <c r="P225" i="3"/>
  <c r="O225" i="3"/>
  <c r="B225" i="3"/>
  <c r="U224" i="3"/>
  <c r="Q224" i="3"/>
  <c r="L224" i="3"/>
  <c r="O224" i="3" s="1"/>
  <c r="K224" i="3"/>
  <c r="T224" i="3" s="1"/>
  <c r="J224" i="3"/>
  <c r="P224" i="3" s="1"/>
  <c r="I224" i="3"/>
  <c r="H224" i="3"/>
  <c r="B224" i="3"/>
  <c r="U223" i="3"/>
  <c r="T223" i="3"/>
  <c r="R223" i="3"/>
  <c r="Q223" i="3"/>
  <c r="P223" i="3"/>
  <c r="O223" i="3"/>
  <c r="B223" i="3"/>
  <c r="U222" i="3"/>
  <c r="Q222" i="3"/>
  <c r="L222" i="3"/>
  <c r="K222" i="3"/>
  <c r="T222" i="3" s="1"/>
  <c r="J222" i="3"/>
  <c r="O222" i="3" s="1"/>
  <c r="I222" i="3"/>
  <c r="R222" i="3" s="1"/>
  <c r="H222" i="3"/>
  <c r="B222" i="3"/>
  <c r="U221" i="3"/>
  <c r="L221" i="3"/>
  <c r="S221" i="3" s="1"/>
  <c r="K221" i="3"/>
  <c r="T221" i="3" s="1"/>
  <c r="H221" i="3"/>
  <c r="B221" i="3"/>
  <c r="U220" i="3"/>
  <c r="B220" i="3"/>
  <c r="U219" i="3"/>
  <c r="T219" i="3"/>
  <c r="R219" i="3"/>
  <c r="Q219" i="3"/>
  <c r="P219" i="3"/>
  <c r="O219" i="3"/>
  <c r="B219" i="3"/>
  <c r="U218" i="3"/>
  <c r="Q218" i="3"/>
  <c r="L218" i="3"/>
  <c r="K218" i="3"/>
  <c r="T218" i="3" s="1"/>
  <c r="J218" i="3"/>
  <c r="O218" i="3" s="1"/>
  <c r="I218" i="3"/>
  <c r="R218" i="3" s="1"/>
  <c r="H218" i="3"/>
  <c r="B218" i="3"/>
  <c r="U217" i="3"/>
  <c r="T217" i="3"/>
  <c r="R217" i="3"/>
  <c r="Q217" i="3"/>
  <c r="P217" i="3"/>
  <c r="O217" i="3"/>
  <c r="B217" i="3"/>
  <c r="U216" i="3"/>
  <c r="T216" i="3"/>
  <c r="R216" i="3"/>
  <c r="Q216" i="3"/>
  <c r="P216" i="3"/>
  <c r="O216" i="3"/>
  <c r="B216" i="3"/>
  <c r="U215" i="3"/>
  <c r="T215" i="3"/>
  <c r="R215" i="3"/>
  <c r="Q215" i="3"/>
  <c r="P215" i="3"/>
  <c r="O215" i="3"/>
  <c r="B215" i="3"/>
  <c r="U214" i="3"/>
  <c r="Q214" i="3"/>
  <c r="L214" i="3"/>
  <c r="O214" i="3" s="1"/>
  <c r="K214" i="3"/>
  <c r="T214" i="3" s="1"/>
  <c r="J214" i="3"/>
  <c r="P214" i="3" s="1"/>
  <c r="I214" i="3"/>
  <c r="H214" i="3"/>
  <c r="B214" i="3"/>
  <c r="U213" i="3"/>
  <c r="T213" i="3"/>
  <c r="R213" i="3"/>
  <c r="Q213" i="3"/>
  <c r="P213" i="3"/>
  <c r="O213" i="3"/>
  <c r="B213" i="3"/>
  <c r="U212" i="3"/>
  <c r="T212" i="3"/>
  <c r="R212" i="3"/>
  <c r="Q212" i="3"/>
  <c r="P212" i="3"/>
  <c r="O212" i="3"/>
  <c r="B212" i="3"/>
  <c r="U211" i="3"/>
  <c r="T211" i="3"/>
  <c r="R211" i="3"/>
  <c r="Q211" i="3"/>
  <c r="P211" i="3"/>
  <c r="O211" i="3"/>
  <c r="B211" i="3"/>
  <c r="U210" i="3"/>
  <c r="T210" i="3"/>
  <c r="R210" i="3"/>
  <c r="Q210" i="3"/>
  <c r="P210" i="3"/>
  <c r="O210" i="3"/>
  <c r="B210" i="3"/>
  <c r="U209" i="3"/>
  <c r="Q209" i="3"/>
  <c r="L209" i="3"/>
  <c r="O209" i="3" s="1"/>
  <c r="K209" i="3"/>
  <c r="K208" i="3" s="1"/>
  <c r="T208" i="3" s="1"/>
  <c r="J209" i="3"/>
  <c r="P209" i="3" s="1"/>
  <c r="I209" i="3"/>
  <c r="H209" i="3"/>
  <c r="B209" i="3"/>
  <c r="U208" i="3"/>
  <c r="L208" i="3"/>
  <c r="Q208" i="3" s="1"/>
  <c r="I208" i="3"/>
  <c r="H208" i="3"/>
  <c r="B208" i="3"/>
  <c r="U207" i="3"/>
  <c r="T207" i="3"/>
  <c r="R207" i="3"/>
  <c r="Q207" i="3"/>
  <c r="P207" i="3"/>
  <c r="O207" i="3"/>
  <c r="B207" i="3"/>
  <c r="U206" i="3"/>
  <c r="T206" i="3"/>
  <c r="R206" i="3"/>
  <c r="Q206" i="3"/>
  <c r="P206" i="3"/>
  <c r="O206" i="3"/>
  <c r="B206" i="3"/>
  <c r="U205" i="3"/>
  <c r="T205" i="3"/>
  <c r="R205" i="3"/>
  <c r="Q205" i="3"/>
  <c r="P205" i="3"/>
  <c r="O205" i="3"/>
  <c r="B205" i="3"/>
  <c r="U204" i="3"/>
  <c r="T204" i="3"/>
  <c r="R204" i="3"/>
  <c r="Q204" i="3"/>
  <c r="P204" i="3"/>
  <c r="O204" i="3"/>
  <c r="B204" i="3"/>
  <c r="U203" i="3"/>
  <c r="T203" i="3"/>
  <c r="R203" i="3"/>
  <c r="Q203" i="3"/>
  <c r="P203" i="3"/>
  <c r="O203" i="3"/>
  <c r="B203" i="3"/>
  <c r="U202" i="3"/>
  <c r="T202" i="3"/>
  <c r="R202" i="3"/>
  <c r="Q202" i="3"/>
  <c r="P202" i="3"/>
  <c r="O202" i="3"/>
  <c r="B202" i="3"/>
  <c r="U201" i="3"/>
  <c r="T201" i="3"/>
  <c r="R201" i="3"/>
  <c r="Q201" i="3"/>
  <c r="P201" i="3"/>
  <c r="O201" i="3"/>
  <c r="B201" i="3"/>
  <c r="U200" i="3"/>
  <c r="T200" i="3"/>
  <c r="R200" i="3"/>
  <c r="Q200" i="3"/>
  <c r="P200" i="3"/>
  <c r="O200" i="3"/>
  <c r="B200" i="3"/>
  <c r="U199" i="3"/>
  <c r="T199" i="3"/>
  <c r="R199" i="3"/>
  <c r="Q199" i="3"/>
  <c r="P199" i="3"/>
  <c r="O199" i="3"/>
  <c r="B199" i="3"/>
  <c r="U198" i="3"/>
  <c r="T198" i="3"/>
  <c r="R198" i="3"/>
  <c r="Q198" i="3"/>
  <c r="P198" i="3"/>
  <c r="O198" i="3"/>
  <c r="B198" i="3"/>
  <c r="U197" i="3"/>
  <c r="T197" i="3"/>
  <c r="R197" i="3"/>
  <c r="Q197" i="3"/>
  <c r="P197" i="3"/>
  <c r="O197" i="3"/>
  <c r="B197" i="3"/>
  <c r="U196" i="3"/>
  <c r="T196" i="3"/>
  <c r="R196" i="3"/>
  <c r="Q196" i="3"/>
  <c r="P196" i="3"/>
  <c r="O196" i="3"/>
  <c r="B196" i="3"/>
  <c r="U195" i="3"/>
  <c r="T195" i="3"/>
  <c r="R195" i="3"/>
  <c r="Q195" i="3"/>
  <c r="P195" i="3"/>
  <c r="O195" i="3"/>
  <c r="B195" i="3"/>
  <c r="U194" i="3"/>
  <c r="T194" i="3"/>
  <c r="R194" i="3"/>
  <c r="Q194" i="3"/>
  <c r="P194" i="3"/>
  <c r="O194" i="3"/>
  <c r="B194" i="3"/>
  <c r="U193" i="3"/>
  <c r="T193" i="3"/>
  <c r="R193" i="3"/>
  <c r="Q193" i="3"/>
  <c r="P193" i="3"/>
  <c r="O193" i="3"/>
  <c r="B193" i="3"/>
  <c r="U192" i="3"/>
  <c r="T192" i="3"/>
  <c r="R192" i="3"/>
  <c r="Q192" i="3"/>
  <c r="P192" i="3"/>
  <c r="O192" i="3"/>
  <c r="B192" i="3"/>
  <c r="U191" i="3"/>
  <c r="T191" i="3"/>
  <c r="R191" i="3"/>
  <c r="Q191" i="3"/>
  <c r="P191" i="3"/>
  <c r="O191" i="3"/>
  <c r="M191" i="3"/>
  <c r="B191" i="3"/>
  <c r="U190" i="3"/>
  <c r="T190" i="3"/>
  <c r="R190" i="3"/>
  <c r="Q190" i="3"/>
  <c r="P190" i="3"/>
  <c r="O190" i="3"/>
  <c r="B190" i="3"/>
  <c r="U189" i="3"/>
  <c r="Q189" i="3"/>
  <c r="L189" i="3"/>
  <c r="O189" i="3" s="1"/>
  <c r="K189" i="3"/>
  <c r="T189" i="3" s="1"/>
  <c r="J189" i="3"/>
  <c r="P189" i="3" s="1"/>
  <c r="I189" i="3"/>
  <c r="H189" i="3"/>
  <c r="B189" i="3"/>
  <c r="U188" i="3"/>
  <c r="T188" i="3"/>
  <c r="R188" i="3"/>
  <c r="Q188" i="3"/>
  <c r="P188" i="3"/>
  <c r="O188" i="3"/>
  <c r="B188" i="3"/>
  <c r="U187" i="3"/>
  <c r="Q187" i="3"/>
  <c r="L187" i="3"/>
  <c r="K187" i="3"/>
  <c r="T187" i="3" s="1"/>
  <c r="J187" i="3"/>
  <c r="O187" i="3" s="1"/>
  <c r="I187" i="3"/>
  <c r="R187" i="3" s="1"/>
  <c r="H187" i="3"/>
  <c r="B187" i="3"/>
  <c r="U186" i="3"/>
  <c r="T186" i="3"/>
  <c r="R186" i="3"/>
  <c r="Q186" i="3"/>
  <c r="P186" i="3"/>
  <c r="O186" i="3"/>
  <c r="B186" i="3"/>
  <c r="U185" i="3"/>
  <c r="T185" i="3"/>
  <c r="R185" i="3"/>
  <c r="Q185" i="3"/>
  <c r="P185" i="3"/>
  <c r="O185" i="3"/>
  <c r="B185" i="3"/>
  <c r="U184" i="3"/>
  <c r="T184" i="3"/>
  <c r="R184" i="3"/>
  <c r="Q184" i="3"/>
  <c r="P184" i="3"/>
  <c r="O184" i="3"/>
  <c r="B184" i="3"/>
  <c r="U183" i="3"/>
  <c r="Q183" i="3"/>
  <c r="L183" i="3"/>
  <c r="O183" i="3" s="1"/>
  <c r="K183" i="3"/>
  <c r="K182" i="3" s="1"/>
  <c r="T182" i="3" s="1"/>
  <c r="J183" i="3"/>
  <c r="P183" i="3" s="1"/>
  <c r="I183" i="3"/>
  <c r="H183" i="3"/>
  <c r="B183" i="3"/>
  <c r="U182" i="3"/>
  <c r="L182" i="3"/>
  <c r="Q182" i="3" s="1"/>
  <c r="I182" i="3"/>
  <c r="H182" i="3"/>
  <c r="B182" i="3"/>
  <c r="U181" i="3"/>
  <c r="T181" i="3"/>
  <c r="S181" i="3"/>
  <c r="R181" i="3"/>
  <c r="P181" i="3"/>
  <c r="O181" i="3"/>
  <c r="L181" i="3"/>
  <c r="Q181" i="3" s="1"/>
  <c r="B181" i="3"/>
  <c r="U180" i="3"/>
  <c r="T180" i="3"/>
  <c r="R180" i="3"/>
  <c r="Q180" i="3"/>
  <c r="P180" i="3"/>
  <c r="O180" i="3"/>
  <c r="B180" i="3"/>
  <c r="U179" i="3"/>
  <c r="T179" i="3"/>
  <c r="R179" i="3"/>
  <c r="Q179" i="3"/>
  <c r="P179" i="3"/>
  <c r="O179" i="3"/>
  <c r="B179" i="3"/>
  <c r="U178" i="3"/>
  <c r="T178" i="3"/>
  <c r="R178" i="3"/>
  <c r="Q178" i="3"/>
  <c r="P178" i="3"/>
  <c r="O178" i="3"/>
  <c r="B178" i="3"/>
  <c r="U177" i="3"/>
  <c r="Q177" i="3"/>
  <c r="L177" i="3"/>
  <c r="K177" i="3"/>
  <c r="T177" i="3" s="1"/>
  <c r="J177" i="3"/>
  <c r="O177" i="3" s="1"/>
  <c r="I177" i="3"/>
  <c r="R177" i="3" s="1"/>
  <c r="H177" i="3"/>
  <c r="B177" i="3"/>
  <c r="U176" i="3"/>
  <c r="T176" i="3"/>
  <c r="R176" i="3"/>
  <c r="Q176" i="3"/>
  <c r="P176" i="3"/>
  <c r="O176" i="3"/>
  <c r="B176" i="3"/>
  <c r="U175" i="3"/>
  <c r="T175" i="3"/>
  <c r="P175" i="3"/>
  <c r="O175" i="3"/>
  <c r="L175" i="3"/>
  <c r="R175" i="3" s="1"/>
  <c r="B175" i="3"/>
  <c r="U174" i="3"/>
  <c r="T174" i="3"/>
  <c r="R174" i="3"/>
  <c r="Q174" i="3"/>
  <c r="P174" i="3"/>
  <c r="O174" i="3"/>
  <c r="B174" i="3"/>
  <c r="U173" i="3"/>
  <c r="T173" i="3"/>
  <c r="L173" i="3"/>
  <c r="Q173" i="3" s="1"/>
  <c r="B173" i="3"/>
  <c r="U172" i="3"/>
  <c r="T172" i="3"/>
  <c r="L172" i="3"/>
  <c r="Q172" i="3" s="1"/>
  <c r="K172" i="3"/>
  <c r="J172" i="3"/>
  <c r="P172" i="3" s="1"/>
  <c r="I172" i="3"/>
  <c r="H172" i="3"/>
  <c r="B172" i="3"/>
  <c r="U171" i="3"/>
  <c r="T171" i="3"/>
  <c r="R171" i="3"/>
  <c r="Q171" i="3"/>
  <c r="P171" i="3"/>
  <c r="O171" i="3"/>
  <c r="B171" i="3"/>
  <c r="U170" i="3"/>
  <c r="Q170" i="3"/>
  <c r="L170" i="3"/>
  <c r="O170" i="3" s="1"/>
  <c r="K170" i="3"/>
  <c r="K169" i="3" s="1"/>
  <c r="T169" i="3" s="1"/>
  <c r="J170" i="3"/>
  <c r="P170" i="3" s="1"/>
  <c r="I170" i="3"/>
  <c r="H170" i="3"/>
  <c r="B170" i="3"/>
  <c r="U169" i="3"/>
  <c r="L169" i="3"/>
  <c r="Q169" i="3" s="1"/>
  <c r="I169" i="3"/>
  <c r="H169" i="3"/>
  <c r="B169" i="3"/>
  <c r="U168" i="3"/>
  <c r="T168" i="3"/>
  <c r="R168" i="3"/>
  <c r="Q168" i="3"/>
  <c r="P168" i="3"/>
  <c r="O168" i="3"/>
  <c r="B168" i="3"/>
  <c r="U167" i="3"/>
  <c r="T167" i="3"/>
  <c r="R167" i="3"/>
  <c r="Q167" i="3"/>
  <c r="P167" i="3"/>
  <c r="O167" i="3"/>
  <c r="B167" i="3"/>
  <c r="U166" i="3"/>
  <c r="Q166" i="3"/>
  <c r="L166" i="3"/>
  <c r="K166" i="3"/>
  <c r="T166" i="3" s="1"/>
  <c r="J166" i="3"/>
  <c r="O166" i="3" s="1"/>
  <c r="I166" i="3"/>
  <c r="R166" i="3" s="1"/>
  <c r="H166" i="3"/>
  <c r="B166" i="3"/>
  <c r="U165" i="3"/>
  <c r="T165" i="3"/>
  <c r="R165" i="3"/>
  <c r="Q165" i="3"/>
  <c r="P165" i="3"/>
  <c r="O165" i="3"/>
  <c r="B165" i="3"/>
  <c r="U164" i="3"/>
  <c r="T164" i="3"/>
  <c r="O164" i="3"/>
  <c r="L164" i="3"/>
  <c r="Q164" i="3" s="1"/>
  <c r="K164" i="3"/>
  <c r="J164" i="3"/>
  <c r="P164" i="3" s="1"/>
  <c r="I164" i="3"/>
  <c r="R164" i="3" s="1"/>
  <c r="H164" i="3"/>
  <c r="B164" i="3"/>
  <c r="U163" i="3"/>
  <c r="T163" i="3"/>
  <c r="R163" i="3"/>
  <c r="Q163" i="3"/>
  <c r="P163" i="3"/>
  <c r="O163" i="3"/>
  <c r="B163" i="3"/>
  <c r="U162" i="3"/>
  <c r="T162" i="3"/>
  <c r="R162" i="3"/>
  <c r="Q162" i="3"/>
  <c r="P162" i="3"/>
  <c r="O162" i="3"/>
  <c r="B162" i="3"/>
  <c r="U161" i="3"/>
  <c r="T161" i="3"/>
  <c r="R161" i="3"/>
  <c r="Q161" i="3"/>
  <c r="P161" i="3"/>
  <c r="O161" i="3"/>
  <c r="B161" i="3"/>
  <c r="U160" i="3"/>
  <c r="T160" i="3"/>
  <c r="R160" i="3"/>
  <c r="Q160" i="3"/>
  <c r="P160" i="3"/>
  <c r="O160" i="3"/>
  <c r="B160" i="3"/>
  <c r="U159" i="3"/>
  <c r="T159" i="3"/>
  <c r="R159" i="3"/>
  <c r="Q159" i="3"/>
  <c r="P159" i="3"/>
  <c r="O159" i="3"/>
  <c r="B159" i="3"/>
  <c r="U158" i="3"/>
  <c r="T158" i="3"/>
  <c r="R158" i="3"/>
  <c r="Q158" i="3"/>
  <c r="P158" i="3"/>
  <c r="O158" i="3"/>
  <c r="B158" i="3"/>
  <c r="U157" i="3"/>
  <c r="Q157" i="3"/>
  <c r="L157" i="3"/>
  <c r="O157" i="3" s="1"/>
  <c r="K157" i="3"/>
  <c r="T157" i="3" s="1"/>
  <c r="J157" i="3"/>
  <c r="P157" i="3" s="1"/>
  <c r="I157" i="3"/>
  <c r="H157" i="3"/>
  <c r="B157" i="3"/>
  <c r="U156" i="3"/>
  <c r="T156" i="3"/>
  <c r="R156" i="3"/>
  <c r="Q156" i="3"/>
  <c r="P156" i="3"/>
  <c r="O156" i="3"/>
  <c r="B156" i="3"/>
  <c r="U155" i="3"/>
  <c r="Q155" i="3"/>
  <c r="L155" i="3"/>
  <c r="K155" i="3"/>
  <c r="T155" i="3" s="1"/>
  <c r="J155" i="3"/>
  <c r="O155" i="3" s="1"/>
  <c r="I155" i="3"/>
  <c r="R155" i="3" s="1"/>
  <c r="H155" i="3"/>
  <c r="B155" i="3"/>
  <c r="U154" i="3"/>
  <c r="T154" i="3"/>
  <c r="R154" i="3"/>
  <c r="Q154" i="3"/>
  <c r="P154" i="3"/>
  <c r="O154" i="3"/>
  <c r="B154" i="3"/>
  <c r="U153" i="3"/>
  <c r="T153" i="3"/>
  <c r="R153" i="3"/>
  <c r="Q153" i="3"/>
  <c r="P153" i="3"/>
  <c r="O153" i="3"/>
  <c r="B153" i="3"/>
  <c r="U152" i="3"/>
  <c r="T152" i="3"/>
  <c r="R152" i="3"/>
  <c r="Q152" i="3"/>
  <c r="P152" i="3"/>
  <c r="O152" i="3"/>
  <c r="B152" i="3"/>
  <c r="U151" i="3"/>
  <c r="Q151" i="3"/>
  <c r="L151" i="3"/>
  <c r="O151" i="3" s="1"/>
  <c r="K151" i="3"/>
  <c r="T151" i="3" s="1"/>
  <c r="J151" i="3"/>
  <c r="P151" i="3" s="1"/>
  <c r="I151" i="3"/>
  <c r="H151" i="3"/>
  <c r="B151" i="3"/>
  <c r="U150" i="3"/>
  <c r="T150" i="3"/>
  <c r="R150" i="3"/>
  <c r="Q150" i="3"/>
  <c r="P150" i="3"/>
  <c r="O150" i="3"/>
  <c r="B150" i="3"/>
  <c r="U149" i="3"/>
  <c r="Q149" i="3"/>
  <c r="L149" i="3"/>
  <c r="K149" i="3"/>
  <c r="T149" i="3" s="1"/>
  <c r="J149" i="3"/>
  <c r="O149" i="3" s="1"/>
  <c r="I149" i="3"/>
  <c r="R149" i="3" s="1"/>
  <c r="H149" i="3"/>
  <c r="B149" i="3"/>
  <c r="U148" i="3"/>
  <c r="T148" i="3"/>
  <c r="Q148" i="3"/>
  <c r="P148" i="3"/>
  <c r="O148" i="3"/>
  <c r="L148" i="3"/>
  <c r="R148" i="3" s="1"/>
  <c r="B148" i="3"/>
  <c r="U147" i="3"/>
  <c r="T147" i="3"/>
  <c r="Q147" i="3"/>
  <c r="P147" i="3"/>
  <c r="O147" i="3"/>
  <c r="L147" i="3"/>
  <c r="R147" i="3" s="1"/>
  <c r="B147" i="3"/>
  <c r="U146" i="3"/>
  <c r="T146" i="3"/>
  <c r="Q146" i="3"/>
  <c r="P146" i="3"/>
  <c r="O146" i="3"/>
  <c r="L146" i="3"/>
  <c r="R146" i="3" s="1"/>
  <c r="B146" i="3"/>
  <c r="U145" i="3"/>
  <c r="T145" i="3"/>
  <c r="R145" i="3"/>
  <c r="Q145" i="3"/>
  <c r="P145" i="3"/>
  <c r="O145" i="3"/>
  <c r="B145" i="3"/>
  <c r="U144" i="3"/>
  <c r="T144" i="3"/>
  <c r="R144" i="3"/>
  <c r="Q144" i="3"/>
  <c r="P144" i="3"/>
  <c r="O144" i="3"/>
  <c r="B144" i="3"/>
  <c r="U143" i="3"/>
  <c r="T143" i="3"/>
  <c r="R143" i="3"/>
  <c r="Q143" i="3"/>
  <c r="P143" i="3"/>
  <c r="O143" i="3"/>
  <c r="B143" i="3"/>
  <c r="U142" i="3"/>
  <c r="T142" i="3"/>
  <c r="R142" i="3"/>
  <c r="Q142" i="3"/>
  <c r="P142" i="3"/>
  <c r="O142" i="3"/>
  <c r="B142" i="3"/>
  <c r="U141" i="3"/>
  <c r="T141" i="3"/>
  <c r="R141" i="3"/>
  <c r="Q141" i="3"/>
  <c r="P141" i="3"/>
  <c r="O141" i="3"/>
  <c r="B141" i="3"/>
  <c r="U140" i="3"/>
  <c r="T140" i="3"/>
  <c r="R140" i="3"/>
  <c r="Q140" i="3"/>
  <c r="P140" i="3"/>
  <c r="O140" i="3"/>
  <c r="B140" i="3"/>
  <c r="U139" i="3"/>
  <c r="T139" i="3"/>
  <c r="L139" i="3"/>
  <c r="Q139" i="3" s="1"/>
  <c r="K139" i="3"/>
  <c r="J139" i="3"/>
  <c r="P139" i="3" s="1"/>
  <c r="I139" i="3"/>
  <c r="H139" i="3"/>
  <c r="B139" i="3"/>
  <c r="U138" i="3"/>
  <c r="T138" i="3"/>
  <c r="R138" i="3"/>
  <c r="Q138" i="3"/>
  <c r="P138" i="3"/>
  <c r="O138" i="3"/>
  <c r="B138" i="3"/>
  <c r="U137" i="3"/>
  <c r="T137" i="3"/>
  <c r="R137" i="3"/>
  <c r="Q137" i="3"/>
  <c r="P137" i="3"/>
  <c r="O137" i="3"/>
  <c r="B137" i="3"/>
  <c r="U136" i="3"/>
  <c r="T136" i="3"/>
  <c r="R136" i="3"/>
  <c r="Q136" i="3"/>
  <c r="P136" i="3"/>
  <c r="O136" i="3"/>
  <c r="B136" i="3"/>
  <c r="U135" i="3"/>
  <c r="T135" i="3"/>
  <c r="R135" i="3"/>
  <c r="Q135" i="3"/>
  <c r="P135" i="3"/>
  <c r="O135" i="3"/>
  <c r="B135" i="3"/>
  <c r="U134" i="3"/>
  <c r="T134" i="3"/>
  <c r="R134" i="3"/>
  <c r="Q134" i="3"/>
  <c r="P134" i="3"/>
  <c r="O134" i="3"/>
  <c r="B134" i="3"/>
  <c r="U133" i="3"/>
  <c r="T133" i="3"/>
  <c r="Q133" i="3"/>
  <c r="L133" i="3"/>
  <c r="P133" i="3" s="1"/>
  <c r="B133" i="3"/>
  <c r="U132" i="3"/>
  <c r="T132" i="3"/>
  <c r="R132" i="3"/>
  <c r="Q132" i="3"/>
  <c r="P132" i="3"/>
  <c r="O132" i="3"/>
  <c r="B132" i="3"/>
  <c r="U131" i="3"/>
  <c r="T131" i="3"/>
  <c r="R131" i="3"/>
  <c r="Q131" i="3"/>
  <c r="P131" i="3"/>
  <c r="O131" i="3"/>
  <c r="B131" i="3"/>
  <c r="U130" i="3"/>
  <c r="T130" i="3"/>
  <c r="R130" i="3"/>
  <c r="Q130" i="3"/>
  <c r="P130" i="3"/>
  <c r="O130" i="3"/>
  <c r="B130" i="3"/>
  <c r="U129" i="3"/>
  <c r="T129" i="3"/>
  <c r="L129" i="3"/>
  <c r="Q129" i="3" s="1"/>
  <c r="K129" i="3"/>
  <c r="J129" i="3"/>
  <c r="P129" i="3" s="1"/>
  <c r="I129" i="3"/>
  <c r="H129" i="3"/>
  <c r="B129" i="3"/>
  <c r="U128" i="3"/>
  <c r="T128" i="3"/>
  <c r="R128" i="3"/>
  <c r="Q128" i="3"/>
  <c r="P128" i="3"/>
  <c r="O128" i="3"/>
  <c r="B128" i="3"/>
  <c r="U127" i="3"/>
  <c r="T127" i="3"/>
  <c r="R127" i="3"/>
  <c r="Q127" i="3"/>
  <c r="P127" i="3"/>
  <c r="O127" i="3"/>
  <c r="B127" i="3"/>
  <c r="U126" i="3"/>
  <c r="T126" i="3"/>
  <c r="R126" i="3"/>
  <c r="Q126" i="3"/>
  <c r="P126" i="3"/>
  <c r="O126" i="3"/>
  <c r="B126" i="3"/>
  <c r="U125" i="3"/>
  <c r="T125" i="3"/>
  <c r="R125" i="3"/>
  <c r="Q125" i="3"/>
  <c r="P125" i="3"/>
  <c r="O125" i="3"/>
  <c r="B125" i="3"/>
  <c r="U124" i="3"/>
  <c r="T124" i="3"/>
  <c r="R124" i="3"/>
  <c r="Q124" i="3"/>
  <c r="P124" i="3"/>
  <c r="O124" i="3"/>
  <c r="B124" i="3"/>
  <c r="U123" i="3"/>
  <c r="T123" i="3"/>
  <c r="R123" i="3"/>
  <c r="Q123" i="3"/>
  <c r="P123" i="3"/>
  <c r="O123" i="3"/>
  <c r="B123" i="3"/>
  <c r="U122" i="3"/>
  <c r="T122" i="3"/>
  <c r="R122" i="3"/>
  <c r="Q122" i="3"/>
  <c r="P122" i="3"/>
  <c r="O122" i="3"/>
  <c r="B122" i="3"/>
  <c r="U121" i="3"/>
  <c r="T121" i="3"/>
  <c r="R121" i="3"/>
  <c r="Q121" i="3"/>
  <c r="P121" i="3"/>
  <c r="O121" i="3"/>
  <c r="B121" i="3"/>
  <c r="U120" i="3"/>
  <c r="T120" i="3"/>
  <c r="L120" i="3"/>
  <c r="Q120" i="3" s="1"/>
  <c r="B120" i="3"/>
  <c r="U119" i="3"/>
  <c r="T119" i="3"/>
  <c r="R119" i="3"/>
  <c r="Q119" i="3"/>
  <c r="P119" i="3"/>
  <c r="O119" i="3"/>
  <c r="B119" i="3"/>
  <c r="U118" i="3"/>
  <c r="T118" i="3"/>
  <c r="R118" i="3"/>
  <c r="Q118" i="3"/>
  <c r="P118" i="3"/>
  <c r="O118" i="3"/>
  <c r="B118" i="3"/>
  <c r="U117" i="3"/>
  <c r="T117" i="3"/>
  <c r="R117" i="3"/>
  <c r="Q117" i="3"/>
  <c r="P117" i="3"/>
  <c r="O117" i="3"/>
  <c r="B117" i="3"/>
  <c r="U116" i="3"/>
  <c r="T116" i="3"/>
  <c r="R116" i="3"/>
  <c r="Q116" i="3"/>
  <c r="P116" i="3"/>
  <c r="O116" i="3"/>
  <c r="B116" i="3"/>
  <c r="U115" i="3"/>
  <c r="T115" i="3"/>
  <c r="R115" i="3"/>
  <c r="Q115" i="3"/>
  <c r="P115" i="3"/>
  <c r="O115" i="3"/>
  <c r="B115" i="3"/>
  <c r="U114" i="3"/>
  <c r="T114" i="3"/>
  <c r="R114" i="3"/>
  <c r="Q114" i="3"/>
  <c r="P114" i="3"/>
  <c r="O114" i="3"/>
  <c r="B114" i="3"/>
  <c r="U113" i="3"/>
  <c r="T113" i="3"/>
  <c r="Q113" i="3"/>
  <c r="P113" i="3"/>
  <c r="O113" i="3"/>
  <c r="L113" i="3"/>
  <c r="R113" i="3" s="1"/>
  <c r="B113" i="3"/>
  <c r="U112" i="3"/>
  <c r="T112" i="3"/>
  <c r="R112" i="3"/>
  <c r="Q112" i="3"/>
  <c r="P112" i="3"/>
  <c r="O112" i="3"/>
  <c r="B112" i="3"/>
  <c r="U111" i="3"/>
  <c r="T111" i="3"/>
  <c r="R111" i="3"/>
  <c r="Q111" i="3"/>
  <c r="P111" i="3"/>
  <c r="O111" i="3"/>
  <c r="B111" i="3"/>
  <c r="U110" i="3"/>
  <c r="T110" i="3"/>
  <c r="R110" i="3"/>
  <c r="Q110" i="3"/>
  <c r="P110" i="3"/>
  <c r="O110" i="3"/>
  <c r="B110" i="3"/>
  <c r="U109" i="3"/>
  <c r="T109" i="3"/>
  <c r="R109" i="3"/>
  <c r="Q109" i="3"/>
  <c r="P109" i="3"/>
  <c r="O109" i="3"/>
  <c r="B109" i="3"/>
  <c r="U108" i="3"/>
  <c r="K108" i="3"/>
  <c r="T108" i="3" s="1"/>
  <c r="J108" i="3"/>
  <c r="I108" i="3"/>
  <c r="H108" i="3"/>
  <c r="B108" i="3"/>
  <c r="U107" i="3"/>
  <c r="T107" i="3"/>
  <c r="R107" i="3"/>
  <c r="Q107" i="3"/>
  <c r="P107" i="3"/>
  <c r="O107" i="3"/>
  <c r="B107" i="3"/>
  <c r="U106" i="3"/>
  <c r="T106" i="3"/>
  <c r="R106" i="3"/>
  <c r="Q106" i="3"/>
  <c r="P106" i="3"/>
  <c r="O106" i="3"/>
  <c r="B106" i="3"/>
  <c r="U105" i="3"/>
  <c r="T105" i="3"/>
  <c r="R105" i="3"/>
  <c r="Q105" i="3"/>
  <c r="P105" i="3"/>
  <c r="O105" i="3"/>
  <c r="B105" i="3"/>
  <c r="U104" i="3"/>
  <c r="T104" i="3"/>
  <c r="Q104" i="3"/>
  <c r="L104" i="3"/>
  <c r="P104" i="3" s="1"/>
  <c r="B104" i="3"/>
  <c r="U103" i="3"/>
  <c r="T103" i="3"/>
  <c r="R103" i="3"/>
  <c r="Q103" i="3"/>
  <c r="P103" i="3"/>
  <c r="O103" i="3"/>
  <c r="B103" i="3"/>
  <c r="U102" i="3"/>
  <c r="T102" i="3"/>
  <c r="R102" i="3"/>
  <c r="Q102" i="3"/>
  <c r="P102" i="3"/>
  <c r="O102" i="3"/>
  <c r="B102" i="3"/>
  <c r="U101" i="3"/>
  <c r="T101" i="3"/>
  <c r="R101" i="3"/>
  <c r="Q101" i="3"/>
  <c r="P101" i="3"/>
  <c r="O101" i="3"/>
  <c r="B101" i="3"/>
  <c r="U100" i="3"/>
  <c r="T100" i="3"/>
  <c r="R100" i="3"/>
  <c r="Q100" i="3"/>
  <c r="P100" i="3"/>
  <c r="O100" i="3"/>
  <c r="B100" i="3"/>
  <c r="U99" i="3"/>
  <c r="T99" i="3"/>
  <c r="Q99" i="3"/>
  <c r="L99" i="3"/>
  <c r="P99" i="3" s="1"/>
  <c r="B99" i="3"/>
  <c r="U98" i="3"/>
  <c r="T98" i="3"/>
  <c r="R98" i="3"/>
  <c r="Q98" i="3"/>
  <c r="P98" i="3"/>
  <c r="O98" i="3"/>
  <c r="B98" i="3"/>
  <c r="U97" i="3"/>
  <c r="K97" i="3"/>
  <c r="T97" i="3" s="1"/>
  <c r="J97" i="3"/>
  <c r="I97" i="3"/>
  <c r="H97" i="3"/>
  <c r="B97" i="3"/>
  <c r="U96" i="3"/>
  <c r="T96" i="3"/>
  <c r="R96" i="3"/>
  <c r="Q96" i="3"/>
  <c r="P96" i="3"/>
  <c r="O96" i="3"/>
  <c r="B96" i="3"/>
  <c r="U95" i="3"/>
  <c r="T95" i="3"/>
  <c r="R95" i="3"/>
  <c r="Q95" i="3"/>
  <c r="P95" i="3"/>
  <c r="O95" i="3"/>
  <c r="B95" i="3"/>
  <c r="U94" i="3"/>
  <c r="T94" i="3"/>
  <c r="R94" i="3"/>
  <c r="Q94" i="3"/>
  <c r="P94" i="3"/>
  <c r="O94" i="3"/>
  <c r="B94" i="3"/>
  <c r="U93" i="3"/>
  <c r="T93" i="3"/>
  <c r="R93" i="3"/>
  <c r="Q93" i="3"/>
  <c r="P93" i="3"/>
  <c r="O93" i="3"/>
  <c r="B93" i="3"/>
  <c r="U92" i="3"/>
  <c r="T92" i="3"/>
  <c r="R92" i="3"/>
  <c r="Q92" i="3"/>
  <c r="P92" i="3"/>
  <c r="O92" i="3"/>
  <c r="B92" i="3"/>
  <c r="U91" i="3"/>
  <c r="T91" i="3"/>
  <c r="R91" i="3"/>
  <c r="Q91" i="3"/>
  <c r="P91" i="3"/>
  <c r="O91" i="3"/>
  <c r="B91" i="3"/>
  <c r="U90" i="3"/>
  <c r="T90" i="3"/>
  <c r="R90" i="3"/>
  <c r="Q90" i="3"/>
  <c r="P90" i="3"/>
  <c r="O90" i="3"/>
  <c r="B90" i="3"/>
  <c r="U89" i="3"/>
  <c r="T89" i="3"/>
  <c r="R89" i="3"/>
  <c r="Q89" i="3"/>
  <c r="P89" i="3"/>
  <c r="O89" i="3"/>
  <c r="B89" i="3"/>
  <c r="U88" i="3"/>
  <c r="T88" i="3"/>
  <c r="R88" i="3"/>
  <c r="Q88" i="3"/>
  <c r="P88" i="3"/>
  <c r="O88" i="3"/>
  <c r="B88" i="3"/>
  <c r="U87" i="3"/>
  <c r="T87" i="3"/>
  <c r="R87" i="3"/>
  <c r="Q87" i="3"/>
  <c r="P87" i="3"/>
  <c r="O87" i="3"/>
  <c r="B87" i="3"/>
  <c r="U86" i="3"/>
  <c r="T86" i="3"/>
  <c r="R86" i="3"/>
  <c r="Q86" i="3"/>
  <c r="P86" i="3"/>
  <c r="O86" i="3"/>
  <c r="B86" i="3"/>
  <c r="U85" i="3"/>
  <c r="T85" i="3"/>
  <c r="R85" i="3"/>
  <c r="Q85" i="3"/>
  <c r="P85" i="3"/>
  <c r="O85" i="3"/>
  <c r="B85" i="3"/>
  <c r="U84" i="3"/>
  <c r="T84" i="3"/>
  <c r="R84" i="3"/>
  <c r="Q84" i="3"/>
  <c r="P84" i="3"/>
  <c r="O84" i="3"/>
  <c r="B84" i="3"/>
  <c r="U83" i="3"/>
  <c r="T83" i="3"/>
  <c r="R83" i="3"/>
  <c r="Q83" i="3"/>
  <c r="P83" i="3"/>
  <c r="O83" i="3"/>
  <c r="B83" i="3"/>
  <c r="U82" i="3"/>
  <c r="T82" i="3"/>
  <c r="R82" i="3"/>
  <c r="Q82" i="3"/>
  <c r="P82" i="3"/>
  <c r="O82" i="3"/>
  <c r="B82" i="3"/>
  <c r="U81" i="3"/>
  <c r="T81" i="3"/>
  <c r="R81" i="3"/>
  <c r="Q81" i="3"/>
  <c r="P81" i="3"/>
  <c r="O81" i="3"/>
  <c r="B81" i="3"/>
  <c r="U80" i="3"/>
  <c r="T80" i="3"/>
  <c r="R80" i="3"/>
  <c r="Q80" i="3"/>
  <c r="P80" i="3"/>
  <c r="O80" i="3"/>
  <c r="B80" i="3"/>
  <c r="U79" i="3"/>
  <c r="T79" i="3"/>
  <c r="R79" i="3"/>
  <c r="Q79" i="3"/>
  <c r="P79" i="3"/>
  <c r="O79" i="3"/>
  <c r="B79" i="3"/>
  <c r="U78" i="3"/>
  <c r="T78" i="3"/>
  <c r="R78" i="3"/>
  <c r="Q78" i="3"/>
  <c r="P78" i="3"/>
  <c r="O78" i="3"/>
  <c r="B78" i="3"/>
  <c r="U77" i="3"/>
  <c r="T77" i="3"/>
  <c r="R77" i="3"/>
  <c r="Q77" i="3"/>
  <c r="P77" i="3"/>
  <c r="O77" i="3"/>
  <c r="B77" i="3"/>
  <c r="U76" i="3"/>
  <c r="T76" i="3"/>
  <c r="R76" i="3"/>
  <c r="Q76" i="3"/>
  <c r="P76" i="3"/>
  <c r="O76" i="3"/>
  <c r="B76" i="3"/>
  <c r="U75" i="3"/>
  <c r="T75" i="3"/>
  <c r="R75" i="3"/>
  <c r="Q75" i="3"/>
  <c r="P75" i="3"/>
  <c r="O75" i="3"/>
  <c r="B75" i="3"/>
  <c r="U74" i="3"/>
  <c r="T74" i="3"/>
  <c r="R74" i="3"/>
  <c r="Q74" i="3"/>
  <c r="P74" i="3"/>
  <c r="O74" i="3"/>
  <c r="B74" i="3"/>
  <c r="U73" i="3"/>
  <c r="T73" i="3"/>
  <c r="R73" i="3"/>
  <c r="Q73" i="3"/>
  <c r="P73" i="3"/>
  <c r="O73" i="3"/>
  <c r="B73" i="3"/>
  <c r="U72" i="3"/>
  <c r="T72" i="3"/>
  <c r="R72" i="3"/>
  <c r="Q72" i="3"/>
  <c r="P72" i="3"/>
  <c r="O72" i="3"/>
  <c r="B72" i="3"/>
  <c r="U71" i="3"/>
  <c r="T71" i="3"/>
  <c r="R71" i="3"/>
  <c r="Q71" i="3"/>
  <c r="P71" i="3"/>
  <c r="O71" i="3"/>
  <c r="B71" i="3"/>
  <c r="U70" i="3"/>
  <c r="T70" i="3"/>
  <c r="R70" i="3"/>
  <c r="Q70" i="3"/>
  <c r="P70" i="3"/>
  <c r="O70" i="3"/>
  <c r="B70" i="3"/>
  <c r="U69" i="3"/>
  <c r="T69" i="3"/>
  <c r="R69" i="3"/>
  <c r="Q69" i="3"/>
  <c r="P69" i="3"/>
  <c r="O69" i="3"/>
  <c r="B69" i="3"/>
  <c r="U68" i="3"/>
  <c r="T68" i="3"/>
  <c r="R68" i="3"/>
  <c r="Q68" i="3"/>
  <c r="P68" i="3"/>
  <c r="O68" i="3"/>
  <c r="B68" i="3"/>
  <c r="U67" i="3"/>
  <c r="T67" i="3"/>
  <c r="R67" i="3"/>
  <c r="Q67" i="3"/>
  <c r="P67" i="3"/>
  <c r="O67" i="3"/>
  <c r="B67" i="3"/>
  <c r="U66" i="3"/>
  <c r="T66" i="3"/>
  <c r="R66" i="3"/>
  <c r="Q66" i="3"/>
  <c r="P66" i="3"/>
  <c r="O66" i="3"/>
  <c r="B66" i="3"/>
  <c r="U65" i="3"/>
  <c r="T65" i="3"/>
  <c r="R65" i="3"/>
  <c r="Q65" i="3"/>
  <c r="P65" i="3"/>
  <c r="O65" i="3"/>
  <c r="B65" i="3"/>
  <c r="U64" i="3"/>
  <c r="T64" i="3"/>
  <c r="R64" i="3"/>
  <c r="Q64" i="3"/>
  <c r="P64" i="3"/>
  <c r="O64" i="3"/>
  <c r="B64" i="3"/>
  <c r="U63" i="3"/>
  <c r="T63" i="3"/>
  <c r="R63" i="3"/>
  <c r="Q63" i="3"/>
  <c r="P63" i="3"/>
  <c r="O63" i="3"/>
  <c r="B63" i="3"/>
  <c r="U62" i="3"/>
  <c r="T62" i="3"/>
  <c r="R62" i="3"/>
  <c r="Q62" i="3"/>
  <c r="P62" i="3"/>
  <c r="O62" i="3"/>
  <c r="B62" i="3"/>
  <c r="U61" i="3"/>
  <c r="T61" i="3"/>
  <c r="R61" i="3"/>
  <c r="Q61" i="3"/>
  <c r="P61" i="3"/>
  <c r="O61" i="3"/>
  <c r="B61" i="3"/>
  <c r="U60" i="3"/>
  <c r="T60" i="3"/>
  <c r="R60" i="3"/>
  <c r="Q60" i="3"/>
  <c r="P60" i="3"/>
  <c r="O60" i="3"/>
  <c r="B60" i="3"/>
  <c r="U59" i="3"/>
  <c r="T59" i="3"/>
  <c r="R59" i="3"/>
  <c r="Q59" i="3"/>
  <c r="P59" i="3"/>
  <c r="O59" i="3"/>
  <c r="B59" i="3"/>
  <c r="U58" i="3"/>
  <c r="T58" i="3"/>
  <c r="R58" i="3"/>
  <c r="Q58" i="3"/>
  <c r="P58" i="3"/>
  <c r="O58" i="3"/>
  <c r="B58" i="3"/>
  <c r="U57" i="3"/>
  <c r="T57" i="3"/>
  <c r="R57" i="3"/>
  <c r="Q57" i="3"/>
  <c r="P57" i="3"/>
  <c r="O57" i="3"/>
  <c r="B57" i="3"/>
  <c r="U56" i="3"/>
  <c r="T56" i="3"/>
  <c r="R56" i="3"/>
  <c r="Q56" i="3"/>
  <c r="P56" i="3"/>
  <c r="O56" i="3"/>
  <c r="B56" i="3"/>
  <c r="U55" i="3"/>
  <c r="T55" i="3"/>
  <c r="R55" i="3"/>
  <c r="Q55" i="3"/>
  <c r="P55" i="3"/>
  <c r="O55" i="3"/>
  <c r="B55" i="3"/>
  <c r="U54" i="3"/>
  <c r="T54" i="3"/>
  <c r="R54" i="3"/>
  <c r="Q54" i="3"/>
  <c r="P54" i="3"/>
  <c r="O54" i="3"/>
  <c r="B54" i="3"/>
  <c r="U53" i="3"/>
  <c r="T53" i="3"/>
  <c r="R53" i="3"/>
  <c r="Q53" i="3"/>
  <c r="P53" i="3"/>
  <c r="O53" i="3"/>
  <c r="B53" i="3"/>
  <c r="U52" i="3"/>
  <c r="T52" i="3"/>
  <c r="R52" i="3"/>
  <c r="Q52" i="3"/>
  <c r="P52" i="3"/>
  <c r="O52" i="3"/>
  <c r="B52" i="3"/>
  <c r="U51" i="3"/>
  <c r="T51" i="3"/>
  <c r="R51" i="3"/>
  <c r="Q51" i="3"/>
  <c r="P51" i="3"/>
  <c r="O51" i="3"/>
  <c r="B51" i="3"/>
  <c r="U50" i="3"/>
  <c r="T50" i="3"/>
  <c r="R50" i="3"/>
  <c r="Q50" i="3"/>
  <c r="P50" i="3"/>
  <c r="O50" i="3"/>
  <c r="B50" i="3"/>
  <c r="U49" i="3"/>
  <c r="T49" i="3"/>
  <c r="R49" i="3"/>
  <c r="Q49" i="3"/>
  <c r="P49" i="3"/>
  <c r="O49" i="3"/>
  <c r="B49" i="3"/>
  <c r="U48" i="3"/>
  <c r="T48" i="3"/>
  <c r="R48" i="3"/>
  <c r="Q48" i="3"/>
  <c r="P48" i="3"/>
  <c r="O48" i="3"/>
  <c r="B48" i="3"/>
  <c r="U47" i="3"/>
  <c r="T47" i="3"/>
  <c r="S47" i="3"/>
  <c r="L47" i="3"/>
  <c r="Q47" i="3" s="1"/>
  <c r="K47" i="3"/>
  <c r="J47" i="3"/>
  <c r="O47" i="3" s="1"/>
  <c r="I47" i="3"/>
  <c r="R47" i="3" s="1"/>
  <c r="H47" i="3"/>
  <c r="B47" i="3"/>
  <c r="U46" i="3"/>
  <c r="T46" i="3"/>
  <c r="R46" i="3"/>
  <c r="Q46" i="3"/>
  <c r="P46" i="3"/>
  <c r="O46" i="3"/>
  <c r="B46" i="3"/>
  <c r="U45" i="3"/>
  <c r="T45" i="3"/>
  <c r="R45" i="3"/>
  <c r="Q45" i="3"/>
  <c r="P45" i="3"/>
  <c r="O45" i="3"/>
  <c r="B45" i="3"/>
  <c r="U44" i="3"/>
  <c r="L44" i="3"/>
  <c r="Q44" i="3" s="1"/>
  <c r="K44" i="3"/>
  <c r="T44" i="3" s="1"/>
  <c r="J44" i="3"/>
  <c r="P44" i="3" s="1"/>
  <c r="I44" i="3"/>
  <c r="H44" i="3"/>
  <c r="B44" i="3"/>
  <c r="U43" i="3"/>
  <c r="T43" i="3"/>
  <c r="R43" i="3"/>
  <c r="Q43" i="3"/>
  <c r="P43" i="3"/>
  <c r="O43" i="3"/>
  <c r="B43" i="3"/>
  <c r="U42" i="3"/>
  <c r="T42" i="3"/>
  <c r="R42" i="3"/>
  <c r="Q42" i="3"/>
  <c r="P42" i="3"/>
  <c r="O42" i="3"/>
  <c r="B42" i="3"/>
  <c r="U41" i="3"/>
  <c r="T41" i="3"/>
  <c r="S41" i="3"/>
  <c r="R41" i="3"/>
  <c r="Q41" i="3"/>
  <c r="P41" i="3"/>
  <c r="O41" i="3"/>
  <c r="K41" i="3"/>
  <c r="B41" i="3"/>
  <c r="U40" i="3"/>
  <c r="T40" i="3"/>
  <c r="S40" i="3"/>
  <c r="R40" i="3"/>
  <c r="Q40" i="3"/>
  <c r="P40" i="3"/>
  <c r="O40" i="3"/>
  <c r="B40" i="3"/>
  <c r="U39" i="3"/>
  <c r="T39" i="3"/>
  <c r="R39" i="3"/>
  <c r="Q39" i="3"/>
  <c r="P39" i="3"/>
  <c r="O39" i="3"/>
  <c r="B39" i="3"/>
  <c r="U38" i="3"/>
  <c r="T38" i="3"/>
  <c r="R38" i="3"/>
  <c r="Q38" i="3"/>
  <c r="P38" i="3"/>
  <c r="O38" i="3"/>
  <c r="B38" i="3"/>
  <c r="U37" i="3"/>
  <c r="T37" i="3"/>
  <c r="R37" i="3"/>
  <c r="Q37" i="3"/>
  <c r="P37" i="3"/>
  <c r="O37" i="3"/>
  <c r="B37" i="3"/>
  <c r="U36" i="3"/>
  <c r="T36" i="3"/>
  <c r="R36" i="3"/>
  <c r="Q36" i="3"/>
  <c r="P36" i="3"/>
  <c r="O36" i="3"/>
  <c r="B36" i="3"/>
  <c r="U35" i="3"/>
  <c r="T35" i="3"/>
  <c r="R35" i="3"/>
  <c r="Q35" i="3"/>
  <c r="P35" i="3"/>
  <c r="O35" i="3"/>
  <c r="B35" i="3"/>
  <c r="U34" i="3"/>
  <c r="T34" i="3"/>
  <c r="R34" i="3"/>
  <c r="Q34" i="3"/>
  <c r="P34" i="3"/>
  <c r="O34" i="3"/>
  <c r="B34" i="3"/>
  <c r="U33" i="3"/>
  <c r="T33" i="3"/>
  <c r="R33" i="3"/>
  <c r="Q33" i="3"/>
  <c r="P33" i="3"/>
  <c r="O33" i="3"/>
  <c r="B33" i="3"/>
  <c r="U32" i="3"/>
  <c r="T32" i="3"/>
  <c r="R32" i="3"/>
  <c r="Q32" i="3"/>
  <c r="P32" i="3"/>
  <c r="O32" i="3"/>
  <c r="B32" i="3"/>
  <c r="U31" i="3"/>
  <c r="T31" i="3"/>
  <c r="R31" i="3"/>
  <c r="Q31" i="3"/>
  <c r="P31" i="3"/>
  <c r="O31" i="3"/>
  <c r="B31" i="3"/>
  <c r="U30" i="3"/>
  <c r="T30" i="3"/>
  <c r="R30" i="3"/>
  <c r="Q30" i="3"/>
  <c r="P30" i="3"/>
  <c r="O30" i="3"/>
  <c r="B30" i="3"/>
  <c r="U29" i="3"/>
  <c r="T29" i="3"/>
  <c r="R29" i="3"/>
  <c r="Q29" i="3"/>
  <c r="P29" i="3"/>
  <c r="O29" i="3"/>
  <c r="B29" i="3"/>
  <c r="U28" i="3"/>
  <c r="T28" i="3"/>
  <c r="R28" i="3"/>
  <c r="Q28" i="3"/>
  <c r="P28" i="3"/>
  <c r="O28" i="3"/>
  <c r="B28" i="3"/>
  <c r="U27" i="3"/>
  <c r="T27" i="3"/>
  <c r="R27" i="3"/>
  <c r="Q27" i="3"/>
  <c r="P27" i="3"/>
  <c r="O27" i="3"/>
  <c r="B27" i="3"/>
  <c r="U26" i="3"/>
  <c r="T26" i="3"/>
  <c r="R26" i="3"/>
  <c r="Q26" i="3"/>
  <c r="P26" i="3"/>
  <c r="O26" i="3"/>
  <c r="B26" i="3"/>
  <c r="U25" i="3"/>
  <c r="Q25" i="3"/>
  <c r="L25" i="3"/>
  <c r="S25" i="3" s="1"/>
  <c r="K25" i="3"/>
  <c r="T25" i="3" s="1"/>
  <c r="J25" i="3"/>
  <c r="P25" i="3" s="1"/>
  <c r="I25" i="3"/>
  <c r="R25" i="3" s="1"/>
  <c r="H25" i="3"/>
  <c r="B25" i="3"/>
  <c r="U24" i="3"/>
  <c r="T24" i="3"/>
  <c r="R24" i="3"/>
  <c r="Q24" i="3"/>
  <c r="P24" i="3"/>
  <c r="O24" i="3"/>
  <c r="B24" i="3"/>
  <c r="U23" i="3"/>
  <c r="T23" i="3"/>
  <c r="R23" i="3"/>
  <c r="Q23" i="3"/>
  <c r="P23" i="3"/>
  <c r="O23" i="3"/>
  <c r="B23" i="3"/>
  <c r="U22" i="3"/>
  <c r="T22" i="3"/>
  <c r="R22" i="3"/>
  <c r="Q22" i="3"/>
  <c r="P22" i="3"/>
  <c r="O22" i="3"/>
  <c r="B22" i="3"/>
  <c r="U21" i="3"/>
  <c r="T21" i="3"/>
  <c r="R21" i="3"/>
  <c r="Q21" i="3"/>
  <c r="P21" i="3"/>
  <c r="O21" i="3"/>
  <c r="B21" i="3"/>
  <c r="U20" i="3"/>
  <c r="Q20" i="3"/>
  <c r="L20" i="3"/>
  <c r="K20" i="3"/>
  <c r="T20" i="3" s="1"/>
  <c r="J20" i="3"/>
  <c r="P20" i="3" s="1"/>
  <c r="I20" i="3"/>
  <c r="R20" i="3" s="1"/>
  <c r="H20" i="3"/>
  <c r="B20" i="3"/>
  <c r="U19" i="3"/>
  <c r="T19" i="3"/>
  <c r="R19" i="3"/>
  <c r="Q19" i="3"/>
  <c r="P19" i="3"/>
  <c r="O19" i="3"/>
  <c r="B19" i="3"/>
  <c r="U18" i="3"/>
  <c r="T18" i="3"/>
  <c r="L18" i="3"/>
  <c r="Q18" i="3" s="1"/>
  <c r="K18" i="3"/>
  <c r="J18" i="3"/>
  <c r="O18" i="3" s="1"/>
  <c r="I18" i="3"/>
  <c r="R18" i="3" s="1"/>
  <c r="H18" i="3"/>
  <c r="B18" i="3"/>
  <c r="U17" i="3"/>
  <c r="T17" i="3"/>
  <c r="R17" i="3"/>
  <c r="Q17" i="3"/>
  <c r="P17" i="3"/>
  <c r="O17" i="3"/>
  <c r="B17" i="3"/>
  <c r="U16" i="3"/>
  <c r="T16" i="3"/>
  <c r="O16" i="3"/>
  <c r="L16" i="3"/>
  <c r="Q16" i="3" s="1"/>
  <c r="K16" i="3"/>
  <c r="J16" i="3"/>
  <c r="P16" i="3" s="1"/>
  <c r="I16" i="3"/>
  <c r="R16" i="3" s="1"/>
  <c r="H16" i="3"/>
  <c r="B16" i="3"/>
  <c r="U15" i="3"/>
  <c r="T15" i="3"/>
  <c r="R15" i="3"/>
  <c r="Q15" i="3"/>
  <c r="P15" i="3"/>
  <c r="O15" i="3"/>
  <c r="B15" i="3"/>
  <c r="U14" i="3"/>
  <c r="L14" i="3"/>
  <c r="Q14" i="3" s="1"/>
  <c r="K14" i="3"/>
  <c r="K13" i="3" s="1"/>
  <c r="J14" i="3"/>
  <c r="P14" i="3" s="1"/>
  <c r="I14" i="3"/>
  <c r="H14" i="3"/>
  <c r="H13" i="3" s="1"/>
  <c r="H12" i="3" s="1"/>
  <c r="B14" i="3"/>
  <c r="U13" i="3"/>
  <c r="I13" i="3"/>
  <c r="B13" i="3"/>
  <c r="U12" i="3"/>
  <c r="B12" i="3"/>
  <c r="U11" i="3"/>
  <c r="B11" i="3"/>
  <c r="N8" i="3"/>
  <c r="AJ100" i="1" l="1"/>
  <c r="O102" i="1"/>
  <c r="AJ92" i="1"/>
  <c r="K110" i="1"/>
  <c r="AJ96" i="1"/>
  <c r="V102" i="1"/>
  <c r="AJ78" i="1"/>
  <c r="AJ85" i="1"/>
  <c r="AJ109" i="1"/>
  <c r="AJ114" i="1"/>
  <c r="AJ111" i="1"/>
  <c r="AJ80" i="1"/>
  <c r="V99" i="1"/>
  <c r="AJ99" i="1" s="1"/>
  <c r="AJ83" i="1"/>
  <c r="AJ87" i="1"/>
  <c r="AJ86" i="1"/>
  <c r="N76" i="1"/>
  <c r="V76" i="1"/>
  <c r="R76" i="1"/>
  <c r="AJ94" i="1"/>
  <c r="AJ84" i="1"/>
  <c r="AJ88" i="1"/>
  <c r="AJ112" i="1"/>
  <c r="AJ91" i="1"/>
  <c r="AJ89" i="1"/>
  <c r="AJ93" i="1"/>
  <c r="AJ77" i="1"/>
  <c r="K108" i="1"/>
  <c r="AJ82" i="1"/>
  <c r="AJ113" i="1"/>
  <c r="AJ97" i="1"/>
  <c r="K103" i="1"/>
  <c r="K102" i="1" s="1"/>
  <c r="AJ106" i="1"/>
  <c r="R102" i="1"/>
  <c r="AJ81" i="1"/>
  <c r="AJ107" i="1"/>
  <c r="L102" i="1"/>
  <c r="U102" i="1"/>
  <c r="U76" i="1"/>
  <c r="U75" i="1" s="1"/>
  <c r="T76" i="1"/>
  <c r="K76" i="1"/>
  <c r="R75" i="1"/>
  <c r="R115" i="1" s="1"/>
  <c r="S102" i="1"/>
  <c r="T102" i="1"/>
  <c r="Q76" i="1"/>
  <c r="P76" i="1"/>
  <c r="P75" i="1" s="1"/>
  <c r="S76" i="1"/>
  <c r="S75" i="1" s="1"/>
  <c r="Q102" i="1"/>
  <c r="N90" i="1"/>
  <c r="N102" i="1"/>
  <c r="M76" i="1"/>
  <c r="M75" i="1" s="1"/>
  <c r="M115" i="1" s="1"/>
  <c r="L76" i="1"/>
  <c r="L75" i="1" s="1"/>
  <c r="O76" i="1"/>
  <c r="O75" i="1" s="1"/>
  <c r="O115" i="1" s="1"/>
  <c r="Q90" i="1"/>
  <c r="T90" i="1"/>
  <c r="P102" i="1"/>
  <c r="W102" i="1"/>
  <c r="J115" i="1"/>
  <c r="W115" i="1" s="1"/>
  <c r="K12" i="3"/>
  <c r="O265" i="3"/>
  <c r="Q265" i="3"/>
  <c r="R265" i="3"/>
  <c r="R120" i="3"/>
  <c r="R129" i="3"/>
  <c r="R139" i="3"/>
  <c r="P149" i="3"/>
  <c r="P155" i="3"/>
  <c r="P166" i="3"/>
  <c r="R169" i="3"/>
  <c r="R172" i="3"/>
  <c r="R173" i="3"/>
  <c r="P177" i="3"/>
  <c r="R182" i="3"/>
  <c r="P187" i="3"/>
  <c r="R208" i="3"/>
  <c r="P218" i="3"/>
  <c r="P222" i="3"/>
  <c r="R238" i="3"/>
  <c r="R247" i="3"/>
  <c r="R248" i="3"/>
  <c r="P265" i="3"/>
  <c r="P277" i="3"/>
  <c r="O277" i="3"/>
  <c r="P284" i="3"/>
  <c r="O284" i="3"/>
  <c r="L282" i="3"/>
  <c r="P47" i="3"/>
  <c r="J13" i="3"/>
  <c r="O14" i="3"/>
  <c r="T14" i="3"/>
  <c r="M27" i="3"/>
  <c r="O44" i="3"/>
  <c r="R99" i="3"/>
  <c r="R104" i="3"/>
  <c r="O120" i="3"/>
  <c r="O129" i="3"/>
  <c r="R133" i="3"/>
  <c r="O139" i="3"/>
  <c r="R151" i="3"/>
  <c r="R157" i="3"/>
  <c r="S169" i="3"/>
  <c r="R170" i="3"/>
  <c r="O172" i="3"/>
  <c r="O173" i="3"/>
  <c r="S182" i="3"/>
  <c r="R183" i="3"/>
  <c r="R189" i="3"/>
  <c r="S208" i="3"/>
  <c r="R209" i="3"/>
  <c r="R214" i="3"/>
  <c r="R224" i="3"/>
  <c r="R231" i="3"/>
  <c r="O237" i="3"/>
  <c r="O238" i="3"/>
  <c r="K241" i="3"/>
  <c r="R245" i="3"/>
  <c r="O247" i="3"/>
  <c r="O248" i="3"/>
  <c r="Q253" i="3"/>
  <c r="L252" i="3"/>
  <c r="P252" i="3" s="1"/>
  <c r="R257" i="3"/>
  <c r="I256" i="3"/>
  <c r="R266" i="3"/>
  <c r="L273" i="3"/>
  <c r="Q277" i="3"/>
  <c r="Q279" i="3"/>
  <c r="P279" i="3"/>
  <c r="Q284" i="3"/>
  <c r="R14" i="3"/>
  <c r="P18" i="3"/>
  <c r="R44" i="3"/>
  <c r="O20" i="3"/>
  <c r="O25" i="3"/>
  <c r="L97" i="3"/>
  <c r="R97" i="3" s="1"/>
  <c r="O99" i="3"/>
  <c r="O104" i="3"/>
  <c r="L108" i="3"/>
  <c r="P108" i="3" s="1"/>
  <c r="P120" i="3"/>
  <c r="O133" i="3"/>
  <c r="J169" i="3"/>
  <c r="P169" i="3" s="1"/>
  <c r="T170" i="3"/>
  <c r="P173" i="3"/>
  <c r="Q175" i="3"/>
  <c r="J182" i="3"/>
  <c r="P182" i="3" s="1"/>
  <c r="T183" i="3"/>
  <c r="J208" i="3"/>
  <c r="P208" i="3" s="1"/>
  <c r="T209" i="3"/>
  <c r="I221" i="3"/>
  <c r="O231" i="3"/>
  <c r="P237" i="3"/>
  <c r="L241" i="3"/>
  <c r="P248" i="3"/>
  <c r="O253" i="3"/>
  <c r="O259" i="3"/>
  <c r="Q271" i="3"/>
  <c r="R277" i="3"/>
  <c r="O279" i="3"/>
  <c r="R282" i="3"/>
  <c r="R284" i="3"/>
  <c r="O286" i="3"/>
  <c r="P295" i="3"/>
  <c r="O295" i="3"/>
  <c r="P299" i="3"/>
  <c r="Q301" i="3"/>
  <c r="I12" i="3"/>
  <c r="L13" i="3"/>
  <c r="J221" i="3"/>
  <c r="I241" i="3"/>
  <c r="R241" i="3" s="1"/>
  <c r="R252" i="3"/>
  <c r="J256" i="3"/>
  <c r="Q257" i="3"/>
  <c r="Q261" i="3"/>
  <c r="P266" i="3"/>
  <c r="O266" i="3"/>
  <c r="P273" i="3"/>
  <c r="P389" i="3"/>
  <c r="J388" i="3"/>
  <c r="P339" i="3"/>
  <c r="Q359" i="3"/>
  <c r="L358" i="3"/>
  <c r="R369" i="3"/>
  <c r="Q369" i="3"/>
  <c r="O377" i="3"/>
  <c r="T389" i="3"/>
  <c r="R390" i="3"/>
  <c r="I389" i="3"/>
  <c r="Q409" i="3"/>
  <c r="L408" i="3"/>
  <c r="Q426" i="3"/>
  <c r="T426" i="3"/>
  <c r="S426" i="3"/>
  <c r="O426" i="3"/>
  <c r="Q440" i="3"/>
  <c r="O440" i="3"/>
  <c r="Q470" i="3"/>
  <c r="O470" i="3"/>
  <c r="Q498" i="3"/>
  <c r="T498" i="3"/>
  <c r="S498" i="3"/>
  <c r="O498" i="3"/>
  <c r="O509" i="3"/>
  <c r="J498" i="3"/>
  <c r="Q732" i="3"/>
  <c r="L731" i="3"/>
  <c r="O732" i="3"/>
  <c r="R732" i="3"/>
  <c r="Q288" i="3"/>
  <c r="Q306" i="3"/>
  <c r="Q307" i="3"/>
  <c r="R315" i="3"/>
  <c r="R316" i="3"/>
  <c r="R317" i="3"/>
  <c r="J330" i="3"/>
  <c r="O331" i="3"/>
  <c r="Q333" i="3"/>
  <c r="Q337" i="3"/>
  <c r="O347" i="3"/>
  <c r="J358" i="3"/>
  <c r="O359" i="3"/>
  <c r="Q361" i="3"/>
  <c r="T363" i="3"/>
  <c r="K358" i="3"/>
  <c r="K372" i="3"/>
  <c r="T372" i="3" s="1"/>
  <c r="P372" i="3"/>
  <c r="Q377" i="3"/>
  <c r="Q382" i="3"/>
  <c r="R385" i="3"/>
  <c r="S389" i="3"/>
  <c r="P390" i="3"/>
  <c r="Q393" i="3"/>
  <c r="T395" i="3"/>
  <c r="S395" i="3"/>
  <c r="O395" i="3"/>
  <c r="L388" i="3"/>
  <c r="T388" i="3" s="1"/>
  <c r="Q406" i="3"/>
  <c r="I408" i="3"/>
  <c r="O409" i="3"/>
  <c r="Q411" i="3"/>
  <c r="S418" i="3"/>
  <c r="O418" i="3"/>
  <c r="Q435" i="3"/>
  <c r="R440" i="3"/>
  <c r="Q446" i="3"/>
  <c r="O446" i="3"/>
  <c r="P461" i="3"/>
  <c r="R470" i="3"/>
  <c r="R498" i="3"/>
  <c r="P501" i="3"/>
  <c r="H522" i="3"/>
  <c r="H497" i="3" s="1"/>
  <c r="H11" i="3" s="1"/>
  <c r="H10" i="3" s="1"/>
  <c r="O523" i="3"/>
  <c r="R523" i="3"/>
  <c r="Q523" i="3"/>
  <c r="L522" i="3"/>
  <c r="Q543" i="3"/>
  <c r="L527" i="3"/>
  <c r="O543" i="3"/>
  <c r="J567" i="3"/>
  <c r="P567" i="3" s="1"/>
  <c r="O570" i="3"/>
  <c r="Q659" i="3"/>
  <c r="O659" i="3"/>
  <c r="R306" i="3"/>
  <c r="R307" i="3"/>
  <c r="Q320" i="3"/>
  <c r="K330" i="3"/>
  <c r="R333" i="3"/>
  <c r="I330" i="3"/>
  <c r="S356" i="3"/>
  <c r="O356" i="3"/>
  <c r="R359" i="3"/>
  <c r="O363" i="3"/>
  <c r="S372" i="3"/>
  <c r="O372" i="3"/>
  <c r="S376" i="3"/>
  <c r="R377" i="3"/>
  <c r="R393" i="3"/>
  <c r="I392" i="3"/>
  <c r="O396" i="3"/>
  <c r="P403" i="3"/>
  <c r="R406" i="3"/>
  <c r="P409" i="3"/>
  <c r="Q425" i="3"/>
  <c r="S425" i="3"/>
  <c r="O425" i="3"/>
  <c r="P440" i="3"/>
  <c r="P470" i="3"/>
  <c r="Q477" i="3"/>
  <c r="O477" i="3"/>
  <c r="Q485" i="3"/>
  <c r="O485" i="3"/>
  <c r="R557" i="3"/>
  <c r="Q557" i="3"/>
  <c r="I527" i="3"/>
  <c r="R527" i="3" s="1"/>
  <c r="J577" i="3"/>
  <c r="L303" i="3"/>
  <c r="L330" i="3"/>
  <c r="R335" i="3"/>
  <c r="O341" i="3"/>
  <c r="Q345" i="3"/>
  <c r="R351" i="3"/>
  <c r="Q365" i="3"/>
  <c r="O367" i="3"/>
  <c r="Q372" i="3"/>
  <c r="O373" i="3"/>
  <c r="O376" i="3"/>
  <c r="K377" i="3"/>
  <c r="T377" i="3" s="1"/>
  <c r="P377" i="3"/>
  <c r="P380" i="3"/>
  <c r="R380" i="3"/>
  <c r="R382" i="3"/>
  <c r="Q385" i="3"/>
  <c r="L384" i="3"/>
  <c r="Q390" i="3"/>
  <c r="S392" i="3"/>
  <c r="R395" i="3"/>
  <c r="L403" i="3"/>
  <c r="P411" i="3"/>
  <c r="T419" i="3"/>
  <c r="S419" i="3"/>
  <c r="O419" i="3"/>
  <c r="Q429" i="3"/>
  <c r="O429" i="3"/>
  <c r="Q431" i="3"/>
  <c r="O437" i="3"/>
  <c r="J434" i="3"/>
  <c r="J402" i="3" s="1"/>
  <c r="R477" i="3"/>
  <c r="P481" i="3"/>
  <c r="R485" i="3"/>
  <c r="P489" i="3"/>
  <c r="Q501" i="3"/>
  <c r="O501" i="3"/>
  <c r="P509" i="3"/>
  <c r="Q520" i="3"/>
  <c r="S520" i="3"/>
  <c r="O520" i="3"/>
  <c r="Q525" i="3"/>
  <c r="O525" i="3"/>
  <c r="I621" i="3"/>
  <c r="Q640" i="3"/>
  <c r="O640" i="3"/>
  <c r="R427" i="3"/>
  <c r="P431" i="3"/>
  <c r="R444" i="3"/>
  <c r="R468" i="3"/>
  <c r="R475" i="3"/>
  <c r="R499" i="3"/>
  <c r="R516" i="3"/>
  <c r="R528" i="3"/>
  <c r="Q528" i="3"/>
  <c r="Q550" i="3"/>
  <c r="P550" i="3"/>
  <c r="S564" i="3"/>
  <c r="Q568" i="3"/>
  <c r="L567" i="3"/>
  <c r="T577" i="3"/>
  <c r="S577" i="3"/>
  <c r="O577" i="3"/>
  <c r="L572" i="3"/>
  <c r="T572" i="3" s="1"/>
  <c r="Q606" i="3"/>
  <c r="J619" i="3"/>
  <c r="Q630" i="3"/>
  <c r="P630" i="3"/>
  <c r="R659" i="3"/>
  <c r="R670" i="3"/>
  <c r="Q670" i="3"/>
  <c r="O674" i="3"/>
  <c r="Q674" i="3"/>
  <c r="Q709" i="3"/>
  <c r="O709" i="3"/>
  <c r="R731" i="3"/>
  <c r="I714" i="3"/>
  <c r="Q824" i="3"/>
  <c r="O824" i="3"/>
  <c r="L815" i="3"/>
  <c r="R824" i="3"/>
  <c r="R373" i="3"/>
  <c r="L434" i="3"/>
  <c r="Q503" i="3"/>
  <c r="Q504" i="3"/>
  <c r="Q505" i="3"/>
  <c r="O521" i="3"/>
  <c r="R525" i="3"/>
  <c r="J527" i="3"/>
  <c r="P527" i="3" s="1"/>
  <c r="R535" i="3"/>
  <c r="Q535" i="3"/>
  <c r="O535" i="3"/>
  <c r="P543" i="3"/>
  <c r="Q544" i="3"/>
  <c r="P544" i="3"/>
  <c r="Q548" i="3"/>
  <c r="O550" i="3"/>
  <c r="S563" i="3"/>
  <c r="O564" i="3"/>
  <c r="Q565" i="3"/>
  <c r="I567" i="3"/>
  <c r="R567" i="3" s="1"/>
  <c r="O568" i="3"/>
  <c r="Q570" i="3"/>
  <c r="Q577" i="3"/>
  <c r="O578" i="3"/>
  <c r="Q582" i="3"/>
  <c r="O585" i="3"/>
  <c r="O591" i="3"/>
  <c r="O594" i="3"/>
  <c r="I604" i="3"/>
  <c r="R604" i="3" s="1"/>
  <c r="O606" i="3"/>
  <c r="J605" i="3"/>
  <c r="S620" i="3"/>
  <c r="O620" i="3"/>
  <c r="O622" i="3"/>
  <c r="O630" i="3"/>
  <c r="P640" i="3"/>
  <c r="R674" i="3"/>
  <c r="Q677" i="3"/>
  <c r="O677" i="3"/>
  <c r="H714" i="3"/>
  <c r="Q725" i="3"/>
  <c r="L724" i="3"/>
  <c r="O725" i="3"/>
  <c r="R725" i="3"/>
  <c r="Q737" i="3"/>
  <c r="P737" i="3"/>
  <c r="O737" i="3"/>
  <c r="R737" i="3"/>
  <c r="P815" i="3"/>
  <c r="J813" i="3"/>
  <c r="O357" i="3"/>
  <c r="O389" i="3"/>
  <c r="O392" i="3"/>
  <c r="P548" i="3"/>
  <c r="R548" i="3"/>
  <c r="R550" i="3"/>
  <c r="R565" i="3"/>
  <c r="R568" i="3"/>
  <c r="I574" i="3"/>
  <c r="Q575" i="3"/>
  <c r="R577" i="3"/>
  <c r="Q584" i="3"/>
  <c r="Q605" i="3"/>
  <c r="H621" i="3"/>
  <c r="H619" i="3" s="1"/>
  <c r="H618" i="3" s="1"/>
  <c r="L629" i="3"/>
  <c r="P629" i="3" s="1"/>
  <c r="R630" i="3"/>
  <c r="Q654" i="3"/>
  <c r="O654" i="3"/>
  <c r="L673" i="3"/>
  <c r="R673" i="3" s="1"/>
  <c r="Q715" i="3"/>
  <c r="T715" i="3"/>
  <c r="S715" i="3"/>
  <c r="O715" i="3"/>
  <c r="Q721" i="3"/>
  <c r="T721" i="3"/>
  <c r="S721" i="3"/>
  <c r="O721" i="3"/>
  <c r="K714" i="3"/>
  <c r="O760" i="3"/>
  <c r="I813" i="3"/>
  <c r="R815" i="3"/>
  <c r="R531" i="3"/>
  <c r="R553" i="3"/>
  <c r="R662" i="3"/>
  <c r="Q662" i="3"/>
  <c r="O662" i="3"/>
  <c r="S664" i="3"/>
  <c r="R677" i="3"/>
  <c r="Q700" i="3"/>
  <c r="P700" i="3"/>
  <c r="L697" i="3"/>
  <c r="P704" i="3"/>
  <c r="P725" i="3"/>
  <c r="O792" i="3"/>
  <c r="Q799" i="3"/>
  <c r="T799" i="3"/>
  <c r="S799" i="3"/>
  <c r="O799" i="3"/>
  <c r="Q803" i="3"/>
  <c r="L802" i="3"/>
  <c r="L797" i="3" s="1"/>
  <c r="O803" i="3"/>
  <c r="Q806" i="3"/>
  <c r="L805" i="3"/>
  <c r="R805" i="3" s="1"/>
  <c r="S806" i="3"/>
  <c r="O806" i="3"/>
  <c r="P824" i="3"/>
  <c r="P675" i="3"/>
  <c r="O675" i="3"/>
  <c r="T704" i="3"/>
  <c r="S704" i="3"/>
  <c r="O704" i="3"/>
  <c r="R715" i="3"/>
  <c r="R721" i="3"/>
  <c r="J743" i="3"/>
  <c r="P743" i="3" s="1"/>
  <c r="Q785" i="3"/>
  <c r="O785" i="3"/>
  <c r="L743" i="3"/>
  <c r="R802" i="3"/>
  <c r="R803" i="3"/>
  <c r="R806" i="3"/>
  <c r="O816" i="3"/>
  <c r="O827" i="3"/>
  <c r="R716" i="3"/>
  <c r="R722" i="3"/>
  <c r="P731" i="3"/>
  <c r="Q735" i="3"/>
  <c r="R746" i="3"/>
  <c r="R760" i="3"/>
  <c r="R800" i="3"/>
  <c r="R664" i="3"/>
  <c r="P677" i="3"/>
  <c r="R703" i="3"/>
  <c r="R705" i="3"/>
  <c r="R741" i="3"/>
  <c r="R744" i="3"/>
  <c r="R755" i="3"/>
  <c r="R792" i="3"/>
  <c r="I797" i="3"/>
  <c r="R816" i="3"/>
  <c r="R817" i="3"/>
  <c r="R827" i="3"/>
  <c r="O664" i="3"/>
  <c r="L739" i="3"/>
  <c r="L734" i="3" s="1"/>
  <c r="V75" i="1" l="1"/>
  <c r="V115" i="1" s="1"/>
  <c r="AJ103" i="1"/>
  <c r="K119" i="1"/>
  <c r="AJ108" i="1"/>
  <c r="Q75" i="1"/>
  <c r="AJ76" i="1"/>
  <c r="K120" i="1"/>
  <c r="AJ110" i="1"/>
  <c r="AJ102" i="1"/>
  <c r="S115" i="1"/>
  <c r="L115" i="1"/>
  <c r="U115" i="1"/>
  <c r="Q115" i="1"/>
  <c r="K90" i="1"/>
  <c r="T75" i="1"/>
  <c r="T115" i="1" s="1"/>
  <c r="N75" i="1"/>
  <c r="N115" i="1" s="1"/>
  <c r="P115" i="1"/>
  <c r="Q734" i="3"/>
  <c r="T734" i="3"/>
  <c r="O734" i="3"/>
  <c r="S734" i="3"/>
  <c r="P734" i="3"/>
  <c r="L714" i="3"/>
  <c r="R734" i="3"/>
  <c r="P402" i="3"/>
  <c r="O797" i="3"/>
  <c r="Q797" i="3"/>
  <c r="T797" i="3"/>
  <c r="O697" i="3"/>
  <c r="R697" i="3"/>
  <c r="L696" i="3"/>
  <c r="Q697" i="3"/>
  <c r="P697" i="3"/>
  <c r="T714" i="3"/>
  <c r="J714" i="3"/>
  <c r="P714" i="3" s="1"/>
  <c r="Q724" i="3"/>
  <c r="T724" i="3"/>
  <c r="P724" i="3"/>
  <c r="S724" i="3"/>
  <c r="O724" i="3"/>
  <c r="S434" i="3"/>
  <c r="O434" i="3"/>
  <c r="Q434" i="3"/>
  <c r="T434" i="3"/>
  <c r="I619" i="3"/>
  <c r="T403" i="3"/>
  <c r="S403" i="3"/>
  <c r="O403" i="3"/>
  <c r="R403" i="3"/>
  <c r="Q403" i="3"/>
  <c r="L402" i="3"/>
  <c r="Q522" i="3"/>
  <c r="T522" i="3"/>
  <c r="O522" i="3"/>
  <c r="S522" i="3"/>
  <c r="L497" i="3"/>
  <c r="P330" i="3"/>
  <c r="J329" i="3"/>
  <c r="Q358" i="3"/>
  <c r="O358" i="3"/>
  <c r="S358" i="3"/>
  <c r="P388" i="3"/>
  <c r="Q13" i="3"/>
  <c r="L12" i="3"/>
  <c r="S13" i="3"/>
  <c r="O13" i="3"/>
  <c r="S241" i="3"/>
  <c r="O241" i="3"/>
  <c r="Q241" i="3"/>
  <c r="I220" i="3"/>
  <c r="R221" i="3"/>
  <c r="Q221" i="3"/>
  <c r="R522" i="3"/>
  <c r="O169" i="3"/>
  <c r="O282" i="3"/>
  <c r="Q282" i="3"/>
  <c r="P282" i="3"/>
  <c r="Q739" i="3"/>
  <c r="T739" i="3"/>
  <c r="O739" i="3"/>
  <c r="S743" i="3"/>
  <c r="O743" i="3"/>
  <c r="R743" i="3"/>
  <c r="Q743" i="3"/>
  <c r="R724" i="3"/>
  <c r="P673" i="3"/>
  <c r="T743" i="3"/>
  <c r="Q604" i="3"/>
  <c r="Q384" i="3"/>
  <c r="S384" i="3"/>
  <c r="O384" i="3"/>
  <c r="S330" i="3"/>
  <c r="O330" i="3"/>
  <c r="Q330" i="3"/>
  <c r="L329" i="3"/>
  <c r="R392" i="3"/>
  <c r="Q392" i="3"/>
  <c r="T330" i="3"/>
  <c r="K329" i="3"/>
  <c r="R408" i="3"/>
  <c r="I402" i="3"/>
  <c r="R402" i="3" s="1"/>
  <c r="Q731" i="3"/>
  <c r="O731" i="3"/>
  <c r="S731" i="3"/>
  <c r="I497" i="3"/>
  <c r="R497" i="3" s="1"/>
  <c r="I388" i="3"/>
  <c r="R388" i="3" s="1"/>
  <c r="R389" i="3"/>
  <c r="Q389" i="3"/>
  <c r="S377" i="3"/>
  <c r="R12" i="3"/>
  <c r="P13" i="3"/>
  <c r="J12" i="3"/>
  <c r="R797" i="3"/>
  <c r="K618" i="3"/>
  <c r="R739" i="3"/>
  <c r="R574" i="3"/>
  <c r="I572" i="3"/>
  <c r="R572" i="3" s="1"/>
  <c r="R714" i="3"/>
  <c r="J618" i="3"/>
  <c r="S572" i="3"/>
  <c r="Q572" i="3"/>
  <c r="Q574" i="3"/>
  <c r="Q303" i="3"/>
  <c r="O303" i="3"/>
  <c r="S527" i="3"/>
  <c r="O527" i="3"/>
  <c r="T527" i="3"/>
  <c r="Q527" i="3"/>
  <c r="R434" i="3"/>
  <c r="R358" i="3"/>
  <c r="P303" i="3"/>
  <c r="R303" i="3"/>
  <c r="O97" i="3"/>
  <c r="Q97" i="3"/>
  <c r="Q273" i="3"/>
  <c r="R273" i="3"/>
  <c r="O273" i="3"/>
  <c r="O252" i="3"/>
  <c r="S252" i="3"/>
  <c r="Q252" i="3"/>
  <c r="L256" i="3"/>
  <c r="P97" i="3"/>
  <c r="T12" i="3"/>
  <c r="P241" i="3"/>
  <c r="Q805" i="3"/>
  <c r="S805" i="3"/>
  <c r="O805" i="3"/>
  <c r="Q802" i="3"/>
  <c r="T802" i="3"/>
  <c r="S802" i="3"/>
  <c r="O802" i="3"/>
  <c r="P739" i="3"/>
  <c r="Q673" i="3"/>
  <c r="T673" i="3"/>
  <c r="S673" i="3"/>
  <c r="O673" i="3"/>
  <c r="Q629" i="3"/>
  <c r="L621" i="3"/>
  <c r="O629" i="3"/>
  <c r="P813" i="3"/>
  <c r="O605" i="3"/>
  <c r="J604" i="3"/>
  <c r="P605" i="3"/>
  <c r="T815" i="3"/>
  <c r="S815" i="3"/>
  <c r="O815" i="3"/>
  <c r="L813" i="3"/>
  <c r="Q815" i="3"/>
  <c r="Q567" i="3"/>
  <c r="O567" i="3"/>
  <c r="T567" i="3"/>
  <c r="S567" i="3"/>
  <c r="R629" i="3"/>
  <c r="P434" i="3"/>
  <c r="P577" i="3"/>
  <c r="J572" i="3"/>
  <c r="P572" i="3" s="1"/>
  <c r="R330" i="3"/>
  <c r="I329" i="3"/>
  <c r="R329" i="3" s="1"/>
  <c r="O388" i="3"/>
  <c r="Q388" i="3"/>
  <c r="T358" i="3"/>
  <c r="P358" i="3"/>
  <c r="P498" i="3"/>
  <c r="J497" i="3"/>
  <c r="P497" i="3" s="1"/>
  <c r="Q408" i="3"/>
  <c r="P408" i="3"/>
  <c r="O408" i="3"/>
  <c r="T408" i="3"/>
  <c r="S408" i="3"/>
  <c r="P221" i="3"/>
  <c r="J220" i="3"/>
  <c r="O221" i="3"/>
  <c r="O108" i="3"/>
  <c r="Q108" i="3"/>
  <c r="T241" i="3"/>
  <c r="K220" i="3"/>
  <c r="T220" i="3" s="1"/>
  <c r="O208" i="3"/>
  <c r="O182" i="3"/>
  <c r="R108" i="3"/>
  <c r="T13" i="3"/>
  <c r="R13" i="3"/>
  <c r="AJ90" i="1" l="1"/>
  <c r="K75" i="1"/>
  <c r="K115" i="1" s="1"/>
  <c r="J11" i="3"/>
  <c r="P12" i="3"/>
  <c r="S256" i="3"/>
  <c r="O256" i="3"/>
  <c r="Q256" i="3"/>
  <c r="Q497" i="3"/>
  <c r="S497" i="3"/>
  <c r="O497" i="3"/>
  <c r="T497" i="3"/>
  <c r="O572" i="3"/>
  <c r="R256" i="3"/>
  <c r="S813" i="3"/>
  <c r="O813" i="3"/>
  <c r="Q813" i="3"/>
  <c r="T813" i="3"/>
  <c r="S402" i="3"/>
  <c r="O402" i="3"/>
  <c r="Q402" i="3"/>
  <c r="T402" i="3"/>
  <c r="P604" i="3"/>
  <c r="O604" i="3"/>
  <c r="T621" i="3"/>
  <c r="S621" i="3"/>
  <c r="O621" i="3"/>
  <c r="Q621" i="3"/>
  <c r="L619" i="3"/>
  <c r="P621" i="3"/>
  <c r="K11" i="3"/>
  <c r="I11" i="3"/>
  <c r="T329" i="3"/>
  <c r="T4" i="3"/>
  <c r="M332" i="3"/>
  <c r="M331" i="3"/>
  <c r="Q329" i="3"/>
  <c r="S329" i="3"/>
  <c r="O329" i="3"/>
  <c r="T5" i="3"/>
  <c r="P329" i="3"/>
  <c r="T3" i="3"/>
  <c r="T696" i="3"/>
  <c r="S696" i="3"/>
  <c r="O696" i="3"/>
  <c r="R696" i="3"/>
  <c r="Q696" i="3"/>
  <c r="P696" i="3"/>
  <c r="Q714" i="3"/>
  <c r="S714" i="3"/>
  <c r="O714" i="3"/>
  <c r="R619" i="3"/>
  <c r="I618" i="3"/>
  <c r="R813" i="3"/>
  <c r="L220" i="3"/>
  <c r="P256" i="3"/>
  <c r="S12" i="3"/>
  <c r="O12" i="3"/>
  <c r="Q12" i="3"/>
  <c r="L11" i="3"/>
  <c r="R621" i="3"/>
  <c r="AJ115" i="1" l="1"/>
  <c r="K123" i="1"/>
  <c r="L123" i="1" s="1"/>
  <c r="M123" i="1" s="1"/>
  <c r="N123" i="1" s="1"/>
  <c r="O123" i="1" s="1"/>
  <c r="P123" i="1" s="1"/>
  <c r="Q123" i="1" s="1"/>
  <c r="R123" i="1" s="1"/>
  <c r="S123" i="1" s="1"/>
  <c r="T123" i="1" s="1"/>
  <c r="U123" i="1" s="1"/>
  <c r="V123" i="1" s="1"/>
  <c r="AJ75" i="1"/>
  <c r="T7" i="3"/>
  <c r="I10" i="3"/>
  <c r="R11" i="3"/>
  <c r="Q619" i="3"/>
  <c r="L618" i="3"/>
  <c r="S619" i="3"/>
  <c r="O619" i="3"/>
  <c r="T619" i="3"/>
  <c r="P619" i="3"/>
  <c r="O220" i="3"/>
  <c r="Q220" i="3"/>
  <c r="R220" i="3"/>
  <c r="T11" i="3"/>
  <c r="K10" i="3"/>
  <c r="S11" i="3"/>
  <c r="O11" i="3"/>
  <c r="L10" i="3"/>
  <c r="N9" i="3" s="1"/>
  <c r="L1" i="3"/>
  <c r="Q11" i="3"/>
  <c r="P220" i="3"/>
  <c r="P11" i="3"/>
  <c r="J10" i="3"/>
  <c r="N2" i="3" l="1"/>
  <c r="N11" i="3"/>
  <c r="N1" i="3" s="1"/>
  <c r="Q618" i="3"/>
  <c r="O618" i="3"/>
  <c r="S618" i="3"/>
  <c r="P618" i="3"/>
  <c r="T618" i="3"/>
  <c r="R618" i="3"/>
  <c r="S1" i="3" l="1"/>
  <c r="T6" i="3"/>
  <c r="T8" i="3" s="1"/>
  <c r="K35" i="1" l="1"/>
  <c r="L35" i="1"/>
  <c r="M35" i="1"/>
  <c r="N35" i="1"/>
  <c r="O35" i="1"/>
  <c r="P35" i="1"/>
  <c r="Q35" i="1"/>
  <c r="R35" i="1"/>
  <c r="S35" i="1"/>
  <c r="T35" i="1"/>
  <c r="U35" i="1"/>
  <c r="V35" i="1"/>
  <c r="K61" i="1"/>
  <c r="L61" i="1"/>
  <c r="M61" i="1"/>
  <c r="N61" i="1"/>
  <c r="O61" i="1"/>
  <c r="P61" i="1"/>
  <c r="Q61" i="1"/>
  <c r="R61" i="1"/>
  <c r="S61" i="1"/>
  <c r="T61" i="1"/>
  <c r="U61" i="1"/>
  <c r="V61" i="1"/>
  <c r="J61" i="1"/>
  <c r="J35" i="1"/>
  <c r="K57" i="1" l="1"/>
  <c r="L57" i="1"/>
  <c r="M57" i="1"/>
  <c r="N57" i="1"/>
  <c r="O57" i="1"/>
  <c r="P57" i="1"/>
  <c r="Q57" i="1"/>
  <c r="R57" i="1"/>
  <c r="S57" i="1"/>
  <c r="T57" i="1"/>
  <c r="U57" i="1"/>
  <c r="V57" i="1"/>
  <c r="J57" i="1"/>
  <c r="K29" i="1"/>
  <c r="L29" i="1"/>
  <c r="M29" i="1"/>
  <c r="N29" i="1"/>
  <c r="O29" i="1"/>
  <c r="P29" i="1"/>
  <c r="Q29" i="1"/>
  <c r="R29" i="1"/>
  <c r="S29" i="1"/>
  <c r="T29" i="1"/>
  <c r="U29" i="1"/>
  <c r="V29" i="1"/>
  <c r="J29" i="1"/>
  <c r="V28" i="1" l="1"/>
  <c r="R28" i="1"/>
  <c r="N28" i="1"/>
  <c r="J28" i="1"/>
  <c r="S28" i="1"/>
  <c r="O28" i="1"/>
  <c r="K28" i="1"/>
  <c r="U28" i="1"/>
  <c r="Q28" i="1"/>
  <c r="M28" i="1"/>
  <c r="T28" i="1"/>
  <c r="P28" i="1"/>
  <c r="L28" i="1"/>
</calcChain>
</file>

<file path=xl/comments1.xml><?xml version="1.0" encoding="utf-8"?>
<comments xmlns="http://schemas.openxmlformats.org/spreadsheetml/2006/main">
  <authors>
    <author>Knápek Martin, Ing.</author>
  </authors>
  <commentList>
    <comment ref="N104" authorId="0" shapeId="0">
      <text>
        <r>
          <rPr>
            <b/>
            <sz val="9"/>
            <color indexed="81"/>
            <rFont val="Tahoma"/>
            <family val="2"/>
            <charset val="238"/>
          </rPr>
          <t>Knápek Martin, Ing.:</t>
        </r>
        <r>
          <rPr>
            <sz val="9"/>
            <color indexed="81"/>
            <rFont val="Tahoma"/>
            <family val="2"/>
            <charset val="238"/>
          </rPr>
          <t xml:space="preserve">
Předp. navýšení od VZP :
CL + TAVI : 30 mil Kč na 9 měsíců, tj. + 3,33 mil. Kč (od dubna)</t>
        </r>
      </text>
    </comment>
    <comment ref="S104" authorId="0" shapeId="0">
      <text>
        <r>
          <rPr>
            <b/>
            <sz val="9"/>
            <color indexed="81"/>
            <rFont val="Tahoma"/>
            <family val="2"/>
            <charset val="238"/>
          </rPr>
          <t>Knápek Martin, Ing.:</t>
        </r>
        <r>
          <rPr>
            <sz val="9"/>
            <color indexed="81"/>
            <rFont val="Tahoma"/>
            <family val="2"/>
            <charset val="238"/>
          </rPr>
          <t xml:space="preserve">
Navýšení záloh po jednání o vyúčtování 2019 + 10 mil. Kč/měsíc</t>
        </r>
      </text>
    </comment>
  </commentList>
</comments>
</file>

<file path=xl/comments2.xml><?xml version="1.0" encoding="utf-8"?>
<comments xmlns="http://schemas.openxmlformats.org/spreadsheetml/2006/main">
  <authors>
    <author>Martin</author>
  </authors>
  <commentList>
    <comment ref="AY105" authorId="0" shapeId="0">
      <text>
        <r>
          <rPr>
            <sz val="9"/>
            <color indexed="81"/>
            <rFont val="Tahoma"/>
            <family val="2"/>
            <charset val="238"/>
          </rPr>
          <t>DPPO vypočtena na podíl HV z běžné činnost, na podíl HV bez rozdílu z dohadů</t>
        </r>
      </text>
    </comment>
    <comment ref="BK105" authorId="0" shapeId="0">
      <text>
        <r>
          <rPr>
            <sz val="9"/>
            <color indexed="81"/>
            <rFont val="Tahoma"/>
            <family val="2"/>
            <charset val="238"/>
          </rPr>
          <t>DPPO vypočtena na podíl HV z běžné činnost, na podíl HV bez rozdílu z dohadů</t>
        </r>
      </text>
    </comment>
    <comment ref="AY111" authorId="0" shapeId="0">
      <text>
        <r>
          <rPr>
            <sz val="9"/>
            <color indexed="81"/>
            <rFont val="Tahoma"/>
            <family val="2"/>
            <charset val="238"/>
          </rPr>
          <t>DPPO vypočtena na podíl HV z běžné činnost, na podíl HV bez rozdílu z dohadů</t>
        </r>
      </text>
    </comment>
    <comment ref="BK111" authorId="0" shapeId="0">
      <text>
        <r>
          <rPr>
            <sz val="9"/>
            <color indexed="81"/>
            <rFont val="Tahoma"/>
            <family val="2"/>
            <charset val="238"/>
          </rPr>
          <t>DPPO vypočtena na podíl HV z běžné činnost, na podíl HV bez rozdílu z dohadů</t>
        </r>
      </text>
    </comment>
  </commentList>
</comments>
</file>

<file path=xl/comments3.xml><?xml version="1.0" encoding="utf-8"?>
<comments xmlns="http://schemas.openxmlformats.org/spreadsheetml/2006/main">
  <authors>
    <author>00182</author>
    <author>27956</author>
  </authors>
  <commentList>
    <comment ref="I1" authorId="0" shapeId="0">
      <text>
        <r>
          <rPr>
            <b/>
            <sz val="9"/>
            <color indexed="81"/>
            <rFont val="Tahoma"/>
            <family val="2"/>
            <charset val="238"/>
          </rPr>
          <t>00182:</t>
        </r>
        <r>
          <rPr>
            <sz val="9"/>
            <color indexed="81"/>
            <rFont val="Tahoma"/>
            <family val="2"/>
            <charset val="238"/>
          </rPr>
          <t xml:space="preserve">
u 201 a 207 bude navýšeno o kompenzace
</t>
        </r>
      </text>
    </comment>
    <comment ref="K1" authorId="0" shapeId="0">
      <text>
        <r>
          <rPr>
            <b/>
            <sz val="9"/>
            <color indexed="81"/>
            <rFont val="Tahoma"/>
            <family val="2"/>
            <charset val="238"/>
          </rPr>
          <t>00182:</t>
        </r>
        <r>
          <rPr>
            <sz val="9"/>
            <color indexed="81"/>
            <rFont val="Tahoma"/>
            <family val="2"/>
            <charset val="238"/>
          </rPr>
          <t xml:space="preserve">
u 201 a 207 bude navýšeno o kompenzace
</t>
        </r>
      </text>
    </comment>
    <comment ref="B5" authorId="1" shapeId="0">
      <text>
        <r>
          <rPr>
            <b/>
            <sz val="9"/>
            <color indexed="81"/>
            <rFont val="Tahoma"/>
            <family val="2"/>
            <charset val="238"/>
          </rPr>
          <t>27956:</t>
        </r>
        <r>
          <rPr>
            <sz val="9"/>
            <color indexed="81"/>
            <rFont val="Tahoma"/>
            <family val="2"/>
            <charset val="238"/>
          </rPr>
          <t xml:space="preserve">
Jednorázové navýšení předběžné úhrady za r. 2018.</t>
        </r>
      </text>
    </comment>
  </commentList>
</comments>
</file>

<file path=xl/comments4.xml><?xml version="1.0" encoding="utf-8"?>
<comments xmlns="http://schemas.openxmlformats.org/spreadsheetml/2006/main">
  <authors>
    <author>Martin</author>
    <author>Knápek Martin, Ing.</author>
    <author>Uživatel systému Windows</author>
    <author>63222</author>
    <author>Ondřej Havlíček</author>
    <author>Havlíčkovi</author>
  </authors>
  <commentList>
    <comment ref="L10" authorId="0" shapeId="0">
      <text>
        <r>
          <rPr>
            <b/>
            <sz val="9"/>
            <color indexed="9"/>
            <rFont val="Tahoma"/>
            <family val="2"/>
            <charset val="238"/>
          </rPr>
          <t>Martin:</t>
        </r>
        <r>
          <rPr>
            <sz val="9"/>
            <color indexed="9"/>
            <rFont val="Tahoma"/>
            <family val="2"/>
            <charset val="238"/>
          </rPr>
          <t xml:space="preserve">
SCHÁZÍ DPPO !!!</t>
        </r>
      </text>
    </comment>
    <comment ref="M13" authorId="0" shapeId="0">
      <text>
        <r>
          <rPr>
            <b/>
            <sz val="9"/>
            <color indexed="9"/>
            <rFont val="Tahoma"/>
            <family val="2"/>
            <charset val="238"/>
          </rPr>
          <t>Martin:</t>
        </r>
        <r>
          <rPr>
            <sz val="9"/>
            <color indexed="9"/>
            <rFont val="Tahoma"/>
            <family val="2"/>
            <charset val="238"/>
          </rPr>
          <t xml:space="preserve">
AKTUALIZOVAT skutečné výše REZERV dle výchozího rozdělení limitů, včetně komentáře k HIGHLIGHTS
</t>
        </r>
      </text>
    </comment>
    <comment ref="L25" authorId="1" shapeId="0">
      <text>
        <r>
          <rPr>
            <sz val="9"/>
            <color indexed="81"/>
            <rFont val="Tahoma"/>
            <family val="2"/>
            <charset val="238"/>
          </rPr>
          <t xml:space="preserve">Kliniky plánovaly 1.855
</t>
        </r>
      </text>
    </comment>
    <comment ref="L26" authorId="2" shapeId="0">
      <text>
        <r>
          <rPr>
            <sz val="9"/>
            <color indexed="81"/>
            <rFont val="Tahoma"/>
            <family val="2"/>
            <charset val="238"/>
          </rPr>
          <t xml:space="preserve">3,5 mil Hemlibra na DK
</t>
        </r>
      </text>
    </comment>
    <comment ref="L29" authorId="3" shapeId="0">
      <text>
        <r>
          <rPr>
            <sz val="10"/>
            <color indexed="81"/>
            <rFont val="Calibri"/>
            <family val="2"/>
            <charset val="238"/>
            <scheme val="minor"/>
          </rPr>
          <t>Návrh R20 - doc. Koranda</t>
        </r>
        <r>
          <rPr>
            <sz val="9"/>
            <color indexed="81"/>
            <rFont val="Tahoma"/>
            <family val="2"/>
            <charset val="238"/>
          </rPr>
          <t xml:space="preserve">
</t>
        </r>
      </text>
    </comment>
    <comment ref="L40" authorId="1" shapeId="0">
      <text>
        <r>
          <rPr>
            <sz val="9"/>
            <color indexed="81"/>
            <rFont val="Tahoma"/>
            <family val="2"/>
            <charset val="238"/>
          </rPr>
          <t xml:space="preserve">Předpokládané celkové úhrady CL činí 1,350 mld Kč, v tom však současně zahrnut §16 u ČPZP a VZP ve výši 20 mil. Kč, tudíž o toto poníženy náklady na CL (těchto 20 mil. již je zahrnuto v §16), k tomu však přičteno 10 mil. jako zásoba tj. nafasované léky avšak nevykázané.
</t>
        </r>
      </text>
    </comment>
    <comment ref="L41" authorId="1" shapeId="0">
      <text>
        <r>
          <rPr>
            <sz val="9"/>
            <color indexed="81"/>
            <rFont val="Tahoma"/>
            <family val="2"/>
            <charset val="238"/>
          </rPr>
          <t xml:space="preserve">rezerva 15 mil. Kč
</t>
        </r>
      </text>
    </comment>
    <comment ref="L47" authorId="1" shapeId="0">
      <text>
        <r>
          <rPr>
            <sz val="9"/>
            <color indexed="81"/>
            <rFont val="Tahoma"/>
            <family val="2"/>
            <charset val="238"/>
          </rPr>
          <t xml:space="preserve">Kliniky plánovaly 1.051 mil. Kč
</t>
        </r>
      </text>
    </comment>
    <comment ref="L61" authorId="2" shapeId="0">
      <text>
        <r>
          <rPr>
            <sz val="9"/>
            <color indexed="81"/>
            <rFont val="Tahoma"/>
            <family val="2"/>
            <charset val="238"/>
          </rPr>
          <t xml:space="preserve">Granty + 5.727.000 Kč
</t>
        </r>
      </text>
    </comment>
    <comment ref="L84" authorId="2" shapeId="0">
      <text>
        <r>
          <rPr>
            <sz val="9"/>
            <color indexed="81"/>
            <rFont val="Tahoma"/>
            <family val="2"/>
            <charset val="238"/>
          </rPr>
          <t xml:space="preserve">ZH: doplněna Urologie + 170 na jednorázové operační nástroje.
</t>
        </r>
      </text>
    </comment>
    <comment ref="L98" authorId="2" shapeId="0">
      <text>
        <r>
          <rPr>
            <sz val="9"/>
            <color indexed="81"/>
            <rFont val="Tahoma"/>
            <family val="2"/>
            <charset val="238"/>
          </rPr>
          <t xml:space="preserve">stravní jednotka navýšena o 2 Kč
</t>
        </r>
      </text>
    </comment>
    <comment ref="L120" authorId="2" shapeId="0">
      <text>
        <r>
          <rPr>
            <sz val="9"/>
            <color indexed="81"/>
            <rFont val="Tahoma"/>
            <family val="2"/>
            <charset val="238"/>
          </rPr>
          <t xml:space="preserve">-900.000,- schůzka Ing. Miklík 11.12.2019
</t>
        </r>
      </text>
    </comment>
    <comment ref="L173" authorId="4" shapeId="0">
      <text>
        <r>
          <rPr>
            <sz val="9"/>
            <color indexed="81"/>
            <rFont val="Tahoma"/>
            <family val="2"/>
            <charset val="238"/>
          </rPr>
          <t xml:space="preserve">po jednání s Ing. Olejníčkem 12.12.2019 -4 mil.
</t>
        </r>
      </text>
    </comment>
    <comment ref="L175" authorId="4" shapeId="0">
      <text>
        <r>
          <rPr>
            <sz val="9"/>
            <color indexed="81"/>
            <rFont val="Tahoma"/>
            <family val="2"/>
            <charset val="238"/>
          </rPr>
          <t>po jednání s Ing. Olejníčkem 12.12.2019 -2 mil.
Od 1.1.2020 přechod do 10% sazby: rozdíl 2.374 tis. *0,91 koeficient půjde do rezervy
tj. 2.160</t>
        </r>
      </text>
    </comment>
    <comment ref="L227" authorId="2" shapeId="0">
      <text>
        <r>
          <rPr>
            <i/>
            <sz val="9"/>
            <color indexed="81"/>
            <rFont val="Tahoma"/>
            <family val="2"/>
            <charset val="238"/>
          </rPr>
          <t>2019: prádelna 63.475,-</t>
        </r>
        <r>
          <rPr>
            <sz val="9"/>
            <color indexed="81"/>
            <rFont val="Tahoma"/>
            <family val="2"/>
            <charset val="238"/>
          </rPr>
          <t xml:space="preserve">
</t>
        </r>
      </text>
    </comment>
    <comment ref="L228" authorId="4" shapeId="0">
      <text>
        <r>
          <rPr>
            <sz val="9"/>
            <color indexed="81"/>
            <rFont val="Tahoma"/>
            <family val="2"/>
            <charset val="238"/>
          </rPr>
          <t>po jednání s Ing. Olejníčkem 12.12.2019 -6 mil.
Rezerva UHTS 1,9 mil Kč
Od 1.1.2020 přechod do 10% sazby u páry: rozdíl 2.374 tis. *0,91 koeficient jde do rezervy OSB tj. 2.160 mil Kč</t>
        </r>
      </text>
    </comment>
    <comment ref="L229" authorId="4" shapeId="0">
      <text>
        <r>
          <rPr>
            <sz val="9"/>
            <color indexed="81"/>
            <rFont val="Tahoma"/>
            <family val="2"/>
            <charset val="238"/>
          </rPr>
          <t xml:space="preserve">po jednání s Ing. Olejníčkem 12.12.2019 -1 mil.
</t>
        </r>
      </text>
    </comment>
    <comment ref="L231" authorId="4" shapeId="0">
      <text>
        <r>
          <rPr>
            <sz val="9"/>
            <color indexed="81"/>
            <rFont val="Tahoma"/>
            <family val="2"/>
            <charset val="238"/>
          </rPr>
          <t xml:space="preserve">po jednání s Ing. Olejníčkem 12.12.2019 -400 tis.
</t>
        </r>
      </text>
    </comment>
    <comment ref="L237" authorId="4" shapeId="0">
      <text>
        <r>
          <rPr>
            <sz val="9"/>
            <color indexed="81"/>
            <rFont val="Tahoma"/>
            <family val="2"/>
            <charset val="238"/>
          </rPr>
          <t xml:space="preserve">po jednání s Ing. Olejníčkem 12.12.2019 -1 mil.
</t>
        </r>
      </text>
    </comment>
    <comment ref="L243" authorId="3" shapeId="0">
      <text>
        <r>
          <rPr>
            <sz val="8"/>
            <color indexed="81"/>
            <rFont val="Calibri"/>
            <family val="2"/>
            <charset val="238"/>
            <scheme val="minor"/>
          </rPr>
          <t>3.800.000,-   OPMČ
     60.000,-   Paliativní píče
     30.000,-   ENOCH</t>
        </r>
      </text>
    </comment>
    <comment ref="L248" authorId="3" shapeId="0">
      <text>
        <r>
          <rPr>
            <sz val="8"/>
            <color indexed="81"/>
            <rFont val="Calibri"/>
            <family val="2"/>
            <charset val="238"/>
            <scheme val="minor"/>
          </rPr>
          <t>2.300.000,-   OVLZ
   328.000,-   MEDEVAC
   180.000,-   ENOCH
  1.200.000,- - granty</t>
        </r>
      </text>
    </comment>
    <comment ref="L263" authorId="2" shapeId="0">
      <text>
        <r>
          <rPr>
            <sz val="9"/>
            <color indexed="81"/>
            <rFont val="Tahoma"/>
            <family val="2"/>
            <charset val="238"/>
          </rPr>
          <t xml:space="preserve">pouze odhad IT
</t>
        </r>
      </text>
    </comment>
    <comment ref="A264" authorId="2" shapeId="0">
      <text>
        <r>
          <rPr>
            <b/>
            <sz val="8"/>
            <color indexed="81"/>
            <rFont val="Tahoma"/>
            <family val="2"/>
            <charset val="238"/>
          </rPr>
          <t>HS:</t>
        </r>
        <r>
          <rPr>
            <sz val="8"/>
            <color indexed="81"/>
            <rFont val="Tahoma"/>
            <family val="2"/>
            <charset val="238"/>
          </rPr>
          <t>od 30.9.2018 není žádný pohyb</t>
        </r>
        <r>
          <rPr>
            <sz val="12"/>
            <color indexed="81"/>
            <rFont val="Tahoma"/>
            <family val="2"/>
            <charset val="238"/>
          </rPr>
          <t xml:space="preserve">
</t>
        </r>
      </text>
    </comment>
    <comment ref="L266" authorId="2" shapeId="0">
      <text>
        <r>
          <rPr>
            <sz val="9"/>
            <color indexed="81"/>
            <rFont val="Tahoma"/>
            <family val="2"/>
            <charset val="238"/>
          </rPr>
          <t xml:space="preserve">15 000*12 - 707 000 - schůzka Ing. Miklík 11.12.2019 
</t>
        </r>
      </text>
    </comment>
    <comment ref="L267" authorId="3" shapeId="0">
      <text>
        <r>
          <rPr>
            <sz val="8"/>
            <color indexed="81"/>
            <rFont val="Calibri"/>
            <family val="2"/>
            <charset val="238"/>
            <scheme val="minor"/>
          </rPr>
          <t>Nájem Ritter&amp;Štastný</t>
        </r>
      </text>
    </comment>
    <comment ref="L270" authorId="3" shapeId="0">
      <text>
        <r>
          <rPr>
            <sz val="8"/>
            <color indexed="81"/>
            <rFont val="Calibri"/>
            <family val="2"/>
            <charset val="238"/>
            <scheme val="minor"/>
          </rPr>
          <t>RTG rameno - Vojenská nem.</t>
        </r>
      </text>
    </comment>
    <comment ref="L274" authorId="2" shapeId="0">
      <text>
        <r>
          <rPr>
            <sz val="9"/>
            <color indexed="81"/>
            <rFont val="Tahoma"/>
            <family val="2"/>
            <charset val="238"/>
          </rPr>
          <t xml:space="preserve">ZH: Pokud bychom počítali skutečnost 2 největších měsíců tj červen a květen na celorok, pak se dostaneme k částce 50.866 tis. Kč, ve výpočtu je 51.396 tis. Kč, je zde ukryta 530 tis. možná rezerva
</t>
        </r>
      </text>
    </comment>
    <comment ref="L277" authorId="4" shapeId="0">
      <text>
        <r>
          <rPr>
            <sz val="9"/>
            <color indexed="81"/>
            <rFont val="Tahoma"/>
            <family val="2"/>
            <charset val="238"/>
          </rPr>
          <t xml:space="preserve">po jednání s Ing. Olejníčkem 12.12.2019 -500 tis..
</t>
        </r>
      </text>
    </comment>
    <comment ref="L279" authorId="4" shapeId="0">
      <text>
        <r>
          <rPr>
            <sz val="9"/>
            <color indexed="81"/>
            <rFont val="Tahoma"/>
            <family val="2"/>
            <charset val="238"/>
          </rPr>
          <t xml:space="preserve">po jednání s Ing. Olejníčkem 12.12.2019 -500 tis.
</t>
        </r>
      </text>
    </comment>
    <comment ref="L280" authorId="5" shapeId="0">
      <text>
        <r>
          <rPr>
            <sz val="9"/>
            <color indexed="81"/>
            <rFont val="Tahoma"/>
            <family val="2"/>
            <charset val="238"/>
          </rPr>
          <t xml:space="preserve">ZH: dle propočtu střednědobého výhledu úspora 6.100 tis. Kč
</t>
        </r>
      </text>
    </comment>
    <comment ref="L284" authorId="2" shapeId="0">
      <text>
        <r>
          <rPr>
            <sz val="9"/>
            <color indexed="81"/>
            <rFont val="Tahoma"/>
            <family val="2"/>
            <charset val="238"/>
          </rPr>
          <t xml:space="preserve">Jednání Ing. Jeřábková 17.12.2019 -150 tis.
</t>
        </r>
      </text>
    </comment>
    <comment ref="L288" authorId="2" shapeId="0">
      <text>
        <r>
          <rPr>
            <sz val="9"/>
            <color indexed="81"/>
            <rFont val="Tahoma"/>
            <family val="2"/>
            <charset val="238"/>
          </rPr>
          <t xml:space="preserve">rezerva ÚHTS 2.000 tis. kč
</t>
        </r>
      </text>
    </comment>
    <comment ref="L294" authorId="2" shapeId="0">
      <text>
        <r>
          <rPr>
            <sz val="9"/>
            <color indexed="81"/>
            <rFont val="Tahoma"/>
            <family val="2"/>
            <charset val="238"/>
          </rPr>
          <t xml:space="preserve">Servisní smlouva na 8 let
</t>
        </r>
      </text>
    </comment>
    <comment ref="L295" authorId="4" shapeId="0">
      <text>
        <r>
          <rPr>
            <sz val="9"/>
            <color indexed="81"/>
            <rFont val="Tahoma"/>
            <family val="2"/>
            <charset val="238"/>
          </rPr>
          <t xml:space="preserve">po jednání s Ing. Olejníčkem 12.12.2019 -3 mil.
</t>
        </r>
      </text>
    </comment>
    <comment ref="L304" authorId="2" shapeId="0">
      <text>
        <r>
          <rPr>
            <sz val="9"/>
            <color indexed="81"/>
            <rFont val="Tahoma"/>
            <family val="2"/>
            <charset val="238"/>
          </rPr>
          <t>ZH: 700 tis. demolice vojenské vrátnice, 1.000 tis. demolice skladu pod TU, 1.500 tis. demolice objektu v areálu Balus, 700 tis. demolice skladu vedle OIN, 2000 tis. demolice krechtu u WD, 100 tis. demolice chlorovny odpadních vod.
+1.400.000,- Granty
+2.560.000,- Institucionální podpora</t>
        </r>
      </text>
    </comment>
    <comment ref="L306" authorId="5" shapeId="0">
      <text>
        <r>
          <rPr>
            <sz val="9"/>
            <color indexed="81"/>
            <rFont val="Tahoma"/>
            <family val="2"/>
            <charset val="238"/>
          </rPr>
          <t>ZH: optimalizace operačních procesů 2.370 tis. Kč
Mgr. Svozil 72 tis., BDO - vratka DPH 664 tis. kč</t>
        </r>
      </text>
    </comment>
    <comment ref="L307" authorId="3" shapeId="0">
      <text>
        <r>
          <rPr>
            <sz val="8"/>
            <color indexed="81"/>
            <rFont val="Tahoma"/>
            <family val="2"/>
            <charset val="238"/>
          </rPr>
          <t>OVLZ (PEU): 200.000,-Kč
OMAR: (OBU): 300.000,- Kč
OVZ:</t>
        </r>
      </text>
    </comment>
    <comment ref="L311" authorId="2" shapeId="0">
      <text>
        <r>
          <rPr>
            <sz val="9"/>
            <color indexed="81"/>
            <rFont val="Tahoma"/>
            <family val="2"/>
            <charset val="238"/>
          </rPr>
          <t>Pouze odhad IT
- 1.500 mil.- schůzka Ing. Miklík 11.12.2019</t>
        </r>
      </text>
    </comment>
    <comment ref="L312" authorId="2" shapeId="0">
      <text>
        <r>
          <rPr>
            <sz val="9"/>
            <color indexed="81"/>
            <rFont val="Tahoma"/>
            <family val="2"/>
            <charset val="238"/>
          </rPr>
          <t>ZH: prodloužení licencí žasové rozlišení 1,2 mil Kč
rezerva 2 mil IT</t>
        </r>
      </text>
    </comment>
    <comment ref="L315" authorId="2" shapeId="0">
      <text>
        <r>
          <rPr>
            <sz val="9"/>
            <color indexed="81"/>
            <rFont val="Tahoma"/>
            <family val="2"/>
            <charset val="238"/>
          </rPr>
          <t xml:space="preserve">Jednání Ing. Jeřábková 17.12.2019 -100 tis.
</t>
        </r>
      </text>
    </comment>
    <comment ref="L317" authorId="2" shapeId="0">
      <text>
        <r>
          <rPr>
            <sz val="9"/>
            <color indexed="81"/>
            <rFont val="Tahoma"/>
            <family val="2"/>
            <charset val="238"/>
          </rPr>
          <t>Jednání Ing. Jeřábková 17.12.2019 -150 tis.
Rezerva marketing 200 tis. Kč</t>
        </r>
      </text>
    </comment>
    <comment ref="L452" authorId="3" shapeId="0">
      <text>
        <r>
          <rPr>
            <sz val="8"/>
            <color indexed="81"/>
            <rFont val="Calibri"/>
            <family val="2"/>
            <charset val="238"/>
            <scheme val="minor"/>
          </rPr>
          <t xml:space="preserve">1.500.000,-   OVLZ                              
     10.000,-   Paliativní píče
 </t>
        </r>
      </text>
    </comment>
    <comment ref="L453" authorId="3" shapeId="0">
      <text>
        <r>
          <rPr>
            <sz val="8"/>
            <color indexed="81"/>
            <rFont val="Calibri"/>
            <family val="2"/>
            <charset val="238"/>
            <scheme val="minor"/>
          </rPr>
          <t xml:space="preserve">2.100.000,-   OVLZ
     10.000,-   Paliativní péče  
       2.000,-   ENOCH </t>
        </r>
      </text>
    </comment>
    <comment ref="L486" authorId="3" shapeId="0">
      <text>
        <r>
          <rPr>
            <sz val="8"/>
            <color indexed="81"/>
            <rFont val="Calibri"/>
            <family val="2"/>
            <charset val="238"/>
            <scheme val="minor"/>
          </rPr>
          <t xml:space="preserve">500.000,-   OVLZ
  80.000,-   ENOCH </t>
        </r>
      </text>
    </comment>
    <comment ref="L507" authorId="2" shapeId="0">
      <text>
        <r>
          <rPr>
            <sz val="9"/>
            <color indexed="81"/>
            <rFont val="Tahoma"/>
            <family val="2"/>
            <charset val="238"/>
          </rPr>
          <t xml:space="preserve">Přeřazení odpisu do ZC ve výši 638.013,- Kč
</t>
        </r>
      </text>
    </comment>
    <comment ref="L514" authorId="2" shapeId="0">
      <text>
        <r>
          <rPr>
            <sz val="9"/>
            <color indexed="81"/>
            <rFont val="Tahoma"/>
            <family val="2"/>
            <charset val="238"/>
          </rPr>
          <t>Vyřazení třetího urychlovače: ZC 9.261.405 Kč
Přeřazení odpisu do ZC ve výši 638.013,- Kč</t>
        </r>
      </text>
    </comment>
    <comment ref="L531" authorId="3" shapeId="0">
      <text>
        <r>
          <rPr>
            <sz val="8"/>
            <color indexed="81"/>
            <rFont val="Calibri"/>
            <family val="2"/>
            <charset val="238"/>
            <scheme val="minor"/>
          </rPr>
          <t>25 mil.Kč - obměna infuzní techniky
 9 mil. Kč - obměna drobného majetku
10 mil. Kč - obměna optiky a nástrojů
1,5 mil. Kč - vybavení nových pracovišť HOK
2,5, mil. Kč - standardní obměna drobných přístrojů
po jednání s Ing. Knápkem 16.12.2019 -18 mil.
rezerva OBÚ 3 mil Kč</t>
        </r>
      </text>
    </comment>
    <comment ref="L544" authorId="2" shapeId="0">
      <text>
        <r>
          <rPr>
            <sz val="9"/>
            <color indexed="81"/>
            <rFont val="Tahoma"/>
            <family val="2"/>
            <charset val="238"/>
          </rPr>
          <t xml:space="preserve">-4.525.000,- - schůzka Ing. Miklík 11.12.2019
</t>
        </r>
      </text>
    </comment>
    <comment ref="L550" authorId="4" shapeId="0">
      <text>
        <r>
          <rPr>
            <sz val="9"/>
            <color indexed="81"/>
            <rFont val="Tahoma"/>
            <family val="2"/>
            <charset val="238"/>
          </rPr>
          <t xml:space="preserve">po jednání s Ing. Olejníčkem 12.12.2019 -1,5 mil.
</t>
        </r>
      </text>
    </comment>
    <comment ref="L558" authorId="2" shapeId="0">
      <text>
        <r>
          <rPr>
            <sz val="9"/>
            <color indexed="81"/>
            <rFont val="Tahoma"/>
            <family val="2"/>
            <charset val="238"/>
          </rPr>
          <t xml:space="preserve">-575 tis. - schůzka Ing. Miklík 11.12.2019
</t>
        </r>
      </text>
    </comment>
    <comment ref="L664" authorId="1" shapeId="0">
      <text>
        <r>
          <rPr>
            <sz val="9"/>
            <color indexed="81"/>
            <rFont val="Tahoma"/>
            <family val="2"/>
            <charset val="238"/>
          </rPr>
          <t xml:space="preserve">10.12.19 Aktuálně dopočet dle MAK 6,742 mld při výkonnosti 2018 +33 mil ambice CL = 6,775 mld.; nyní zahrnutá rezerva 20 mil., tj. tržby celkem 6,750 mld.; k tomu dále do úhrad přičteno 2x16,2 mil. Kč (Kanuma DK, ZP207 a ZP211) = 6,7874 mld.
</t>
        </r>
      </text>
    </comment>
    <comment ref="L665" authorId="2" shapeId="0">
      <text>
        <r>
          <rPr>
            <sz val="9"/>
            <color indexed="81"/>
            <rFont val="Tahoma"/>
            <family val="2"/>
            <charset val="238"/>
          </rPr>
          <t>3,5 mil Hemlibra na DK
rezerva zisk 24.099.567</t>
        </r>
      </text>
    </comment>
    <comment ref="L666" authorId="1" shapeId="0">
      <text>
        <r>
          <rPr>
            <sz val="9"/>
            <color indexed="81"/>
            <rFont val="Tahoma"/>
            <family val="2"/>
            <charset val="238"/>
          </rPr>
          <t xml:space="preserve">Dle vyhlášky 1,317 mld, plán 1,35 mld.,33 mil. nepokryto, ambice vyjednat se ZP nad vyhlášku
</t>
        </r>
      </text>
    </comment>
    <comment ref="L748" authorId="2" shapeId="0">
      <text>
        <r>
          <rPr>
            <sz val="9"/>
            <color indexed="81"/>
            <rFont val="Tahoma"/>
            <family val="2"/>
            <charset val="238"/>
          </rPr>
          <t xml:space="preserve">vratka DPH od FÚ
</t>
        </r>
      </text>
    </comment>
    <comment ref="L749" authorId="2" shapeId="0">
      <text>
        <r>
          <rPr>
            <sz val="9"/>
            <color indexed="81"/>
            <rFont val="Tahoma"/>
            <family val="2"/>
            <charset val="238"/>
          </rPr>
          <t xml:space="preserve">+720 tis, outsourcované služby ENOCH
</t>
        </r>
      </text>
    </comment>
    <comment ref="L763" authorId="2" shapeId="0">
      <text>
        <r>
          <rPr>
            <sz val="9"/>
            <color indexed="81"/>
            <rFont val="Tahoma"/>
            <family val="2"/>
            <charset val="238"/>
          </rPr>
          <t xml:space="preserve">Jednání Ing. Jeřábková 17.12.2019 +300 tis.
</t>
        </r>
      </text>
    </comment>
  </commentList>
</comments>
</file>

<file path=xl/comments5.xml><?xml version="1.0" encoding="utf-8"?>
<comments xmlns="http://schemas.openxmlformats.org/spreadsheetml/2006/main">
  <authors>
    <author>Martin</author>
  </authors>
  <commentList>
    <comment ref="B4" authorId="0" shapeId="0">
      <text>
        <r>
          <rPr>
            <b/>
            <sz val="9"/>
            <color indexed="9"/>
            <rFont val="Tahoma"/>
            <family val="2"/>
            <charset val="238"/>
          </rPr>
          <t>Martin:</t>
        </r>
        <r>
          <rPr>
            <sz val="9"/>
            <color indexed="9"/>
            <rFont val="Tahoma"/>
            <family val="2"/>
            <charset val="238"/>
          </rPr>
          <t xml:space="preserve">
NUTNO OPRAVIT výpočet v modelaci úhrady, odečíst CM balíčkových případů</t>
        </r>
      </text>
    </comment>
    <comment ref="Q4" authorId="0" shapeId="0">
      <text>
        <r>
          <rPr>
            <b/>
            <sz val="9"/>
            <color indexed="81"/>
            <rFont val="Tahoma"/>
            <family val="2"/>
            <charset val="238"/>
          </rPr>
          <t xml:space="preserve">Martin:
</t>
        </r>
        <r>
          <rPr>
            <i/>
            <sz val="9"/>
            <color indexed="81"/>
            <rFont val="Tahoma"/>
            <family val="2"/>
            <charset val="238"/>
          </rPr>
          <t>09566 PÉČE NA URGENTNÍM PŘÍJMU Přičti u každého pacienta k výkonu prvního klinického vyšetření v rámci zdravotní péče na oddělení urgentního příjmu, jež byl na základě triage (třídění nemocných podle závažnosti stavu) podle předem stanovených kritérií prokazatelně vyhodnocen jako pacient vyžadující péči na observačním lůžku, tj. dekompenzovaný nebo s důvodným podezřením na závažné ohrožení zdraví nebo přímé ohrožení života. Výkon se vykazuje, pokud délka pobytu na observačním lůžku urgentního příjmu dosáhne minimálně 4 hodiny. Výkon lze vykázat společně s výkonem 09563 (Výkon lékařské pohotovostní služby). Kategorie P – hrazen plně OF 1/1 den OM SA - pouze na spec. prac. ambulantně Čas výkonu 0 ZUM ne Body 1 250 ZULP ne“.</t>
        </r>
        <r>
          <rPr>
            <sz val="9"/>
            <color indexed="81"/>
            <rFont val="Tahoma"/>
            <family val="2"/>
            <charset val="238"/>
          </rPr>
          <t xml:space="preserve">
</t>
        </r>
      </text>
    </comment>
    <comment ref="AB4" authorId="0" shapeId="0">
      <text>
        <r>
          <rPr>
            <sz val="9"/>
            <color indexed="81"/>
            <rFont val="Tahoma"/>
            <family val="2"/>
            <charset val="238"/>
          </rPr>
          <t>Nad rámec amb.úhrady hrazeno pouze u VZP a ČPZP.
Ostatní hrazeny ZP v ambulanci.</t>
        </r>
      </text>
    </comment>
    <comment ref="AD4" authorId="0" shapeId="0">
      <text>
        <r>
          <rPr>
            <b/>
            <sz val="9"/>
            <color indexed="10"/>
            <rFont val="Tahoma"/>
            <family val="2"/>
            <charset val="238"/>
          </rPr>
          <t xml:space="preserve">Viz. list Oš. Lůžka </t>
        </r>
        <r>
          <rPr>
            <sz val="9"/>
            <color indexed="10"/>
            <rFont val="Tahoma"/>
            <family val="2"/>
            <charset val="238"/>
          </rPr>
          <t xml:space="preserve">
POZOR NUTNO UPRAVIT modelaci dle data nasmlouvání OD 025 u VZP !!</t>
        </r>
      </text>
    </comment>
    <comment ref="G8" authorId="0" shapeId="0">
      <text>
        <r>
          <rPr>
            <b/>
            <sz val="9"/>
            <color indexed="81"/>
            <rFont val="Tahoma"/>
            <family val="2"/>
            <charset val="238"/>
          </rPr>
          <t>Martin:</t>
        </r>
        <r>
          <rPr>
            <sz val="9"/>
            <color indexed="81"/>
            <rFont val="Tahoma"/>
            <family val="2"/>
            <charset val="238"/>
          </rPr>
          <t xml:space="preserve">
Odhad doplatku</t>
        </r>
      </text>
    </comment>
  </commentList>
</comments>
</file>

<file path=xl/comments6.xml><?xml version="1.0" encoding="utf-8"?>
<comments xmlns="http://schemas.openxmlformats.org/spreadsheetml/2006/main">
  <authors>
    <author>00182</author>
    <author>27956</author>
  </authors>
  <commentList>
    <comment ref="K1" authorId="0" shapeId="0">
      <text>
        <r>
          <rPr>
            <b/>
            <sz val="9"/>
            <color indexed="81"/>
            <rFont val="Tahoma"/>
            <family val="2"/>
            <charset val="238"/>
          </rPr>
          <t>00182:</t>
        </r>
        <r>
          <rPr>
            <sz val="9"/>
            <color indexed="81"/>
            <rFont val="Tahoma"/>
            <family val="2"/>
            <charset val="238"/>
          </rPr>
          <t xml:space="preserve">
u 201 a 207 bude navýšeno o kompenzace
</t>
        </r>
      </text>
    </comment>
    <comment ref="C4" authorId="0" shapeId="0">
      <text>
        <r>
          <rPr>
            <b/>
            <sz val="9"/>
            <color indexed="81"/>
            <rFont val="Tahoma"/>
            <family val="2"/>
            <charset val="238"/>
          </rPr>
          <t>00182:</t>
        </r>
        <r>
          <rPr>
            <sz val="9"/>
            <color indexed="81"/>
            <rFont val="Tahoma"/>
            <family val="2"/>
            <charset val="238"/>
          </rPr>
          <t xml:space="preserve">
jednorázové navýšení za rok 2017
</t>
        </r>
      </text>
    </comment>
    <comment ref="G5" authorId="1" shapeId="0">
      <text>
        <r>
          <rPr>
            <b/>
            <sz val="9"/>
            <color indexed="81"/>
            <rFont val="Tahoma"/>
            <family val="2"/>
            <charset val="238"/>
          </rPr>
          <t>27956:</t>
        </r>
        <r>
          <rPr>
            <sz val="9"/>
            <color indexed="81"/>
            <rFont val="Tahoma"/>
            <family val="2"/>
            <charset val="238"/>
          </rPr>
          <t xml:space="preserve">
Jednorázové navýšení předběžné úhrady za r. 2018.</t>
        </r>
      </text>
    </comment>
  </commentList>
</comments>
</file>

<file path=xl/sharedStrings.xml><?xml version="1.0" encoding="utf-8"?>
<sst xmlns="http://schemas.openxmlformats.org/spreadsheetml/2006/main" count="27675" uniqueCount="6544">
  <si>
    <t>PALO_SERVER/FNOL</t>
  </si>
  <si>
    <t>FINAL6</t>
  </si>
  <si>
    <t>#_VERSION</t>
  </si>
  <si>
    <t>CCtotalU</t>
  </si>
  <si>
    <t>Y2020M12</t>
  </si>
  <si>
    <t>ICOtotal</t>
  </si>
  <si>
    <t>bgt_mz</t>
  </si>
  <si>
    <t>Y2020</t>
  </si>
  <si>
    <t>Y</t>
  </si>
  <si>
    <t>HV</t>
  </si>
  <si>
    <t>IČO:</t>
  </si>
  <si>
    <t>IČO celkem</t>
  </si>
  <si>
    <t>A</t>
  </si>
  <si>
    <t>Ukazatel:</t>
  </si>
  <si>
    <t>Hospodářský výsledek</t>
  </si>
  <si>
    <t>M12</t>
  </si>
  <si>
    <t>M1</t>
  </si>
  <si>
    <t>M2</t>
  </si>
  <si>
    <t>M3</t>
  </si>
  <si>
    <t>M4</t>
  </si>
  <si>
    <t>M5</t>
  </si>
  <si>
    <t>M6</t>
  </si>
  <si>
    <t>M7</t>
  </si>
  <si>
    <t>M8</t>
  </si>
  <si>
    <t>M9</t>
  </si>
  <si>
    <t>M10</t>
  </si>
  <si>
    <t>M11</t>
  </si>
  <si>
    <t>Level</t>
  </si>
  <si>
    <t>Code</t>
  </si>
  <si>
    <t>Výkaz zisku a ztráty</t>
  </si>
  <si>
    <t>Útvar:</t>
  </si>
  <si>
    <t>Fakultní nemocnice Olomouc - útvary</t>
  </si>
  <si>
    <t>Typ hodnot:</t>
  </si>
  <si>
    <t>absolutní</t>
  </si>
  <si>
    <t>Rok:</t>
  </si>
  <si>
    <t>2020</t>
  </si>
  <si>
    <t>Verze:</t>
  </si>
  <si>
    <t>Finanční plán MZ</t>
  </si>
  <si>
    <t>FY</t>
  </si>
  <si>
    <t>Leden</t>
  </si>
  <si>
    <t>Únor</t>
  </si>
  <si>
    <t>Březen</t>
  </si>
  <si>
    <t>Duben</t>
  </si>
  <si>
    <t>Květen</t>
  </si>
  <si>
    <t>Červen</t>
  </si>
  <si>
    <t>Červenec</t>
  </si>
  <si>
    <t>Srpen</t>
  </si>
  <si>
    <t>Září</t>
  </si>
  <si>
    <t>Říjen</t>
  </si>
  <si>
    <t>Listopad</t>
  </si>
  <si>
    <t>Prosinec</t>
  </si>
  <si>
    <t>HVM</t>
  </si>
  <si>
    <t>A501</t>
  </si>
  <si>
    <t xml:space="preserve">    Spotřeba materiálu</t>
  </si>
  <si>
    <t>A50113</t>
  </si>
  <si>
    <t>A50113016</t>
  </si>
  <si>
    <t>A50113017</t>
  </si>
  <si>
    <t>A50115</t>
  </si>
  <si>
    <t>A502</t>
  </si>
  <si>
    <t xml:space="preserve">    Spotřeba energie</t>
  </si>
  <si>
    <t>A504</t>
  </si>
  <si>
    <t xml:space="preserve">    Prodané zboží</t>
  </si>
  <si>
    <t>A507</t>
  </si>
  <si>
    <t xml:space="preserve">    Aktivace</t>
  </si>
  <si>
    <t>A511</t>
  </si>
  <si>
    <t xml:space="preserve">    Opravy a udržování</t>
  </si>
  <si>
    <t>A512</t>
  </si>
  <si>
    <t xml:space="preserve">    Cestovné</t>
  </si>
  <si>
    <t>A513</t>
  </si>
  <si>
    <t xml:space="preserve">    Náklady na reprezentaci (nedaň.)</t>
  </si>
  <si>
    <t>A518</t>
  </si>
  <si>
    <t xml:space="preserve">    Ostatní služby</t>
  </si>
  <si>
    <t>A521</t>
  </si>
  <si>
    <t xml:space="preserve">    Mzdové náklady</t>
  </si>
  <si>
    <t>A524</t>
  </si>
  <si>
    <t xml:space="preserve">    Zákonné sociální pojištění</t>
  </si>
  <si>
    <t>A525</t>
  </si>
  <si>
    <t xml:space="preserve">    Ostatní sociální pojištění</t>
  </si>
  <si>
    <t>A527</t>
  </si>
  <si>
    <t xml:space="preserve">    Zákonné sociální dávky</t>
  </si>
  <si>
    <t>A531</t>
  </si>
  <si>
    <t xml:space="preserve">    Daň silniční</t>
  </si>
  <si>
    <t>A532</t>
  </si>
  <si>
    <t xml:space="preserve">    Daň z nemovitostí</t>
  </si>
  <si>
    <t>A538</t>
  </si>
  <si>
    <t xml:space="preserve">    Ostatní daně a poplatky</t>
  </si>
  <si>
    <t>A542</t>
  </si>
  <si>
    <t xml:space="preserve">    Prodaný materiál</t>
  </si>
  <si>
    <t>A544</t>
  </si>
  <si>
    <t xml:space="preserve">    Smluvní pokuty a úroky z prodlení</t>
  </si>
  <si>
    <t>A549</t>
  </si>
  <si>
    <t xml:space="preserve">    Manka a škody</t>
  </si>
  <si>
    <t>A551</t>
  </si>
  <si>
    <t xml:space="preserve">    Odpisy dlouhodobého nehm. a hm. majetku</t>
  </si>
  <si>
    <t>A558</t>
  </si>
  <si>
    <t xml:space="preserve">    Tvorba zákonných opravných položek</t>
  </si>
  <si>
    <t>A563</t>
  </si>
  <si>
    <t xml:space="preserve">    Kursové ztráty</t>
  </si>
  <si>
    <t>A591</t>
  </si>
  <si>
    <t xml:space="preserve">    Daň z příjmů z běžné činnosti - splatná</t>
  </si>
  <si>
    <t>A602</t>
  </si>
  <si>
    <t xml:space="preserve">    Tržby z prodeje služeb</t>
  </si>
  <si>
    <t>A60210354</t>
  </si>
  <si>
    <t>A60245</t>
  </si>
  <si>
    <t>A603</t>
  </si>
  <si>
    <t xml:space="preserve">    Tržby z nájmů</t>
  </si>
  <si>
    <t>A604</t>
  </si>
  <si>
    <t xml:space="preserve">    Tržby za zboží</t>
  </si>
  <si>
    <t>A609</t>
  </si>
  <si>
    <t xml:space="preserve">    Regulační poplatky</t>
  </si>
  <si>
    <t>A644</t>
  </si>
  <si>
    <t>A648</t>
  </si>
  <si>
    <t xml:space="preserve">    Ostatní provozní výnosy - ostatní</t>
  </si>
  <si>
    <t>A649</t>
  </si>
  <si>
    <t xml:space="preserve">    Mimořádné provozní výnosy</t>
  </si>
  <si>
    <t>A663</t>
  </si>
  <si>
    <t xml:space="preserve">    Kursové zisky</t>
  </si>
  <si>
    <t>A671</t>
  </si>
  <si>
    <t xml:space="preserve">    Transfery</t>
  </si>
  <si>
    <t xml:space="preserve">        z toho léky a léčiva</t>
  </si>
  <si>
    <t xml:space="preserve">            z toho léky - centra</t>
  </si>
  <si>
    <t xml:space="preserve">            z toho léky - dle §16</t>
  </si>
  <si>
    <t xml:space="preserve">        z toho zdravotnické prostředky</t>
  </si>
  <si>
    <t xml:space="preserve">            z toho zdr.služby - cizinci</t>
  </si>
  <si>
    <t xml:space="preserve">        z toho fakturace ZP - běžný rok (paušál)   OZPI</t>
  </si>
  <si>
    <t>A5</t>
  </si>
  <si>
    <t>NÁKLADY CELKEM</t>
  </si>
  <si>
    <t>VÝNOSY CELKEM</t>
  </si>
  <si>
    <t xml:space="preserve">        z toho ostatní 501</t>
  </si>
  <si>
    <t xml:space="preserve">        z toho ostatní 602</t>
  </si>
  <si>
    <t>SLEDOVANÉ OBDOBÍ   -   ZADEJ</t>
  </si>
  <si>
    <t>YTD SKUTEČNOST x PLÁN</t>
  </si>
  <si>
    <t>YTD skutečnost meziročně</t>
  </si>
  <si>
    <t>ROK CELKEM - předpoklad, plán, 2018, 2017</t>
  </si>
  <si>
    <t>SKUTEČNOST 2019  YTD</t>
  </si>
  <si>
    <t>PLÁN 2019 YTD</t>
  </si>
  <si>
    <t>SKUTEČNOST 2018 YTD</t>
  </si>
  <si>
    <t>Číslo účtu</t>
  </si>
  <si>
    <t>Název ukazatele</t>
  </si>
  <si>
    <t>Číslo řádku</t>
  </si>
  <si>
    <r>
      <t xml:space="preserve">skutečnost 2019 / </t>
    </r>
    <r>
      <rPr>
        <b/>
        <u/>
        <sz val="14"/>
        <color rgb="FFFF66CC"/>
        <rFont val="Calibri"/>
        <family val="2"/>
        <charset val="238"/>
        <scheme val="minor"/>
      </rPr>
      <t>manažerská predikce 2019</t>
    </r>
  </si>
  <si>
    <t>plán 2019 - původní</t>
  </si>
  <si>
    <t>plán 2019 - PO ÚPRAVÉ (OUTSOURCING PRANÍ PRÁDLA)</t>
  </si>
  <si>
    <t>minulé období 2018</t>
  </si>
  <si>
    <t>minulé období 2017</t>
  </si>
  <si>
    <t>CELKEM YTD vč. doh. položek</t>
  </si>
  <si>
    <t>PLÁN 2019 CELKEM</t>
  </si>
  <si>
    <t>SKUTEČNOST 2019 x BP upr.2019</t>
  </si>
  <si>
    <t>SKUTEČNOST 2018</t>
  </si>
  <si>
    <t>PREDIKCE 2019</t>
  </si>
  <si>
    <t>SKUTEČNOST 2017</t>
  </si>
  <si>
    <t>PŘEDPOKLAD 2019 x BP upr.2019</t>
  </si>
  <si>
    <t>PŘEDPOKLAD 2019 x Sk. 2018</t>
  </si>
  <si>
    <t>leden</t>
  </si>
  <si>
    <t>únor</t>
  </si>
  <si>
    <t>březen</t>
  </si>
  <si>
    <t>duben</t>
  </si>
  <si>
    <t>květen</t>
  </si>
  <si>
    <t>červen</t>
  </si>
  <si>
    <t>červenec</t>
  </si>
  <si>
    <t>srpen</t>
  </si>
  <si>
    <t>září</t>
  </si>
  <si>
    <t>říjen</t>
  </si>
  <si>
    <t>listopad</t>
  </si>
  <si>
    <t>prosinec</t>
  </si>
  <si>
    <t>SKUTEČNOST 2019</t>
  </si>
  <si>
    <t>PLÁN upr. 2019</t>
  </si>
  <si>
    <t>Kč</t>
  </si>
  <si>
    <t>%</t>
  </si>
  <si>
    <t>CELKEM</t>
  </si>
  <si>
    <t>PŘEDPOKLAD CELKEM</t>
  </si>
  <si>
    <t>Náklady z činnosti</t>
  </si>
  <si>
    <t>I.</t>
  </si>
  <si>
    <t>Spotřeba materiálu</t>
  </si>
  <si>
    <t>z toho léky</t>
  </si>
  <si>
    <t xml:space="preserve">   z toho CL</t>
  </si>
  <si>
    <t>z toho SZM</t>
  </si>
  <si>
    <t>Spotřeba energie</t>
  </si>
  <si>
    <t>Spotřeba jiných neskl.dodávek</t>
  </si>
  <si>
    <t>Prodané zboží</t>
  </si>
  <si>
    <t>Aktivace dlouhodobého majetku</t>
  </si>
  <si>
    <t>Aktivace oběžného majetku</t>
  </si>
  <si>
    <t>Změna stavu zásob vlastní výroby</t>
  </si>
  <si>
    <t>Opravy a udržování</t>
  </si>
  <si>
    <t>Cestovné</t>
  </si>
  <si>
    <t>Náklady na reprezentaci</t>
  </si>
  <si>
    <t>Aktivace vnitroorganizačních služeb</t>
  </si>
  <si>
    <t>Ostatní služby</t>
  </si>
  <si>
    <t>Mzdové náklady</t>
  </si>
  <si>
    <t>Zákonné sociální pojištění</t>
  </si>
  <si>
    <t>Jiné sociální pojištění</t>
  </si>
  <si>
    <t>Zákonné sociální náklady</t>
  </si>
  <si>
    <t>Jiné sociální náklady</t>
  </si>
  <si>
    <t>Daň silniční</t>
  </si>
  <si>
    <t>Daň z nemovitosti</t>
  </si>
  <si>
    <t>Jiné daně a poplatky</t>
  </si>
  <si>
    <t>Smluvní pokuty a úroky z prodlení</t>
  </si>
  <si>
    <t>Jiné pokuty a penále</t>
  </si>
  <si>
    <t>Dary a jiná bezúplaná předání</t>
  </si>
  <si>
    <t>Prodaný materiál</t>
  </si>
  <si>
    <t>Manka a škody</t>
  </si>
  <si>
    <t>Tvorba fondů</t>
  </si>
  <si>
    <t>Odpisy dlouhodobého majetku</t>
  </si>
  <si>
    <t>Prodaný dlouhodobý nehmotný majetek</t>
  </si>
  <si>
    <t>Prodaný dlouhodobý hmotný majetek</t>
  </si>
  <si>
    <t xml:space="preserve">Prodané pozemky </t>
  </si>
  <si>
    <t>Tvorba a zúčtování rezerv</t>
  </si>
  <si>
    <t>Tvorba a zúčtování opravných položek</t>
  </si>
  <si>
    <t>Náklady z vyřazených pohledávek</t>
  </si>
  <si>
    <t>Náklady z drobného dlouhodobého majetku</t>
  </si>
  <si>
    <t>Ostatní náklady z činnosti</t>
  </si>
  <si>
    <t>Finanční náklady</t>
  </si>
  <si>
    <t>II.</t>
  </si>
  <si>
    <t>Prodané cenné papíry a podíly</t>
  </si>
  <si>
    <t>Úroky</t>
  </si>
  <si>
    <t>Kurzové ztráty</t>
  </si>
  <si>
    <t>Náklady z přecenění reálnou hodnotou</t>
  </si>
  <si>
    <t>Ostatní finanční náklady</t>
  </si>
  <si>
    <t>Náklady na transfery</t>
  </si>
  <si>
    <t>III.</t>
  </si>
  <si>
    <t>Náklady vybraných ústředních vládních institucí na transfery</t>
  </si>
  <si>
    <t>Náklady vybraných místních vládních institucí na transfery</t>
  </si>
  <si>
    <t xml:space="preserve"> </t>
  </si>
  <si>
    <t>B</t>
  </si>
  <si>
    <t>Výnosy z činnosti</t>
  </si>
  <si>
    <t>Výnosy z prodeje vlastních výrobků</t>
  </si>
  <si>
    <t>Výnosy z prodeje služeb</t>
  </si>
  <si>
    <t xml:space="preserve">   z toho ZP běžný rok</t>
  </si>
  <si>
    <t xml:space="preserve">             z toho cizinci</t>
  </si>
  <si>
    <t>Výnosy z pronájmu</t>
  </si>
  <si>
    <t>Výnosy z prodaného zboží</t>
  </si>
  <si>
    <t>Jiné výnosy z vlastních výkonů</t>
  </si>
  <si>
    <t>Smluvní úroky a pokuty z prodlení</t>
  </si>
  <si>
    <t>Výnosy z vyřazených pohledávek</t>
  </si>
  <si>
    <t>Výnosy z prodeje materiálu</t>
  </si>
  <si>
    <t>Výnosy z prodeje DNHM</t>
  </si>
  <si>
    <t>Výnosy z prodeje DHM kromě pozemků</t>
  </si>
  <si>
    <t>Výnosy z prodeje pozemků</t>
  </si>
  <si>
    <t>Čerpání fondů</t>
  </si>
  <si>
    <t>Ostatní výnosy z činnosti</t>
  </si>
  <si>
    <t>Finanční výnosy</t>
  </si>
  <si>
    <t>Výnosy z prodeje cenných papírů a podílů</t>
  </si>
  <si>
    <t>Kurzové zisky</t>
  </si>
  <si>
    <t>Výnosy z přecenění reálnou hodnotou</t>
  </si>
  <si>
    <t>Ostatní finanční výnosy</t>
  </si>
  <si>
    <t>Výnosy z transferů</t>
  </si>
  <si>
    <t>IV.</t>
  </si>
  <si>
    <t>Výnosy vybraných ústředních vládních institucí z transferů</t>
  </si>
  <si>
    <t>Výnosy vybraných místních vládních institucí z transferů</t>
  </si>
  <si>
    <t>VÝSLEDEK HOSPODAŘENÍ</t>
  </si>
  <si>
    <t>VI.</t>
  </si>
  <si>
    <t>Daň z příjmů</t>
  </si>
  <si>
    <t>Dodatečné odvody daně z příjmu</t>
  </si>
  <si>
    <t>Výsledek hospodaření po zdanění kumulovaně</t>
  </si>
  <si>
    <t>Rozdíly z dohadů (pouze ZP)</t>
  </si>
  <si>
    <t>Rozdíly z dohadů ostatní - bonusy ZM z 2018 (v 2019 - bez dohadů v 2018)</t>
  </si>
  <si>
    <t>ÚČETNÍ HV v měsíci CELKEM</t>
  </si>
  <si>
    <t>ÚČETNÍ HV v měsíci bez rozdílu z dohadů</t>
  </si>
  <si>
    <t xml:space="preserve">ÚČETNÍ Kumulovaný HV bez rozdílu z dohadů </t>
  </si>
  <si>
    <t>CENTRA v %</t>
  </si>
  <si>
    <r>
      <rPr>
        <b/>
        <u val="double"/>
        <sz val="16"/>
        <color theme="1"/>
        <rFont val="Calibri"/>
        <family val="2"/>
        <charset val="238"/>
        <scheme val="minor"/>
      </rPr>
      <t>ÚPRAVA</t>
    </r>
    <r>
      <rPr>
        <b/>
        <sz val="14"/>
        <color rgb="FFC00000"/>
        <rFont val="Calibri"/>
        <family val="2"/>
        <charset val="238"/>
        <scheme val="minor"/>
      </rPr>
      <t xml:space="preserve"> KALENDARIZACE </t>
    </r>
    <r>
      <rPr>
        <b/>
        <u/>
        <sz val="14"/>
        <color rgb="FF0070C0"/>
        <rFont val="Calibri"/>
        <family val="2"/>
        <charset val="238"/>
        <scheme val="minor"/>
      </rPr>
      <t>TRŽEB</t>
    </r>
    <r>
      <rPr>
        <b/>
        <sz val="14"/>
        <color rgb="FFC00000"/>
        <rFont val="Calibri"/>
        <family val="2"/>
        <charset val="238"/>
        <scheme val="minor"/>
      </rPr>
      <t xml:space="preserve"> (</t>
    </r>
    <r>
      <rPr>
        <b/>
        <sz val="14"/>
        <color rgb="FF0070C0"/>
        <rFont val="Calibri"/>
        <family val="2"/>
        <charset val="238"/>
        <scheme val="minor"/>
      </rPr>
      <t>PLÁN i SKUTEČNOST</t>
    </r>
    <r>
      <rPr>
        <b/>
        <sz val="14"/>
        <color rgb="FFC00000"/>
        <rFont val="Calibri"/>
        <family val="2"/>
        <charset val="238"/>
        <scheme val="minor"/>
      </rPr>
      <t xml:space="preserve">) OD ZP A </t>
    </r>
    <r>
      <rPr>
        <b/>
        <u/>
        <sz val="14"/>
        <color theme="9" tint="-0.499984740745262"/>
        <rFont val="Calibri"/>
        <family val="2"/>
        <charset val="238"/>
        <scheme val="minor"/>
      </rPr>
      <t>NÁKLADŮ</t>
    </r>
    <r>
      <rPr>
        <b/>
        <sz val="14"/>
        <color rgb="FFC00000"/>
        <rFont val="Calibri"/>
        <family val="2"/>
        <charset val="238"/>
        <scheme val="minor"/>
      </rPr>
      <t xml:space="preserve"> (</t>
    </r>
    <r>
      <rPr>
        <b/>
        <u/>
        <sz val="14"/>
        <color theme="9" tint="-0.499984740745262"/>
        <rFont val="Calibri"/>
        <family val="2"/>
        <charset val="238"/>
        <scheme val="minor"/>
      </rPr>
      <t>PLÁN 2019</t>
    </r>
    <r>
      <rPr>
        <b/>
        <sz val="14"/>
        <color rgb="FFC00000"/>
        <rFont val="Calibri"/>
        <family val="2"/>
        <charset val="238"/>
        <scheme val="minor"/>
      </rPr>
      <t>) NA MATERIÁL</t>
    </r>
  </si>
  <si>
    <r>
      <rPr>
        <b/>
        <sz val="12"/>
        <color theme="1"/>
        <rFont val="Calibri"/>
        <family val="2"/>
        <charset val="238"/>
        <scheme val="minor"/>
      </rPr>
      <t>UPRAVENÁ KALENDARIZACE</t>
    </r>
    <r>
      <rPr>
        <b/>
        <sz val="11"/>
        <color theme="1"/>
        <rFont val="Calibri"/>
        <family val="2"/>
        <charset val="238"/>
        <scheme val="minor"/>
      </rPr>
      <t xml:space="preserve"> NÁKLADŮ NA SPOTŘEBU MAT (bez CL), resp. 2019 SKUTEČNOST A PREDIKCE (manažerská)</t>
    </r>
  </si>
  <si>
    <t>Z toho Léky bez CL</t>
  </si>
  <si>
    <t xml:space="preserve">            ZM </t>
  </si>
  <si>
    <t xml:space="preserve">            Ostatní materiál</t>
  </si>
  <si>
    <t>CL TRŽBY - náklady 2017 a 2018, 2019 upravený plán 1/12</t>
  </si>
  <si>
    <t>CIZINCI</t>
  </si>
  <si>
    <t>AMBULANCE tržby ZP běžný rok dle výkonnosti v průběhu roku</t>
  </si>
  <si>
    <t>HOSPIT. tržby ZP běžný rok dle výkonnosti v průběhu roku</t>
  </si>
  <si>
    <t>KALENDARIZOVANÉ TRŽBY od ZP běžný rok CELKEM</t>
  </si>
  <si>
    <t>Vývoj podílu tržeb v průběhu roku kumulovaně</t>
  </si>
  <si>
    <t>Manažerské HV za běžnou činnost KUMULOVANĚ</t>
  </si>
  <si>
    <t>Manažerské HV v měsíci běžná činnost</t>
  </si>
  <si>
    <t>Manažerské HV CELKEM vč. rozdílu z dohadů KUMULOVANĚ</t>
  </si>
  <si>
    <t>Manažerské HV v měsíci CELKEM vč. rozdílu z dohadů</t>
  </si>
  <si>
    <t>MANAŽERSKÉ HV při TRŽBÁCH DLE VYÝČTOVÁNÍ (resp. dle SEFIMA) - DODĚLAT MANAŽERSKÉ HV SK. TRŽEB z vyúčtování 2017</t>
  </si>
  <si>
    <t>Manažerské HV za běžnou činnost KUMULOVANĚ dle skut. TRŽEB</t>
  </si>
  <si>
    <t>CL dle SEFIMA</t>
  </si>
  <si>
    <t>Ambulance dle SEFIMA</t>
  </si>
  <si>
    <t>Hospitalizace dle SEFIMA</t>
  </si>
  <si>
    <t>Cizinci dle účetnictví</t>
  </si>
  <si>
    <t>KALENDARIZOVANÉ TRŽBY od ZP CELKEM dle finálního vyúčtování za běžný rok CELKEM</t>
  </si>
  <si>
    <t>Osobní náklady</t>
  </si>
  <si>
    <t>Tržby</t>
  </si>
  <si>
    <t>Osobní náklady kumulovaně</t>
  </si>
  <si>
    <t>Tržby kumulovaně</t>
  </si>
  <si>
    <t>KONTROLA</t>
  </si>
  <si>
    <t>DRG CM</t>
  </si>
  <si>
    <t>DRG</t>
  </si>
  <si>
    <t>AMBULANCE</t>
  </si>
  <si>
    <t>AMB</t>
  </si>
  <si>
    <t>Podíl Tržeb z běžné činnosti / ON</t>
  </si>
  <si>
    <t>ÚHRADY STRUKTURA ODHAD pro modelaci kalendarizace</t>
  </si>
  <si>
    <t>dle nákladů</t>
  </si>
  <si>
    <t>HOSP</t>
  </si>
  <si>
    <t>CENTRA</t>
  </si>
  <si>
    <t>OSTATNÍ</t>
  </si>
  <si>
    <t>bez cizinců</t>
  </si>
  <si>
    <t>HV běžná činnost</t>
  </si>
  <si>
    <t>HV účetnictví</t>
  </si>
  <si>
    <t>2019 PLÁN</t>
  </si>
  <si>
    <t>účetnictví</t>
  </si>
  <si>
    <t>HV běžná činnost vč. rozdílu z dohadů</t>
  </si>
  <si>
    <t>ANO</t>
  </si>
  <si>
    <t/>
  </si>
  <si>
    <t>OK</t>
  </si>
  <si>
    <t>PRAVDA</t>
  </si>
  <si>
    <t>kontrola</t>
  </si>
  <si>
    <t>NUTNÁ AMBICE SNÍŽENÍ ON - PRO HV 180 mil. Kč před zdaněním z běžné činnosti a navýšení rezervy o 10 mil. Kč</t>
  </si>
  <si>
    <t>cíl 150 mil. Kč z běžné činnosti před zdaněním</t>
  </si>
  <si>
    <t>tj. v %</t>
  </si>
  <si>
    <t>AKTUÁLNÍ POTENCIÁL HV vč dohadů a nadprodukce z 2019</t>
  </si>
  <si>
    <t>bez ambice snížení ON</t>
  </si>
  <si>
    <t>Návrh rozpočtu FNOL na rok 2020</t>
  </si>
  <si>
    <t>Dohadné položky z 2019 - odhad</t>
  </si>
  <si>
    <t>DOPADY 2019</t>
  </si>
  <si>
    <t>ON - plán 2019 bez snížení o prádelnu</t>
  </si>
  <si>
    <t>se zohl. dopadu prádelny cca 3.192 mil. Kč</t>
  </si>
  <si>
    <t>REAL MIN Nadprodukce z 2019</t>
  </si>
  <si>
    <t>ON - akutální předp. 2019</t>
  </si>
  <si>
    <t>ZISK léky v plánu</t>
  </si>
  <si>
    <t>BĚŽNÁ ČINNOST 2020</t>
  </si>
  <si>
    <t>ON - plán 2020</t>
  </si>
  <si>
    <t>Měsíc:</t>
  </si>
  <si>
    <t>dopoč. prosinec</t>
  </si>
  <si>
    <t>rozpočet</t>
  </si>
  <si>
    <t>ZISK ZM v plánu</t>
  </si>
  <si>
    <t>ON - plán 2020 při snížení o ambici</t>
  </si>
  <si>
    <t>2017</t>
  </si>
  <si>
    <t>2019</t>
  </si>
  <si>
    <t>Min. rezerva v tržbách</t>
  </si>
  <si>
    <t>Aktuální meziroční nárůst ON 2020 proti předp. 2019</t>
  </si>
  <si>
    <t>Skutečnost</t>
  </si>
  <si>
    <t>Finanční plán FNOL</t>
  </si>
  <si>
    <t>Min. potenciál úhrady HOSP. nadprodukce při výkonnosti jako v 2019 včetně korekce tržeb do HV 0 - ODHAD</t>
  </si>
  <si>
    <t>Nárůst plánu ON 2020 při snížení o ambici proti plánu 2019</t>
  </si>
  <si>
    <t>HV plán MZdr po korekci</t>
  </si>
  <si>
    <t>NÁM</t>
  </si>
  <si>
    <t>SR</t>
  </si>
  <si>
    <t>GAR</t>
  </si>
  <si>
    <t xml:space="preserve">    Názvy účtů ↓</t>
  </si>
  <si>
    <t>Hospodářský výsledek→</t>
  </si>
  <si>
    <t>Rezerva v tržbách, snížení o předpokládané HV</t>
  </si>
  <si>
    <t>r2020-r2019</t>
  </si>
  <si>
    <t>r2020/ r2019</t>
  </si>
  <si>
    <t>r2020-s2018</t>
  </si>
  <si>
    <t>r2020/ s2018</t>
  </si>
  <si>
    <t>r2020-s2019</t>
  </si>
  <si>
    <t>r2020/ s2019</t>
  </si>
  <si>
    <t>fce</t>
  </si>
  <si>
    <t>HV zahrnuté v plánu - vč. ZISKU nyní a úhrady potenc. nadprodukce</t>
  </si>
  <si>
    <t>A50</t>
  </si>
  <si>
    <t xml:space="preserve">        Spotřebované nákupy</t>
  </si>
  <si>
    <t xml:space="preserve">            Spotřeba materiálu</t>
  </si>
  <si>
    <t>REZERVY</t>
  </si>
  <si>
    <t>A501 00</t>
  </si>
  <si>
    <t xml:space="preserve">                Převod HČ - materiál</t>
  </si>
  <si>
    <t>LÉKY</t>
  </si>
  <si>
    <t>A50100000</t>
  </si>
  <si>
    <t xml:space="preserve">                    Převod HČ - spotřeba materiálu</t>
  </si>
  <si>
    <t>ZM</t>
  </si>
  <si>
    <t>A501 09</t>
  </si>
  <si>
    <t xml:space="preserve">                Cenové odchylky k materiálu</t>
  </si>
  <si>
    <t>Správa</t>
  </si>
  <si>
    <t>A501 09 000</t>
  </si>
  <si>
    <t>EN</t>
  </si>
  <si>
    <t>OEC</t>
  </si>
  <si>
    <t xml:space="preserve">                    Cenové odchylky k materiálu</t>
  </si>
  <si>
    <t>OBÚ</t>
  </si>
  <si>
    <t>A501 10</t>
  </si>
  <si>
    <t xml:space="preserve">                Biologické implantáty</t>
  </si>
  <si>
    <t>IT</t>
  </si>
  <si>
    <t>A501 10 001</t>
  </si>
  <si>
    <t xml:space="preserve">                    Biologické implantáty (sk.507)</t>
  </si>
  <si>
    <t>Marketing</t>
  </si>
  <si>
    <t>A501 12</t>
  </si>
  <si>
    <t xml:space="preserve">                PHM</t>
  </si>
  <si>
    <t>Centrové léky</t>
  </si>
  <si>
    <t>A501 12 001</t>
  </si>
  <si>
    <t>K</t>
  </si>
  <si>
    <t>DOPR</t>
  </si>
  <si>
    <t xml:space="preserve">                    Automobilový benzín</t>
  </si>
  <si>
    <t>Par. 16</t>
  </si>
  <si>
    <t>A501 12 002</t>
  </si>
  <si>
    <t xml:space="preserve">                    Motorová nafta</t>
  </si>
  <si>
    <t>A501 12 004</t>
  </si>
  <si>
    <t xml:space="preserve">                    Plyn (CNG)</t>
  </si>
  <si>
    <t>vč. rezervy 40 tis.Kč</t>
  </si>
  <si>
    <t>A501 12 003</t>
  </si>
  <si>
    <t xml:space="preserve">                    Oleje a mazadla</t>
  </si>
  <si>
    <t>A501 13</t>
  </si>
  <si>
    <t xml:space="preserve">                Léky a léčiva</t>
  </si>
  <si>
    <t>A501 13 001</t>
  </si>
  <si>
    <t xml:space="preserve">                    Léky - paušál (LEK)</t>
  </si>
  <si>
    <t>A501 13 002</t>
  </si>
  <si>
    <t xml:space="preserve">                    Léky - parenterální výživa (LEK)</t>
  </si>
  <si>
    <t>A501 13 004</t>
  </si>
  <si>
    <t xml:space="preserve">                    Léky - enter. a parent. výživa (výroba LEK-OPSL)</t>
  </si>
  <si>
    <t>380 tis. rozdělení na kliniky</t>
  </si>
  <si>
    <t>A501 13 005</t>
  </si>
  <si>
    <t>S</t>
  </si>
  <si>
    <t>KNM</t>
  </si>
  <si>
    <t xml:space="preserve">                    Léky - radiofarmaka (KNM)</t>
  </si>
  <si>
    <t>plán léky bez CL a §16 je 380 mil. Kč, z toho 10 mil zisk a 10 rezerva, k rozdělení 360 mil Kč proti limitu 354 mil Kč., viz sestava limity k 31.12.2019 a 3,5 Hemlibra tj, oproti 357,5</t>
  </si>
  <si>
    <t>A501 13 006</t>
  </si>
  <si>
    <t xml:space="preserve">                    Léky - enterální výživa (LEK)</t>
  </si>
  <si>
    <t>A501 13 007</t>
  </si>
  <si>
    <t xml:space="preserve">                    Léky - krev.deriváty ZUL (LEK)</t>
  </si>
  <si>
    <t>A501 13 008</t>
  </si>
  <si>
    <t xml:space="preserve">                    Léky - krev.deriváty ZUL (TO)</t>
  </si>
  <si>
    <t>A501 13 009</t>
  </si>
  <si>
    <t xml:space="preserve">                    Léky - RTG diagnostika ZUL (LEK)</t>
  </si>
  <si>
    <t>A501 13 010</t>
  </si>
  <si>
    <t xml:space="preserve">                    Léky - botox (LEK)</t>
  </si>
  <si>
    <t>A501 13 011</t>
  </si>
  <si>
    <t xml:space="preserve">                    Léky - hemofilici ZUL (TO)</t>
  </si>
  <si>
    <t>A501 13 012</t>
  </si>
  <si>
    <t xml:space="preserve">                    Léky - trombolýza (LEK)</t>
  </si>
  <si>
    <t>A501 13 013</t>
  </si>
  <si>
    <t xml:space="preserve">                    Léky - antibiotika (LEK)</t>
  </si>
  <si>
    <t>A501 13 014</t>
  </si>
  <si>
    <t xml:space="preserve">                    Léky - antimykotika (LEK)</t>
  </si>
  <si>
    <t>A501 13 015</t>
  </si>
  <si>
    <t xml:space="preserve">                    Léky - samoplátci (LEK)</t>
  </si>
  <si>
    <t>A501 13 016</t>
  </si>
  <si>
    <t xml:space="preserve">                    Léky - centra (LEK)</t>
  </si>
  <si>
    <t>A501 13 017</t>
  </si>
  <si>
    <t xml:space="preserve">                    Léky - dle §16 (LEK)</t>
  </si>
  <si>
    <t>A501 13 190</t>
  </si>
  <si>
    <t>OVEH</t>
  </si>
  <si>
    <t xml:space="preserve">                    Léky - medicinální plyny (sklad SVM)</t>
  </si>
  <si>
    <t>A501 13 300</t>
  </si>
  <si>
    <t>OBN</t>
  </si>
  <si>
    <t>H</t>
  </si>
  <si>
    <t xml:space="preserve">                    Léky - slevy (přeúčt. na 64910001)</t>
  </si>
  <si>
    <t>A501 14</t>
  </si>
  <si>
    <t xml:space="preserve">                Krevní přípravky</t>
  </si>
  <si>
    <t>A501 14 002</t>
  </si>
  <si>
    <t>TO</t>
  </si>
  <si>
    <t xml:space="preserve">                    Krevní přípravky</t>
  </si>
  <si>
    <t>korekce objemu LP bez CL a §16 viz plán výpočtu LP a ZM, proti dílčím plánům klinik</t>
  </si>
  <si>
    <t>A501 14 003</t>
  </si>
  <si>
    <t xml:space="preserve">                    Plazma</t>
  </si>
  <si>
    <t>A501 15</t>
  </si>
  <si>
    <t xml:space="preserve">                Zdravotnické prostředky</t>
  </si>
  <si>
    <t>A501 15 001</t>
  </si>
  <si>
    <t xml:space="preserve">                    Kardiostimulátory (sk.Z517)</t>
  </si>
  <si>
    <t>A501 15 002</t>
  </si>
  <si>
    <t xml:space="preserve">                    Kardiovertery (Z516)</t>
  </si>
  <si>
    <t>A501 15 003</t>
  </si>
  <si>
    <t xml:space="preserve">                    TEP (Z518)</t>
  </si>
  <si>
    <t>A501 15 004</t>
  </si>
  <si>
    <t xml:space="preserve">                    IUTN - kovové (Z506)</t>
  </si>
  <si>
    <t>plán SZM je 1.035 mil. Kč, z toho 20 mil zisk a 20 rezerva, k rozdělení 995 mil Kč proti limitu 993 mil Kč., viz sestava limity k 31.12.2019</t>
  </si>
  <si>
    <t>A501 15 005</t>
  </si>
  <si>
    <t xml:space="preserve">                    IUTN - neurostimulace (Z511)</t>
  </si>
  <si>
    <t>A501 15 006</t>
  </si>
  <si>
    <t xml:space="preserve">                    IUTN - neuromodulace-DBS (Z508)</t>
  </si>
  <si>
    <t>A501 15 007</t>
  </si>
  <si>
    <t xml:space="preserve">                    Implant.dentální-samoplátci (Z526)</t>
  </si>
  <si>
    <t>A501 15 008</t>
  </si>
  <si>
    <t xml:space="preserve">                    Implant. - plastická,estetická chirurgie (Z521)</t>
  </si>
  <si>
    <t>A501 15 009</t>
  </si>
  <si>
    <t xml:space="preserve">                    IUTN - chlopně - TAVI (Z524)</t>
  </si>
  <si>
    <t>A501 15 011</t>
  </si>
  <si>
    <t xml:space="preserve">                    IUTN - ostat.nákl.PZT (Z515)</t>
  </si>
  <si>
    <t>A501 15 013</t>
  </si>
  <si>
    <t xml:space="preserve">                    Bezelektrodové kardiostimulátory (Z548)</t>
  </si>
  <si>
    <t>A501 15 015</t>
  </si>
  <si>
    <t xml:space="preserve">                    IUTN - MitraClip (Z553)</t>
  </si>
  <si>
    <t>A501 15 016</t>
  </si>
  <si>
    <t xml:space="preserve">                    Kardiostimulátory CCM (Z555)</t>
  </si>
  <si>
    <t>A501 15 020</t>
  </si>
  <si>
    <t xml:space="preserve">                    Laboratorní diagnostika-LEK (Z501)</t>
  </si>
  <si>
    <t>A501 15 021</t>
  </si>
  <si>
    <t xml:space="preserve">                    Laboratorní diagnostika-skl.ZPr (Z501)</t>
  </si>
  <si>
    <t>A501 15 040</t>
  </si>
  <si>
    <t xml:space="preserve">                    Laboratorní materiál (Z505)</t>
  </si>
  <si>
    <t>A501 15 050</t>
  </si>
  <si>
    <t xml:space="preserve">                    Obvazový materiál (Z502)</t>
  </si>
  <si>
    <t>A501 15 060</t>
  </si>
  <si>
    <t xml:space="preserve">                    ZPr - ostatní (Z503)</t>
  </si>
  <si>
    <t>A501 15 061</t>
  </si>
  <si>
    <t xml:space="preserve">                    ZPr - ZUM robot (Z512)</t>
  </si>
  <si>
    <t>A501 15 062</t>
  </si>
  <si>
    <t xml:space="preserve">                    ZPr - materiál hemodialýza (Z525)</t>
  </si>
  <si>
    <t>A501 15 063</t>
  </si>
  <si>
    <t xml:space="preserve">                    ZPr - vaky, sety (Z528)</t>
  </si>
  <si>
    <t>A501 15 064</t>
  </si>
  <si>
    <t xml:space="preserve">                    ZPr - šicí materiál (Z529)</t>
  </si>
  <si>
    <t>A501 15 065</t>
  </si>
  <si>
    <t xml:space="preserve">                    ZPr - vpichovací materiál (Z530)</t>
  </si>
  <si>
    <t>A501 15 066</t>
  </si>
  <si>
    <t xml:space="preserve">                    ZPr - šicí materiál robot (Z531)</t>
  </si>
  <si>
    <t>A501 15 067</t>
  </si>
  <si>
    <t xml:space="preserve">                    ZPr - rukavice (Z532)</t>
  </si>
  <si>
    <t>A501 15 068</t>
  </si>
  <si>
    <t xml:space="preserve">                    ZPr - čidla ICP (Z522)</t>
  </si>
  <si>
    <t>A501 15 069</t>
  </si>
  <si>
    <t xml:space="preserve">                    ZPr - porty (Z534)</t>
  </si>
  <si>
    <t>A501 15 070</t>
  </si>
  <si>
    <t xml:space="preserve">                    ZPr - katetry ostatní (Z513)</t>
  </si>
  <si>
    <t>A501 15 071</t>
  </si>
  <si>
    <t xml:space="preserve">                    ZPr - katetry ablační (Z514)</t>
  </si>
  <si>
    <t>A501 15 072</t>
  </si>
  <si>
    <t xml:space="preserve">                    ZPr - katetry diagnostické (Z535)</t>
  </si>
  <si>
    <t>A501 15 073</t>
  </si>
  <si>
    <t xml:space="preserve">                    ZPr - katetry PCI (Z536)</t>
  </si>
  <si>
    <t>A501 15 074</t>
  </si>
  <si>
    <t xml:space="preserve">                    ZPr - katetry zaváděcí (Z537)</t>
  </si>
  <si>
    <t>A501 15 075</t>
  </si>
  <si>
    <t xml:space="preserve">                    ZPr - stenty (Z538)</t>
  </si>
  <si>
    <t>A501 15 076</t>
  </si>
  <si>
    <t xml:space="preserve">                    ZPr - stenty kovové (Z539)</t>
  </si>
  <si>
    <t>A501 15 077</t>
  </si>
  <si>
    <t xml:space="preserve">                    ZPr - stenty lékové (Z540)</t>
  </si>
  <si>
    <t>A501 15 079</t>
  </si>
  <si>
    <t xml:space="preserve">                    ZPr - internzivní péče (Z542)</t>
  </si>
  <si>
    <t>A501 15 080</t>
  </si>
  <si>
    <t xml:space="preserve">                    ZPr - staplery, extraktory, endoskop.mat. (Z523)</t>
  </si>
  <si>
    <t>A501 15 082</t>
  </si>
  <si>
    <t xml:space="preserve">                    ZPr - katetry extrakční (Z543)</t>
  </si>
  <si>
    <t>A501 15 083</t>
  </si>
  <si>
    <t xml:space="preserve">                    ZPr - embolizace (Z545)</t>
  </si>
  <si>
    <t>A501 15 085</t>
  </si>
  <si>
    <t xml:space="preserve">                    ZPr - samoplátci (Z547)</t>
  </si>
  <si>
    <t>A501 15 086</t>
  </si>
  <si>
    <t xml:space="preserve">                    ostatní ZPr - pacientské monitory (sk. Z_549)</t>
  </si>
  <si>
    <t>A501 15 089</t>
  </si>
  <si>
    <t xml:space="preserve">                    ZPr - katetry PICC/MIDLINE (Z554)</t>
  </si>
  <si>
    <t>A501 15 090</t>
  </si>
  <si>
    <t xml:space="preserve">                    ZPr - zubolékařský materiál (Z509)</t>
  </si>
  <si>
    <t>A501 15 300</t>
  </si>
  <si>
    <t xml:space="preserve">                    ZPr. - slevy (přeúčt. na 64910002)</t>
  </si>
  <si>
    <t>A501 15 010</t>
  </si>
  <si>
    <t xml:space="preserve">                    RTG materiál, filmy a chemikálie (sk. Z_504)</t>
  </si>
  <si>
    <t>A501 15 078</t>
  </si>
  <si>
    <t xml:space="preserve">                    ZPr. - katetry absorbční (sk. Z541)</t>
  </si>
  <si>
    <t>korekce objemu ZM viz plán výpočtu LP a ZM</t>
  </si>
  <si>
    <t>A501 15 084</t>
  </si>
  <si>
    <t xml:space="preserve">                    ZPr. - HCO membrány (sk. Z546)</t>
  </si>
  <si>
    <t>A501 15 012</t>
  </si>
  <si>
    <t xml:space="preserve">                    Podkožní monitory (Z544)</t>
  </si>
  <si>
    <t>A501 15 014</t>
  </si>
  <si>
    <t xml:space="preserve">                    Mechanické srdeční podpory (Z552)</t>
  </si>
  <si>
    <t>A501 16</t>
  </si>
  <si>
    <t xml:space="preserve">                Potraviny</t>
  </si>
  <si>
    <t>A501 16 001</t>
  </si>
  <si>
    <t xml:space="preserve">                    Lůžk. pacienti</t>
  </si>
  <si>
    <t>A501 16 002</t>
  </si>
  <si>
    <t xml:space="preserve">                    Lůžk. pacienti nad normu</t>
  </si>
  <si>
    <t>A501 16 003</t>
  </si>
  <si>
    <t xml:space="preserve">                    Dárci krve</t>
  </si>
  <si>
    <t>A501 16 004</t>
  </si>
  <si>
    <t xml:space="preserve">                    Výživa kojenců</t>
  </si>
  <si>
    <t>Upraveno nad hodnotu plánu 2019</t>
  </si>
  <si>
    <t>A501 16 006</t>
  </si>
  <si>
    <t xml:space="preserve">                    Dialýza - pac.strava</t>
  </si>
  <si>
    <t>A501 16 010</t>
  </si>
  <si>
    <t>STRAV</t>
  </si>
  <si>
    <t xml:space="preserve">                    Nápoje - horké provozy</t>
  </si>
  <si>
    <t>A501 16 402</t>
  </si>
  <si>
    <t xml:space="preserve">                    Závodní stravování</t>
  </si>
  <si>
    <t>A501 16 403</t>
  </si>
  <si>
    <t xml:space="preserve">                    Studenti SKMUP, stážisté</t>
  </si>
  <si>
    <t>A501 16 404</t>
  </si>
  <si>
    <t xml:space="preserve">                    Suroviny - studená kuchyně (stř.9505)</t>
  </si>
  <si>
    <t>A501 16 502</t>
  </si>
  <si>
    <t xml:space="preserve">                    Externí strávníci</t>
  </si>
  <si>
    <t>A501 17</t>
  </si>
  <si>
    <t xml:space="preserve">                Všeobecný materiál</t>
  </si>
  <si>
    <t>A501 17 001</t>
  </si>
  <si>
    <t xml:space="preserve">                    Všeobecný materiál (N524,525,P35,49,T13,V26,31,32,34,35,37,47,111,Z510)</t>
  </si>
  <si>
    <t>A501 17 002</t>
  </si>
  <si>
    <t xml:space="preserve">                    Prací a čistící prostř.,drog.zboží (sk.V41)</t>
  </si>
  <si>
    <t>A501 17 003</t>
  </si>
  <si>
    <t xml:space="preserve">                    Desinfekční prostředky (ID-ř.733-LEK)</t>
  </si>
  <si>
    <t>A501 17 004</t>
  </si>
  <si>
    <t xml:space="preserve">                    Tiskopisy a kanc.potřeby (sk.V42, 43)</t>
  </si>
  <si>
    <t>2019: prádelna 5.853,40</t>
  </si>
  <si>
    <t>A501 17 005</t>
  </si>
  <si>
    <t>OSB</t>
  </si>
  <si>
    <t xml:space="preserve">                    Údržbový materiál ZVIT (sk.B36,61,62,64)</t>
  </si>
  <si>
    <t>A501 17 006</t>
  </si>
  <si>
    <t xml:space="preserve">                    Prací prášky - prádelna (sk.V 40)</t>
  </si>
  <si>
    <t>2019: prádelna 2.355,77</t>
  </si>
  <si>
    <t>A501 17 007</t>
  </si>
  <si>
    <t>VSMT</t>
  </si>
  <si>
    <t xml:space="preserve">                    Údržbový materiál ostatní - sklady (sk.T17)</t>
  </si>
  <si>
    <t>2019: prádelna 71.636,12</t>
  </si>
  <si>
    <t>A501 17 008</t>
  </si>
  <si>
    <t xml:space="preserve">                    Spotřební materiál k PDS (potrubní pošta (sk.V22)</t>
  </si>
  <si>
    <t>2019: prádelna 296.073,-</t>
  </si>
  <si>
    <t>A501 17 009</t>
  </si>
  <si>
    <t xml:space="preserve">                    Spotřební materiál k ZPr. (sk.V21)</t>
  </si>
  <si>
    <t>A501 17 010</t>
  </si>
  <si>
    <t xml:space="preserve">                    Lékárničky a ZM na provozech</t>
  </si>
  <si>
    <t>A501 17 011</t>
  </si>
  <si>
    <t xml:space="preserve">                    Obalový mat. pro sterilizaci (sk.V20)</t>
  </si>
  <si>
    <t>A501 17 015</t>
  </si>
  <si>
    <t>UIT</t>
  </si>
  <si>
    <t>ORST</t>
  </si>
  <si>
    <t xml:space="preserve">                    IT - spotřební materiál (sk. P37, 38, 48)</t>
  </si>
  <si>
    <t>2019: prádelna 3.691,20</t>
  </si>
  <si>
    <t>A501 17 020</t>
  </si>
  <si>
    <t xml:space="preserve">                    Všeob.mat. - nábytek (V30) do 1tis.</t>
  </si>
  <si>
    <t>A501 17 021</t>
  </si>
  <si>
    <t xml:space="preserve">                    Všeob.mat. - hosp.přístr.a nářadí (V32) od 1tis do 2999,99 </t>
  </si>
  <si>
    <t>náhrada repasů</t>
  </si>
  <si>
    <t>A501 17 022</t>
  </si>
  <si>
    <t xml:space="preserve">                    Všeob.mat. - kuchyň tech. (V33) od 1tis do 2999,99 </t>
  </si>
  <si>
    <t>A501 17 023</t>
  </si>
  <si>
    <t xml:space="preserve">                    Všeob.mat. - kancel.tech. (V34) od 1tis do 2999,99 </t>
  </si>
  <si>
    <t>A501 17 024</t>
  </si>
  <si>
    <t xml:space="preserve">                    Všeob.mat. - ostatní-vyjímky (V44) od 0,01 do 999,99 </t>
  </si>
  <si>
    <t>A501 17 190</t>
  </si>
  <si>
    <t xml:space="preserve">                    Technické plyny</t>
  </si>
  <si>
    <t>A501 17 025</t>
  </si>
  <si>
    <t xml:space="preserve">                    Všeob.mat. - razítka ostatní (V111) od 1 tis. do 2999,99 </t>
  </si>
  <si>
    <t>2019: prádelna 26.268,-</t>
  </si>
  <si>
    <t>A501 17 201</t>
  </si>
  <si>
    <t xml:space="preserve">                    Obaly ostatní - LEK (sk.Z519)</t>
  </si>
  <si>
    <t>A501 18</t>
  </si>
  <si>
    <t xml:space="preserve">                Náhradní díly</t>
  </si>
  <si>
    <t>A501 18 001</t>
  </si>
  <si>
    <t xml:space="preserve">                    ND - ostatní (všeob.sklad) (sk.V38)</t>
  </si>
  <si>
    <t>A501 18 002</t>
  </si>
  <si>
    <t xml:space="preserve">                    ND - zdravot.techn.(sklad) (sk.Z39)</t>
  </si>
  <si>
    <t>A501 18 003</t>
  </si>
  <si>
    <t>OOU</t>
  </si>
  <si>
    <t xml:space="preserve">                    ND - ostatní techn.(OSBTK, vč.metrologa)</t>
  </si>
  <si>
    <t>A501 18 004</t>
  </si>
  <si>
    <t xml:space="preserve">                    ND - zdravotní techn. (OSBTK, vč.metrologa)</t>
  </si>
  <si>
    <t>A501 18 005</t>
  </si>
  <si>
    <t xml:space="preserve">                    ND - výpoč. techn.(sklad) (sk.P47)</t>
  </si>
  <si>
    <t>A501 18 006</t>
  </si>
  <si>
    <t xml:space="preserve">                    ND - ZVIT (sk.B63)</t>
  </si>
  <si>
    <t>7.500 OBTKS, 100 UTZ</t>
  </si>
  <si>
    <t>A501 18 007</t>
  </si>
  <si>
    <t xml:space="preserve">                    ND - doprava (sk.A50)</t>
  </si>
  <si>
    <t>A501 18 009</t>
  </si>
  <si>
    <t xml:space="preserve">                    ND - ostatní techn. UTZ</t>
  </si>
  <si>
    <t>A501 18 008</t>
  </si>
  <si>
    <t xml:space="preserve">                    ND - biomedicina (sk.M01)</t>
  </si>
  <si>
    <t>vč. rezervy 77,5 tis.Kč</t>
  </si>
  <si>
    <t>A501 19</t>
  </si>
  <si>
    <t xml:space="preserve">                DDHM a textil</t>
  </si>
  <si>
    <t>z A 501 18 003</t>
  </si>
  <si>
    <t>A501 19 002</t>
  </si>
  <si>
    <t xml:space="preserve">                    Prádlo pacientů (sk.T12)</t>
  </si>
  <si>
    <t>A501 19 004</t>
  </si>
  <si>
    <t xml:space="preserve">                    DDHM - výpočetní technika (sk.35, 49)</t>
  </si>
  <si>
    <t>A501 19 077</t>
  </si>
  <si>
    <t xml:space="preserve">                    OOPP a prádlo pro zaměstnance (sk.T14)</t>
  </si>
  <si>
    <t>A501 19 090</t>
  </si>
  <si>
    <t xml:space="preserve">                    OOPP pro pacienty a doprovod (sk.T11)</t>
  </si>
  <si>
    <t>A501 19 092</t>
  </si>
  <si>
    <t xml:space="preserve">                    Pokojový textil (sk. T15)</t>
  </si>
  <si>
    <t>vč. rezervy 120 tis.Kč</t>
  </si>
  <si>
    <t>A501 19 099</t>
  </si>
  <si>
    <t xml:space="preserve">                    Netkaný textil (sk.T18)</t>
  </si>
  <si>
    <t>A501 19 100</t>
  </si>
  <si>
    <t xml:space="preserve">                    Jednorázové ochranné pomůcky (sk.T18A)</t>
  </si>
  <si>
    <t>A501 19 101</t>
  </si>
  <si>
    <t xml:space="preserve">                    Jednorázový operační materiál (sk.T18B)</t>
  </si>
  <si>
    <t>A501 19 102</t>
  </si>
  <si>
    <t xml:space="preserve">                    Jednorázové hygienické potřeby (sk.T18C)</t>
  </si>
  <si>
    <t>A501 60</t>
  </si>
  <si>
    <t xml:space="preserve">                Knihy a časopisy</t>
  </si>
  <si>
    <t>A501 60 002</t>
  </si>
  <si>
    <t xml:space="preserve">                    Knihy a časopisy</t>
  </si>
  <si>
    <t>A501 80</t>
  </si>
  <si>
    <t xml:space="preserve">                Materiál z darů, FKSP</t>
  </si>
  <si>
    <t>A501 80 000</t>
  </si>
  <si>
    <t xml:space="preserve">                    Spotř.nák.- z fin. darů</t>
  </si>
  <si>
    <t>A501 80 001</t>
  </si>
  <si>
    <t xml:space="preserve">                    Věcné dary</t>
  </si>
  <si>
    <t>A501 80 003</t>
  </si>
  <si>
    <t xml:space="preserve">                    </t>
  </si>
  <si>
    <t>A501 86</t>
  </si>
  <si>
    <t xml:space="preserve">                Převod VČ - potraviny</t>
  </si>
  <si>
    <t>A501 86 510</t>
  </si>
  <si>
    <t xml:space="preserve">                    VČ - horké provozy</t>
  </si>
  <si>
    <t>A501 87</t>
  </si>
  <si>
    <t xml:space="preserve">                Převod VČ - všeob.mat.</t>
  </si>
  <si>
    <t>A501 87 501</t>
  </si>
  <si>
    <t xml:space="preserve">                    VČ - všeob. materiál</t>
  </si>
  <si>
    <t>A501 87 502</t>
  </si>
  <si>
    <t xml:space="preserve">                    VČ - drogistické zboží</t>
  </si>
  <si>
    <t>A501 87 503</t>
  </si>
  <si>
    <t xml:space="preserve">                    VĆ - desinf.prostř.LEK</t>
  </si>
  <si>
    <t>A501 87 504</t>
  </si>
  <si>
    <t xml:space="preserve">                    VČ - kancelářské potřeby</t>
  </si>
  <si>
    <t>A501 87 505</t>
  </si>
  <si>
    <t xml:space="preserve">                    VČ - údržbový materiál</t>
  </si>
  <si>
    <t>A501 87 506</t>
  </si>
  <si>
    <t xml:space="preserve">                    VČ - prášky pro prádelnu</t>
  </si>
  <si>
    <t>A501 88</t>
  </si>
  <si>
    <t xml:space="preserve">                Převod VČ - náhradní díly</t>
  </si>
  <si>
    <t>A501 88 501</t>
  </si>
  <si>
    <t xml:space="preserve">                    VČ - náhradní díly</t>
  </si>
  <si>
    <t>A501 89</t>
  </si>
  <si>
    <t xml:space="preserve">                Převod VČ - DDHM,textil</t>
  </si>
  <si>
    <t>A501 89 501</t>
  </si>
  <si>
    <t xml:space="preserve">                    VČ - DDHM</t>
  </si>
  <si>
    <t>A501 89 577</t>
  </si>
  <si>
    <t xml:space="preserve">                    VČ - OOPP</t>
  </si>
  <si>
    <t xml:space="preserve">            Spotřeba energie</t>
  </si>
  <si>
    <t>A502 00</t>
  </si>
  <si>
    <t xml:space="preserve">                Převod HČ - energie</t>
  </si>
  <si>
    <t>A502 00 000</t>
  </si>
  <si>
    <t xml:space="preserve">                    Převod HČ - energie</t>
  </si>
  <si>
    <t>A502 10</t>
  </si>
  <si>
    <t xml:space="preserve">                Spotřeba energie</t>
  </si>
  <si>
    <t>A502 10 071</t>
  </si>
  <si>
    <t>OE</t>
  </si>
  <si>
    <t xml:space="preserve">                    Elektřina</t>
  </si>
  <si>
    <t>A502 10 072</t>
  </si>
  <si>
    <t xml:space="preserve">                    Vodné, stočné</t>
  </si>
  <si>
    <t>A502 10 073</t>
  </si>
  <si>
    <t xml:space="preserve">                    Pára</t>
  </si>
  <si>
    <t>2019: prádelna 167.885,-</t>
  </si>
  <si>
    <t>A502 10 075</t>
  </si>
  <si>
    <t xml:space="preserve">                    Plyn</t>
  </si>
  <si>
    <t>2019: prádelna 376.934,-</t>
  </si>
  <si>
    <t>A502 90</t>
  </si>
  <si>
    <t xml:space="preserve">                Převod VČ - energie</t>
  </si>
  <si>
    <t>2019: prádelna 1.494.914,-</t>
  </si>
  <si>
    <t>A502 90 571</t>
  </si>
  <si>
    <t xml:space="preserve">                    VČ - elektřina</t>
  </si>
  <si>
    <t>vč. rezervy 80 tis.Kč na navýšení cen a zimu</t>
  </si>
  <si>
    <t>A502 90 572</t>
  </si>
  <si>
    <t xml:space="preserve">                    VČ - vodné, stočné</t>
  </si>
  <si>
    <t>A502 90 573</t>
  </si>
  <si>
    <t xml:space="preserve">                    VČ - pára</t>
  </si>
  <si>
    <t>A503</t>
  </si>
  <si>
    <t xml:space="preserve">            Spotřeba ostatních neskladovatelných dodávek</t>
  </si>
  <si>
    <t xml:space="preserve">            Prodané zboží</t>
  </si>
  <si>
    <t>A504 01</t>
  </si>
  <si>
    <t xml:space="preserve">                Prodané zb. FNOL</t>
  </si>
  <si>
    <t>A504 01 001</t>
  </si>
  <si>
    <t xml:space="preserve">                    Kantýna (zboží)</t>
  </si>
  <si>
    <t>A504 01 002</t>
  </si>
  <si>
    <t xml:space="preserve">                    Prodej pacientům (pomůcky pro rodičky, USB náram....)</t>
  </si>
  <si>
    <t>A504 01 003</t>
  </si>
  <si>
    <t xml:space="preserve">                    Kantýna (suroviny při výrobě)</t>
  </si>
  <si>
    <t>A504 90</t>
  </si>
  <si>
    <t xml:space="preserve">                Finanční bonusy</t>
  </si>
  <si>
    <t>A504 90 360</t>
  </si>
  <si>
    <t xml:space="preserve">                    Léky prodej - slevy (přeúčt. na 64910003) </t>
  </si>
  <si>
    <t>A504 95</t>
  </si>
  <si>
    <t xml:space="preserve">                Prodané zb. LEK</t>
  </si>
  <si>
    <t>A504 95 360</t>
  </si>
  <si>
    <t>LEK</t>
  </si>
  <si>
    <t xml:space="preserve">                    Nákl. na prodej - ostatní, dopl.pacientů</t>
  </si>
  <si>
    <t>A504 95 361</t>
  </si>
  <si>
    <t xml:space="preserve">                    Nákl. na prodej - deriváty zdrav.zař.a ostatním org.</t>
  </si>
  <si>
    <t>A504 95 363</t>
  </si>
  <si>
    <t xml:space="preserve">                    Nákl. na prodej - ostatním organizacím</t>
  </si>
  <si>
    <t>A504 95 365</t>
  </si>
  <si>
    <t xml:space="preserve">                    Nákl. na prodej - recepty ZP</t>
  </si>
  <si>
    <t>A504 95 366</t>
  </si>
  <si>
    <t xml:space="preserve">                    Nákl. na prodej - PZT</t>
  </si>
  <si>
    <t>A504 95 368</t>
  </si>
  <si>
    <t xml:space="preserve">                    Nákl. na prodej - poukazy ZP </t>
  </si>
  <si>
    <t>A504 95 370</t>
  </si>
  <si>
    <t xml:space="preserve">                    Nákl. na prodej - zdravotnickým zařízením</t>
  </si>
  <si>
    <t>A504 95 377</t>
  </si>
  <si>
    <t xml:space="preserve">                    Nákl. na prodej center - ZP</t>
  </si>
  <si>
    <t>A504 95 383</t>
  </si>
  <si>
    <t xml:space="preserve">                    Nákl. na prodej PZT FONI - ZP </t>
  </si>
  <si>
    <t>A504 95 384</t>
  </si>
  <si>
    <t xml:space="preserve">                    Nákl. na prodej PZT FONI - doplatky pacientů</t>
  </si>
  <si>
    <t>A504 95 560</t>
  </si>
  <si>
    <t xml:space="preserve">                    Nákl. na prodej - neléčiva</t>
  </si>
  <si>
    <t>A504 95 374</t>
  </si>
  <si>
    <t xml:space="preserve">                    Nákl. na prodej - enter.a parent.výživa - zdravotnickým zařízením</t>
  </si>
  <si>
    <t>A504 95 364</t>
  </si>
  <si>
    <t xml:space="preserve">                    Nákl. na prodej - recepty VZP</t>
  </si>
  <si>
    <t>A504 95 367</t>
  </si>
  <si>
    <t xml:space="preserve">                    Nákl. na prodej - poukazy VZP</t>
  </si>
  <si>
    <t>A504 95 373</t>
  </si>
  <si>
    <t xml:space="preserve">                    Nákl. na prodej - enter.a parent.výživa - ZP</t>
  </si>
  <si>
    <t>A504 95 371</t>
  </si>
  <si>
    <t xml:space="preserve">                    Nákl. na prodej - enter.a parent.výživa - ostatním organizacím</t>
  </si>
  <si>
    <t>A504 95 376</t>
  </si>
  <si>
    <t xml:space="preserve">                    Nákl. na prodej center - VZP</t>
  </si>
  <si>
    <t>A504 95 382</t>
  </si>
  <si>
    <t xml:space="preserve">                    Nákl. na prodej PZT FONI - VZP</t>
  </si>
  <si>
    <t xml:space="preserve">            Aktivace</t>
  </si>
  <si>
    <t>A507 00</t>
  </si>
  <si>
    <t xml:space="preserve">                Aktivace oběžného majetku</t>
  </si>
  <si>
    <t>A507 00 000</t>
  </si>
  <si>
    <t xml:space="preserve">                    HČ - aktivace oběžného majetku</t>
  </si>
  <si>
    <t>A507 00 002</t>
  </si>
  <si>
    <t xml:space="preserve">                    Aktivace potravin (stř.9505)</t>
  </si>
  <si>
    <t>A507 00 031</t>
  </si>
  <si>
    <t xml:space="preserve">                    Aktivace krevní přípravky</t>
  </si>
  <si>
    <t>A507 00 032</t>
  </si>
  <si>
    <t xml:space="preserve">                    Aktivace plazma</t>
  </si>
  <si>
    <t>A507 11</t>
  </si>
  <si>
    <t xml:space="preserve">                Aktivace oběžného majetku - LEK</t>
  </si>
  <si>
    <t>A507 11 001</t>
  </si>
  <si>
    <t xml:space="preserve">                    Elaborace LEK (destil.voda)</t>
  </si>
  <si>
    <t>A507 11 002</t>
  </si>
  <si>
    <t xml:space="preserve">                    Taxalaborum LEK při výrobě</t>
  </si>
  <si>
    <t>A507 11 003</t>
  </si>
  <si>
    <t xml:space="preserve">                    Parenterální výživa </t>
  </si>
  <si>
    <t>A507 90</t>
  </si>
  <si>
    <t xml:space="preserve">                VČ - aktivace oběžného majetku</t>
  </si>
  <si>
    <t>A507 90 511</t>
  </si>
  <si>
    <t xml:space="preserve">                    VČ - aktivace oběžného majetku</t>
  </si>
  <si>
    <t>A51</t>
  </si>
  <si>
    <t xml:space="preserve">        Služby</t>
  </si>
  <si>
    <t xml:space="preserve">            Opravy a udržování</t>
  </si>
  <si>
    <t>A511 00</t>
  </si>
  <si>
    <t xml:space="preserve">                Převod HČ - opravy a udrž.</t>
  </si>
  <si>
    <t>A511 00 000</t>
  </si>
  <si>
    <t xml:space="preserve">                    Propočet hlavní činnosti</t>
  </si>
  <si>
    <t>A511 02</t>
  </si>
  <si>
    <t xml:space="preserve">                Technika a stavby</t>
  </si>
  <si>
    <t>A511 02 021</t>
  </si>
  <si>
    <t xml:space="preserve">                    Opravy zdravotnické techniky - OSBTK, vč.metrologa</t>
  </si>
  <si>
    <t>A511 02 022</t>
  </si>
  <si>
    <t xml:space="preserve">                    Opravy - Úsek inf.systémů</t>
  </si>
  <si>
    <t>A511 02 023</t>
  </si>
  <si>
    <t xml:space="preserve">                    Opravy ostatní techniky - OSBTK, vč.metrologa</t>
  </si>
  <si>
    <t>rozděleno .. 02 032</t>
  </si>
  <si>
    <t>A511 02 024</t>
  </si>
  <si>
    <t xml:space="preserve">                    Opravy - správa budov</t>
  </si>
  <si>
    <t>A511 02 025</t>
  </si>
  <si>
    <t xml:space="preserve">                    Opravy - hl.energetik</t>
  </si>
  <si>
    <t>rozděleno ..02 033,034</t>
  </si>
  <si>
    <t>A511 02 026</t>
  </si>
  <si>
    <t xml:space="preserve">                    Opravy STA rozvodů (tel.antény) - ELSYS</t>
  </si>
  <si>
    <t>A511 02 027</t>
  </si>
  <si>
    <t xml:space="preserve">                    Opravy a údržba vozového parku</t>
  </si>
  <si>
    <t>2019: prádelna 15.947,-</t>
  </si>
  <si>
    <t>A511 02 029</t>
  </si>
  <si>
    <t xml:space="preserve">                    Opravy - vodní hospodářství</t>
  </si>
  <si>
    <t>opravy STA (100) DVBT2 (600)</t>
  </si>
  <si>
    <t>A511 02 030</t>
  </si>
  <si>
    <t>URE</t>
  </si>
  <si>
    <t>BOZP</t>
  </si>
  <si>
    <t xml:space="preserve">                    Opravy - požární techniky</t>
  </si>
  <si>
    <t>vč. rezervy</t>
  </si>
  <si>
    <t>A511 02 028</t>
  </si>
  <si>
    <t>rozpis Mgr. Svozil</t>
  </si>
  <si>
    <t>A511 02 032</t>
  </si>
  <si>
    <t xml:space="preserve">                    opravy zdravotnické techniky - UTZ</t>
  </si>
  <si>
    <t>A511 02 033</t>
  </si>
  <si>
    <t xml:space="preserve">                    opravy ostatní techniky - UTZ</t>
  </si>
  <si>
    <t>A511 02 034</t>
  </si>
  <si>
    <t xml:space="preserve">                    opravy ostatní techniky - ELSYS</t>
  </si>
  <si>
    <t>z A511 02 021</t>
  </si>
  <si>
    <t>A511 90</t>
  </si>
  <si>
    <t xml:space="preserve">                Převod VČ - opravy a udrž.</t>
  </si>
  <si>
    <t>A511 90 502</t>
  </si>
  <si>
    <t xml:space="preserve">                    VČ - opravy techniky</t>
  </si>
  <si>
    <t>A511 90 501</t>
  </si>
  <si>
    <t xml:space="preserve">                    VČ - opravy budov</t>
  </si>
  <si>
    <t xml:space="preserve">            Cestovné</t>
  </si>
  <si>
    <t>A512 01</t>
  </si>
  <si>
    <t xml:space="preserve">                Cestovné zaměstnanců-tuzemské</t>
  </si>
  <si>
    <t>A512 01 000</t>
  </si>
  <si>
    <t>PEU</t>
  </si>
  <si>
    <t>OPMČ</t>
  </si>
  <si>
    <t xml:space="preserve">                    Cestovné z mezd</t>
  </si>
  <si>
    <t>A512 01 001</t>
  </si>
  <si>
    <t xml:space="preserve">                    Cestovné tuzemské - OUC</t>
  </si>
  <si>
    <t>A512 02</t>
  </si>
  <si>
    <t xml:space="preserve">                Cestovné pacientů</t>
  </si>
  <si>
    <t>A512 02 001</t>
  </si>
  <si>
    <t xml:space="preserve">                    Cestovné pacientů</t>
  </si>
  <si>
    <t>A512 03</t>
  </si>
  <si>
    <t xml:space="preserve">                Cestovné zaměstnanců-zahraniční</t>
  </si>
  <si>
    <t>A512 03 000</t>
  </si>
  <si>
    <t>PEN</t>
  </si>
  <si>
    <t>OVLZ</t>
  </si>
  <si>
    <t xml:space="preserve">                    Cestovné zahraniční - mzdy</t>
  </si>
  <si>
    <t>A512 03 001</t>
  </si>
  <si>
    <t xml:space="preserve">                    Cestovné zahraniční - OUC</t>
  </si>
  <si>
    <t>A512 80</t>
  </si>
  <si>
    <t xml:space="preserve">                Cestovné z darů</t>
  </si>
  <si>
    <t>A512 80 000</t>
  </si>
  <si>
    <t xml:space="preserve">                    Cestovné z darů</t>
  </si>
  <si>
    <t xml:space="preserve">            Náklady na reprezentaci (nedaň.)</t>
  </si>
  <si>
    <t>A513 99</t>
  </si>
  <si>
    <t xml:space="preserve">                Náklady na reprezentaci (daň.neúč.)</t>
  </si>
  <si>
    <t>A513 99 001</t>
  </si>
  <si>
    <t xml:space="preserve">                    Dodavatelsky</t>
  </si>
  <si>
    <t>A513 99 002</t>
  </si>
  <si>
    <t xml:space="preserve">                    Ve vlastní režii</t>
  </si>
  <si>
    <t xml:space="preserve">            Ostatní služby</t>
  </si>
  <si>
    <t>A518 00</t>
  </si>
  <si>
    <t xml:space="preserve">                Převod HČ - ostatní služby</t>
  </si>
  <si>
    <t>A518 00 000</t>
  </si>
  <si>
    <t xml:space="preserve">                    Převod HČ - ostatní služby</t>
  </si>
  <si>
    <t>A518 01</t>
  </si>
  <si>
    <t xml:space="preserve">                Přepravné</t>
  </si>
  <si>
    <t>A518 01 000</t>
  </si>
  <si>
    <t xml:space="preserve">                    Přepravné-lab. vzorky,...</t>
  </si>
  <si>
    <t>A518 02</t>
  </si>
  <si>
    <t xml:space="preserve">                Spoje</t>
  </si>
  <si>
    <t>A518 02 001</t>
  </si>
  <si>
    <t xml:space="preserve">                    Poštovné</t>
  </si>
  <si>
    <t>A518 02 003</t>
  </si>
  <si>
    <t xml:space="preserve">                    Telekom.styk</t>
  </si>
  <si>
    <t>A518 02 002</t>
  </si>
  <si>
    <t xml:space="preserve">                    spotřeba cenin (známky, kolky)</t>
  </si>
  <si>
    <t>A518 04</t>
  </si>
  <si>
    <t xml:space="preserve">                Nájemné</t>
  </si>
  <si>
    <t>A518 04 001</t>
  </si>
  <si>
    <t>ORSA</t>
  </si>
  <si>
    <t xml:space="preserve">                    Náj. software (licence atd. ...)</t>
  </si>
  <si>
    <t>již se zde neúčtuje</t>
  </si>
  <si>
    <t>A518 04 002</t>
  </si>
  <si>
    <t xml:space="preserve">                    Náj. nebytových prostor</t>
  </si>
  <si>
    <t>A518 04 004</t>
  </si>
  <si>
    <t>OMU</t>
  </si>
  <si>
    <t xml:space="preserve">                    Popl. za R a TV, veř. produkce</t>
  </si>
  <si>
    <t>A518 04 005</t>
  </si>
  <si>
    <t xml:space="preserve">                    Náj. plynových lahví</t>
  </si>
  <si>
    <t>A518 04 003</t>
  </si>
  <si>
    <t xml:space="preserve">                    Náj. přístrojů a techniky</t>
  </si>
  <si>
    <t>A518 05</t>
  </si>
  <si>
    <t xml:space="preserve">                Projekt. práce a inž. čin.</t>
  </si>
  <si>
    <t>A518 05 001</t>
  </si>
  <si>
    <t>OIN</t>
  </si>
  <si>
    <t xml:space="preserve">                    Průzkumné a projektové práce</t>
  </si>
  <si>
    <t>A518 06</t>
  </si>
  <si>
    <t xml:space="preserve">                Úklid, odpad, desinf., deratizace</t>
  </si>
  <si>
    <t>A518 06 001</t>
  </si>
  <si>
    <t>OPS</t>
  </si>
  <si>
    <t xml:space="preserve">                    Úklid. služby - paušál</t>
  </si>
  <si>
    <t>A518 06 002</t>
  </si>
  <si>
    <t xml:space="preserve">                    Úklid. služby - více práce</t>
  </si>
  <si>
    <t>A518 06 004</t>
  </si>
  <si>
    <t xml:space="preserve">                    Popl. za DDD a ostatní služby</t>
  </si>
  <si>
    <t>rezerva 200 tis., 2019: prádelna 51.165 Kč</t>
  </si>
  <si>
    <t>A518 06 005</t>
  </si>
  <si>
    <t xml:space="preserve">                    Odpad (spalovna)</t>
  </si>
  <si>
    <t>rezerva 200 tis. Kč, 2019: prádelna 2.880 Kč</t>
  </si>
  <si>
    <t>A518 06 006</t>
  </si>
  <si>
    <t xml:space="preserve">                    Odpad (ostatní)</t>
  </si>
  <si>
    <t>A518 06 011</t>
  </si>
  <si>
    <t xml:space="preserve">                    Údržba dřevin a zeleně (EKOL)</t>
  </si>
  <si>
    <t>navýšení 0,5 mil.Kč na novou legislativu</t>
  </si>
  <si>
    <t>A518 06 007</t>
  </si>
  <si>
    <t>PRAD</t>
  </si>
  <si>
    <t xml:space="preserve">                    Praní prádla</t>
  </si>
  <si>
    <t>A518 06 003</t>
  </si>
  <si>
    <t xml:space="preserve">                    Úklid. služby - brigádnické služby</t>
  </si>
  <si>
    <t>A518 07</t>
  </si>
  <si>
    <t xml:space="preserve">                Stravné, pohoštění - dodavatelsky</t>
  </si>
  <si>
    <t>rezerva 6.137 tis. Kč</t>
  </si>
  <si>
    <t>A518 07 002</t>
  </si>
  <si>
    <t>OMAR</t>
  </si>
  <si>
    <t xml:space="preserve">                    Konference - pohoštění zajištěné ve vlastní režii</t>
  </si>
  <si>
    <t>A518 07 012</t>
  </si>
  <si>
    <t xml:space="preserve">                    Konference - pohoštění zajištěné dodavat.</t>
  </si>
  <si>
    <t>A518 07 411</t>
  </si>
  <si>
    <t xml:space="preserve">                    Stravné - dodavatelsky</t>
  </si>
  <si>
    <t>A518 08</t>
  </si>
  <si>
    <t xml:space="preserve">                Revize a smluvní servisy majetku</t>
  </si>
  <si>
    <t>A518 08 007</t>
  </si>
  <si>
    <t xml:space="preserve">                    Revize, sml.servis - energetik</t>
  </si>
  <si>
    <t>A518 08 008</t>
  </si>
  <si>
    <t>OSBTK</t>
  </si>
  <si>
    <t xml:space="preserve">                    Revize, tech.kontroly, prev.prohl.- OSBTK</t>
  </si>
  <si>
    <t>A518 08 009</t>
  </si>
  <si>
    <t xml:space="preserve">                    Revize, sml.servis PO - OBKR</t>
  </si>
  <si>
    <t>A518 08 010</t>
  </si>
  <si>
    <t xml:space="preserve">                    Revize, sml.servis - vodní hospod.</t>
  </si>
  <si>
    <t>rozděleno .. 08 021</t>
  </si>
  <si>
    <t>A518 08 011</t>
  </si>
  <si>
    <t xml:space="preserve">                    Revize, sml.servis - doprava</t>
  </si>
  <si>
    <t>A518 08 012</t>
  </si>
  <si>
    <t xml:space="preserve">                    Revize, sml.servis - VT</t>
  </si>
  <si>
    <t>A518 08 013</t>
  </si>
  <si>
    <t xml:space="preserve">                    Revize - kalibrace - metrolog</t>
  </si>
  <si>
    <t>A518 08 014</t>
  </si>
  <si>
    <t xml:space="preserve">                    Smluvní servis - potrubní pošta</t>
  </si>
  <si>
    <t>A518 08 018</t>
  </si>
  <si>
    <t xml:space="preserve">                    Smluvní servis - OSBTK</t>
  </si>
  <si>
    <t>A518 08 019</t>
  </si>
  <si>
    <t xml:space="preserve">                    Zkoušky - zaškol.zdrav.techn.(instrukce uživatelům 268/2014 Sb)</t>
  </si>
  <si>
    <t>A518 08 020</t>
  </si>
  <si>
    <t xml:space="preserve">                    smluvní servis - UTZ</t>
  </si>
  <si>
    <t>rozděleno .. 08 020</t>
  </si>
  <si>
    <t>A518 08 021</t>
  </si>
  <si>
    <t xml:space="preserve">                    revize, tech.kontroly, prev.prohl.- UTZ</t>
  </si>
  <si>
    <t>A518 09</t>
  </si>
  <si>
    <t xml:space="preserve">                Náklady za poplatky na bankovní služby</t>
  </si>
  <si>
    <t>z A518 08 018</t>
  </si>
  <si>
    <t>A518 09 001</t>
  </si>
  <si>
    <t>OFI</t>
  </si>
  <si>
    <t xml:space="preserve">                    Poplatky za vedení účtu</t>
  </si>
  <si>
    <t>z A518 08 008</t>
  </si>
  <si>
    <t>A518 10</t>
  </si>
  <si>
    <t xml:space="preserve">                Náklady - projekty EU</t>
  </si>
  <si>
    <t>A518 10 000</t>
  </si>
  <si>
    <t xml:space="preserve">                    Náklady - projekty EU</t>
  </si>
  <si>
    <t>A518 74</t>
  </si>
  <si>
    <t xml:space="preserve">                Ostatní služby</t>
  </si>
  <si>
    <t>A518 74 001</t>
  </si>
  <si>
    <t>OEC, OIN</t>
  </si>
  <si>
    <t xml:space="preserve">                    Ostatní služby - provozní</t>
  </si>
  <si>
    <t>A518 74 002</t>
  </si>
  <si>
    <t xml:space="preserve">                    Služby (ostraha)</t>
  </si>
  <si>
    <t>A518 74 004</t>
  </si>
  <si>
    <t xml:space="preserve">                    Služby poradenské (odborní poradci)</t>
  </si>
  <si>
    <t>A518 74 005</t>
  </si>
  <si>
    <t>OMAR, OVLZ</t>
  </si>
  <si>
    <t xml:space="preserve">                    Inzerce</t>
  </si>
  <si>
    <t>rezerva 50 tis. Kč</t>
  </si>
  <si>
    <t>A518 74 008</t>
  </si>
  <si>
    <t xml:space="preserve">                    Právní zastupování</t>
  </si>
  <si>
    <t>Mgr. Svozil -72 tis. Kč</t>
  </si>
  <si>
    <t>A518 74 010</t>
  </si>
  <si>
    <t xml:space="preserve">                    Ostatní služby - zdravotní</t>
  </si>
  <si>
    <t>A518 74 011</t>
  </si>
  <si>
    <t xml:space="preserve">                    Zkoušky kvality</t>
  </si>
  <si>
    <t>A518 74 012</t>
  </si>
  <si>
    <t xml:space="preserve">                    TZ SW - OINF</t>
  </si>
  <si>
    <t>vč. MEDEVAC</t>
  </si>
  <si>
    <t>A518 74 013</t>
  </si>
  <si>
    <t>ORST, ORSA</t>
  </si>
  <si>
    <t xml:space="preserve">                    IT služby - ostatní systémy</t>
  </si>
  <si>
    <t>z toho Mgr. Svozil 200 tis.Kč.</t>
  </si>
  <si>
    <t>A518 74 015</t>
  </si>
  <si>
    <t xml:space="preserve">                    Organ.rozvoj (certif., akred.)</t>
  </si>
  <si>
    <t>plánovat ???</t>
  </si>
  <si>
    <t>A518 74 017</t>
  </si>
  <si>
    <t xml:space="preserve">                    Audit, ekon.porad., porad.- proj.MZČR a EU</t>
  </si>
  <si>
    <t>A518 74 018</t>
  </si>
  <si>
    <t xml:space="preserve">                    Propagace, reklama, tisk (TM)</t>
  </si>
  <si>
    <t>A518 74 019</t>
  </si>
  <si>
    <t xml:space="preserve">                    Personál.rozvoj (9071)</t>
  </si>
  <si>
    <t>A518 74 020</t>
  </si>
  <si>
    <t xml:space="preserve">                    Konference  - zajišť.dodavatelsky (ubyt., nájem, ostat.sl.)</t>
  </si>
  <si>
    <t>A518 74 003</t>
  </si>
  <si>
    <t xml:space="preserve">                    znalecké  posudky, odměny z klinických hodnocení</t>
  </si>
  <si>
    <t>staženo 500 tis. Kč</t>
  </si>
  <si>
    <t>A518 74 022</t>
  </si>
  <si>
    <t xml:space="preserve">                    IT služby - NAVISION</t>
  </si>
  <si>
    <t>A518 80</t>
  </si>
  <si>
    <t xml:space="preserve">                Služby z darů, FKSP</t>
  </si>
  <si>
    <t>A518 80 000</t>
  </si>
  <si>
    <t xml:space="preserve">                    Služby z fin.darů</t>
  </si>
  <si>
    <t>A518 80 001</t>
  </si>
  <si>
    <t xml:space="preserve">                    Služby z bonusů, věc.darů</t>
  </si>
  <si>
    <t>A518 90</t>
  </si>
  <si>
    <t xml:space="preserve">                Převod VČ - ostatní služby</t>
  </si>
  <si>
    <t>A518 90 502</t>
  </si>
  <si>
    <t xml:space="preserve">                    VČ - spoje a telekomunikace</t>
  </si>
  <si>
    <t>A518 90 504</t>
  </si>
  <si>
    <t xml:space="preserve">                    VČ - nájemné</t>
  </si>
  <si>
    <t>A518 90 506</t>
  </si>
  <si>
    <t xml:space="preserve">                    VČ - úklid</t>
  </si>
  <si>
    <t>A518 90 508</t>
  </si>
  <si>
    <t xml:space="preserve">                    VĆ - revize</t>
  </si>
  <si>
    <t>A518 90 574</t>
  </si>
  <si>
    <t xml:space="preserve">                    VČ - ostatní služby</t>
  </si>
  <si>
    <t>A52</t>
  </si>
  <si>
    <t xml:space="preserve">        Osobní náklady</t>
  </si>
  <si>
    <t xml:space="preserve">            Mzdové náklady</t>
  </si>
  <si>
    <t>A521 00</t>
  </si>
  <si>
    <t xml:space="preserve">                Převod HČ - mzdové náklady</t>
  </si>
  <si>
    <t>A521 00 000</t>
  </si>
  <si>
    <t xml:space="preserve">                    Převod HČ - mzdy</t>
  </si>
  <si>
    <t>A521 11</t>
  </si>
  <si>
    <t xml:space="preserve">                Hrubé mzdy</t>
  </si>
  <si>
    <t>A521 11 000</t>
  </si>
  <si>
    <t xml:space="preserve">                    Hrubé mzdy</t>
  </si>
  <si>
    <t>A521 12</t>
  </si>
  <si>
    <t xml:space="preserve">                Placené služby</t>
  </si>
  <si>
    <t>A521 12 000</t>
  </si>
  <si>
    <t xml:space="preserve">                    Placené služby</t>
  </si>
  <si>
    <t>A521 13</t>
  </si>
  <si>
    <t xml:space="preserve">                Refundace</t>
  </si>
  <si>
    <t>A521 13 000</t>
  </si>
  <si>
    <t xml:space="preserve">                    Refundace</t>
  </si>
  <si>
    <t>A521 14</t>
  </si>
  <si>
    <t xml:space="preserve">                Půjčeno počítačem - SW VEMA</t>
  </si>
  <si>
    <t>A521 14 000</t>
  </si>
  <si>
    <t xml:space="preserve">                    Půjčeno počítačem</t>
  </si>
  <si>
    <t>A521 15</t>
  </si>
  <si>
    <t xml:space="preserve">                Daňové doplatky minulých let</t>
  </si>
  <si>
    <t>A521 15 000</t>
  </si>
  <si>
    <t xml:space="preserve">                    Daňové doplatky minulých let</t>
  </si>
  <si>
    <t>A521 21</t>
  </si>
  <si>
    <t xml:space="preserve">                OON - dohody</t>
  </si>
  <si>
    <t>A521 21 000</t>
  </si>
  <si>
    <t xml:space="preserve">                    OON - dohody</t>
  </si>
  <si>
    <t>A521 25</t>
  </si>
  <si>
    <t xml:space="preserve">                Odstupné</t>
  </si>
  <si>
    <t>A521 25 000</t>
  </si>
  <si>
    <t xml:space="preserve">                    Odstupné</t>
  </si>
  <si>
    <t>A521 28</t>
  </si>
  <si>
    <t xml:space="preserve">                Náhrada mzdy po dobu dočas.prac.neschopnosti</t>
  </si>
  <si>
    <t>A521 28 000</t>
  </si>
  <si>
    <t xml:space="preserve">                    Náhrada mzdy po dobu dočas.prac.neschop.-hraz.org.</t>
  </si>
  <si>
    <t>A521 48</t>
  </si>
  <si>
    <t xml:space="preserve">                Peněžité dary z FKSP</t>
  </si>
  <si>
    <t>A521 48 000</t>
  </si>
  <si>
    <t xml:space="preserve">                    Peněžité dary z FKSP</t>
  </si>
  <si>
    <t>A521 90</t>
  </si>
  <si>
    <t xml:space="preserve">                Převod VČ - mzdové náklady</t>
  </si>
  <si>
    <t>A521 90 511</t>
  </si>
  <si>
    <t xml:space="preserve">                    VČ - mzdové náklady</t>
  </si>
  <si>
    <t>A521 90 521</t>
  </si>
  <si>
    <t xml:space="preserve">                    VČ - OON</t>
  </si>
  <si>
    <t>A521 90 525</t>
  </si>
  <si>
    <t xml:space="preserve">                    VČ - odstupné</t>
  </si>
  <si>
    <t>A521 90 528</t>
  </si>
  <si>
    <t xml:space="preserve">                    VČ - náhr.mzdy po dobu dočas.prac.neschop.</t>
  </si>
  <si>
    <t>A522</t>
  </si>
  <si>
    <t xml:space="preserve">            Příjmy společníků a členů družstva ze závISMlé činnosti</t>
  </si>
  <si>
    <t>A523</t>
  </si>
  <si>
    <t xml:space="preserve">            Odměny členům orgánů společnosti a družstva</t>
  </si>
  <si>
    <t xml:space="preserve">            Zákonné sociální pojištění</t>
  </si>
  <si>
    <t>A524 00</t>
  </si>
  <si>
    <t xml:space="preserve">                Převod HČ - zákonné pojištění</t>
  </si>
  <si>
    <t>A524 00 000</t>
  </si>
  <si>
    <t xml:space="preserve">                    Převod HČ - zákon. poj.</t>
  </si>
  <si>
    <t>A524 01</t>
  </si>
  <si>
    <t xml:space="preserve">                Zdravotní pojištění organizace</t>
  </si>
  <si>
    <t>A524 01 000</t>
  </si>
  <si>
    <t xml:space="preserve">                    Zdravotní poj. organizace</t>
  </si>
  <si>
    <t>A524 02</t>
  </si>
  <si>
    <t xml:space="preserve">                Sociální pojištění organizace</t>
  </si>
  <si>
    <t>A524 02 000</t>
  </si>
  <si>
    <t xml:space="preserve">                    Sociální poj. organizace</t>
  </si>
  <si>
    <t>A524 13</t>
  </si>
  <si>
    <t xml:space="preserve">                Refundace - zdravotní pojištění</t>
  </si>
  <si>
    <t>A524 13 000</t>
  </si>
  <si>
    <t xml:space="preserve">                    Refundace - zdravotní pojištění</t>
  </si>
  <si>
    <t>A524 14</t>
  </si>
  <si>
    <t xml:space="preserve">                Refundace - sociální pojištění</t>
  </si>
  <si>
    <t>A524 14 000</t>
  </si>
  <si>
    <t xml:space="preserve">                    Refundace - sociální pojištění</t>
  </si>
  <si>
    <t>A524 90</t>
  </si>
  <si>
    <t xml:space="preserve">                Převod VČ - zákonné pojištění</t>
  </si>
  <si>
    <t>A524 90 501</t>
  </si>
  <si>
    <t xml:space="preserve">                    VČ - zdravotní pojištění</t>
  </si>
  <si>
    <t>A524 90 502</t>
  </si>
  <si>
    <t xml:space="preserve">                    VČ - sociální pojištění</t>
  </si>
  <si>
    <t xml:space="preserve">            Ostatní sociální pojištění</t>
  </si>
  <si>
    <t>A525 10</t>
  </si>
  <si>
    <t xml:space="preserve">                Jiné sociální pojištění</t>
  </si>
  <si>
    <t>A525 10 000</t>
  </si>
  <si>
    <t xml:space="preserve">                    Pojištění zaměstnanců (čtvrtletně)</t>
  </si>
  <si>
    <t>A525 10 001</t>
  </si>
  <si>
    <t xml:space="preserve">                    cestovní pojištění zaměstnanců</t>
  </si>
  <si>
    <t>A526</t>
  </si>
  <si>
    <t xml:space="preserve">            Sociální náklady individuálního podnikatele</t>
  </si>
  <si>
    <t xml:space="preserve">            Zákonné sociální dávky</t>
  </si>
  <si>
    <t>A527 00</t>
  </si>
  <si>
    <t xml:space="preserve">                Převod HČ - zák.sociál.nákl.</t>
  </si>
  <si>
    <t>A527 00 000</t>
  </si>
  <si>
    <t xml:space="preserve">                    Převod HČ - zák.sociál.nákl.</t>
  </si>
  <si>
    <t>A527 10</t>
  </si>
  <si>
    <t xml:space="preserve">                Zákonné sociální náklady</t>
  </si>
  <si>
    <t>A527 10 001</t>
  </si>
  <si>
    <t xml:space="preserve">                    FKSP - jednotný příděl</t>
  </si>
  <si>
    <t>A527 90</t>
  </si>
  <si>
    <t xml:space="preserve">                Převod VČ - zák.sociál.nákl.</t>
  </si>
  <si>
    <t>A527 90 510</t>
  </si>
  <si>
    <t xml:space="preserve">                    VČ - zák.sociál.nákl.(FKSP)</t>
  </si>
  <si>
    <t>A528</t>
  </si>
  <si>
    <t xml:space="preserve">            Ostatní sociální náklady</t>
  </si>
  <si>
    <t>A528 10</t>
  </si>
  <si>
    <t xml:space="preserve">                Jiné sociální náklady</t>
  </si>
  <si>
    <t>A528 10 000</t>
  </si>
  <si>
    <t xml:space="preserve">                zvyšování kvalifikace (OPMČ)</t>
  </si>
  <si>
    <t>A528 10 999</t>
  </si>
  <si>
    <t xml:space="preserve">                    Zvyšování kvalifikace - daň.neúčinné (vyplac.přes pokladnu)</t>
  </si>
  <si>
    <t>A53</t>
  </si>
  <si>
    <t xml:space="preserve">        Daně a poplatky</t>
  </si>
  <si>
    <t xml:space="preserve">            Daň silniční</t>
  </si>
  <si>
    <t>A531 00</t>
  </si>
  <si>
    <t xml:space="preserve">                Daň silniční</t>
  </si>
  <si>
    <t>A531 00 001</t>
  </si>
  <si>
    <t xml:space="preserve">                    Daň silniční</t>
  </si>
  <si>
    <t xml:space="preserve">            Daň z nemovitostí</t>
  </si>
  <si>
    <t>A532 00</t>
  </si>
  <si>
    <t xml:space="preserve">                Daň z nemovitostí</t>
  </si>
  <si>
    <t>A532 00 001</t>
  </si>
  <si>
    <t xml:space="preserve">                    Daň z nemovitostí</t>
  </si>
  <si>
    <t xml:space="preserve">            Ostatní daně a poplatky</t>
  </si>
  <si>
    <t>A538 01</t>
  </si>
  <si>
    <t xml:space="preserve">                Poplatky</t>
  </si>
  <si>
    <t>A538 01 001</t>
  </si>
  <si>
    <t xml:space="preserve">                    Ubytovací poplatek (odvod SM OI)</t>
  </si>
  <si>
    <t>A538 01 002</t>
  </si>
  <si>
    <t xml:space="preserve">                    Soudní poplatky</t>
  </si>
  <si>
    <t>A538 01 003</t>
  </si>
  <si>
    <t xml:space="preserve">                    Správní poplatky</t>
  </si>
  <si>
    <t>A538 01 006</t>
  </si>
  <si>
    <t xml:space="preserve">                    Poplatky za užívání dálnic a rychl.silnic, mýtné</t>
  </si>
  <si>
    <t>A538 01 004</t>
  </si>
  <si>
    <t xml:space="preserve">                    Ostatní poplatky</t>
  </si>
  <si>
    <t>A54</t>
  </si>
  <si>
    <t xml:space="preserve">        Jiné provozní náklady</t>
  </si>
  <si>
    <t>A541</t>
  </si>
  <si>
    <t xml:space="preserve">            Zůstatková cena prodaného nehm.a hm.dlouh.majetku</t>
  </si>
  <si>
    <t>A541 01</t>
  </si>
  <si>
    <t xml:space="preserve">                Úroky z prodlení</t>
  </si>
  <si>
    <t>A541 01 001</t>
  </si>
  <si>
    <t xml:space="preserve">                    Úroky z prodlení</t>
  </si>
  <si>
    <t>A541 02</t>
  </si>
  <si>
    <t xml:space="preserve">                Sankce za překročení regul.léčiv a PZT</t>
  </si>
  <si>
    <t>A541 02 002</t>
  </si>
  <si>
    <t xml:space="preserve">                    Preskripce L a PZT - min. rok</t>
  </si>
  <si>
    <t>A542 00</t>
  </si>
  <si>
    <t xml:space="preserve">                Jiné sankce - daň.účinné</t>
  </si>
  <si>
    <t>A542 00 008</t>
  </si>
  <si>
    <t xml:space="preserve">                    Odvod za nedodržení ZTP</t>
  </si>
  <si>
    <t>A542 01</t>
  </si>
  <si>
    <t xml:space="preserve">                Jiné pokuty a penále(dle dokladů)</t>
  </si>
  <si>
    <t>A542 01 004</t>
  </si>
  <si>
    <t xml:space="preserve">                    Pok.za pozdní odvody daní</t>
  </si>
  <si>
    <t>A542 01 012</t>
  </si>
  <si>
    <t xml:space="preserve">                    Pok.za poruš.léčebných předpisů</t>
  </si>
  <si>
    <t>A542 01 013</t>
  </si>
  <si>
    <t xml:space="preserve">                    Ostatní pokuty a penále</t>
  </si>
  <si>
    <t>A542 01 008</t>
  </si>
  <si>
    <t xml:space="preserve">                    Pok.za pozdní hlášení stát.org.(celní zpr., policie...)</t>
  </si>
  <si>
    <t>A542 01 010</t>
  </si>
  <si>
    <t xml:space="preserve">                    Pok.za poruš.zák. o veřejných zakázkách</t>
  </si>
  <si>
    <t>A542 01 011</t>
  </si>
  <si>
    <t xml:space="preserve">                    Penále z neopráv.použ.prostř.SR</t>
  </si>
  <si>
    <t>A543</t>
  </si>
  <si>
    <t xml:space="preserve">            Dary</t>
  </si>
  <si>
    <t xml:space="preserve">            Prodaný materiál</t>
  </si>
  <si>
    <t>A544 01</t>
  </si>
  <si>
    <t xml:space="preserve">                Prodané krevní přípravky</t>
  </si>
  <si>
    <t>A544 01 001</t>
  </si>
  <si>
    <t xml:space="preserve">                    Prodané krevní přípravky</t>
  </si>
  <si>
    <t>A544 01 002</t>
  </si>
  <si>
    <t xml:space="preserve">                    Prodaná plazma</t>
  </si>
  <si>
    <t>A544 01 003</t>
  </si>
  <si>
    <t xml:space="preserve">                    Prodané krevní deriváty</t>
  </si>
  <si>
    <t>A545</t>
  </si>
  <si>
    <t xml:space="preserve">            Ostatní pokuty a penále</t>
  </si>
  <si>
    <t>A546</t>
  </si>
  <si>
    <t xml:space="preserve">            OdpISM pohledávky</t>
  </si>
  <si>
    <t>A547</t>
  </si>
  <si>
    <t>A547 10</t>
  </si>
  <si>
    <t xml:space="preserve">                Manka a škody </t>
  </si>
  <si>
    <t>A547 10 002</t>
  </si>
  <si>
    <t xml:space="preserve">                    Zcizení a poškoz. maj.FNOL(jednání v NK)</t>
  </si>
  <si>
    <t>A547 13</t>
  </si>
  <si>
    <t xml:space="preserve">                Zmařený dlouhodobý majetek</t>
  </si>
  <si>
    <t>A547 13 001</t>
  </si>
  <si>
    <t xml:space="preserve">                    Zmařený dlohodobý majetek</t>
  </si>
  <si>
    <t>A547 99</t>
  </si>
  <si>
    <t xml:space="preserve">                Manka a škody nad normu(daň.neúčinné)</t>
  </si>
  <si>
    <t>A547 99 001</t>
  </si>
  <si>
    <t xml:space="preserve">                    Manka nad normu(daň.neúčinné)</t>
  </si>
  <si>
    <t>A548</t>
  </si>
  <si>
    <t xml:space="preserve">            Ostatní provozní náklady</t>
  </si>
  <si>
    <t xml:space="preserve">            Mimořádné provozní náklady</t>
  </si>
  <si>
    <t>A549 00</t>
  </si>
  <si>
    <t xml:space="preserve">                Převod HČ - ostatní náklady</t>
  </si>
  <si>
    <t>A549 00 000</t>
  </si>
  <si>
    <t xml:space="preserve">                    Převod HČ - ostatní náklady z činnosti</t>
  </si>
  <si>
    <t>A549 01</t>
  </si>
  <si>
    <t xml:space="preserve">                Technické zhodnocení budov</t>
  </si>
  <si>
    <t>A549 01 026</t>
  </si>
  <si>
    <t xml:space="preserve">                    TZ budov - OHE</t>
  </si>
  <si>
    <t>A549 01 025</t>
  </si>
  <si>
    <t xml:space="preserve">                    TZ budov - OSB</t>
  </si>
  <si>
    <t>A549 08</t>
  </si>
  <si>
    <t xml:space="preserve">                Odpočet DPH koeficientem</t>
  </si>
  <si>
    <t>A549 08 001</t>
  </si>
  <si>
    <t xml:space="preserve">                    Odpočet DPH koeficientem</t>
  </si>
  <si>
    <t>A549 08 002</t>
  </si>
  <si>
    <t xml:space="preserve">                    Dorovnání DPH k hlášení</t>
  </si>
  <si>
    <t>A549 08 003</t>
  </si>
  <si>
    <t xml:space="preserve">                    Vyrovovnání koeficientu DPH - roční</t>
  </si>
  <si>
    <t>A549 09</t>
  </si>
  <si>
    <t xml:space="preserve">                Odvody do SR z minulých let</t>
  </si>
  <si>
    <t>A549 09 000</t>
  </si>
  <si>
    <t xml:space="preserve">                    Odvody do SR z minulých let</t>
  </si>
  <si>
    <t>A549 10</t>
  </si>
  <si>
    <t xml:space="preserve">                Ostatní náklady z činnosti</t>
  </si>
  <si>
    <t>A549 10 001</t>
  </si>
  <si>
    <t xml:space="preserve">                    Ostatní náklady z činnosti</t>
  </si>
  <si>
    <t>A549 10 003</t>
  </si>
  <si>
    <t xml:space="preserve">                    Práce výrobní povahy(výroba klíčů,tabulek)</t>
  </si>
  <si>
    <t>A549 10 004</t>
  </si>
  <si>
    <t xml:space="preserve">                    Vyřazení expirovaných léků</t>
  </si>
  <si>
    <t>A549 10 005</t>
  </si>
  <si>
    <t xml:space="preserve">                    Refundace věcných nákladů</t>
  </si>
  <si>
    <t>A549 10 007</t>
  </si>
  <si>
    <t xml:space="preserve">                    Ostatní(byty ÚMO)</t>
  </si>
  <si>
    <t>A549 10 008</t>
  </si>
  <si>
    <t xml:space="preserve">                    Školení, kongresové poplatky tuzemské - lékaři</t>
  </si>
  <si>
    <t>A549 10 009</t>
  </si>
  <si>
    <t xml:space="preserve">                    Školení, kongresové poplatky tuzemské - ost.zdrav.pracov.</t>
  </si>
  <si>
    <t>A549 10 010</t>
  </si>
  <si>
    <t xml:space="preserve">                    Školení - nezdrav.pracov.</t>
  </si>
  <si>
    <t>A549 10 011</t>
  </si>
  <si>
    <t xml:space="preserve">                    Registrační poplatky - kongresy zahraniční</t>
  </si>
  <si>
    <t>A549 10 016</t>
  </si>
  <si>
    <t xml:space="preserve">                    Potraviny - ztratné do normy při zpracování</t>
  </si>
  <si>
    <t>A549 10 017</t>
  </si>
  <si>
    <t xml:space="preserve">                    Přecenění léků pod nákupní cenu (lékárna)</t>
  </si>
  <si>
    <t>A549 10 018</t>
  </si>
  <si>
    <t xml:space="preserve">                    Mimosoudní narovnání</t>
  </si>
  <si>
    <t>A549 10 401</t>
  </si>
  <si>
    <t xml:space="preserve">                    Organizace plesu</t>
  </si>
  <si>
    <t>A549 10 006</t>
  </si>
  <si>
    <t xml:space="preserve">                    Rozdíly z inventarizace</t>
  </si>
  <si>
    <t>A549 11</t>
  </si>
  <si>
    <t xml:space="preserve">                Pojištění (sml.418/2006)</t>
  </si>
  <si>
    <t>A549 11 001</t>
  </si>
  <si>
    <t xml:space="preserve">                    Pojištění - majetek (A 9001)</t>
  </si>
  <si>
    <t>A549 11 002</t>
  </si>
  <si>
    <t xml:space="preserve">                    Pojištění - odpověd.za škodu (B 9001)</t>
  </si>
  <si>
    <t>A549 11 003</t>
  </si>
  <si>
    <t xml:space="preserve">                    Pojištění - vozidla(zák., havar.) (C,D 9402)</t>
  </si>
  <si>
    <t xml:space="preserve"> info Mgr. Procházková, upřesnění 7.1.2020</t>
  </si>
  <si>
    <t>A549 11 004</t>
  </si>
  <si>
    <t xml:space="preserve">                    Pojištění - cestovní </t>
  </si>
  <si>
    <t xml:space="preserve"> info Mgr. Procházková, upřesnění 7.1.2021</t>
  </si>
  <si>
    <t>A549 20</t>
  </si>
  <si>
    <t xml:space="preserve">                Náklady účtované od UP</t>
  </si>
  <si>
    <t>nové 4 ks sanitek</t>
  </si>
  <si>
    <t>A549 20 000</t>
  </si>
  <si>
    <t xml:space="preserve">                    Náklady účtované od UP</t>
  </si>
  <si>
    <t>A549 21</t>
  </si>
  <si>
    <t xml:space="preserve">                Odměny dárcům</t>
  </si>
  <si>
    <t>A549 21 000</t>
  </si>
  <si>
    <t xml:space="preserve">                    Odměny dárcům</t>
  </si>
  <si>
    <t>A549 24</t>
  </si>
  <si>
    <t xml:space="preserve">                Ostatní výplaty fyzickým osobám</t>
  </si>
  <si>
    <t>A549 24 002</t>
  </si>
  <si>
    <t xml:space="preserve">                    Odškod.pacientů - renty</t>
  </si>
  <si>
    <t>A549 24 001</t>
  </si>
  <si>
    <t xml:space="preserve">                    Odškod.pacientů - prac. Úraz</t>
  </si>
  <si>
    <t>A549 25</t>
  </si>
  <si>
    <t xml:space="preserve">                Ostatní výplaty fyzickým osobám(OPMČ)</t>
  </si>
  <si>
    <t>A549 25 000</t>
  </si>
  <si>
    <t xml:space="preserve">                    Odškodn.-náhr.mzdy zam.(OPMČ)</t>
  </si>
  <si>
    <t>A549 70</t>
  </si>
  <si>
    <t xml:space="preserve">                Předpis - KDF za služby</t>
  </si>
  <si>
    <t>A549 70 000</t>
  </si>
  <si>
    <t xml:space="preserve">                    Předpis KDF - služby</t>
  </si>
  <si>
    <t>A549 71</t>
  </si>
  <si>
    <t xml:space="preserve">                Školení - ost.zaměst.THP (pouze OPMČ)</t>
  </si>
  <si>
    <t>A549 71 000</t>
  </si>
  <si>
    <t xml:space="preserve">                    Školení - ost.zaměst.THP(pouze OPMČ)</t>
  </si>
  <si>
    <t>A549 72</t>
  </si>
  <si>
    <t xml:space="preserve">                Školení, kongres.popl.tuzemské - lékaři (pouze OPMČ)</t>
  </si>
  <si>
    <t>A549 72 000</t>
  </si>
  <si>
    <t xml:space="preserve">                    Školení, kongres.popl.tuzemské - lékaři (pouze OPMČ)</t>
  </si>
  <si>
    <t>A549 73</t>
  </si>
  <si>
    <t xml:space="preserve">                Školení, kongres.popl.tuzemské - ostatní zdrav.prac.(pouze OPMČ)</t>
  </si>
  <si>
    <t>A549 73 000</t>
  </si>
  <si>
    <t xml:space="preserve">                    Školení, kongres.popl.tuzemské - ostatní zdrav.prac.(pouze OPMČ)</t>
  </si>
  <si>
    <t>A549 75</t>
  </si>
  <si>
    <t xml:space="preserve">                Předpis - KDF za stálé platby</t>
  </si>
  <si>
    <t>A549 75 000</t>
  </si>
  <si>
    <t xml:space="preserve">                    Předpis KDF - stálé platby</t>
  </si>
  <si>
    <t>A549 77</t>
  </si>
  <si>
    <t xml:space="preserve">                Registrační poplatky - kongresy zahraniční (pouze OPMČ)</t>
  </si>
  <si>
    <t>A549 77 000</t>
  </si>
  <si>
    <t xml:space="preserve">                    Registrační poplatky - kongresy zahraniční (pouze OPMČ)</t>
  </si>
  <si>
    <t>A549 80</t>
  </si>
  <si>
    <t xml:space="preserve">                Jiné náklady z darů</t>
  </si>
  <si>
    <t>A549 80 000</t>
  </si>
  <si>
    <t xml:space="preserve">                    Jiné náklady z fin.darů</t>
  </si>
  <si>
    <t>A549 90</t>
  </si>
  <si>
    <t xml:space="preserve">                Převod VČ - ostatní nákl.z činnosti</t>
  </si>
  <si>
    <t>A549 90 510</t>
  </si>
  <si>
    <t xml:space="preserve">                    VČ - ostatní náklady</t>
  </si>
  <si>
    <t>A549 90 501</t>
  </si>
  <si>
    <t xml:space="preserve">                    VČ - technické zhodnocení</t>
  </si>
  <si>
    <t>A549 90 525</t>
  </si>
  <si>
    <t xml:space="preserve">                    VČ - výpl.fyz.osobám-PaM</t>
  </si>
  <si>
    <t>A549 99</t>
  </si>
  <si>
    <t xml:space="preserve">                Přípěvky a poplatky(daň.neúčinné)</t>
  </si>
  <si>
    <t>A549 99 000</t>
  </si>
  <si>
    <t xml:space="preserve">                    Členské příspěvky a poplatky</t>
  </si>
  <si>
    <t>A549 99 001</t>
  </si>
  <si>
    <t xml:space="preserve">                    Zaměstnanecký benefit</t>
  </si>
  <si>
    <t>A549 99 002</t>
  </si>
  <si>
    <t>A55</t>
  </si>
  <si>
    <t xml:space="preserve">        Odpisy,rezervy a opravné položky provoz.nákladů</t>
  </si>
  <si>
    <t xml:space="preserve">            Odpisy dlouhodobého nehm. a hm. majetku</t>
  </si>
  <si>
    <t>A551 00</t>
  </si>
  <si>
    <t xml:space="preserve">                Převod HČ - odpisy DM</t>
  </si>
  <si>
    <t>A551 00 000</t>
  </si>
  <si>
    <t xml:space="preserve">                    Převod HČ - odpisy DM</t>
  </si>
  <si>
    <t>A551 10</t>
  </si>
  <si>
    <t xml:space="preserve">                Odpisy DM</t>
  </si>
  <si>
    <t>A551 10 002</t>
  </si>
  <si>
    <t xml:space="preserve">                    Odpisy DNM z odpisů</t>
  </si>
  <si>
    <t>A551 10 003</t>
  </si>
  <si>
    <t xml:space="preserve">                    Odpisy DHM - budovy z odpisů</t>
  </si>
  <si>
    <t>2019: prádelna 606.632 Kč</t>
  </si>
  <si>
    <t>A551 10 004</t>
  </si>
  <si>
    <t xml:space="preserve">                    Odpisy DHM - zdravot.techn. z odpisů</t>
  </si>
  <si>
    <t>A551 10 005</t>
  </si>
  <si>
    <t xml:space="preserve">                    Odpisy DHM - ostatní z odpisů</t>
  </si>
  <si>
    <t>A551 10 013</t>
  </si>
  <si>
    <t xml:space="preserve">                    Odpisy DHM - budovy z dotací</t>
  </si>
  <si>
    <t>A551 10 014</t>
  </si>
  <si>
    <t xml:space="preserve">                    Odpisy DHM - zdravot.techn. z dotací</t>
  </si>
  <si>
    <t>A551 10 015</t>
  </si>
  <si>
    <t xml:space="preserve">                    Odpisy DHM - ostatní z dotací</t>
  </si>
  <si>
    <t>A551 20</t>
  </si>
  <si>
    <t xml:space="preserve">                ZC vyřazeného DM</t>
  </si>
  <si>
    <t>A551 20 004</t>
  </si>
  <si>
    <t xml:space="preserve">                    ZC DHM - zdravot.techn. z odpisů</t>
  </si>
  <si>
    <t>A551 20 005</t>
  </si>
  <si>
    <t xml:space="preserve">                    ZC DHM - ostatní z odpisů</t>
  </si>
  <si>
    <t>A551 20 003</t>
  </si>
  <si>
    <t xml:space="preserve">                    ZC DHM - budovy z odpisů</t>
  </si>
  <si>
    <t>A551 20 002</t>
  </si>
  <si>
    <t xml:space="preserve">                    ZC DHM - z odpisů</t>
  </si>
  <si>
    <t>A551 20 014</t>
  </si>
  <si>
    <t xml:space="preserve">                    ZC DHM - zdravot.techn. z dotací</t>
  </si>
  <si>
    <t>A551 20 015</t>
  </si>
  <si>
    <t xml:space="preserve">                    ZC DHM - ostatní z dotací</t>
  </si>
  <si>
    <t>A551 90</t>
  </si>
  <si>
    <t xml:space="preserve">                Převod VČ - odpisy DM</t>
  </si>
  <si>
    <t>A551 90 510</t>
  </si>
  <si>
    <t xml:space="preserve">                    Převod VČ - odpisy DM</t>
  </si>
  <si>
    <t>A551 90 520</t>
  </si>
  <si>
    <t xml:space="preserve">                    Převod VČ - ZC vyřaz. DM</t>
  </si>
  <si>
    <t>A552</t>
  </si>
  <si>
    <t xml:space="preserve">            Tvorba a zúčtování rezerv podle zvláštních právních předpISMů</t>
  </si>
  <si>
    <t>A554</t>
  </si>
  <si>
    <t xml:space="preserve">            Tvorba a zúčtování ostatních rezerv</t>
  </si>
  <si>
    <t>A555</t>
  </si>
  <si>
    <t xml:space="preserve">            Tvorba a zúčtování komplexních nákladů příštích období</t>
  </si>
  <si>
    <t>A557</t>
  </si>
  <si>
    <t xml:space="preserve">            Zúčtování oprávky k opravné pol. k nabytému majet.</t>
  </si>
  <si>
    <t>A557 00</t>
  </si>
  <si>
    <t xml:space="preserve">                Náklady z vyřazených pohledávek(daň.účinné)</t>
  </si>
  <si>
    <t>A557 00 001</t>
  </si>
  <si>
    <t xml:space="preserve">                    Náklady z vyřaz.pohled.pro nedobytnost(daň.účinné)</t>
  </si>
  <si>
    <t>A557 99</t>
  </si>
  <si>
    <t xml:space="preserve">                Náklady z vyřazených pohledávek(daň.neúčinné)</t>
  </si>
  <si>
    <t>A557 99 001</t>
  </si>
  <si>
    <t xml:space="preserve">                    Náklady z vyřaz.pohled.pro nedobytnost (daň.neúčinné)</t>
  </si>
  <si>
    <t xml:space="preserve">            Tvorba zákonných opravných položek</t>
  </si>
  <si>
    <t>A558 00</t>
  </si>
  <si>
    <t xml:space="preserve">                Náklady z drobného dlouhodobého majetku</t>
  </si>
  <si>
    <t>A558 00 000</t>
  </si>
  <si>
    <t xml:space="preserve">                    Převod HČ - náklady z drobného dlouhodobého majetku</t>
  </si>
  <si>
    <t>A558 01</t>
  </si>
  <si>
    <t xml:space="preserve">                DDHM zdravotnický a laboratorní</t>
  </si>
  <si>
    <t>A558 01 001</t>
  </si>
  <si>
    <t>ONZTP</t>
  </si>
  <si>
    <t xml:space="preserve">                    DDHM - zdravotnické přístroje (sk.N_525)</t>
  </si>
  <si>
    <t>A558 01 002</t>
  </si>
  <si>
    <t xml:space="preserve">                    DDHM - zdravotnické nástroje (sk.Z_515)</t>
  </si>
  <si>
    <t>A558 01 080</t>
  </si>
  <si>
    <t xml:space="preserve">                    DDHM - zdravotnický a laboratorní (věcné dary)</t>
  </si>
  <si>
    <t>A558 01 081</t>
  </si>
  <si>
    <t xml:space="preserve">                    DDHM - zdravotnický a laboratorní (finanční dary)</t>
  </si>
  <si>
    <t>A558 02</t>
  </si>
  <si>
    <t xml:space="preserve">                DDHM - provozní</t>
  </si>
  <si>
    <t>A558 02 001</t>
  </si>
  <si>
    <t xml:space="preserve">                    DDHM - kuchyňské zařízení a nádobí (sk.V_26)</t>
  </si>
  <si>
    <t>A558 02 002</t>
  </si>
  <si>
    <t xml:space="preserve">                    DDHM - ostatní provozní technika (sk.V_35)</t>
  </si>
  <si>
    <t>A558 02 003</t>
  </si>
  <si>
    <t xml:space="preserve">                    DDHM - kacelářská technika (sk.V_37)</t>
  </si>
  <si>
    <t>vč. rezervy 110 tis.Kč</t>
  </si>
  <si>
    <t>A558 02 004</t>
  </si>
  <si>
    <t xml:space="preserve">                    DDHM - přepravní pouzdra pro PDS ( Potrubní poštu (sk.V_48)</t>
  </si>
  <si>
    <t>A558 02 005</t>
  </si>
  <si>
    <t xml:space="preserve">                    DDHM - OOPP pro pacienty a doprovod (sk.T_13)</t>
  </si>
  <si>
    <t>A558 02 080</t>
  </si>
  <si>
    <t xml:space="preserve">                    DDHM - provozní (věcné dary)</t>
  </si>
  <si>
    <t>A558 02 081</t>
  </si>
  <si>
    <t xml:space="preserve">                    DDHM - provozní (finanční dary)</t>
  </si>
  <si>
    <t>A558 04</t>
  </si>
  <si>
    <t xml:space="preserve">                DDHM - výpočetní technika</t>
  </si>
  <si>
    <t>A558 04 001</t>
  </si>
  <si>
    <t xml:space="preserve">                    DDHM - výpočetní technika (sk.P_35)</t>
  </si>
  <si>
    <t>A558 04 002</t>
  </si>
  <si>
    <t xml:space="preserve">                    DDHM - telefony (sk.P_49)</t>
  </si>
  <si>
    <t>A558 04 080</t>
  </si>
  <si>
    <t xml:space="preserve">                    DDHM - výpočetní technika (vecné dary)</t>
  </si>
  <si>
    <t>většinou generační obměna, viz rozpis.</t>
  </si>
  <si>
    <t>A558 04 081</t>
  </si>
  <si>
    <t xml:space="preserve">                    DDHM - výpočetní technika (finanční dary)</t>
  </si>
  <si>
    <t>nové freesety</t>
  </si>
  <si>
    <t>A558 05</t>
  </si>
  <si>
    <t xml:space="preserve">                DDHM - inventář</t>
  </si>
  <si>
    <t>A558 05 001</t>
  </si>
  <si>
    <t xml:space="preserve">                    DDHM - ostatní (sk.T_19)</t>
  </si>
  <si>
    <t>A558 05 002</t>
  </si>
  <si>
    <t xml:space="preserve">                    DDHM - nábytek (sk.V_31)</t>
  </si>
  <si>
    <t>A558 05 080</t>
  </si>
  <si>
    <t xml:space="preserve">                    DDHM - inventář (věcné dary)</t>
  </si>
  <si>
    <t>A558 05 081</t>
  </si>
  <si>
    <t xml:space="preserve">                    DDHM - inventář (finanční dary)</t>
  </si>
  <si>
    <t>A558 06</t>
  </si>
  <si>
    <t xml:space="preserve">                DDHM ostatní </t>
  </si>
  <si>
    <t>A558 06 001</t>
  </si>
  <si>
    <t xml:space="preserve">                    DDHM - ostatní, razítka (sk.V_47, V_112)</t>
  </si>
  <si>
    <t>A558 06 081</t>
  </si>
  <si>
    <t xml:space="preserve">                    DDHM ostatní (finanční dary) </t>
  </si>
  <si>
    <t>A558 06 080</t>
  </si>
  <si>
    <t xml:space="preserve">                    DDHM ostatní (věcné dary) </t>
  </si>
  <si>
    <t>A558 28</t>
  </si>
  <si>
    <t xml:space="preserve">                DDNM software </t>
  </si>
  <si>
    <t>A558 28 001</t>
  </si>
  <si>
    <t xml:space="preserve">                    DDNM - software (sk.P_38) </t>
  </si>
  <si>
    <t>A558 28 080</t>
  </si>
  <si>
    <t xml:space="preserve">                    DDNM software (věcné dary)</t>
  </si>
  <si>
    <t>A558 28 081</t>
  </si>
  <si>
    <t xml:space="preserve">                    DDNM software (finanční dary)</t>
  </si>
  <si>
    <t>hlavně nové licence MS Office</t>
  </si>
  <si>
    <t>A558 90</t>
  </si>
  <si>
    <t xml:space="preserve">                Převod VČ - náklady z drobného dlouhodobého majetku</t>
  </si>
  <si>
    <t>A558 90 501</t>
  </si>
  <si>
    <t>A559</t>
  </si>
  <si>
    <t xml:space="preserve">            Opravné položky</t>
  </si>
  <si>
    <t>A553</t>
  </si>
  <si>
    <t xml:space="preserve">            </t>
  </si>
  <si>
    <t>A553 90</t>
  </si>
  <si>
    <t xml:space="preserve">                Prodaný dlohoudobý hmotný majetek</t>
  </si>
  <si>
    <t>A553 90 000</t>
  </si>
  <si>
    <t xml:space="preserve">                    Prodaný dlohoudobý hmotný majetek</t>
  </si>
  <si>
    <t>A556</t>
  </si>
  <si>
    <t>A556 00</t>
  </si>
  <si>
    <t xml:space="preserve">                Tvorba a zúčtování oprav.pol.(daň.účinné)</t>
  </si>
  <si>
    <t>A556 00 001</t>
  </si>
  <si>
    <t xml:space="preserve">                    Tvorba a zúčtování oprav.pol.(daň.účinné)</t>
  </si>
  <si>
    <t>A556 99</t>
  </si>
  <si>
    <t xml:space="preserve">                Tvorba a zúčtování oprav.pol.(daň.neučinné)</t>
  </si>
  <si>
    <t>A556 99 000</t>
  </si>
  <si>
    <t xml:space="preserve">                    Tvorba a zúčtování oprav.pol.(daň.neúčinné)</t>
  </si>
  <si>
    <t>A56</t>
  </si>
  <si>
    <t xml:space="preserve">        Finanční náklady</t>
  </si>
  <si>
    <t>A561</t>
  </si>
  <si>
    <t xml:space="preserve">            Prodané cenné papíry a podíly</t>
  </si>
  <si>
    <t>A562</t>
  </si>
  <si>
    <t xml:space="preserve">            Úroky</t>
  </si>
  <si>
    <t>A562 10</t>
  </si>
  <si>
    <t xml:space="preserve">                Úroky</t>
  </si>
  <si>
    <t>A562 10 001</t>
  </si>
  <si>
    <t xml:space="preserve">                    Úroky - ostatní</t>
  </si>
  <si>
    <t xml:space="preserve">            Kursové ztráty</t>
  </si>
  <si>
    <t>A563 00</t>
  </si>
  <si>
    <t xml:space="preserve">                Převod HČ - kurzové ztráty</t>
  </si>
  <si>
    <t>A563 00 000</t>
  </si>
  <si>
    <t xml:space="preserve">                    Převod HČ - kurzové ztráty</t>
  </si>
  <si>
    <t>A563 01</t>
  </si>
  <si>
    <t xml:space="preserve">                Kurzové ztráty</t>
  </si>
  <si>
    <t>A563 01 000</t>
  </si>
  <si>
    <t xml:space="preserve">                    Kurzové ztráty</t>
  </si>
  <si>
    <t>A563 90</t>
  </si>
  <si>
    <t xml:space="preserve">                Převod VŠ - kurzové ztáty</t>
  </si>
  <si>
    <t>A563 90 510</t>
  </si>
  <si>
    <t xml:space="preserve">                    Převod VČ - kurzové ztráty</t>
  </si>
  <si>
    <t>A564</t>
  </si>
  <si>
    <t xml:space="preserve">            Náklady z přecenění majetkových cenných papírů</t>
  </si>
  <si>
    <t>A564 00</t>
  </si>
  <si>
    <t xml:space="preserve">                Náklady z přecenění reálnou hodnotou</t>
  </si>
  <si>
    <t>A564 00 001</t>
  </si>
  <si>
    <t xml:space="preserve">                    Náklady z přecenění reál.hodnotou maj.určeného k podeji podle § 64</t>
  </si>
  <si>
    <t>A566</t>
  </si>
  <si>
    <t xml:space="preserve">            Náklady z finančního majetku</t>
  </si>
  <si>
    <t>A567</t>
  </si>
  <si>
    <t xml:space="preserve">            Náklady z derivátových operací</t>
  </si>
  <si>
    <t>A568</t>
  </si>
  <si>
    <t xml:space="preserve">            Ostatní finanční náklady</t>
  </si>
  <si>
    <t>A569</t>
  </si>
  <si>
    <t xml:space="preserve">            Manka a škody na finančním majetku</t>
  </si>
  <si>
    <t>A57</t>
  </si>
  <si>
    <t xml:space="preserve">        Rezervy a opravné položky ve finanční oblasti </t>
  </si>
  <si>
    <t>A574</t>
  </si>
  <si>
    <t xml:space="preserve">            Tvorba a zúčtování finančních rezerv</t>
  </si>
  <si>
    <t>A579</t>
  </si>
  <si>
    <t xml:space="preserve">            Tvorba a zúčtování opravných položek ve finanční činnosti</t>
  </si>
  <si>
    <t>A58</t>
  </si>
  <si>
    <t xml:space="preserve">        Mimořádné náklady</t>
  </si>
  <si>
    <t>A581</t>
  </si>
  <si>
    <t xml:space="preserve">            Změna stavu nedokončené výroby</t>
  </si>
  <si>
    <t>A582</t>
  </si>
  <si>
    <t xml:space="preserve">            Změna stavu polotovarů vlastní výroby</t>
  </si>
  <si>
    <t>A583</t>
  </si>
  <si>
    <t xml:space="preserve">            Změna stavu výrobků</t>
  </si>
  <si>
    <t>A584</t>
  </si>
  <si>
    <t xml:space="preserve">            Změna stavu zvířat</t>
  </si>
  <si>
    <t>A585</t>
  </si>
  <si>
    <t xml:space="preserve">            Aktivace materiálu a zboží</t>
  </si>
  <si>
    <t>A586</t>
  </si>
  <si>
    <t xml:space="preserve">            Aktivace vnitropodnikových služeb</t>
  </si>
  <si>
    <t>A587</t>
  </si>
  <si>
    <t xml:space="preserve">            Aktivace dlouhodobého nehmotného majetku</t>
  </si>
  <si>
    <t>A588</t>
  </si>
  <si>
    <t xml:space="preserve">            Ostatní mimořádné náklady</t>
  </si>
  <si>
    <t>A589</t>
  </si>
  <si>
    <t xml:space="preserve">            Tvorba a zúčtování opravných položek v mimořádné činnosti</t>
  </si>
  <si>
    <t>A59</t>
  </si>
  <si>
    <t xml:space="preserve">        Daně z příjmů a převodové účty</t>
  </si>
  <si>
    <t xml:space="preserve">            Daň z příjmů z běžné činnosti - splatná</t>
  </si>
  <si>
    <t>A591 00</t>
  </si>
  <si>
    <t xml:space="preserve">                Daň z příjmu</t>
  </si>
  <si>
    <t>A591 00 000</t>
  </si>
  <si>
    <t xml:space="preserve">                    Daň z příjmu - vyúčtování (min.období)</t>
  </si>
  <si>
    <t>A591 00 001</t>
  </si>
  <si>
    <t xml:space="preserve">                    Daň z příjmu - zrušení dohadné položky (min.období)</t>
  </si>
  <si>
    <t>A591 00 002</t>
  </si>
  <si>
    <t xml:space="preserve">                    daň z příjmu - vytvoření dohadné položky (akt. období)</t>
  </si>
  <si>
    <t>A592</t>
  </si>
  <si>
    <t xml:space="preserve">            Daň z příjmů - odložená</t>
  </si>
  <si>
    <t>A593</t>
  </si>
  <si>
    <t xml:space="preserve">            Daň z příjmů z mimořádné činnosti - splatná</t>
  </si>
  <si>
    <t>A594</t>
  </si>
  <si>
    <t xml:space="preserve">            Daň z příjmů z mimořádné činnosti - odložená</t>
  </si>
  <si>
    <t>A595</t>
  </si>
  <si>
    <t xml:space="preserve">            Dodatečné odvody daně z příjmu</t>
  </si>
  <si>
    <t>A596</t>
  </si>
  <si>
    <t xml:space="preserve">            Převod podílu na výsledku hospodaření společníkům</t>
  </si>
  <si>
    <t>A597</t>
  </si>
  <si>
    <t xml:space="preserve">            Převod provozních nákladů</t>
  </si>
  <si>
    <t>A598</t>
  </si>
  <si>
    <t xml:space="preserve">            Prevod finančních nákladů</t>
  </si>
  <si>
    <t>A599</t>
  </si>
  <si>
    <t xml:space="preserve">            Tvorba a zúčtování rezervy na daň z příjmů</t>
  </si>
  <si>
    <t>A6</t>
  </si>
  <si>
    <t xml:space="preserve">    Výnosy</t>
  </si>
  <si>
    <t>A60</t>
  </si>
  <si>
    <t xml:space="preserve">        Tržby za vlastní výkony a zboží</t>
  </si>
  <si>
    <t>A601</t>
  </si>
  <si>
    <t xml:space="preserve">            Tržby za vlastní výrobky</t>
  </si>
  <si>
    <t xml:space="preserve">            Tržby z prodeje služeb</t>
  </si>
  <si>
    <t>A602 10</t>
  </si>
  <si>
    <t xml:space="preserve">                Zdravotní služby samoplátcům a právnickým osobám</t>
  </si>
  <si>
    <t>A602 10 322</t>
  </si>
  <si>
    <t xml:space="preserve">                    Zdr.služby - právn.osoby</t>
  </si>
  <si>
    <t>A602 10 323</t>
  </si>
  <si>
    <t xml:space="preserve">                    Zdr.služby - státní orgány</t>
  </si>
  <si>
    <t>A602 10 350</t>
  </si>
  <si>
    <t xml:space="preserve">                    Zdr.služby - nadstandart</t>
  </si>
  <si>
    <t>A602 10 351</t>
  </si>
  <si>
    <t xml:space="preserve">                    Zdr.služby - doprovod (otec u porodu)</t>
  </si>
  <si>
    <t>A602 10 354</t>
  </si>
  <si>
    <t xml:space="preserve">                    Zdr.služby - cizinci</t>
  </si>
  <si>
    <t>A602 10 359</t>
  </si>
  <si>
    <t xml:space="preserve">                    Zdr.služby - tuzemci (plastika atd. ...)</t>
  </si>
  <si>
    <t>A602 27</t>
  </si>
  <si>
    <t xml:space="preserve">                Zdr. služby - výkony ředění cytos.  LEK</t>
  </si>
  <si>
    <t>A602 27 200</t>
  </si>
  <si>
    <t xml:space="preserve">                    Výkony ředění cytostat. - ZP</t>
  </si>
  <si>
    <t>A602 27 300</t>
  </si>
  <si>
    <t xml:space="preserve">                    Dispenzační poplatek lékárny</t>
  </si>
  <si>
    <t>A602 27 100</t>
  </si>
  <si>
    <t xml:space="preserve">                    Výkony ředění cytostat. - VZP</t>
  </si>
  <si>
    <t>A602 28</t>
  </si>
  <si>
    <t xml:space="preserve">                Zdr. výkony - VZP sledov.položky    OZPI</t>
  </si>
  <si>
    <t>A602 28 108</t>
  </si>
  <si>
    <t xml:space="preserve">                    Výkony + materiál - VZP na výkon</t>
  </si>
  <si>
    <t>A602 28 109</t>
  </si>
  <si>
    <t xml:space="preserve">                    Výkony stomatologie</t>
  </si>
  <si>
    <t>A602 28 142</t>
  </si>
  <si>
    <t xml:space="preserve">                    Výkony a ZUM IVF</t>
  </si>
  <si>
    <t>A602 28 143</t>
  </si>
  <si>
    <t xml:space="preserve">                    Výkony mamografie</t>
  </si>
  <si>
    <t>A602 28 190</t>
  </si>
  <si>
    <t xml:space="preserve">                    Výkony pojištěncům EHS</t>
  </si>
  <si>
    <t>A602 28 191</t>
  </si>
  <si>
    <t xml:space="preserve">                    Výkony za cizince (mimo EHS)</t>
  </si>
  <si>
    <t>A602 29</t>
  </si>
  <si>
    <t xml:space="preserve">                Zdr. výkony - ost. ZP sled.položky  OZPI</t>
  </si>
  <si>
    <t>A602 29 201</t>
  </si>
  <si>
    <t>OZPI</t>
  </si>
  <si>
    <t xml:space="preserve">                    Výkony + mater. - ZP ma výkon</t>
  </si>
  <si>
    <t>A602 29 202</t>
  </si>
  <si>
    <t xml:space="preserve">                    Výkony pojišť.EHS, výkony za cizinci (mimo EHS)</t>
  </si>
  <si>
    <t>A602 29 208</t>
  </si>
  <si>
    <t xml:space="preserve">                    Výkony + mater. - ZP na výkon</t>
  </si>
  <si>
    <t>A602 29 209</t>
  </si>
  <si>
    <t>A602 29 241</t>
  </si>
  <si>
    <t xml:space="preserve">                    Výkony hemodialýzy</t>
  </si>
  <si>
    <t>A602 29 242</t>
  </si>
  <si>
    <t>A602 29 243</t>
  </si>
  <si>
    <t>A602 29 245</t>
  </si>
  <si>
    <t xml:space="preserve">                    Výkony robotického centra</t>
  </si>
  <si>
    <t>A602 29 246</t>
  </si>
  <si>
    <t xml:space="preserve">                    PET/CT (pouze rozp.)</t>
  </si>
  <si>
    <t>A602 29 290</t>
  </si>
  <si>
    <t>A602 30</t>
  </si>
  <si>
    <t xml:space="preserve">                Přepravné pacientů vykázané ZP     OZPI</t>
  </si>
  <si>
    <t>A602 30 001</t>
  </si>
  <si>
    <t xml:space="preserve">                    Přepravné pacientů - VZP</t>
  </si>
  <si>
    <t>A602 30 002</t>
  </si>
  <si>
    <t xml:space="preserve">                    Přepravné pacientů - ZP</t>
  </si>
  <si>
    <t>A602 40</t>
  </si>
  <si>
    <t xml:space="preserve">                Odhad zdr. výkonů                   OUC-OZPI</t>
  </si>
  <si>
    <t>A602 40 101</t>
  </si>
  <si>
    <t xml:space="preserve">                    Vyrov. odh.výk.za zdr.péči ZP (z minulých let)</t>
  </si>
  <si>
    <t>A602 40 102</t>
  </si>
  <si>
    <t xml:space="preserve">                    vyrov. odh. výk. za zdr. péči ZP (aktuální rok)</t>
  </si>
  <si>
    <t>A602 40 001</t>
  </si>
  <si>
    <t xml:space="preserve">                    odhad výk. za zdr. péči ZP (z minulých let)</t>
  </si>
  <si>
    <t>A602 40 002</t>
  </si>
  <si>
    <t xml:space="preserve">                    Odhad výk.za zdr.péči ZP (aktuální rok)</t>
  </si>
  <si>
    <t>A602 41</t>
  </si>
  <si>
    <t xml:space="preserve">                Odmítnutí vykázané péče     OZPI</t>
  </si>
  <si>
    <t>A602 41 201</t>
  </si>
  <si>
    <t xml:space="preserve">                    Odmítnutí vykázané péče, receptů, poukázek PZt, Tr - ZP</t>
  </si>
  <si>
    <t>A602 41 101</t>
  </si>
  <si>
    <t xml:space="preserve">                    Odmítnutí vykázané péče, receptů, poukázek PZt, Tr - VZP</t>
  </si>
  <si>
    <t>A602 44</t>
  </si>
  <si>
    <t xml:space="preserve">                Agregované výkony                   OZPI</t>
  </si>
  <si>
    <t>A602 44 409</t>
  </si>
  <si>
    <t xml:space="preserve">                    Agreg. výk. ostat. nemocnic</t>
  </si>
  <si>
    <t>A602 45</t>
  </si>
  <si>
    <t xml:space="preserve">                Fakturace ZP - běžný rok (paušál)   OZPI</t>
  </si>
  <si>
    <t>A602 45 401</t>
  </si>
  <si>
    <t xml:space="preserve">                    Tržby ZP za zdrav.péči - paušál</t>
  </si>
  <si>
    <t>A602 45 415</t>
  </si>
  <si>
    <t xml:space="preserve">                    Tržby ZP za léky v centrech - paušál</t>
  </si>
  <si>
    <t>A602 45 400</t>
  </si>
  <si>
    <t xml:space="preserve">                    Tržby VZP za zdrav.péči - paušál</t>
  </si>
  <si>
    <t>A602 45 409</t>
  </si>
  <si>
    <t xml:space="preserve">                    Tržby od VZP za dopravu - paušál</t>
  </si>
  <si>
    <t>A602 45 414</t>
  </si>
  <si>
    <t xml:space="preserve">                    Tržby VZP za léky v centrech - paušál</t>
  </si>
  <si>
    <t>A602 46</t>
  </si>
  <si>
    <t xml:space="preserve">                Dorovnání péče ZP - min.let         OZPI</t>
  </si>
  <si>
    <t>A602 46 401</t>
  </si>
  <si>
    <t xml:space="preserve">                    Tržby ZP za zdrav.péči - dorovnání min.let</t>
  </si>
  <si>
    <t>A602 46 400</t>
  </si>
  <si>
    <t xml:space="preserve">                    Tržby VZP za zdrav.péči - dorovnání min.let</t>
  </si>
  <si>
    <t xml:space="preserve">            Tržby za zboží</t>
  </si>
  <si>
    <t>A604 01</t>
  </si>
  <si>
    <t xml:space="preserve">                Prodej zboží - FNOL</t>
  </si>
  <si>
    <t>A604 01 001</t>
  </si>
  <si>
    <t xml:space="preserve">                    Kantýna - prodej        </t>
  </si>
  <si>
    <t>A604 01 002</t>
  </si>
  <si>
    <t>A604 50</t>
  </si>
  <si>
    <t xml:space="preserve">                Výnosy z prodaného zboží LEK        </t>
  </si>
  <si>
    <t>A604 50 360</t>
  </si>
  <si>
    <t xml:space="preserve">                    Prodej - doplatky pacientů</t>
  </si>
  <si>
    <t>A604 50 361</t>
  </si>
  <si>
    <t xml:space="preserve">                    Prodej derivátů zdrav.zařízením a ostatním organizacím</t>
  </si>
  <si>
    <t>A604 50 363</t>
  </si>
  <si>
    <t xml:space="preserve">                    Prodej ostatním org.</t>
  </si>
  <si>
    <t>A604 50 365</t>
  </si>
  <si>
    <t xml:space="preserve">                    Recepty pro ZP</t>
  </si>
  <si>
    <t>A604 50 366</t>
  </si>
  <si>
    <t xml:space="preserve">                    Prodej ZPr za hotové - výdejna PZT</t>
  </si>
  <si>
    <t>A604 50 368</t>
  </si>
  <si>
    <t xml:space="preserve">                    Poukazy pro ZP</t>
  </si>
  <si>
    <t>A604 50 370</t>
  </si>
  <si>
    <t xml:space="preserve">                    Prodej léků zdravotnickým zařízením</t>
  </si>
  <si>
    <t>A604 50 377</t>
  </si>
  <si>
    <t xml:space="preserve">                    Prodej center - ZP</t>
  </si>
  <si>
    <t>A604 50 383</t>
  </si>
  <si>
    <t xml:space="preserve">                    Prodej PZT FONI - ZP</t>
  </si>
  <si>
    <t>A604 50 384</t>
  </si>
  <si>
    <t xml:space="preserve">                    Prodej PZT FONI - doplatky pacientů</t>
  </si>
  <si>
    <t>A604 50 560</t>
  </si>
  <si>
    <t xml:space="preserve">                    Prodej neléčiv</t>
  </si>
  <si>
    <t>A604 50 374</t>
  </si>
  <si>
    <t xml:space="preserve">                    Prodej - enter.a parent.výživa - zdravotnickým zařízením</t>
  </si>
  <si>
    <t>A604 50 364</t>
  </si>
  <si>
    <t xml:space="preserve">                    Recepty pro VZP</t>
  </si>
  <si>
    <t>A604 50 367</t>
  </si>
  <si>
    <t xml:space="preserve">                    Poukazy pro VZP</t>
  </si>
  <si>
    <t>A604 50 373</t>
  </si>
  <si>
    <t xml:space="preserve">                    Prodej - enter.a parent.výživa - ZP</t>
  </si>
  <si>
    <t>A604 50 371</t>
  </si>
  <si>
    <t xml:space="preserve">                    Prodej - enter.a parent.výživa - ostatním organizacím</t>
  </si>
  <si>
    <t>A604 50 376</t>
  </si>
  <si>
    <t xml:space="preserve">                    Prodej center - recepty VZP</t>
  </si>
  <si>
    <t>A604 50 382</t>
  </si>
  <si>
    <t xml:space="preserve">                    Prodej PZT FONI - VZP</t>
  </si>
  <si>
    <t xml:space="preserve">            Tržby z nájmů</t>
  </si>
  <si>
    <t>A603 25</t>
  </si>
  <si>
    <t xml:space="preserve">                Výnosy z pronájmu </t>
  </si>
  <si>
    <t>A603 25 421</t>
  </si>
  <si>
    <t xml:space="preserve">                    Nájem ubytoven (9601)</t>
  </si>
  <si>
    <t>A603 25 422</t>
  </si>
  <si>
    <t xml:space="preserve">                    Nájem bytů (9655)</t>
  </si>
  <si>
    <t>A603 25 423</t>
  </si>
  <si>
    <t xml:space="preserve">                    Nájem nebytových prostor (99xx)</t>
  </si>
  <si>
    <t>A603 25 424</t>
  </si>
  <si>
    <t xml:space="preserve">                    Nájem DM - použití vybavení FNOL (pitevny)</t>
  </si>
  <si>
    <t>A603 25 425</t>
  </si>
  <si>
    <t xml:space="preserve">                    Nájem pozemků</t>
  </si>
  <si>
    <t>2020: prádelna 1.157 tis. Kč</t>
  </si>
  <si>
    <t>A603 25 426</t>
  </si>
  <si>
    <t xml:space="preserve">                    Nájem garáží a ploch k parkování  (KVF pokl.)</t>
  </si>
  <si>
    <t xml:space="preserve">            Regulační poplatky</t>
  </si>
  <si>
    <t>A609 10</t>
  </si>
  <si>
    <t xml:space="preserve">                Jiné výnosy z vlastních výkonů - regulační poplatky</t>
  </si>
  <si>
    <t>A609 10 320</t>
  </si>
  <si>
    <t xml:space="preserve">                    Regulační poplatky</t>
  </si>
  <si>
    <t>A61</t>
  </si>
  <si>
    <t xml:space="preserve">        změna stavu výrobků</t>
  </si>
  <si>
    <t>A613</t>
  </si>
  <si>
    <t xml:space="preserve">            změna stavu výrobků</t>
  </si>
  <si>
    <t>A62</t>
  </si>
  <si>
    <t xml:space="preserve">        Aktivace</t>
  </si>
  <si>
    <t>A621</t>
  </si>
  <si>
    <t>A622</t>
  </si>
  <si>
    <t>A623</t>
  </si>
  <si>
    <t>A624</t>
  </si>
  <si>
    <t xml:space="preserve">            Aktivace dlouhodobého hmotného majetku</t>
  </si>
  <si>
    <t>A64</t>
  </si>
  <si>
    <t xml:space="preserve">        Jiné provozní výnosy</t>
  </si>
  <si>
    <t>A641</t>
  </si>
  <si>
    <t xml:space="preserve">            Tržby z prodeje dlouhodobého nehm. a hm. majetku</t>
  </si>
  <si>
    <t>A641 00</t>
  </si>
  <si>
    <t xml:space="preserve">                Smluvní pokuty a úroky z prodlení</t>
  </si>
  <si>
    <t>A641 00 043</t>
  </si>
  <si>
    <t xml:space="preserve">                    Penále z prodl. - ostatní</t>
  </si>
  <si>
    <t>A641 00 044</t>
  </si>
  <si>
    <t xml:space="preserve">                    Penále z prodl. - LEK</t>
  </si>
  <si>
    <t>A641 00 052</t>
  </si>
  <si>
    <t xml:space="preserve">                    Úrok z prodlení - soudní rozh.</t>
  </si>
  <si>
    <t>A642</t>
  </si>
  <si>
    <t xml:space="preserve">            Tržby z prodeje materiálu</t>
  </si>
  <si>
    <t>A643</t>
  </si>
  <si>
    <t>A643 00</t>
  </si>
  <si>
    <t xml:space="preserve">                Výnosy z vyřazených pohledávek</t>
  </si>
  <si>
    <t>A643 00 003</t>
  </si>
  <si>
    <t xml:space="preserve">                    Výnosy z vyřazených pohledávek - ostatní</t>
  </si>
  <si>
    <t xml:space="preserve">            Smluvní pokuty a úroky z prodlení</t>
  </si>
  <si>
    <t>A644 23</t>
  </si>
  <si>
    <t xml:space="preserve">                Výnosy z prodeje materiálu   </t>
  </si>
  <si>
    <t>A644 23 001</t>
  </si>
  <si>
    <t xml:space="preserve">                    Prodej krevních výrobků TO</t>
  </si>
  <si>
    <t>A644 23 011</t>
  </si>
  <si>
    <t xml:space="preserve">                    Prodej plazmy TO</t>
  </si>
  <si>
    <t>A644 23 013</t>
  </si>
  <si>
    <t xml:space="preserve">                    Prodej krevních derivátů TO</t>
  </si>
  <si>
    <t>A644 23 501</t>
  </si>
  <si>
    <t xml:space="preserve">                    Sběr</t>
  </si>
  <si>
    <t>A644 23 500</t>
  </si>
  <si>
    <t xml:space="preserve">                    Prodej materiálu</t>
  </si>
  <si>
    <t>A646</t>
  </si>
  <si>
    <t xml:space="preserve">            Výnosy z odepsaných pohledávek</t>
  </si>
  <si>
    <t>A646 01</t>
  </si>
  <si>
    <t xml:space="preserve">                Výnosy z prodeje DHM (kromě pozemků)</t>
  </si>
  <si>
    <t>A646 01 004</t>
  </si>
  <si>
    <t xml:space="preserve">                    Výnosy z prodeje dopravních prostředků</t>
  </si>
  <si>
    <t xml:space="preserve">            Ostatní provozní výnosy - ostatní</t>
  </si>
  <si>
    <t>A648 01</t>
  </si>
  <si>
    <t xml:space="preserve">                Čerpání RF</t>
  </si>
  <si>
    <t>A648 01 002</t>
  </si>
  <si>
    <t xml:space="preserve">                    Čerpání RF - k úhradě sankcí</t>
  </si>
  <si>
    <t>A648 03</t>
  </si>
  <si>
    <t xml:space="preserve">                Čerpání RF - čerpání fin. darů</t>
  </si>
  <si>
    <t>A648 03 000</t>
  </si>
  <si>
    <t xml:space="preserve">                    Čerpání RF - čerpání finančních darů</t>
  </si>
  <si>
    <t>A648 24</t>
  </si>
  <si>
    <t xml:space="preserve">                Čerpání FKSP</t>
  </si>
  <si>
    <t>A648 24 048</t>
  </si>
  <si>
    <t xml:space="preserve">                    Čerpání z FKSP - peněžité dary</t>
  </si>
  <si>
    <t>A648 24 415</t>
  </si>
  <si>
    <t xml:space="preserve">                    Čerpání FKSP - příspěvek na stravu</t>
  </si>
  <si>
    <t>A648 24 005</t>
  </si>
  <si>
    <t xml:space="preserve">                    Čerpání FKSP - kulturní a tělovýchovné akce</t>
  </si>
  <si>
    <t xml:space="preserve">            Mimořádné provozní výnosy</t>
  </si>
  <si>
    <t>v kolektivní smlouvě 5 mil.Kč</t>
  </si>
  <si>
    <t>A649 06</t>
  </si>
  <si>
    <t xml:space="preserve">                Nárok na náhradu za manka a škody </t>
  </si>
  <si>
    <t>A649 06 000</t>
  </si>
  <si>
    <t xml:space="preserve">                    Nárok na náhradu za manka a škody </t>
  </si>
  <si>
    <t>A649 08</t>
  </si>
  <si>
    <t xml:space="preserve">                Ostatní výnosy z činnosti</t>
  </si>
  <si>
    <t>A649 08 000</t>
  </si>
  <si>
    <t xml:space="preserve">                    Rozdíly v zaokrouhlení</t>
  </si>
  <si>
    <t>A649 08 007</t>
  </si>
  <si>
    <t xml:space="preserve">                    Ostatní výnosy</t>
  </si>
  <si>
    <t>A649 08 009</t>
  </si>
  <si>
    <t>OPP</t>
  </si>
  <si>
    <t xml:space="preserve">                    Smlouva o účelově vázané úplatě</t>
  </si>
  <si>
    <t>A649 08 044</t>
  </si>
  <si>
    <t xml:space="preserve">                    Náhrady od pojišť. (majetek)</t>
  </si>
  <si>
    <t>A649 08 050</t>
  </si>
  <si>
    <t xml:space="preserve">                    Náhrady od pojišť. (zaměstn.)</t>
  </si>
  <si>
    <t>A649 08 512</t>
  </si>
  <si>
    <t xml:space="preserve">                    Příspěvek na stravu UP Ol.(vedl.čin.)</t>
  </si>
  <si>
    <t>A649 08 006</t>
  </si>
  <si>
    <t xml:space="preserve">                    Bonifikace</t>
  </si>
  <si>
    <t>A649 08 046</t>
  </si>
  <si>
    <t xml:space="preserve">                    Náhrady od pojišť. (mimosoudní narovnání)</t>
  </si>
  <si>
    <t>A649 10</t>
  </si>
  <si>
    <t xml:space="preserve">                Bonusy</t>
  </si>
  <si>
    <t>A649 10 001</t>
  </si>
  <si>
    <t>ONLEK</t>
  </si>
  <si>
    <t xml:space="preserve">                    Bonusy finanční - za léky (pro kliniky)</t>
  </si>
  <si>
    <t>A649 10 002</t>
  </si>
  <si>
    <t xml:space="preserve">                    Bonusy finanční - za ZPr (pro kliniky)</t>
  </si>
  <si>
    <t>A649 10 003</t>
  </si>
  <si>
    <t xml:space="preserve">                    Bonusy finanční - za léky (prodej)</t>
  </si>
  <si>
    <t>A649 10 004</t>
  </si>
  <si>
    <t xml:space="preserve">                    Bonusy finanční - ostatní</t>
  </si>
  <si>
    <t>A649 24</t>
  </si>
  <si>
    <t xml:space="preserve">                Ostatní služby - mimo zdrav.výkony  FAKTURACE</t>
  </si>
  <si>
    <t>A649 24 401</t>
  </si>
  <si>
    <t xml:space="preserve">                    Vstupenky (ples FNOL stř.9010)</t>
  </si>
  <si>
    <t>A649 24 402</t>
  </si>
  <si>
    <t xml:space="preserve">                    Poskytnutí práva na umístění reklamy (stř.9950)</t>
  </si>
  <si>
    <t>A649 24 403</t>
  </si>
  <si>
    <t xml:space="preserve">                    Poskytnutí práva na umístění reklamy - konfer.,ples (market.akce)</t>
  </si>
  <si>
    <t>A649 24 411</t>
  </si>
  <si>
    <t xml:space="preserve">                    Strava - zaměstnanci</t>
  </si>
  <si>
    <t>A649 24 413</t>
  </si>
  <si>
    <t xml:space="preserve">                    Strava - studenti</t>
  </si>
  <si>
    <t>A649 24 437</t>
  </si>
  <si>
    <t xml:space="preserve">                    Zpracování AT</t>
  </si>
  <si>
    <t>A649 24 438</t>
  </si>
  <si>
    <t xml:space="preserve">                    Výkony etické komise</t>
  </si>
  <si>
    <t>A649 24 439</t>
  </si>
  <si>
    <t xml:space="preserve">                    Klinické hodnocení - tuzemci (81xx,9003,9028)</t>
  </si>
  <si>
    <t>A649 24 440</t>
  </si>
  <si>
    <t xml:space="preserve">                    Klinické hodnocení - EU (81xx,9003,9028)</t>
  </si>
  <si>
    <t>A649 24 441</t>
  </si>
  <si>
    <t xml:space="preserve">                    Klinické hodnocení - 3.země (81xx,9003,9028)</t>
  </si>
  <si>
    <t>17.329 tis. Kč, nákladů</t>
  </si>
  <si>
    <t>A649 24 442</t>
  </si>
  <si>
    <t xml:space="preserve">                    Telekom.služby, soukr. hovory</t>
  </si>
  <si>
    <t>A649 24 443</t>
  </si>
  <si>
    <t xml:space="preserve">                    Znalecké posudky - Znaleký ústav</t>
  </si>
  <si>
    <t>A649 24 444</t>
  </si>
  <si>
    <t xml:space="preserve">                    Areál FNOL - poplatky za vjezd (lístky)</t>
  </si>
  <si>
    <t>A649 24 445</t>
  </si>
  <si>
    <t xml:space="preserve">                    Areál FNOL - poplatky za vjezd (karty zaměstnanců)</t>
  </si>
  <si>
    <t>A649 24 446</t>
  </si>
  <si>
    <t xml:space="preserve">                    Teoretické ústavy - poplatky za vjezd</t>
  </si>
  <si>
    <t>A649 24 449</t>
  </si>
  <si>
    <t xml:space="preserve">                    Ostatní provoz.sl.-hl.čin.</t>
  </si>
  <si>
    <t>A649 24 450</t>
  </si>
  <si>
    <t xml:space="preserve">                    Poštovné, balné za odeslání</t>
  </si>
  <si>
    <t>A649 24 451</t>
  </si>
  <si>
    <t xml:space="preserve">                    Areál FNOL - poplatky za vjezd (dodavatelé)</t>
  </si>
  <si>
    <t>A649 24 459</t>
  </si>
  <si>
    <t xml:space="preserve">                    Školení, stáže, odb. semináře, konference</t>
  </si>
  <si>
    <t>A649 24 460</t>
  </si>
  <si>
    <t xml:space="preserve">                    Foto při UZ a ost. služby</t>
  </si>
  <si>
    <t>A649 24 511</t>
  </si>
  <si>
    <t xml:space="preserve">                    Strava - cizí</t>
  </si>
  <si>
    <t>A649 24 549</t>
  </si>
  <si>
    <t xml:space="preserve">                    Ost. provozní služby (praní prádla, doprava)</t>
  </si>
  <si>
    <t>A649 24 447</t>
  </si>
  <si>
    <t xml:space="preserve">                    Ostatní provoz. sl. - hl. čin. (LPS)</t>
  </si>
  <si>
    <t>A649 24 448</t>
  </si>
  <si>
    <t xml:space="preserve">                    SOS - poplatky za vjezd do areálu FNOL</t>
  </si>
  <si>
    <t>2019: prádelna 307.010 Kč</t>
  </si>
  <si>
    <t>A649 25</t>
  </si>
  <si>
    <t xml:space="preserve">                Služby k pronájmu          FAKTURACE</t>
  </si>
  <si>
    <t>A649 25 441</t>
  </si>
  <si>
    <t xml:space="preserve">                    Plyn k pronájmům</t>
  </si>
  <si>
    <t>A649 25 443</t>
  </si>
  <si>
    <t xml:space="preserve">                    Elektřina k pronájmům</t>
  </si>
  <si>
    <t>A649 25 444</t>
  </si>
  <si>
    <t xml:space="preserve">                    Teplo k pronájmům</t>
  </si>
  <si>
    <t>A649 25 445</t>
  </si>
  <si>
    <t xml:space="preserve">                    Vodné, stočné k pronájmům</t>
  </si>
  <si>
    <t>A649 25 446</t>
  </si>
  <si>
    <t xml:space="preserve">                    Energetické služby k pronájmům</t>
  </si>
  <si>
    <t>A649 25 449</t>
  </si>
  <si>
    <t xml:space="preserve">                    Ost. služby k pronájmům</t>
  </si>
  <si>
    <t>A649 80</t>
  </si>
  <si>
    <t xml:space="preserve">                Věcné dary</t>
  </si>
  <si>
    <t>A649 80 001</t>
  </si>
  <si>
    <t>A65</t>
  </si>
  <si>
    <t xml:space="preserve">        Zúčtování rezerv</t>
  </si>
  <si>
    <t>A652</t>
  </si>
  <si>
    <t xml:space="preserve">            Zúčtování zákonných rezerv</t>
  </si>
  <si>
    <t>A654</t>
  </si>
  <si>
    <t xml:space="preserve">            Zúčtování ostatních rezerv</t>
  </si>
  <si>
    <t>A66</t>
  </si>
  <si>
    <t xml:space="preserve">        Finanční výnosy</t>
  </si>
  <si>
    <t>A661</t>
  </si>
  <si>
    <t xml:space="preserve">            Tržby z prodeje cenných papírů a podílů</t>
  </si>
  <si>
    <t>A662</t>
  </si>
  <si>
    <t>A662 00</t>
  </si>
  <si>
    <t xml:space="preserve">                Úroky - ostatní</t>
  </si>
  <si>
    <t>A662 00 001</t>
  </si>
  <si>
    <t xml:space="preserve">                    Úroky z běžného účtu</t>
  </si>
  <si>
    <t xml:space="preserve">            Kursové zisky</t>
  </si>
  <si>
    <t>A663 00</t>
  </si>
  <si>
    <t xml:space="preserve">                Kurzové zisky</t>
  </si>
  <si>
    <t>A663 00 001</t>
  </si>
  <si>
    <t xml:space="preserve">                    Kurzové zisky</t>
  </si>
  <si>
    <t>A664</t>
  </si>
  <si>
    <t xml:space="preserve">            Výnosy z přecenění majetkových cenných papírů</t>
  </si>
  <si>
    <t>A664 00</t>
  </si>
  <si>
    <t xml:space="preserve">                Výnosy z přecenění reálnou hodnotou - ostatní</t>
  </si>
  <si>
    <t>A664 00001</t>
  </si>
  <si>
    <t xml:space="preserve">                    Výnosy z přecenění reál.hodnotou maj.určeného k prodeji podle § 64</t>
  </si>
  <si>
    <t>A665</t>
  </si>
  <si>
    <t xml:space="preserve">            Výnosy z dlouhodobého finančního majetku</t>
  </si>
  <si>
    <t>A666</t>
  </si>
  <si>
    <t xml:space="preserve">            Výnosy z krátkodobého  finančního majetku</t>
  </si>
  <si>
    <t>A667</t>
  </si>
  <si>
    <t xml:space="preserve">            Výnosy z derivátových operací</t>
  </si>
  <si>
    <t>A668</t>
  </si>
  <si>
    <t xml:space="preserve">            Ostatní finanční výnosy</t>
  </si>
  <si>
    <t>A669</t>
  </si>
  <si>
    <t xml:space="preserve">            Přijaté finanční dary neúčelové</t>
  </si>
  <si>
    <t>A67</t>
  </si>
  <si>
    <t>A674</t>
  </si>
  <si>
    <t xml:space="preserve">            Zúčtování rezerv</t>
  </si>
  <si>
    <t xml:space="preserve">            Transfery</t>
  </si>
  <si>
    <t>A671 01</t>
  </si>
  <si>
    <t xml:space="preserve">                Nein.dotace, příspěvky, granty od zřizovatele</t>
  </si>
  <si>
    <t>A671 01 000</t>
  </si>
  <si>
    <t xml:space="preserve">                    Transfery MZ - ostatní</t>
  </si>
  <si>
    <t>A671 01 001</t>
  </si>
  <si>
    <t xml:space="preserve">                    Transfery MZ na VaV - věcné náklady</t>
  </si>
  <si>
    <t>A671 01 002</t>
  </si>
  <si>
    <t xml:space="preserve">                    Transfery MZ na VaV - mzdové náklady</t>
  </si>
  <si>
    <t>A671 01 007</t>
  </si>
  <si>
    <t xml:space="preserve">                    Transfery MZ na DDM</t>
  </si>
  <si>
    <t>3.600 tis. Kč, nákladů</t>
  </si>
  <si>
    <t>A671 01 010</t>
  </si>
  <si>
    <t xml:space="preserve">                    Transfery MZ - RIV (institucionální podpora)</t>
  </si>
  <si>
    <t>A671 01 006</t>
  </si>
  <si>
    <t xml:space="preserve">                    Transfery MZ na rezidenční místa</t>
  </si>
  <si>
    <t>A671 01 011</t>
  </si>
  <si>
    <t xml:space="preserve">                    Transfery MZ - MEDEVAC (humanitární program)</t>
  </si>
  <si>
    <t>A671 02</t>
  </si>
  <si>
    <t xml:space="preserve">                Neinv.dot., přísp., granty od jiného poskytovatele</t>
  </si>
  <si>
    <t>A671 02 001</t>
  </si>
  <si>
    <t xml:space="preserve">                    Transfery jiného poskytovatele - VaV věcné</t>
  </si>
  <si>
    <t>A671 02 002</t>
  </si>
  <si>
    <t xml:space="preserve">                    Transfery jiného poskytovatele - VaV mzdové</t>
  </si>
  <si>
    <t>A671 20</t>
  </si>
  <si>
    <t xml:space="preserve">                Výnosy k úč.403 06 (k úč.551 odpisy) - finanční dary</t>
  </si>
  <si>
    <t>A671 20 001</t>
  </si>
  <si>
    <t xml:space="preserve">                    Výnosy k úč.403 06 (k úč.551 odpisy) - finanční dary</t>
  </si>
  <si>
    <t>A68</t>
  </si>
  <si>
    <t xml:space="preserve">        Mimořádné výnosy</t>
  </si>
  <si>
    <t>A681</t>
  </si>
  <si>
    <t xml:space="preserve">            Výnosy ze změny metody</t>
  </si>
  <si>
    <t>A684</t>
  </si>
  <si>
    <t>A688</t>
  </si>
  <si>
    <t xml:space="preserve">            Ostatní mimořádné výnosy</t>
  </si>
  <si>
    <t>A689</t>
  </si>
  <si>
    <t xml:space="preserve">            Zúčtování opravných položek</t>
  </si>
  <si>
    <t>A69</t>
  </si>
  <si>
    <t xml:space="preserve">        Převodové účty</t>
  </si>
  <si>
    <t>A697</t>
  </si>
  <si>
    <t xml:space="preserve">            Převod provozních výnosů</t>
  </si>
  <si>
    <t>A698</t>
  </si>
  <si>
    <t xml:space="preserve">            Převod finančních výnosů</t>
  </si>
  <si>
    <t>A699</t>
  </si>
  <si>
    <t>Rozpočet 2020</t>
  </si>
  <si>
    <t>Platnost: od 1.1.2020</t>
  </si>
  <si>
    <t>Detail - analytický účet</t>
  </si>
  <si>
    <t>Účet</t>
  </si>
  <si>
    <t>Položka</t>
  </si>
  <si>
    <t>Schválený ROZPOČET 2020</t>
  </si>
  <si>
    <t>Schválený ROZPOČET 2020                          (v tis. Kč.)</t>
  </si>
  <si>
    <t xml:space="preserve">    Náklady</t>
  </si>
  <si>
    <t>A50110</t>
  </si>
  <si>
    <t>A50110001</t>
  </si>
  <si>
    <t>A50112</t>
  </si>
  <si>
    <t>A50112001</t>
  </si>
  <si>
    <t>A50112002</t>
  </si>
  <si>
    <t>A50112004</t>
  </si>
  <si>
    <t>A50113001</t>
  </si>
  <si>
    <t>A50113002</t>
  </si>
  <si>
    <t>A50113004</t>
  </si>
  <si>
    <t>A50113005</t>
  </si>
  <si>
    <t>A50113006</t>
  </si>
  <si>
    <t>A50113007</t>
  </si>
  <si>
    <t>A50113008</t>
  </si>
  <si>
    <t>A50113009</t>
  </si>
  <si>
    <t>A50113010</t>
  </si>
  <si>
    <t>A50113011</t>
  </si>
  <si>
    <t>A50113012</t>
  </si>
  <si>
    <t>A50113013</t>
  </si>
  <si>
    <t>A50113014</t>
  </si>
  <si>
    <t>A50113015</t>
  </si>
  <si>
    <t>A50113190</t>
  </si>
  <si>
    <t>A50113300</t>
  </si>
  <si>
    <t>A50114</t>
  </si>
  <si>
    <t>A50114002</t>
  </si>
  <si>
    <t>A50114003</t>
  </si>
  <si>
    <t>A50115001</t>
  </si>
  <si>
    <t>A50115002</t>
  </si>
  <si>
    <t>A50115003</t>
  </si>
  <si>
    <t>A50115004</t>
  </si>
  <si>
    <t>A50115005</t>
  </si>
  <si>
    <t>A50115006</t>
  </si>
  <si>
    <t>A50115007</t>
  </si>
  <si>
    <t>A50115008</t>
  </si>
  <si>
    <t>A50115009</t>
  </si>
  <si>
    <t>A50115011</t>
  </si>
  <si>
    <t>A50115013</t>
  </si>
  <si>
    <t>A50115015</t>
  </si>
  <si>
    <t>A50115016</t>
  </si>
  <si>
    <t>A50115020</t>
  </si>
  <si>
    <t>A50115021</t>
  </si>
  <si>
    <t>A50115040</t>
  </si>
  <si>
    <t>A50115050</t>
  </si>
  <si>
    <t>A50115060</t>
  </si>
  <si>
    <t>A50115061</t>
  </si>
  <si>
    <t>A50115062</t>
  </si>
  <si>
    <t>A50115063</t>
  </si>
  <si>
    <t>A50115064</t>
  </si>
  <si>
    <t>A50115065</t>
  </si>
  <si>
    <t>A50115066</t>
  </si>
  <si>
    <t>A50115067</t>
  </si>
  <si>
    <t>A50115068</t>
  </si>
  <si>
    <t>A50115069</t>
  </si>
  <si>
    <t>A50115070</t>
  </si>
  <si>
    <t>A50115071</t>
  </si>
  <si>
    <t>A50115072</t>
  </si>
  <si>
    <t>A50115073</t>
  </si>
  <si>
    <t>A50115074</t>
  </si>
  <si>
    <t>A50115075</t>
  </si>
  <si>
    <t>A50115076</t>
  </si>
  <si>
    <t>A50115077</t>
  </si>
  <si>
    <t>A50115079</t>
  </si>
  <si>
    <t>A50115080</t>
  </si>
  <si>
    <t>A50115082</t>
  </si>
  <si>
    <t>A50115083</t>
  </si>
  <si>
    <t>A50115085</t>
  </si>
  <si>
    <t>A50115089</t>
  </si>
  <si>
    <t>A50115090</t>
  </si>
  <si>
    <t>A50115010</t>
  </si>
  <si>
    <t xml:space="preserve">                    RTG materiál, filmy a chemikálie (Z504)</t>
  </si>
  <si>
    <t>A50115012</t>
  </si>
  <si>
    <t>A50116</t>
  </si>
  <si>
    <t>A50116001</t>
  </si>
  <si>
    <t>A50116002</t>
  </si>
  <si>
    <t>A50116003</t>
  </si>
  <si>
    <t>A50116004</t>
  </si>
  <si>
    <t>A50116006</t>
  </si>
  <si>
    <t>A50116010</t>
  </si>
  <si>
    <t>A50116402</t>
  </si>
  <si>
    <t>A50116403</t>
  </si>
  <si>
    <t>A50116404</t>
  </si>
  <si>
    <t>A50116502</t>
  </si>
  <si>
    <t>A50117</t>
  </si>
  <si>
    <t>A50117001</t>
  </si>
  <si>
    <t>A50117002</t>
  </si>
  <si>
    <t>A50117003</t>
  </si>
  <si>
    <t>A50117004</t>
  </si>
  <si>
    <t>A50117005</t>
  </si>
  <si>
    <t>A50117007</t>
  </si>
  <si>
    <t>A50117008</t>
  </si>
  <si>
    <t>A50117009</t>
  </si>
  <si>
    <t>A50117010</t>
  </si>
  <si>
    <t>A50117011</t>
  </si>
  <si>
    <t>A50117015</t>
  </si>
  <si>
    <t>A50117020</t>
  </si>
  <si>
    <t>A50117021</t>
  </si>
  <si>
    <t xml:space="preserve">                    Všeob.mat. - hosp.přístr.a nářadí (V32) od 1tis do 2999,99</t>
  </si>
  <si>
    <t>A50117022</t>
  </si>
  <si>
    <t xml:space="preserve">                    Všeob.mat. - kuchyň tech. (V33) od 1tis do 2999,99</t>
  </si>
  <si>
    <t>A50117023</t>
  </si>
  <si>
    <t xml:space="preserve">                    Všeob.mat. - kancel.tech. (V34) od 1tis do 2999,99</t>
  </si>
  <si>
    <t>A50117024</t>
  </si>
  <si>
    <t xml:space="preserve">                    Všeob.mat. - ostatní-vyjímky (V44) od 0,01 do 999,99</t>
  </si>
  <si>
    <t>A50117190</t>
  </si>
  <si>
    <t>A50117025</t>
  </si>
  <si>
    <t xml:space="preserve">                    Všeob.mat. - razítka ostatní (V111) od 0,01 do 2999,99</t>
  </si>
  <si>
    <t>A50118</t>
  </si>
  <si>
    <t>A50118002</t>
  </si>
  <si>
    <t>A50118003</t>
  </si>
  <si>
    <t>A50118004</t>
  </si>
  <si>
    <t>A50118005</t>
  </si>
  <si>
    <t>A50118006</t>
  </si>
  <si>
    <t>A50118007</t>
  </si>
  <si>
    <t>A50118009</t>
  </si>
  <si>
    <t xml:space="preserve">                    ND - ostatní technika (UTZ)</t>
  </si>
  <si>
    <t>A50119</t>
  </si>
  <si>
    <t>A50119002</t>
  </si>
  <si>
    <t>A50119077</t>
  </si>
  <si>
    <t>A50119090</t>
  </si>
  <si>
    <t>A50119092</t>
  </si>
  <si>
    <t>A50119100</t>
  </si>
  <si>
    <t>A50119101</t>
  </si>
  <si>
    <t>A50119102</t>
  </si>
  <si>
    <t>A50160</t>
  </si>
  <si>
    <t>A50160002</t>
  </si>
  <si>
    <t>A50180</t>
  </si>
  <si>
    <t>A50180000</t>
  </si>
  <si>
    <t>A50180001</t>
  </si>
  <si>
    <t>A50210</t>
  </si>
  <si>
    <t>A50210071</t>
  </si>
  <si>
    <t>A50210072</t>
  </si>
  <si>
    <t>A50210073</t>
  </si>
  <si>
    <t>A50210075</t>
  </si>
  <si>
    <t>A50401</t>
  </si>
  <si>
    <t>A50401001</t>
  </si>
  <si>
    <t>A50401002</t>
  </si>
  <si>
    <t>A50401003</t>
  </si>
  <si>
    <t>A50495</t>
  </si>
  <si>
    <t>A50495360</t>
  </si>
  <si>
    <t>A50495361</t>
  </si>
  <si>
    <t>A50495363</t>
  </si>
  <si>
    <t>A50495365</t>
  </si>
  <si>
    <t>A50495366</t>
  </si>
  <si>
    <t>A50495368</t>
  </si>
  <si>
    <t xml:space="preserve">                    Nákl. na prodej - poukazy ZP</t>
  </si>
  <si>
    <t>A50495370</t>
  </si>
  <si>
    <t>A50495377</t>
  </si>
  <si>
    <t>A50495383</t>
  </si>
  <si>
    <t xml:space="preserve">                    Nákl. na prodej PZT FONI - ZP</t>
  </si>
  <si>
    <t>A50495384</t>
  </si>
  <si>
    <t>A50495560</t>
  </si>
  <si>
    <t>A50700</t>
  </si>
  <si>
    <t>A50700002</t>
  </si>
  <si>
    <t>A50700031</t>
  </si>
  <si>
    <t>A50700032</t>
  </si>
  <si>
    <t>A50711</t>
  </si>
  <si>
    <t>A50711001</t>
  </si>
  <si>
    <t>A50711002</t>
  </si>
  <si>
    <t>A50711003</t>
  </si>
  <si>
    <t xml:space="preserve">                    Parenterální výživa</t>
  </si>
  <si>
    <t>A51102</t>
  </si>
  <si>
    <t>A51102021</t>
  </si>
  <si>
    <t>A51102022</t>
  </si>
  <si>
    <t>A51102023</t>
  </si>
  <si>
    <t>A51102024</t>
  </si>
  <si>
    <t>A51102025</t>
  </si>
  <si>
    <t>A51102026</t>
  </si>
  <si>
    <t>A51102027</t>
  </si>
  <si>
    <t>A51102029</t>
  </si>
  <si>
    <t>A51102030</t>
  </si>
  <si>
    <t>A51102032</t>
  </si>
  <si>
    <t xml:space="preserve">                    Opravy zdravotnické techniky - UTZ</t>
  </si>
  <si>
    <t>A51102033</t>
  </si>
  <si>
    <t xml:space="preserve">                    Opravy ostatní techniky - UTZ</t>
  </si>
  <si>
    <t>A51102034</t>
  </si>
  <si>
    <t xml:space="preserve">                    Opravy ostatní techniky - ELSYS</t>
  </si>
  <si>
    <t>A51201</t>
  </si>
  <si>
    <t>A51201000</t>
  </si>
  <si>
    <t>A51202</t>
  </si>
  <si>
    <t>A51202001</t>
  </si>
  <si>
    <t>A51203</t>
  </si>
  <si>
    <t>A51203000</t>
  </si>
  <si>
    <t>A51280</t>
  </si>
  <si>
    <t>A51280000</t>
  </si>
  <si>
    <t>A51399</t>
  </si>
  <si>
    <t>A51399001</t>
  </si>
  <si>
    <t>A51399002</t>
  </si>
  <si>
    <t>A51801</t>
  </si>
  <si>
    <t>A51801000</t>
  </si>
  <si>
    <t>A51802</t>
  </si>
  <si>
    <t>A51802001</t>
  </si>
  <si>
    <t>A51802003</t>
  </si>
  <si>
    <t>A51804</t>
  </si>
  <si>
    <t>A51804001</t>
  </si>
  <si>
    <t>A51804002</t>
  </si>
  <si>
    <t>A51804004</t>
  </si>
  <si>
    <t>A51804005</t>
  </si>
  <si>
    <t>A51804003</t>
  </si>
  <si>
    <t>A51805</t>
  </si>
  <si>
    <t>A51805001</t>
  </si>
  <si>
    <t>A51806</t>
  </si>
  <si>
    <t>A51806001</t>
  </si>
  <si>
    <t>A51806002</t>
  </si>
  <si>
    <t>A51806004</t>
  </si>
  <si>
    <t>A51806005</t>
  </si>
  <si>
    <t>A51806006</t>
  </si>
  <si>
    <t>A51806011</t>
  </si>
  <si>
    <t>A51806007</t>
  </si>
  <si>
    <t>A51807</t>
  </si>
  <si>
    <t>A51807002</t>
  </si>
  <si>
    <t>A51807012</t>
  </si>
  <si>
    <t>A51807411</t>
  </si>
  <si>
    <t>A51808</t>
  </si>
  <si>
    <t>A51808007</t>
  </si>
  <si>
    <t>A51808008</t>
  </si>
  <si>
    <t>A51808009</t>
  </si>
  <si>
    <t>A51808010</t>
  </si>
  <si>
    <t>A51808011</t>
  </si>
  <si>
    <t>A51808012</t>
  </si>
  <si>
    <t>A51808013</t>
  </si>
  <si>
    <t>A51808014</t>
  </si>
  <si>
    <t xml:space="preserve">                    Smluvní servis - potrubní pošta          </t>
  </si>
  <si>
    <t>A51808018</t>
  </si>
  <si>
    <t>A51808019</t>
  </si>
  <si>
    <t>A51808020</t>
  </si>
  <si>
    <t xml:space="preserve">                    Smluvní servis - UTZ</t>
  </si>
  <si>
    <t>A51808021</t>
  </si>
  <si>
    <t xml:space="preserve">                    Revize, tech.kontroly, prev.prohl.- UTZ</t>
  </si>
  <si>
    <t>A51809</t>
  </si>
  <si>
    <t>A51809001</t>
  </si>
  <si>
    <t>A51874</t>
  </si>
  <si>
    <t>A51874001</t>
  </si>
  <si>
    <t>A51874002</t>
  </si>
  <si>
    <t>A51874004</t>
  </si>
  <si>
    <t>A51874005</t>
  </si>
  <si>
    <t>A51874008</t>
  </si>
  <si>
    <t>A51874010</t>
  </si>
  <si>
    <t>A51874011</t>
  </si>
  <si>
    <t>A51874012</t>
  </si>
  <si>
    <t>A51874013</t>
  </si>
  <si>
    <t>A51874015</t>
  </si>
  <si>
    <t>A51874017</t>
  </si>
  <si>
    <t>A51874018</t>
  </si>
  <si>
    <t>A51874019</t>
  </si>
  <si>
    <t>A51874020</t>
  </si>
  <si>
    <t>A51874003</t>
  </si>
  <si>
    <t xml:space="preserve">                    Znalecké posudky, odměny z klinických hodnocení</t>
  </si>
  <si>
    <t>A51880</t>
  </si>
  <si>
    <t>A51880000</t>
  </si>
  <si>
    <t>A52111</t>
  </si>
  <si>
    <t>A52111000</t>
  </si>
  <si>
    <t>A52121</t>
  </si>
  <si>
    <t>A52121000</t>
  </si>
  <si>
    <t>A52128</t>
  </si>
  <si>
    <t>A52128000</t>
  </si>
  <si>
    <t>A52148</t>
  </si>
  <si>
    <t>A52148000</t>
  </si>
  <si>
    <t>A52401</t>
  </si>
  <si>
    <t>A52401000</t>
  </si>
  <si>
    <t>A52402</t>
  </si>
  <si>
    <t>A52402000</t>
  </si>
  <si>
    <t>A52510</t>
  </si>
  <si>
    <t>A52510000</t>
  </si>
  <si>
    <t>A52710</t>
  </si>
  <si>
    <t>A52710001</t>
  </si>
  <si>
    <t>A53100</t>
  </si>
  <si>
    <t>A53100001</t>
  </si>
  <si>
    <t>A53200</t>
  </si>
  <si>
    <t>A53200001</t>
  </si>
  <si>
    <t>A53801</t>
  </si>
  <si>
    <t>A53801006</t>
  </si>
  <si>
    <t>A54200</t>
  </si>
  <si>
    <t>A54200008</t>
  </si>
  <si>
    <t xml:space="preserve">                    Sankce-odvod za nedodrž.zaměstn.TZP</t>
  </si>
  <si>
    <t>A54401</t>
  </si>
  <si>
    <t>A54401001</t>
  </si>
  <si>
    <t>A54401002</t>
  </si>
  <si>
    <t>A54401003</t>
  </si>
  <si>
    <t xml:space="preserve">            Manka a škody</t>
  </si>
  <si>
    <t>A54908</t>
  </si>
  <si>
    <t>A54908001</t>
  </si>
  <si>
    <t>A54910</t>
  </si>
  <si>
    <t>A54910003</t>
  </si>
  <si>
    <t>A54910007</t>
  </si>
  <si>
    <t>A54910008</t>
  </si>
  <si>
    <t>A54910009</t>
  </si>
  <si>
    <t>A54910010</t>
  </si>
  <si>
    <t>A54910011</t>
  </si>
  <si>
    <t>A54910401</t>
  </si>
  <si>
    <t>A54911</t>
  </si>
  <si>
    <t>A54911001</t>
  </si>
  <si>
    <t>A54911002</t>
  </si>
  <si>
    <t>A54911003</t>
  </si>
  <si>
    <t>A54911004</t>
  </si>
  <si>
    <t xml:space="preserve">                    Pojištění - cestovní</t>
  </si>
  <si>
    <t>A54920</t>
  </si>
  <si>
    <t>A54920000</t>
  </si>
  <si>
    <t>A54921</t>
  </si>
  <si>
    <t>A54921000</t>
  </si>
  <si>
    <t>A54924</t>
  </si>
  <si>
    <t>A54924002</t>
  </si>
  <si>
    <t>A54925</t>
  </si>
  <si>
    <t>A54925000</t>
  </si>
  <si>
    <t>A54971</t>
  </si>
  <si>
    <t>A54971000</t>
  </si>
  <si>
    <t>A54972</t>
  </si>
  <si>
    <t>A54972000</t>
  </si>
  <si>
    <t>A54973</t>
  </si>
  <si>
    <t>A54973000</t>
  </si>
  <si>
    <t>A54977</t>
  </si>
  <si>
    <t>A54977000</t>
  </si>
  <si>
    <t>A54980</t>
  </si>
  <si>
    <t>A54980000</t>
  </si>
  <si>
    <t>A54999</t>
  </si>
  <si>
    <t>A54999000</t>
  </si>
  <si>
    <t>A55110</t>
  </si>
  <si>
    <t>A55110002</t>
  </si>
  <si>
    <t>A55110003</t>
  </si>
  <si>
    <t>A55110004</t>
  </si>
  <si>
    <t>A55110005</t>
  </si>
  <si>
    <t>A55110013</t>
  </si>
  <si>
    <t>A55110014</t>
  </si>
  <si>
    <t>A55110015</t>
  </si>
  <si>
    <t>A55120</t>
  </si>
  <si>
    <t>A55120004</t>
  </si>
  <si>
    <t>A55120003</t>
  </si>
  <si>
    <t>A55120014</t>
  </si>
  <si>
    <t>A55801</t>
  </si>
  <si>
    <t>A55801001</t>
  </si>
  <si>
    <t>A55802</t>
  </si>
  <si>
    <t>A55802001</t>
  </si>
  <si>
    <t>A55802002</t>
  </si>
  <si>
    <t>A55802003</t>
  </si>
  <si>
    <t>A55802005</t>
  </si>
  <si>
    <t>A55804</t>
  </si>
  <si>
    <t>A55804001</t>
  </si>
  <si>
    <t>A55804002</t>
  </si>
  <si>
    <t>A55805</t>
  </si>
  <si>
    <t>A55805001</t>
  </si>
  <si>
    <t>A55805002</t>
  </si>
  <si>
    <t>A55806</t>
  </si>
  <si>
    <t>A55806001</t>
  </si>
  <si>
    <t>A55828</t>
  </si>
  <si>
    <t>A55828001</t>
  </si>
  <si>
    <t xml:space="preserve">                    DDNM - software (sk.P_38)</t>
  </si>
  <si>
    <t>A56301</t>
  </si>
  <si>
    <t>A56301000</t>
  </si>
  <si>
    <t>A59100</t>
  </si>
  <si>
    <t>A59100000</t>
  </si>
  <si>
    <t>A60210</t>
  </si>
  <si>
    <t>A60210322</t>
  </si>
  <si>
    <t>A60210323</t>
  </si>
  <si>
    <t>A60210350</t>
  </si>
  <si>
    <t>A60210351</t>
  </si>
  <si>
    <t>A60210359</t>
  </si>
  <si>
    <t>A60227</t>
  </si>
  <si>
    <t>A60227200</t>
  </si>
  <si>
    <t>A60227300</t>
  </si>
  <si>
    <t>A60245401</t>
  </si>
  <si>
    <t>A60245415</t>
  </si>
  <si>
    <t>A60401</t>
  </si>
  <si>
    <t>A60401001</t>
  </si>
  <si>
    <t xml:space="preserve">                    Kantýna - prodej</t>
  </si>
  <si>
    <t>A60401002</t>
  </si>
  <si>
    <t>A60450</t>
  </si>
  <si>
    <t>A60450360</t>
  </si>
  <si>
    <t>A60450361</t>
  </si>
  <si>
    <t>A60450363</t>
  </si>
  <si>
    <t>A60450365</t>
  </si>
  <si>
    <t>A60450366</t>
  </si>
  <si>
    <t>A60450368</t>
  </si>
  <si>
    <t>A60450370</t>
  </si>
  <si>
    <t>A60450377</t>
  </si>
  <si>
    <t>A60450383</t>
  </si>
  <si>
    <t>A60450384</t>
  </si>
  <si>
    <t>A60450560</t>
  </si>
  <si>
    <t>A60325</t>
  </si>
  <si>
    <t>A60325421</t>
  </si>
  <si>
    <t>A60325422</t>
  </si>
  <si>
    <t>A60325423</t>
  </si>
  <si>
    <t>A60325424</t>
  </si>
  <si>
    <t>A60325425</t>
  </si>
  <si>
    <t>A60325426</t>
  </si>
  <si>
    <t>A60910</t>
  </si>
  <si>
    <t>A60910320</t>
  </si>
  <si>
    <t>A64423</t>
  </si>
  <si>
    <t>A64423001</t>
  </si>
  <si>
    <t>A64423011</t>
  </si>
  <si>
    <t>A64423013</t>
  </si>
  <si>
    <t>A64423501</t>
  </si>
  <si>
    <t>A64803</t>
  </si>
  <si>
    <t>A64803000</t>
  </si>
  <si>
    <t>A64824</t>
  </si>
  <si>
    <t>A64824048</t>
  </si>
  <si>
    <t>A64824415</t>
  </si>
  <si>
    <t>A64908</t>
  </si>
  <si>
    <t>A64908007</t>
  </si>
  <si>
    <t>A64908009</t>
  </si>
  <si>
    <t>A64908512</t>
  </si>
  <si>
    <t>A64910</t>
  </si>
  <si>
    <t>A64910001</t>
  </si>
  <si>
    <t>A64910002</t>
  </si>
  <si>
    <t>A64910003</t>
  </si>
  <si>
    <t>A64910004</t>
  </si>
  <si>
    <t>A64924</t>
  </si>
  <si>
    <t>A64924401</t>
  </si>
  <si>
    <t>A64924403</t>
  </si>
  <si>
    <t>A64924411</t>
  </si>
  <si>
    <t>A64924413</t>
  </si>
  <si>
    <t>A64924437</t>
  </si>
  <si>
    <t>A64924438</t>
  </si>
  <si>
    <t>A64924439</t>
  </si>
  <si>
    <t>A64924440</t>
  </si>
  <si>
    <t>A64924441</t>
  </si>
  <si>
    <t>A64924442</t>
  </si>
  <si>
    <t>A64924443</t>
  </si>
  <si>
    <t>A64924444</t>
  </si>
  <si>
    <t>A64924445</t>
  </si>
  <si>
    <t>A64924446</t>
  </si>
  <si>
    <t>A64924449</t>
  </si>
  <si>
    <t>A64924451</t>
  </si>
  <si>
    <t>A64924459</t>
  </si>
  <si>
    <t>A64924460</t>
  </si>
  <si>
    <t>A64924511</t>
  </si>
  <si>
    <t>A64924549</t>
  </si>
  <si>
    <t>A64924447</t>
  </si>
  <si>
    <t xml:space="preserve">                    Ostatní provoz.sl. - hl.činnost (LPS)</t>
  </si>
  <si>
    <t>A64925</t>
  </si>
  <si>
    <t>A64925441</t>
  </si>
  <si>
    <t>A64925443</t>
  </si>
  <si>
    <t>A64925444</t>
  </si>
  <si>
    <t>A64925445</t>
  </si>
  <si>
    <t>A64925446</t>
  </si>
  <si>
    <t>A64925449</t>
  </si>
  <si>
    <t>A64980</t>
  </si>
  <si>
    <t>A64980001</t>
  </si>
  <si>
    <t>A66300</t>
  </si>
  <si>
    <t>A66300001</t>
  </si>
  <si>
    <t>A67101</t>
  </si>
  <si>
    <t>A67101000</t>
  </si>
  <si>
    <t>A67101001</t>
  </si>
  <si>
    <t>A67101002</t>
  </si>
  <si>
    <t>A67101010</t>
  </si>
  <si>
    <t>A67101006</t>
  </si>
  <si>
    <t>A67101011</t>
  </si>
  <si>
    <t>A67102</t>
  </si>
  <si>
    <t>A67102001</t>
  </si>
  <si>
    <t>A67102002</t>
  </si>
  <si>
    <t>A67120</t>
  </si>
  <si>
    <t>A67120001</t>
  </si>
  <si>
    <t>V Olomouci</t>
  </si>
  <si>
    <t xml:space="preserve"> dne 21. 1. 2020</t>
  </si>
  <si>
    <t>Zpracoval:</t>
  </si>
  <si>
    <t>Ing. Zdeněk Havlíček</t>
  </si>
  <si>
    <t>Odsouhlasil:</t>
  </si>
  <si>
    <t>Ing. Martin Knápek</t>
  </si>
  <si>
    <t>vedoucí OEC</t>
  </si>
  <si>
    <t>hlavní ekonom</t>
  </si>
  <si>
    <t>Předložil:</t>
  </si>
  <si>
    <t>Ing. Tomáš Uvízl</t>
  </si>
  <si>
    <t>Schválil:</t>
  </si>
  <si>
    <t>prof. MUDr. Roman Havlík, Ph.D.</t>
  </si>
  <si>
    <t>ekonomický náměstek</t>
  </si>
  <si>
    <t>ředitel FNOL</t>
  </si>
  <si>
    <t>Výnosy CELKEM</t>
  </si>
  <si>
    <t>HELP</t>
  </si>
  <si>
    <t>§16</t>
  </si>
  <si>
    <t>Ostatní</t>
  </si>
  <si>
    <t>MODELACE TRŽEB FNOL 2020 CELKEM - pracovní VERZE I</t>
  </si>
  <si>
    <t>dle vyhlášky 2018</t>
  </si>
  <si>
    <t>HOSPITALIZACE</t>
  </si>
  <si>
    <t>AMBULANCE ÚP</t>
  </si>
  <si>
    <t>AMBULANCE OSTATNÍ</t>
  </si>
  <si>
    <t>LÉKY - centra + §16</t>
  </si>
  <si>
    <t>EÚ</t>
  </si>
  <si>
    <t>NOVÉ KAP.</t>
  </si>
  <si>
    <t>BP 2019 ( Modelace 2020 v. I pracovní CELKEM</t>
  </si>
  <si>
    <t>PLÁN 2019</t>
  </si>
  <si>
    <t>DRG případový paušál</t>
  </si>
  <si>
    <t>Navýšení OD sestry, případový paušál</t>
  </si>
  <si>
    <r>
      <t xml:space="preserve">Porody, novorozenci </t>
    </r>
    <r>
      <rPr>
        <b/>
        <sz val="9"/>
        <color rgb="FF7030A0"/>
        <rFont val="Calibri"/>
        <family val="2"/>
        <charset val="238"/>
        <scheme val="minor"/>
      </rPr>
      <t>(100% roku 2018)</t>
    </r>
  </si>
  <si>
    <t>Navýšení OD sestry, porody, novorozenci</t>
  </si>
  <si>
    <t>DRG CZ při výkonnosti 2018</t>
  </si>
  <si>
    <t>TAVI dle skutečnosti 2018 + MC - 25x + CCM</t>
  </si>
  <si>
    <t>Robotické výkony</t>
  </si>
  <si>
    <r>
      <t xml:space="preserve">Doprovody         </t>
    </r>
    <r>
      <rPr>
        <b/>
        <sz val="8"/>
        <color rgb="FF7030A0"/>
        <rFont val="Calibri"/>
        <family val="2"/>
        <charset val="238"/>
        <scheme val="minor"/>
      </rPr>
      <t xml:space="preserve"> (100% výkonů r.2016) </t>
    </r>
    <r>
      <rPr>
        <sz val="11"/>
        <color rgb="FF7030A0"/>
        <rFont val="Calibri"/>
        <family val="2"/>
        <charset val="238"/>
        <scheme val="minor"/>
      </rPr>
      <t xml:space="preserve">447 Kč v 2018                               </t>
    </r>
    <r>
      <rPr>
        <b/>
        <sz val="14"/>
        <color rgb="FFC00000"/>
        <rFont val="Calibri"/>
        <family val="2"/>
        <charset val="238"/>
        <scheme val="minor"/>
      </rPr>
      <t>DLE PŘEDP.2019</t>
    </r>
  </si>
  <si>
    <r>
      <t xml:space="preserve">Spec. Léčiva           </t>
    </r>
    <r>
      <rPr>
        <b/>
        <sz val="8"/>
        <color rgb="FF7030A0"/>
        <rFont val="Calibri"/>
        <family val="2"/>
        <charset val="238"/>
        <scheme val="minor"/>
      </rPr>
      <t xml:space="preserve"> (100% r.2016)          </t>
    </r>
    <r>
      <rPr>
        <b/>
        <sz val="14"/>
        <color rgb="FFC00000"/>
        <rFont val="Calibri"/>
        <family val="2"/>
        <charset val="238"/>
        <scheme val="minor"/>
      </rPr>
      <t xml:space="preserve"> DLE PŘEP. 2019</t>
    </r>
  </si>
  <si>
    <r>
      <t xml:space="preserve">Ambulance ost.               </t>
    </r>
    <r>
      <rPr>
        <sz val="11"/>
        <color rgb="FF7030A0"/>
        <rFont val="Calibri"/>
        <family val="2"/>
        <charset val="238"/>
        <scheme val="minor"/>
      </rPr>
      <t xml:space="preserve">  (hlavní)</t>
    </r>
  </si>
  <si>
    <t>Ambulance komplement</t>
  </si>
  <si>
    <r>
      <t xml:space="preserve">ÚPS - kód 09563                         </t>
    </r>
    <r>
      <rPr>
        <b/>
        <sz val="9"/>
        <color rgb="FF7030A0"/>
        <rFont val="Calibri"/>
        <family val="2"/>
        <charset val="238"/>
        <scheme val="minor"/>
      </rPr>
      <t xml:space="preserve"> </t>
    </r>
    <r>
      <rPr>
        <sz val="9"/>
        <color rgb="FF7030A0"/>
        <rFont val="Calibri"/>
        <family val="2"/>
        <charset val="238"/>
        <scheme val="minor"/>
      </rPr>
      <t xml:space="preserve">1,03Kč/bod 2018,          1,03 Kč/bod 2019 </t>
    </r>
    <r>
      <rPr>
        <b/>
        <sz val="12"/>
        <color rgb="FFC00000"/>
        <rFont val="Calibri"/>
        <family val="2"/>
        <charset val="238"/>
        <scheme val="minor"/>
      </rPr>
      <t xml:space="preserve"> DLE PŘEDP. 2019</t>
    </r>
  </si>
  <si>
    <r>
      <t xml:space="preserve">Soudní pitvy </t>
    </r>
    <r>
      <rPr>
        <b/>
        <sz val="9"/>
        <color rgb="FF7030A0"/>
        <rFont val="Calibri"/>
        <family val="2"/>
        <charset val="238"/>
        <scheme val="minor"/>
      </rPr>
      <t xml:space="preserve">(100% r.2016)   </t>
    </r>
    <r>
      <rPr>
        <b/>
        <sz val="11"/>
        <color rgb="FF7030A0"/>
        <rFont val="Calibri"/>
        <family val="2"/>
        <charset val="238"/>
        <scheme val="minor"/>
      </rPr>
      <t xml:space="preserve">                           </t>
    </r>
    <r>
      <rPr>
        <sz val="9"/>
        <color rgb="FF7030A0"/>
        <rFont val="Calibri"/>
        <family val="2"/>
        <charset val="238"/>
        <scheme val="minor"/>
      </rPr>
      <t xml:space="preserve">  1,03 Kč/bod 2018,  1,03 Kč/bod 2019 </t>
    </r>
    <r>
      <rPr>
        <b/>
        <sz val="12"/>
        <color rgb="FFC00000"/>
        <rFont val="Calibri"/>
        <family val="2"/>
        <charset val="238"/>
        <scheme val="minor"/>
      </rPr>
      <t>DLE PŘEDP. 2019</t>
    </r>
  </si>
  <si>
    <t xml:space="preserve">Screening MS + NLS </t>
  </si>
  <si>
    <r>
      <t xml:space="preserve">Dárci §18 vyhlášky     </t>
    </r>
    <r>
      <rPr>
        <sz val="8"/>
        <color rgb="FF7030A0"/>
        <rFont val="Calibri"/>
        <family val="2"/>
        <charset val="238"/>
        <scheme val="minor"/>
      </rPr>
      <t>výkon č.78890 - úhrada ve výši                 10 000 Kč</t>
    </r>
    <r>
      <rPr>
        <b/>
        <sz val="12"/>
        <color rgb="FFC00000"/>
        <rFont val="Calibri"/>
        <family val="2"/>
        <charset val="238"/>
        <scheme val="minor"/>
      </rPr>
      <t xml:space="preserve"> DLE PŘEDP. 2018</t>
    </r>
  </si>
  <si>
    <r>
      <t xml:space="preserve">Výkon č. 09566 </t>
    </r>
    <r>
      <rPr>
        <sz val="8"/>
        <color rgb="FF7030A0"/>
        <rFont val="Calibri"/>
        <family val="2"/>
        <charset val="238"/>
        <scheme val="minor"/>
      </rPr>
      <t xml:space="preserve">                   </t>
    </r>
    <r>
      <rPr>
        <b/>
        <sz val="11"/>
        <color rgb="FF7030A0"/>
        <rFont val="Calibri"/>
        <family val="2"/>
        <charset val="238"/>
        <scheme val="minor"/>
      </rPr>
      <t xml:space="preserve"> (1 Kč/bod)              1.250 bodů  </t>
    </r>
    <r>
      <rPr>
        <b/>
        <sz val="12"/>
        <color rgb="FFC00000"/>
        <rFont val="Calibri"/>
        <family val="2"/>
        <charset val="238"/>
        <scheme val="minor"/>
      </rPr>
      <t xml:space="preserve"> DLE PŘEDP. 2018+navýšení 20%</t>
    </r>
  </si>
  <si>
    <t>Ambulance poplatky                (30x kód 09543 r.2017)</t>
  </si>
  <si>
    <r>
      <t>Doprava</t>
    </r>
    <r>
      <rPr>
        <b/>
        <sz val="9"/>
        <color rgb="FF7030A0"/>
        <rFont val="Calibri"/>
        <family val="2"/>
        <charset val="238"/>
        <scheme val="minor"/>
      </rPr>
      <t xml:space="preserve"> §13,př.8 </t>
    </r>
    <r>
      <rPr>
        <b/>
        <sz val="11"/>
        <color rgb="FF7030A0"/>
        <rFont val="Calibri"/>
        <family val="2"/>
        <charset val="238"/>
        <scheme val="minor"/>
      </rPr>
      <t xml:space="preserve"> </t>
    </r>
    <r>
      <rPr>
        <sz val="10"/>
        <color rgb="FF7030A0"/>
        <rFont val="Calibri"/>
        <family val="2"/>
        <charset val="238"/>
        <scheme val="minor"/>
      </rPr>
      <t xml:space="preserve"> 1,02 Kč/bod 2018   </t>
    </r>
    <r>
      <rPr>
        <b/>
        <sz val="12"/>
        <color rgb="FFC00000"/>
        <rFont val="Calibri"/>
        <family val="2"/>
        <charset val="238"/>
        <scheme val="minor"/>
      </rPr>
      <t>1,08 Kč/bod 2019 nepř. provoz + 10% r. 2018 ambice</t>
    </r>
  </si>
  <si>
    <t>ZÁCHRANKA  1.000 Kč/pac.</t>
  </si>
  <si>
    <r>
      <t xml:space="preserve">PL §5                            </t>
    </r>
    <r>
      <rPr>
        <b/>
        <sz val="9"/>
        <color rgb="FF7030A0"/>
        <rFont val="Calibri"/>
        <family val="2"/>
        <charset val="238"/>
        <scheme val="minor"/>
      </rPr>
      <t xml:space="preserve">(100% 2016)         </t>
    </r>
    <r>
      <rPr>
        <b/>
        <sz val="11"/>
        <color rgb="FF7030A0"/>
        <rFont val="Calibri"/>
        <family val="2"/>
        <charset val="238"/>
        <scheme val="minor"/>
      </rPr>
      <t xml:space="preserve">+2%                  </t>
    </r>
  </si>
  <si>
    <r>
      <t xml:space="preserve"> LPS</t>
    </r>
    <r>
      <rPr>
        <b/>
        <sz val="9"/>
        <color rgb="FF7030A0"/>
        <rFont val="Calibri"/>
        <family val="2"/>
        <charset val="238"/>
        <scheme val="minor"/>
      </rPr>
      <t xml:space="preserve"> §14 vyhl.                 (100% 2016)           </t>
    </r>
    <r>
      <rPr>
        <sz val="9"/>
        <color rgb="FF7030A0"/>
        <rFont val="Calibri"/>
        <family val="2"/>
        <charset val="238"/>
        <scheme val="minor"/>
      </rPr>
      <t xml:space="preserve">  1 Kč/bod 2016                  1 Kč/bod 2018    </t>
    </r>
    <r>
      <rPr>
        <b/>
        <sz val="14"/>
        <color rgb="FFC00000"/>
        <rFont val="Calibri"/>
        <family val="2"/>
        <charset val="238"/>
        <scheme val="minor"/>
      </rPr>
      <t>DLE PŘEDP. 2018</t>
    </r>
  </si>
  <si>
    <t>URGENT 30 mil. Kč</t>
  </si>
  <si>
    <r>
      <t xml:space="preserve">Recepty                 1,70 Kč/položka     </t>
    </r>
    <r>
      <rPr>
        <b/>
        <sz val="16"/>
        <color rgb="FFC00000"/>
        <rFont val="Calibri"/>
        <family val="2"/>
        <charset val="238"/>
        <scheme val="minor"/>
      </rPr>
      <t xml:space="preserve"> </t>
    </r>
    <r>
      <rPr>
        <b/>
        <sz val="14"/>
        <color rgb="FFC00000"/>
        <rFont val="Calibri"/>
        <family val="2"/>
        <charset val="238"/>
        <scheme val="minor"/>
      </rPr>
      <t>DLE PLÁNU 2018</t>
    </r>
  </si>
  <si>
    <r>
      <t xml:space="preserve">Stomatolog. péče §8         </t>
    </r>
    <r>
      <rPr>
        <sz val="9"/>
        <color rgb="FF7030A0"/>
        <rFont val="Calibri"/>
        <family val="2"/>
        <charset val="238"/>
        <scheme val="minor"/>
      </rPr>
      <t xml:space="preserve">       0,95 Kč/bod 2016    0,95 Kč/bod 2018   </t>
    </r>
    <r>
      <rPr>
        <b/>
        <sz val="14"/>
        <color rgb="FFC00000"/>
        <rFont val="Calibri"/>
        <family val="2"/>
        <charset val="238"/>
        <scheme val="minor"/>
      </rPr>
      <t>DLE PŘEDP. 2018</t>
    </r>
  </si>
  <si>
    <t>Léky CENTRA nesmluvní - pouze centra (100% r.2016)</t>
  </si>
  <si>
    <t>§16                 (100% r.2016)</t>
  </si>
  <si>
    <r>
      <t xml:space="preserve">EÚ                </t>
    </r>
    <r>
      <rPr>
        <b/>
        <sz val="12"/>
        <color rgb="FF7030A0"/>
        <rFont val="Calibri"/>
        <family val="2"/>
        <charset val="238"/>
        <scheme val="minor"/>
      </rPr>
      <t xml:space="preserve"> </t>
    </r>
    <r>
      <rPr>
        <b/>
        <sz val="11"/>
        <color rgb="FF7030A0"/>
        <rFont val="Calibri"/>
        <family val="2"/>
        <charset val="238"/>
        <scheme val="minor"/>
      </rPr>
      <t xml:space="preserve"> 100% r.2018</t>
    </r>
    <r>
      <rPr>
        <sz val="8"/>
        <color rgb="FF7030A0"/>
        <rFont val="Calibri"/>
        <family val="2"/>
        <charset val="238"/>
        <scheme val="minor"/>
      </rPr>
      <t/>
    </r>
  </si>
  <si>
    <r>
      <t xml:space="preserve">Oš. Lůžka - </t>
    </r>
    <r>
      <rPr>
        <b/>
        <sz val="12"/>
        <color rgb="FFFF0000"/>
        <rFont val="Calibri"/>
        <family val="2"/>
        <charset val="238"/>
        <scheme val="minor"/>
      </rPr>
      <t>VYHLÁŠKA 2020</t>
    </r>
  </si>
  <si>
    <r>
      <t xml:space="preserve">NIP + DIOP, </t>
    </r>
    <r>
      <rPr>
        <b/>
        <sz val="14"/>
        <color rgb="FFFF0000"/>
        <rFont val="Calibri"/>
        <family val="2"/>
        <charset val="238"/>
        <scheme val="minor"/>
      </rPr>
      <t>VYHlÁŠKA 2020</t>
    </r>
  </si>
  <si>
    <r>
      <rPr>
        <b/>
        <i/>
        <sz val="11"/>
        <color rgb="FFC00000"/>
        <rFont val="Calibri"/>
        <family val="2"/>
        <charset val="238"/>
        <scheme val="minor"/>
      </rPr>
      <t xml:space="preserve">Plošný  koef.opatr. - </t>
    </r>
    <r>
      <rPr>
        <b/>
        <i/>
        <sz val="12"/>
        <color rgb="FFC00000"/>
        <rFont val="Calibri"/>
        <family val="2"/>
        <charset val="238"/>
        <scheme val="minor"/>
      </rPr>
      <t>ZADEJ :</t>
    </r>
  </si>
  <si>
    <t>PŘEDP. splnění 100% r.2017</t>
  </si>
  <si>
    <t>BP MODELACE 2019</t>
  </si>
  <si>
    <t>PLÁN TRŽEB OD ZP 2020</t>
  </si>
  <si>
    <t>MODELACE  2020 v. I výchozí</t>
  </si>
  <si>
    <r>
      <rPr>
        <b/>
        <i/>
        <sz val="11"/>
        <color rgb="FFC00000"/>
        <rFont val="Calibri"/>
        <family val="2"/>
        <charset val="238"/>
        <scheme val="minor"/>
      </rPr>
      <t xml:space="preserve">KOEFICIENT OPATRNOSTI - </t>
    </r>
    <r>
      <rPr>
        <b/>
        <i/>
        <sz val="12"/>
        <color rgb="FFC00000"/>
        <rFont val="Calibri"/>
        <family val="2"/>
        <charset val="238"/>
        <scheme val="minor"/>
      </rPr>
      <t>ZADEJ :</t>
    </r>
  </si>
  <si>
    <t>MODELACE  2020 v. I</t>
  </si>
  <si>
    <t>Předp. 2019</t>
  </si>
  <si>
    <t>ODHAD 2019 x 2018</t>
  </si>
  <si>
    <t>K výše uvedenému dále PŘEDP :</t>
  </si>
  <si>
    <t>PŘEDP. NÁRŮST 2020 x 2019</t>
  </si>
  <si>
    <t>Předp. nárůst 2019 x 2020</t>
  </si>
  <si>
    <t>z predikce HV</t>
  </si>
  <si>
    <t>AMBICE CL nad vyhlášku</t>
  </si>
  <si>
    <t>z toho CL</t>
  </si>
  <si>
    <t>odhad</t>
  </si>
  <si>
    <t>Kanuma</t>
  </si>
  <si>
    <t>z toho sestry</t>
  </si>
  <si>
    <t>Hemlibra</t>
  </si>
  <si>
    <t>z toho bez CL</t>
  </si>
  <si>
    <t>bez CL a sester</t>
  </si>
  <si>
    <t>REZERVA</t>
  </si>
  <si>
    <t>Předp. nárůst ON 2020 vč. rezervy cca 4 mil. Kč</t>
  </si>
  <si>
    <t>PLÁN TRŽBY ZP CELKEM - VERZE I</t>
  </si>
  <si>
    <t>Cizinci na ZP</t>
  </si>
  <si>
    <t>LEDEN</t>
  </si>
  <si>
    <t>ÚNOR</t>
  </si>
  <si>
    <t>BŘEZEN</t>
  </si>
  <si>
    <t>DUBEN</t>
  </si>
  <si>
    <t>KVĚTEN</t>
  </si>
  <si>
    <t>ČERVEN</t>
  </si>
  <si>
    <t>ČERVENEC</t>
  </si>
  <si>
    <t>SRPEN</t>
  </si>
  <si>
    <t>ZÁŘÍ</t>
  </si>
  <si>
    <t>ŘÍJEN</t>
  </si>
  <si>
    <t>LISTOPAD</t>
  </si>
  <si>
    <t>PROSINEC</t>
  </si>
  <si>
    <t>ZP paušál bez dopravy, NIP+DIOP, LDN, zubařů, cizinců</t>
  </si>
  <si>
    <t xml:space="preserve"> 1/12</t>
  </si>
  <si>
    <t>Dle 2019</t>
  </si>
  <si>
    <t>Dle controllingu</t>
  </si>
  <si>
    <t>Na konci roku</t>
  </si>
  <si>
    <t>dle čeho kalendarizováno?</t>
  </si>
  <si>
    <t>Odhad</t>
  </si>
  <si>
    <t>Marže 604 / 504</t>
  </si>
  <si>
    <t>Marže 644 / 544</t>
  </si>
  <si>
    <t>dle roční marže 604/504</t>
  </si>
  <si>
    <t>dle roční marže 644/544</t>
  </si>
  <si>
    <t>Účet: 558 01 001,  27.000 tis. Kč</t>
  </si>
  <si>
    <t>srpen - listopad: 10.000 tis. Kč, zbytek 17 mil Kč rovnoměrně celý rok</t>
  </si>
  <si>
    <t>leden:                  1.417 tis. Kč</t>
  </si>
  <si>
    <t>únor:                     1.417 tis. Kč</t>
  </si>
  <si>
    <t>březen:                1.417 tis. Kč</t>
  </si>
  <si>
    <t>duben:                 1.417 tis. Kč</t>
  </si>
  <si>
    <t>květen:                1.417 tis. Kč</t>
  </si>
  <si>
    <t>červen:                1.417 tis. Kč</t>
  </si>
  <si>
    <t>červenec:           1.417 tis. Kč</t>
  </si>
  <si>
    <t>srpen:                  3.917 tis. Kč</t>
  </si>
  <si>
    <t>září:                       3.917 tis. Kč</t>
  </si>
  <si>
    <t>říjen:                     3.917 tis. Kč</t>
  </si>
  <si>
    <t>listopad:              3.917 tis. Kč</t>
  </si>
  <si>
    <t>prosinec:             1.413 tis. Kč</t>
  </si>
  <si>
    <r>
      <t>Ing. Zdeněk Havlíček</t>
    </r>
    <r>
      <rPr>
        <b/>
        <sz val="12"/>
        <color rgb="FF00529C"/>
        <rFont val="Arial"/>
        <family val="2"/>
        <charset val="238"/>
      </rPr>
      <t> </t>
    </r>
  </si>
  <si>
    <t>Vedoucí Oddělení ekonomických činností</t>
  </si>
  <si>
    <t xml:space="preserve">Fakultní nemocnice Olomouc                               </t>
  </si>
  <si>
    <t xml:space="preserve">I. P. Pavlova 6  </t>
  </si>
  <si>
    <t>775 20 OLOMOUC</t>
  </si>
  <si>
    <r>
      <t>Tel.:</t>
    </r>
    <r>
      <rPr>
        <sz val="9"/>
        <color rgb="FF00529C"/>
        <rFont val="Arial"/>
        <family val="2"/>
        <charset val="238"/>
      </rPr>
      <t xml:space="preserve"> +420 588 443 769</t>
    </r>
  </si>
  <si>
    <t xml:space="preserve">E-mail:  zdenek.havlicek@fnol.cz  </t>
  </si>
  <si>
    <t>web: www.fnol.cz </t>
  </si>
  <si>
    <t>DDHM odhad dle Mgr. Čecha</t>
  </si>
  <si>
    <t>Strana:</t>
  </si>
  <si>
    <t xml:space="preserve">FAKULTNÍ NEMOCNICE OLOMOUC </t>
  </si>
  <si>
    <t>----------------------------------</t>
  </si>
  <si>
    <t>Ú Č T O V Á   O S N O V A</t>
  </si>
  <si>
    <t>platná od   1.1.2020</t>
  </si>
  <si>
    <t>==================================</t>
  </si>
  <si>
    <t>ÚČTOVÝ ROZVRH</t>
  </si>
  <si>
    <t>===================================================</t>
  </si>
  <si>
    <t>Účtové třídy pro příspěvkové organizace zřízené OSS</t>
  </si>
  <si>
    <t>0 - Dlouhodobý majetek</t>
  </si>
  <si>
    <t>1 - Zásoby a opravné položky</t>
  </si>
  <si>
    <t>2 - Účty rozp.hospodaření, krátkodobý finanční majetek</t>
  </si>
  <si>
    <t xml:space="preserve">     a krátkodobé úvěry a půjčky</t>
  </si>
  <si>
    <t>3 - Zúčtovací vztahy</t>
  </si>
  <si>
    <t>4 - Jmění, fondy, výsledek hospodaření, rezervy, dlohodobé závazky</t>
  </si>
  <si>
    <t xml:space="preserve">     a pohledávky, závěrečné účty a zvláštní zúčtování</t>
  </si>
  <si>
    <t>5 - Náklady příspěvkových organizací</t>
  </si>
  <si>
    <t>6 - Výnosy příspěvkových organizací</t>
  </si>
  <si>
    <t>7 - Vnitroorganizační účetnictví - náklady</t>
  </si>
  <si>
    <t>8 - Vnitroorganizační účetnictví - výnosy</t>
  </si>
  <si>
    <t>9 - Podrozvahové účty</t>
  </si>
  <si>
    <t>Ing.Pavlína Křivková                 Ing. Martin Knápek                         Ing. Tomáš Uvízl</t>
  </si>
  <si>
    <t xml:space="preserve">    vedoucí OEF</t>
  </si>
  <si>
    <t xml:space="preserve">                     vedoucí UEZP                           ekonomický náměstek</t>
  </si>
  <si>
    <t xml:space="preserve">                                                  </t>
  </si>
  <si>
    <t>sestavila:</t>
  </si>
  <si>
    <t>Eva Buzková</t>
  </si>
  <si>
    <t>vedoucí OUC</t>
  </si>
  <si>
    <t xml:space="preserve">Účtová osnova </t>
  </si>
  <si>
    <t xml:space="preserve">Účtová osnova - třída </t>
  </si>
  <si>
    <t>SU</t>
  </si>
  <si>
    <t>SU  AU</t>
  </si>
  <si>
    <t>UZ</t>
  </si>
  <si>
    <t>====</t>
  </si>
  <si>
    <t>=======</t>
  </si>
  <si>
    <t>=</t>
  </si>
  <si>
    <t>01</t>
  </si>
  <si>
    <t>Dlouhodobý nehmotný majetek</t>
  </si>
  <si>
    <t>012</t>
  </si>
  <si>
    <t>Nehmotné výsledky výzkumu a vývoje</t>
  </si>
  <si>
    <t>012 00</t>
  </si>
  <si>
    <t>Nehm. výsl. výzk. a vývoje</t>
  </si>
  <si>
    <t>000</t>
  </si>
  <si>
    <t>nehm. výsl. výzk. a vývoje</t>
  </si>
  <si>
    <t>----</t>
  </si>
  <si>
    <t>-------</t>
  </si>
  <si>
    <t>---------------------------------------------------</t>
  </si>
  <si>
    <t>-</t>
  </si>
  <si>
    <t>013</t>
  </si>
  <si>
    <t>Software</t>
  </si>
  <si>
    <t>013 00</t>
  </si>
  <si>
    <t>software</t>
  </si>
  <si>
    <t>014</t>
  </si>
  <si>
    <t>Ocenitelná práva</t>
  </si>
  <si>
    <t>014 00</t>
  </si>
  <si>
    <t>ocenitelná práva</t>
  </si>
  <si>
    <t>015</t>
  </si>
  <si>
    <t>Povolenky na emise a preferenční limity</t>
  </si>
  <si>
    <t>015 00</t>
  </si>
  <si>
    <t>Povolenky na emise a preferenční linity</t>
  </si>
  <si>
    <t>povolenky na emise a preferenční limity</t>
  </si>
  <si>
    <t>018</t>
  </si>
  <si>
    <t>Drobný dlouhod. nehmotný majetek (DDNM)</t>
  </si>
  <si>
    <t>018 01</t>
  </si>
  <si>
    <t xml:space="preserve">DDNM </t>
  </si>
  <si>
    <t>019</t>
  </si>
  <si>
    <t>Ostatní dlouhod. nehmotný majetek (DNM)</t>
  </si>
  <si>
    <t>019 00</t>
  </si>
  <si>
    <t>Ostatní DNM</t>
  </si>
  <si>
    <t>jiný DNM</t>
  </si>
  <si>
    <t>002</t>
  </si>
  <si>
    <t>TZ DNM podle § 11 odst.6b.vyhl.410/2009 Sb.</t>
  </si>
  <si>
    <t>02</t>
  </si>
  <si>
    <t>Dlouhodobý hmotný majetek</t>
  </si>
  <si>
    <t>021</t>
  </si>
  <si>
    <t>Stavby</t>
  </si>
  <si>
    <t>021 01</t>
  </si>
  <si>
    <t xml:space="preserve">Budovy pro služby obyvatelstvu </t>
  </si>
  <si>
    <t xml:space="preserve">budovy pro služby obyvatelstvu </t>
  </si>
  <si>
    <t>001</t>
  </si>
  <si>
    <t>budovy pro služby obyvatelstvu TZ (technické zhodnocení - rekultivace)</t>
  </si>
  <si>
    <t>021 02</t>
  </si>
  <si>
    <t xml:space="preserve">Bytové domy a bytové jednotky </t>
  </si>
  <si>
    <t xml:space="preserve">bytové domy a bytové jednotky </t>
  </si>
  <si>
    <t>bytové domy a bytové jednotky TZ</t>
  </si>
  <si>
    <t>021 03</t>
  </si>
  <si>
    <t xml:space="preserve">Jiné nebytové domy a nebytové jednotky </t>
  </si>
  <si>
    <t xml:space="preserve">jiné nebytové domy a nebytové jednotky </t>
  </si>
  <si>
    <t>jiné nebytové domy a nebytové jednotky TZ</t>
  </si>
  <si>
    <t>021 04</t>
  </si>
  <si>
    <t xml:space="preserve">Komunikace a veřejné osvětlení </t>
  </si>
  <si>
    <t xml:space="preserve">komunikace a veřejné osvětlení </t>
  </si>
  <si>
    <t>komunikace a veřejné osvětlení TZ</t>
  </si>
  <si>
    <t>021 05</t>
  </si>
  <si>
    <t>Ostatní stavby</t>
  </si>
  <si>
    <t xml:space="preserve">ostatní stavby </t>
  </si>
  <si>
    <t>ostatní stavby TZ</t>
  </si>
  <si>
    <t>021 06</t>
  </si>
  <si>
    <t xml:space="preserve">Ostatní stavby - kulturní památky </t>
  </si>
  <si>
    <t xml:space="preserve">ostatní stavby - kulturní památky </t>
  </si>
  <si>
    <t xml:space="preserve">ostatní stavby TZ - kulturní památky </t>
  </si>
  <si>
    <t>021 07</t>
  </si>
  <si>
    <t xml:space="preserve">Jiné inženýrské sítě </t>
  </si>
  <si>
    <t>jiné inženýrské sítě</t>
  </si>
  <si>
    <t>jiné inženýrské sítě TZ</t>
  </si>
  <si>
    <t>022</t>
  </si>
  <si>
    <t>Samostatné hmotné movité věci a soubory hmotných movit. věcí</t>
  </si>
  <si>
    <t>022 01</t>
  </si>
  <si>
    <t xml:space="preserve">Zdrav.a laborat.technika </t>
  </si>
  <si>
    <t xml:space="preserve">zdrav.a laborat.technika </t>
  </si>
  <si>
    <t>zdrav.a laborat.technika - bezúplatné předání (str.DAL)</t>
  </si>
  <si>
    <t>022 02</t>
  </si>
  <si>
    <t xml:space="preserve">Stroje a přístroje provozní </t>
  </si>
  <si>
    <t xml:space="preserve">stroje a přístroje provozní </t>
  </si>
  <si>
    <t>022 03</t>
  </si>
  <si>
    <t>Dopravní prostředky</t>
  </si>
  <si>
    <t>dopravní prostředky</t>
  </si>
  <si>
    <t>022 04</t>
  </si>
  <si>
    <t>Výpočetní technika</t>
  </si>
  <si>
    <t>výpočetní technika</t>
  </si>
  <si>
    <t>022 05</t>
  </si>
  <si>
    <t>Inventář (vybavení)</t>
  </si>
  <si>
    <t>inventář (vybavení)</t>
  </si>
  <si>
    <t>022 06</t>
  </si>
  <si>
    <t>Ostatní movité věci</t>
  </si>
  <si>
    <t xml:space="preserve">ostatní movité věci </t>
  </si>
  <si>
    <t>025</t>
  </si>
  <si>
    <t>Pěstitelské celky trvalých porostů</t>
  </si>
  <si>
    <t>025 00</t>
  </si>
  <si>
    <t>pěstitelské celky trvalých porostů</t>
  </si>
  <si>
    <t>028</t>
  </si>
  <si>
    <t>Drobný dlouhodobý hmotný majetek (DDHM)</t>
  </si>
  <si>
    <t>028 01</t>
  </si>
  <si>
    <t xml:space="preserve">Zdravotní a laboratorní DDHM </t>
  </si>
  <si>
    <t xml:space="preserve">zdravotní a laboratorní DDHM </t>
  </si>
  <si>
    <t>028 02</t>
  </si>
  <si>
    <t xml:space="preserve">Provozní DDHM </t>
  </si>
  <si>
    <t xml:space="preserve">provozní DDHM </t>
  </si>
  <si>
    <t>028 04</t>
  </si>
  <si>
    <t xml:space="preserve">Výpočetní technika - DDHM </t>
  </si>
  <si>
    <t xml:space="preserve">výpočetní technika - DDHM </t>
  </si>
  <si>
    <t>028 05</t>
  </si>
  <si>
    <t xml:space="preserve">Inventář - DDHM </t>
  </si>
  <si>
    <t>inventář - DDHM</t>
  </si>
  <si>
    <t>028 06</t>
  </si>
  <si>
    <t xml:space="preserve">Ostatní DDHM </t>
  </si>
  <si>
    <t xml:space="preserve">ostatní DDHM </t>
  </si>
  <si>
    <t>029</t>
  </si>
  <si>
    <t>Ostatní dlouhodobý hmotný majetek</t>
  </si>
  <si>
    <t>029 00</t>
  </si>
  <si>
    <t>jiný ostatní dlouhodobý hmotný majetek</t>
  </si>
  <si>
    <t>jiný ostatní dlouhodobý hmotný majetek TZ</t>
  </si>
  <si>
    <t>03</t>
  </si>
  <si>
    <t>Dlouhodobý nehmotný a hmotný majetek neodepisovaný</t>
  </si>
  <si>
    <t>031</t>
  </si>
  <si>
    <t>Pozemky</t>
  </si>
  <si>
    <t>031 11</t>
  </si>
  <si>
    <t>Pozemky areál - zahrada</t>
  </si>
  <si>
    <t>pozemky areál - zahrada</t>
  </si>
  <si>
    <t>031 12</t>
  </si>
  <si>
    <t>Pozemky areál - zastavěná plocha</t>
  </si>
  <si>
    <t>pozemky areál - zastavěná plocha</t>
  </si>
  <si>
    <t>031 13</t>
  </si>
  <si>
    <t>Pozemky areál - ostatní</t>
  </si>
  <si>
    <t>pozemky areál-ostatní</t>
  </si>
  <si>
    <t>031 21</t>
  </si>
  <si>
    <t>Pozemky externí - zahrada</t>
  </si>
  <si>
    <t>pozemky externí - zahrada</t>
  </si>
  <si>
    <t>031 22</t>
  </si>
  <si>
    <t>Pozemky externí - zastavěná plocha</t>
  </si>
  <si>
    <t>pozemky externí - zastavěná plocha</t>
  </si>
  <si>
    <t>031 23</t>
  </si>
  <si>
    <t>Pozemky externí - ostatní</t>
  </si>
  <si>
    <t>pozemky externí - ostatní</t>
  </si>
  <si>
    <t>031 31</t>
  </si>
  <si>
    <t>Pozemky pron.cizím subj. - zahrada</t>
  </si>
  <si>
    <t>pozemky pron.cizím subj. - zahrada</t>
  </si>
  <si>
    <t>031 32</t>
  </si>
  <si>
    <t>Pozemky pron.cizím subj. - zastavěná plocha</t>
  </si>
  <si>
    <t>pozemky pronaj.cizím subj.-zastavěná plocha</t>
  </si>
  <si>
    <t>031 33</t>
  </si>
  <si>
    <t>Pozemky pron.cizím subj. - ostatní</t>
  </si>
  <si>
    <t>pozemky pronaj.cizím subj - ostatní</t>
  </si>
  <si>
    <t>031 34</t>
  </si>
  <si>
    <t>Stavební pozemky</t>
  </si>
  <si>
    <t>stavební pozemky</t>
  </si>
  <si>
    <t>031 35</t>
  </si>
  <si>
    <t>Lesní pozemky</t>
  </si>
  <si>
    <t>lesní pozemky</t>
  </si>
  <si>
    <t>032</t>
  </si>
  <si>
    <t>Kulturní předměty</t>
  </si>
  <si>
    <t>032 01</t>
  </si>
  <si>
    <t>kulturní předměty - ostatní</t>
  </si>
  <si>
    <t>035</t>
  </si>
  <si>
    <t>Dlouhodobý nehmotný majetek určený k prodeji</t>
  </si>
  <si>
    <t>035 12</t>
  </si>
  <si>
    <t>nehmotné výsledky výzkumu a vývoje</t>
  </si>
  <si>
    <t>035 13</t>
  </si>
  <si>
    <t>035 14</t>
  </si>
  <si>
    <t>035 15</t>
  </si>
  <si>
    <t>035 17</t>
  </si>
  <si>
    <t>Technické zhodnocení DNM</t>
  </si>
  <si>
    <t>technické zhodnocení DNM</t>
  </si>
  <si>
    <t>035 18</t>
  </si>
  <si>
    <t>Drobný dlouhodobý nehmotný majetek</t>
  </si>
  <si>
    <t>drobný dlouhodobý nehmotný majetek</t>
  </si>
  <si>
    <t>035 19</t>
  </si>
  <si>
    <t>Jiný dlouhodobý nehmotný majetek</t>
  </si>
  <si>
    <t>jiný dlouhodobý nehmotný majetek</t>
  </si>
  <si>
    <t>036</t>
  </si>
  <si>
    <t>Dlouhodobý hmotný majetek určený k prodeji</t>
  </si>
  <si>
    <t>036 11</t>
  </si>
  <si>
    <t>Budovy pro služby obyvatelstvu</t>
  </si>
  <si>
    <t>budovy pro služby obyvatelstvu</t>
  </si>
  <si>
    <t>036 12</t>
  </si>
  <si>
    <t>Byty a bytové budovy</t>
  </si>
  <si>
    <t>byty a bytové budovy</t>
  </si>
  <si>
    <t>036 13</t>
  </si>
  <si>
    <t>Nebytové budovy</t>
  </si>
  <si>
    <t>nebytové budovy</t>
  </si>
  <si>
    <t>036 14</t>
  </si>
  <si>
    <t>Komunikace a veřejná osvětlení</t>
  </si>
  <si>
    <t>komunikace a veřejná osvětlení</t>
  </si>
  <si>
    <t>036 15</t>
  </si>
  <si>
    <t>ostatní stavby</t>
  </si>
  <si>
    <t>036 16</t>
  </si>
  <si>
    <t>Ostatní stavby - kulturní památky</t>
  </si>
  <si>
    <t>ostatní stavby - kulturní památky</t>
  </si>
  <si>
    <t>036 17</t>
  </si>
  <si>
    <t>Jiné inženýrské sítě</t>
  </si>
  <si>
    <t>036 21</t>
  </si>
  <si>
    <t>Zdravotnický a laboratorní</t>
  </si>
  <si>
    <t>zdravotnický a laboratorní</t>
  </si>
  <si>
    <t>036 22</t>
  </si>
  <si>
    <t>Provozní</t>
  </si>
  <si>
    <t>provozní</t>
  </si>
  <si>
    <t>036 23</t>
  </si>
  <si>
    <t>036 24</t>
  </si>
  <si>
    <t>036 25</t>
  </si>
  <si>
    <t>Inventář</t>
  </si>
  <si>
    <t>inventář</t>
  </si>
  <si>
    <t>036 26</t>
  </si>
  <si>
    <t>ostatní movité věci</t>
  </si>
  <si>
    <t>036 27</t>
  </si>
  <si>
    <t>Technické zhodnocení dlouhodobého majetku</t>
  </si>
  <si>
    <t>technické zhodnocení dlouhodobého majetku</t>
  </si>
  <si>
    <t>036 28</t>
  </si>
  <si>
    <t>Drobný dlouhodobý hmotný majetek</t>
  </si>
  <si>
    <t>drobný dlouhodobý hmotný majetek</t>
  </si>
  <si>
    <t>036 29</t>
  </si>
  <si>
    <t>Jiný nedokončený DHM</t>
  </si>
  <si>
    <t>jiný nedokončený DHM</t>
  </si>
  <si>
    <t>036 31</t>
  </si>
  <si>
    <t>pozemky</t>
  </si>
  <si>
    <t>036 32</t>
  </si>
  <si>
    <t>Kulturní předměty - ostatní</t>
  </si>
  <si>
    <t>04</t>
  </si>
  <si>
    <t>Nedokončený a pořizovaný dlouhodobý majetek</t>
  </si>
  <si>
    <t>041</t>
  </si>
  <si>
    <t>Nedokončený dlouhod. nehmot. majetek (DNM)</t>
  </si>
  <si>
    <t>041 01</t>
  </si>
  <si>
    <t>009</t>
  </si>
  <si>
    <t>použitý DNM - nákup tuzem.</t>
  </si>
  <si>
    <t>010</t>
  </si>
  <si>
    <t>použitý DNM - nákup zahran.</t>
  </si>
  <si>
    <t>011</t>
  </si>
  <si>
    <t>nový DNM - nákup tuzem.</t>
  </si>
  <si>
    <t>nový DNM - nákup zahran.</t>
  </si>
  <si>
    <t>bezúplat. darov. DNM</t>
  </si>
  <si>
    <t>DNM z vlastní čin.</t>
  </si>
  <si>
    <t>převod DNM do používání</t>
  </si>
  <si>
    <t xml:space="preserve">zvýšení ocenění DNM </t>
  </si>
  <si>
    <t>023</t>
  </si>
  <si>
    <t>snížení ocenění DNM</t>
  </si>
  <si>
    <t>024</t>
  </si>
  <si>
    <t>likvidace</t>
  </si>
  <si>
    <t>027</t>
  </si>
  <si>
    <t>zvýšení ocenění DNM - TZ</t>
  </si>
  <si>
    <t>111</t>
  </si>
  <si>
    <t>nový DNM (BV 43 -)</t>
  </si>
  <si>
    <t>311</t>
  </si>
  <si>
    <t>nový DNM - (BV 43 -) - IROP EU</t>
  </si>
  <si>
    <t>413</t>
  </si>
  <si>
    <t>nový DNM - z fin. daru</t>
  </si>
  <si>
    <t>041 02</t>
  </si>
  <si>
    <t>017</t>
  </si>
  <si>
    <t>nový DNM - nákup tuzem. - TZ</t>
  </si>
  <si>
    <t>nový DNM - (BV 43- )</t>
  </si>
  <si>
    <t>nový DNM - (BV 43- ) IROP EU</t>
  </si>
  <si>
    <t>041 03</t>
  </si>
  <si>
    <t xml:space="preserve">zvýšení ocenění </t>
  </si>
  <si>
    <t>zvýšení ocenění - TZ</t>
  </si>
  <si>
    <t>041 04</t>
  </si>
  <si>
    <t>041 05</t>
  </si>
  <si>
    <t>Jiný nedokončený dlouhodobý nehmotný majetek</t>
  </si>
  <si>
    <t>041 70</t>
  </si>
  <si>
    <t>Předpis KDF - DNM</t>
  </si>
  <si>
    <t>předpis KDF - DNM</t>
  </si>
  <si>
    <t>042</t>
  </si>
  <si>
    <t>Nedokončený dlouhod. hmotný majetek (DHM)</t>
  </si>
  <si>
    <t>042 01</t>
  </si>
  <si>
    <t xml:space="preserve">Zdravotnický a laboratorní  </t>
  </si>
  <si>
    <t>DHM použité (tuz.) z odpisů</t>
  </si>
  <si>
    <t>DHM použité (zahran.) z odpisů</t>
  </si>
  <si>
    <t>DHM nové (tuz.) z odpisů</t>
  </si>
  <si>
    <t>DHM nové (zahran.) z odpisů</t>
  </si>
  <si>
    <t>převod do používání</t>
  </si>
  <si>
    <t xml:space="preserve">zvýšení ocenění  </t>
  </si>
  <si>
    <t>snížení ocenění</t>
  </si>
  <si>
    <t>zvýšení ocenění  - TZ</t>
  </si>
  <si>
    <t>bezúplatné nabytí</t>
  </si>
  <si>
    <t>DHM nové (tuz.) (BV 43- )</t>
  </si>
  <si>
    <t>112</t>
  </si>
  <si>
    <t>DHM nové (zahran.) (BV 43- )</t>
  </si>
  <si>
    <t>211</t>
  </si>
  <si>
    <t>DHM nové (tuz.) z grantů</t>
  </si>
  <si>
    <t>212</t>
  </si>
  <si>
    <t>DHM nové (zahran.) z grantů</t>
  </si>
  <si>
    <t>DHM nové (zahran.) IROP (BV 43- )</t>
  </si>
  <si>
    <t>DHM nové z darů</t>
  </si>
  <si>
    <t>511</t>
  </si>
  <si>
    <t>DHM nové od ost. subj.</t>
  </si>
  <si>
    <t>611</t>
  </si>
  <si>
    <t>DHM nové (tuz.) ze sdruž.prostř.</t>
  </si>
  <si>
    <t>914</t>
  </si>
  <si>
    <t>DHM nové z vlastní činnosti</t>
  </si>
  <si>
    <t>915</t>
  </si>
  <si>
    <t>DHM nové - ostatní</t>
  </si>
  <si>
    <t>042 02</t>
  </si>
  <si>
    <t xml:space="preserve">Provozní </t>
  </si>
  <si>
    <t xml:space="preserve">DHM nové (tuz.) z odpisů - TZ </t>
  </si>
  <si>
    <t>zvýšení ocenění</t>
  </si>
  <si>
    <t>042 03</t>
  </si>
  <si>
    <t xml:space="preserve">Dopravní prostředky </t>
  </si>
  <si>
    <t>převod do použív.</t>
  </si>
  <si>
    <t>věcný dar</t>
  </si>
  <si>
    <t>042 04</t>
  </si>
  <si>
    <t xml:space="preserve">Výpočetní technika </t>
  </si>
  <si>
    <t>042 05</t>
  </si>
  <si>
    <t xml:space="preserve">Inventář </t>
  </si>
  <si>
    <t>DHM nové (IROP z 43 -)</t>
  </si>
  <si>
    <t>042 06</t>
  </si>
  <si>
    <t>042 07</t>
  </si>
  <si>
    <t xml:space="preserve">Nebytové budovy </t>
  </si>
  <si>
    <t>DHM nové (tuz.) z odpisů - TZ</t>
  </si>
  <si>
    <t>DHM nové (IROP z BV 43- )</t>
  </si>
  <si>
    <t>stavby - z darů</t>
  </si>
  <si>
    <t>417</t>
  </si>
  <si>
    <t>TZ - z darů</t>
  </si>
  <si>
    <t>042 08</t>
  </si>
  <si>
    <t>042 09</t>
  </si>
  <si>
    <t xml:space="preserve">Ostatní stavby (inženýrské sítě) </t>
  </si>
  <si>
    <t>042 10</t>
  </si>
  <si>
    <t>pozemky nové</t>
  </si>
  <si>
    <t>042 11</t>
  </si>
  <si>
    <t>kulturní předměty nové</t>
  </si>
  <si>
    <t>042 12</t>
  </si>
  <si>
    <t>Ostatní nedokončený DHM (k účtu 029)</t>
  </si>
  <si>
    <t>042 70</t>
  </si>
  <si>
    <t>Předpis KDF - služby (stavby)</t>
  </si>
  <si>
    <t>předpis KDF - služby (stavby)</t>
  </si>
  <si>
    <t>042 71</t>
  </si>
  <si>
    <t>Předpis KDF - ostatní (přístroje, atd. ...)</t>
  </si>
  <si>
    <t>předpis KDF - ostatní (přístroje, atd. ...)</t>
  </si>
  <si>
    <t>05</t>
  </si>
  <si>
    <t>Poskytnuté zálohy na dlohodobý nehmotný a hmotný majetek</t>
  </si>
  <si>
    <t>051</t>
  </si>
  <si>
    <t>Poskytnuté zálohy na DNM</t>
  </si>
  <si>
    <t>051 00</t>
  </si>
  <si>
    <t>Poskyt. zálohy na DNM</t>
  </si>
  <si>
    <t>poskyt. zálohy na DNM z odpisů</t>
  </si>
  <si>
    <t>100</t>
  </si>
  <si>
    <t>poskyt. zálohy na DNM (BV 43-)</t>
  </si>
  <si>
    <t>052</t>
  </si>
  <si>
    <t>Poskytnuté zálohy na DHM</t>
  </si>
  <si>
    <t>052 01</t>
  </si>
  <si>
    <t>Zálohy na zdrav.a labor. přístroje</t>
  </si>
  <si>
    <t>zálohy na zdrav. techn. z odpisů</t>
  </si>
  <si>
    <t>zálohy na zdrav. techn. (BV 43- )</t>
  </si>
  <si>
    <t>400</t>
  </si>
  <si>
    <t>zálohy na zdrav. techn. z darů</t>
  </si>
  <si>
    <t>052 02</t>
  </si>
  <si>
    <t>Zálohy na provozní DHM</t>
  </si>
  <si>
    <t>zálohy na provozní DHM z odpisů</t>
  </si>
  <si>
    <t>052 03</t>
  </si>
  <si>
    <t>Zálohy na VT</t>
  </si>
  <si>
    <t>zálohy na VT z odpisů</t>
  </si>
  <si>
    <t>zálohy na VT (BV 43- )</t>
  </si>
  <si>
    <t>zálohy z darů</t>
  </si>
  <si>
    <t>052 04</t>
  </si>
  <si>
    <t>Zálohy na staveb. DHM a projekty</t>
  </si>
  <si>
    <t>zálohy na stav. DHM z odpisů</t>
  </si>
  <si>
    <t>zálohy na stav. DHM (BV 43- )</t>
  </si>
  <si>
    <t>052 05</t>
  </si>
  <si>
    <t>Zálohy na ostatní DHM</t>
  </si>
  <si>
    <t>zálohy na ostatní DHM z odpisů</t>
  </si>
  <si>
    <t>06</t>
  </si>
  <si>
    <t>Dlouhodobý finanční majetek</t>
  </si>
  <si>
    <t>061</t>
  </si>
  <si>
    <t>Majetkové účasti k osobám s rozhod.vlivem</t>
  </si>
  <si>
    <t>061 00</t>
  </si>
  <si>
    <t>ostatní majetkové účasti k osobám s rozhod.vlivem</t>
  </si>
  <si>
    <t>062</t>
  </si>
  <si>
    <t>Majetkové účasti k osobám s podstat.vlivem</t>
  </si>
  <si>
    <t>062 00</t>
  </si>
  <si>
    <t>ostatní majetkové účasti k osobám s podstat.vlivem</t>
  </si>
  <si>
    <t>063</t>
  </si>
  <si>
    <t>Dluhové cenné papíry držené do splatnosti</t>
  </si>
  <si>
    <t>063 00</t>
  </si>
  <si>
    <t>Dluhové cenné papíry držené do splat.</t>
  </si>
  <si>
    <t>dluhové cenné papíry držené do splat.s (původní) splatností do 1 roku</t>
  </si>
  <si>
    <t>dluhové cenné papíry držené do splat.s (původní) splatností nad 1 rok</t>
  </si>
  <si>
    <t>068</t>
  </si>
  <si>
    <t>Termínované vklady dlouhodobé</t>
  </si>
  <si>
    <t>068 00</t>
  </si>
  <si>
    <t>termínované vklady dlouhodobé</t>
  </si>
  <si>
    <t>069</t>
  </si>
  <si>
    <t>Ostatní dlouhodobý finanční majetek</t>
  </si>
  <si>
    <t>069 00</t>
  </si>
  <si>
    <t>jiný ostatní dlouhodobý finanční majetek</t>
  </si>
  <si>
    <t>07</t>
  </si>
  <si>
    <t>Oprávky k dlohodobému nehmotnímu majetku</t>
  </si>
  <si>
    <t>072</t>
  </si>
  <si>
    <t>Oprávky k nehmot. výsl. výzkumu a vývoje</t>
  </si>
  <si>
    <t>P</t>
  </si>
  <si>
    <t>072 00</t>
  </si>
  <si>
    <t>Oprávky k nehm.výsl.výzk.a vývoje</t>
  </si>
  <si>
    <t>oprávky k nehm.výsl.výzk.a vývoje</t>
  </si>
  <si>
    <t>073</t>
  </si>
  <si>
    <t>Oprávky k softwaru</t>
  </si>
  <si>
    <t>073 00</t>
  </si>
  <si>
    <t>oprávky k softwaru</t>
  </si>
  <si>
    <t>074</t>
  </si>
  <si>
    <t>Oprávky k ocenitelným právům</t>
  </si>
  <si>
    <t>074 00</t>
  </si>
  <si>
    <t>oprávky k ocenitelným právům</t>
  </si>
  <si>
    <t>078</t>
  </si>
  <si>
    <t>Oprávky k DDNM</t>
  </si>
  <si>
    <t>078 01</t>
  </si>
  <si>
    <t>oprávky k DDNM</t>
  </si>
  <si>
    <t>079</t>
  </si>
  <si>
    <t>Oprávky k ostatnímu DNM</t>
  </si>
  <si>
    <t>079 00</t>
  </si>
  <si>
    <t>oprávky k ostatatnímu DNM</t>
  </si>
  <si>
    <t>08</t>
  </si>
  <si>
    <t>Oprávky k dlohodobému hmotnému majetku</t>
  </si>
  <si>
    <t>081</t>
  </si>
  <si>
    <t>Oprávky ke stavbám</t>
  </si>
  <si>
    <t>081 01</t>
  </si>
  <si>
    <t>081 02</t>
  </si>
  <si>
    <t>Bytové domy a bytové jednotky</t>
  </si>
  <si>
    <t>bytové domy a bytové jednotky</t>
  </si>
  <si>
    <t>081 03</t>
  </si>
  <si>
    <t>Jiné nebytové domy a nebytové jednotky</t>
  </si>
  <si>
    <t>jiné nebytové domy a nevbytové jednotky</t>
  </si>
  <si>
    <t>081 04</t>
  </si>
  <si>
    <t>Komunikace a veřejné osvětlení</t>
  </si>
  <si>
    <t>komunikace a veřejné osvětlení</t>
  </si>
  <si>
    <t>081 05</t>
  </si>
  <si>
    <t>081 06</t>
  </si>
  <si>
    <t>081 07</t>
  </si>
  <si>
    <t>082</t>
  </si>
  <si>
    <t>Oprávky k samost. hmot.mov. věcem a souborům hmot.mov.věcí</t>
  </si>
  <si>
    <t>082 01</t>
  </si>
  <si>
    <t>Oprávky k zdravotnické a laborat.technice</t>
  </si>
  <si>
    <t>oprávky zdravotnické techniky</t>
  </si>
  <si>
    <t>082 02</t>
  </si>
  <si>
    <t>Oprávky k provoznímu DHM</t>
  </si>
  <si>
    <t>oprávky k provoznímu DHM</t>
  </si>
  <si>
    <t>082 03</t>
  </si>
  <si>
    <t>Oprávky k dopravním prostředkům</t>
  </si>
  <si>
    <t>oprávky k dopravním prostředkům</t>
  </si>
  <si>
    <t>082 04</t>
  </si>
  <si>
    <t>Oprávky k výpočetní technice</t>
  </si>
  <si>
    <t>oprávky k výpočetní technice</t>
  </si>
  <si>
    <t>082 05</t>
  </si>
  <si>
    <t>Oprávky k inventáři</t>
  </si>
  <si>
    <t>oprávky k inventáři</t>
  </si>
  <si>
    <t>082 06</t>
  </si>
  <si>
    <t>Oprávky k ostatnímu DHM</t>
  </si>
  <si>
    <t>oprávky k ostatnímu DHM</t>
  </si>
  <si>
    <t>085</t>
  </si>
  <si>
    <t>Oprávky k pěstit.celkům trvalých porostů</t>
  </si>
  <si>
    <t>085 00</t>
  </si>
  <si>
    <t>oprávky k pěstit.celkům trvalých porostů</t>
  </si>
  <si>
    <t>088</t>
  </si>
  <si>
    <t>Oprávky k DDHM</t>
  </si>
  <si>
    <t>088 00</t>
  </si>
  <si>
    <t>Oprávky k DDHM - ze skladů</t>
  </si>
  <si>
    <t>oprávky DDHM - ze skladů</t>
  </si>
  <si>
    <t>088 01</t>
  </si>
  <si>
    <t>Oprávky k DDHM - zdravot.a labor.technika</t>
  </si>
  <si>
    <t>oprávky DDHM - zdravot. a labor.technika</t>
  </si>
  <si>
    <t>088 02</t>
  </si>
  <si>
    <t>Oprávky DDHM - provozní</t>
  </si>
  <si>
    <t>oprávky DDHM - provozní</t>
  </si>
  <si>
    <t>088 04</t>
  </si>
  <si>
    <t>Oprávky DDHM - výpočetní technika</t>
  </si>
  <si>
    <t>oprávky DDHM - výpočetní technika</t>
  </si>
  <si>
    <t>088 05</t>
  </si>
  <si>
    <t>Oprávky DDHM - inventář</t>
  </si>
  <si>
    <t>oprávky DDHM - inventář</t>
  </si>
  <si>
    <t>088 06</t>
  </si>
  <si>
    <t>Oprávky DDHM - ostatní</t>
  </si>
  <si>
    <t>oprávky DDHM - ostatní</t>
  </si>
  <si>
    <t>089</t>
  </si>
  <si>
    <t>089 00</t>
  </si>
  <si>
    <t>11</t>
  </si>
  <si>
    <t>Materiál</t>
  </si>
  <si>
    <t>Pořízení materiálu</t>
  </si>
  <si>
    <t>111 01</t>
  </si>
  <si>
    <t>Všeobecný materiál</t>
  </si>
  <si>
    <t>všeobecný materiál</t>
  </si>
  <si>
    <t>111 02</t>
  </si>
  <si>
    <t>Zdravotnický materiál</t>
  </si>
  <si>
    <t>zdravotnický materiál</t>
  </si>
  <si>
    <t>700</t>
  </si>
  <si>
    <t>laboratorní diagnostika na lékárně</t>
  </si>
  <si>
    <t>111 03</t>
  </si>
  <si>
    <t>Léky a léčiva</t>
  </si>
  <si>
    <t>léky a léčiva - radiofarmaka</t>
  </si>
  <si>
    <t>léky a léčiva na lékárně</t>
  </si>
  <si>
    <t>111 04</t>
  </si>
  <si>
    <t>Krevní přípravky</t>
  </si>
  <si>
    <t>krevní přípravky</t>
  </si>
  <si>
    <t>111 05</t>
  </si>
  <si>
    <t>Potraviny</t>
  </si>
  <si>
    <t>potraviny</t>
  </si>
  <si>
    <t>111 08</t>
  </si>
  <si>
    <t>FKSP (faktury)</t>
  </si>
  <si>
    <t>Materiál na skladě</t>
  </si>
  <si>
    <t>112 01</t>
  </si>
  <si>
    <t>Krevní přípravky TO</t>
  </si>
  <si>
    <t>plná krev</t>
  </si>
  <si>
    <t>003</t>
  </si>
  <si>
    <t>krevní deriváty</t>
  </si>
  <si>
    <t>005</t>
  </si>
  <si>
    <t>plazma</t>
  </si>
  <si>
    <t>112 02</t>
  </si>
  <si>
    <t>ZPr</t>
  </si>
  <si>
    <t>kardiostimulátory</t>
  </si>
  <si>
    <t>defibrilátory, kardiovertery</t>
  </si>
  <si>
    <t>TEP</t>
  </si>
  <si>
    <t>neurostimulace</t>
  </si>
  <si>
    <t>006</t>
  </si>
  <si>
    <t>neuromodulace (DBS)</t>
  </si>
  <si>
    <t>RTG</t>
  </si>
  <si>
    <t>diagnostika laboratorní</t>
  </si>
  <si>
    <t>030</t>
  </si>
  <si>
    <t>umělé tělní náhrady</t>
  </si>
  <si>
    <t>034</t>
  </si>
  <si>
    <t>implantáty plastické a estetické chirurgie</t>
  </si>
  <si>
    <t>biologické implantáty</t>
  </si>
  <si>
    <t>implantáty dentální</t>
  </si>
  <si>
    <t>037</t>
  </si>
  <si>
    <t>materiál za hemodialýzu</t>
  </si>
  <si>
    <t>040</t>
  </si>
  <si>
    <t>obvazový materiál</t>
  </si>
  <si>
    <t xml:space="preserve">nadstandard ZUM </t>
  </si>
  <si>
    <t>ostatní zdravotnický materiál</t>
  </si>
  <si>
    <t>101</t>
  </si>
  <si>
    <t>katetry, stenty, porty</t>
  </si>
  <si>
    <t>102</t>
  </si>
  <si>
    <t>staplery, axtraktory, endoskop.mat.</t>
  </si>
  <si>
    <t>103</t>
  </si>
  <si>
    <t>robotické centrum</t>
  </si>
  <si>
    <t>104</t>
  </si>
  <si>
    <t>katetry ablační</t>
  </si>
  <si>
    <t>105</t>
  </si>
  <si>
    <t>vaky, sety</t>
  </si>
  <si>
    <t>106</t>
  </si>
  <si>
    <t>šicí materiál</t>
  </si>
  <si>
    <t>107</t>
  </si>
  <si>
    <t>vpichovací materiál</t>
  </si>
  <si>
    <t>108</t>
  </si>
  <si>
    <t>rukavice</t>
  </si>
  <si>
    <t>109</t>
  </si>
  <si>
    <t>endoskopický materiál</t>
  </si>
  <si>
    <t>110</t>
  </si>
  <si>
    <t>zubolékařský materiál</t>
  </si>
  <si>
    <t>šicí materiál - robot</t>
  </si>
  <si>
    <t>140</t>
  </si>
  <si>
    <t>laboratorní</t>
  </si>
  <si>
    <t>112 03</t>
  </si>
  <si>
    <t>potraviny - hlavní sklad</t>
  </si>
  <si>
    <t>potraviny - sklad TO</t>
  </si>
  <si>
    <t>obaly k potravinám</t>
  </si>
  <si>
    <t>112 04</t>
  </si>
  <si>
    <t>Léky, ZPr., PZT (sklad lékárny FNOL)</t>
  </si>
  <si>
    <t>léky, ZPr, PZT v lékárně</t>
  </si>
  <si>
    <t>léky - deriváty</t>
  </si>
  <si>
    <t>taxa - přípravky ke zpracování</t>
  </si>
  <si>
    <t>004</t>
  </si>
  <si>
    <t>laboratorní doagnostika</t>
  </si>
  <si>
    <t>parentelární výživa</t>
  </si>
  <si>
    <t>radiofarmaka</t>
  </si>
  <si>
    <t>112 05</t>
  </si>
  <si>
    <t>Prádlo</t>
  </si>
  <si>
    <t xml:space="preserve">OOPP pro pacienty a doprovod </t>
  </si>
  <si>
    <t>OOPP a prádlo pro zaměstnance</t>
  </si>
  <si>
    <t>020</t>
  </si>
  <si>
    <t>prádlo ústavní</t>
  </si>
  <si>
    <t>netkanný textil</t>
  </si>
  <si>
    <t>pokojový textil</t>
  </si>
  <si>
    <t>textil z mikrovlákna</t>
  </si>
  <si>
    <t>112 06</t>
  </si>
  <si>
    <t>kancel. materiál, tiskopisy</t>
  </si>
  <si>
    <t>čistící prostředky</t>
  </si>
  <si>
    <t>prášky pro prádelnu</t>
  </si>
  <si>
    <t>obaly všeobecné, spotřební materiál k ZPr.</t>
  </si>
  <si>
    <t>050</t>
  </si>
  <si>
    <t>kuchyňské vybavení</t>
  </si>
  <si>
    <t>060</t>
  </si>
  <si>
    <t>ostatní všeobecný materiál</t>
  </si>
  <si>
    <t>070</t>
  </si>
  <si>
    <t>IT - ostatní všeobecný materiál</t>
  </si>
  <si>
    <t>112 07</t>
  </si>
  <si>
    <t>Materiál pro údržbu</t>
  </si>
  <si>
    <t>ND - provozní</t>
  </si>
  <si>
    <t>ND - zdrav. techn.</t>
  </si>
  <si>
    <t>údržb. materiál - mimo ND</t>
  </si>
  <si>
    <t>ND - doprava</t>
  </si>
  <si>
    <t>ND - biomedicína</t>
  </si>
  <si>
    <t>112 08</t>
  </si>
  <si>
    <t>Dentální slitiny</t>
  </si>
  <si>
    <t>dentální slitiny Au</t>
  </si>
  <si>
    <t>piliny Au</t>
  </si>
  <si>
    <t>palliag - kov</t>
  </si>
  <si>
    <t>rozdíly - výrobní ztráta Au</t>
  </si>
  <si>
    <t>112 09</t>
  </si>
  <si>
    <t>Dentální slitiny ke zpracování</t>
  </si>
  <si>
    <t>přetavení pilin</t>
  </si>
  <si>
    <t>112 10</t>
  </si>
  <si>
    <t>Dentální slitiny v laboratořích</t>
  </si>
  <si>
    <t>zprac. slit. Au u laborantů</t>
  </si>
  <si>
    <t>112 11</t>
  </si>
  <si>
    <t>Dentální kovy v laboratořích</t>
  </si>
  <si>
    <t>argenpal - kov u laborantů</t>
  </si>
  <si>
    <t>palliag - kov u laborantů</t>
  </si>
  <si>
    <t>112 14</t>
  </si>
  <si>
    <t>DDHM - inventář (vybavení)</t>
  </si>
  <si>
    <t>DDHM - inventář, matrace, záclony</t>
  </si>
  <si>
    <t>112 15</t>
  </si>
  <si>
    <t>DDHM - zdravotnický</t>
  </si>
  <si>
    <t>112 16</t>
  </si>
  <si>
    <t>DDHM - provozní</t>
  </si>
  <si>
    <t>112 90</t>
  </si>
  <si>
    <t>Bezúplatné převody - sklady (PAP)</t>
  </si>
  <si>
    <t>bezúplatné převody - sklady (PAP)</t>
  </si>
  <si>
    <t>119</t>
  </si>
  <si>
    <t>Materiál na cestě</t>
  </si>
  <si>
    <t>119 01</t>
  </si>
  <si>
    <t>119 02</t>
  </si>
  <si>
    <t>119 03</t>
  </si>
  <si>
    <t>119 04</t>
  </si>
  <si>
    <t>119 05</t>
  </si>
  <si>
    <t>119 08</t>
  </si>
  <si>
    <t>12</t>
  </si>
  <si>
    <t>Zásoby vlastní výroby</t>
  </si>
  <si>
    <t>121</t>
  </si>
  <si>
    <t>Nedokončená výroba</t>
  </si>
  <si>
    <t>121 00</t>
  </si>
  <si>
    <t>nedokončená výroba</t>
  </si>
  <si>
    <t>122</t>
  </si>
  <si>
    <t>Polotovary vlastní výroby</t>
  </si>
  <si>
    <t>122 00</t>
  </si>
  <si>
    <t>polotovary vlastní výroby</t>
  </si>
  <si>
    <t>123</t>
  </si>
  <si>
    <t>Výrobky</t>
  </si>
  <si>
    <t>123 00</t>
  </si>
  <si>
    <t>výrobky</t>
  </si>
  <si>
    <t>13</t>
  </si>
  <si>
    <t>Zboží a ostatní zásoby</t>
  </si>
  <si>
    <t>131</t>
  </si>
  <si>
    <t>Pořízení zboží</t>
  </si>
  <si>
    <t>131 01</t>
  </si>
  <si>
    <t>Zboží na cestě - léky, PZT</t>
  </si>
  <si>
    <t>zboží na cestě - léky, PZT</t>
  </si>
  <si>
    <t>131 03</t>
  </si>
  <si>
    <t>Zboží na cestě - ZPr.</t>
  </si>
  <si>
    <t>zboží na cestě - sklad ZPr.</t>
  </si>
  <si>
    <t>132</t>
  </si>
  <si>
    <t>Zboží na skladě</t>
  </si>
  <si>
    <t>132 01</t>
  </si>
  <si>
    <t>Léky, ZPr., PZT - prodej (sklad lékárny)</t>
  </si>
  <si>
    <t>léky, ZPr., PZT - prodej (sklad lékárny)</t>
  </si>
  <si>
    <t>léky - deriváty - prodej</t>
  </si>
  <si>
    <t>taxa - přípravky ke zpracování - prodej</t>
  </si>
  <si>
    <t>ZPr. FONI - prodej</t>
  </si>
  <si>
    <t xml:space="preserve">parenterální výživa - prodej </t>
  </si>
  <si>
    <t>132 03</t>
  </si>
  <si>
    <t>zdrav.materiál (pomůcky pro rodič., náušnice atd. …)</t>
  </si>
  <si>
    <t>132 04</t>
  </si>
  <si>
    <t>potraviny - kantýna v jídelně</t>
  </si>
  <si>
    <t>potraviny - zaměstnanci</t>
  </si>
  <si>
    <t>138</t>
  </si>
  <si>
    <t>Zboží na cestě</t>
  </si>
  <si>
    <t>138 01</t>
  </si>
  <si>
    <t>Zboží na cestě - léky</t>
  </si>
  <si>
    <t>zboží na cestě - léky</t>
  </si>
  <si>
    <t>138 03</t>
  </si>
  <si>
    <t>Zboží na cestě - zdrav. materiál</t>
  </si>
  <si>
    <t>zboží na cestě - zdrav. materiál</t>
  </si>
  <si>
    <t>139</t>
  </si>
  <si>
    <t>Ostatní zásoby</t>
  </si>
  <si>
    <t>139 00</t>
  </si>
  <si>
    <t>ostatní zásoby</t>
  </si>
  <si>
    <t>14</t>
  </si>
  <si>
    <t>Opravné položky k dlouhodobým pohledávkám</t>
  </si>
  <si>
    <t>142</t>
  </si>
  <si>
    <t xml:space="preserve">Oprav.pol.k poskyt.návrat.fin.výpomocem dlouhodobým </t>
  </si>
  <si>
    <t>142 00</t>
  </si>
  <si>
    <t xml:space="preserve">oprav.pol.k poskyt.návrat.fin.výpomocem dlouhodobým </t>
  </si>
  <si>
    <t xml:space="preserve">oprav.pol.k dlouhodobým pohled. z postoupených úvěrů </t>
  </si>
  <si>
    <t>oprav.pol.k dlouhodobým pohl. z ručení</t>
  </si>
  <si>
    <t>144</t>
  </si>
  <si>
    <t>Opravné položky k dlouhodobým pohledávkám z post.úvěrů</t>
  </si>
  <si>
    <t>144 00</t>
  </si>
  <si>
    <t>opravné položky k dlouhodobým pohledávkám z post.úvěrů</t>
  </si>
  <si>
    <t>149</t>
  </si>
  <si>
    <t xml:space="preserve">Oprav.pol.k ostatním dlouhodobým pohledávkám  </t>
  </si>
  <si>
    <t>149 00</t>
  </si>
  <si>
    <t xml:space="preserve">oprav.pol.k ostatním dlouhodobým pohledávkám  </t>
  </si>
  <si>
    <t>15</t>
  </si>
  <si>
    <t>Opravné položky k dlouhodobému nehmotnému majetku</t>
  </si>
  <si>
    <t>151</t>
  </si>
  <si>
    <t>Opravné položky k nehmotným výsledkům VV</t>
  </si>
  <si>
    <t>151 00</t>
  </si>
  <si>
    <t>Opravné pol.k nehmot.výsl.VV</t>
  </si>
  <si>
    <t>opravné pol.k nehmot.výsl.VV</t>
  </si>
  <si>
    <t>152</t>
  </si>
  <si>
    <t>Opravné položky k software</t>
  </si>
  <si>
    <t>152 00</t>
  </si>
  <si>
    <t>opravné položky k software</t>
  </si>
  <si>
    <t>153</t>
  </si>
  <si>
    <t>Opravné položky k ocenitelným právům</t>
  </si>
  <si>
    <t>153 00</t>
  </si>
  <si>
    <t>opravné položky k ocenitelným právům</t>
  </si>
  <si>
    <t>154</t>
  </si>
  <si>
    <t>Opravné pol.k povol.na emise a pref.lim.</t>
  </si>
  <si>
    <t>154 00</t>
  </si>
  <si>
    <t>opravné pol.k povol.na emise a pref.limity</t>
  </si>
  <si>
    <t>156</t>
  </si>
  <si>
    <t>Opravné položky k ostatnímu DNM</t>
  </si>
  <si>
    <t>156 00</t>
  </si>
  <si>
    <t>opravné položky k ostatnímu DNM</t>
  </si>
  <si>
    <t>opravné pol.k tech.zhodnoc.DNM podle §11, odst.6b,Vyhl.410/2009 Sb.</t>
  </si>
  <si>
    <t>157</t>
  </si>
  <si>
    <t>Opravné položky k nedokončenému DNM</t>
  </si>
  <si>
    <t>157 01</t>
  </si>
  <si>
    <t>Opravné položky k nedokončenému nehm.výsl.výzkumu a vývoje</t>
  </si>
  <si>
    <t>opravné položky k nedokončenému nehm.výsl.výzkumu a vývoje</t>
  </si>
  <si>
    <t>157 02</t>
  </si>
  <si>
    <t>Opravné položky k nedokončenému softwaru</t>
  </si>
  <si>
    <t>opravné položky k nedokončenému softwaru</t>
  </si>
  <si>
    <t>157 03</t>
  </si>
  <si>
    <t>Opravné položky k nedokončeným ocenitelným právům</t>
  </si>
  <si>
    <t>opravné položky k nedokončeným ocenitelným právům</t>
  </si>
  <si>
    <t>157 04</t>
  </si>
  <si>
    <t>Opravné položky k nedokončeným povolenkám na emise a pref.limity</t>
  </si>
  <si>
    <t>opravné položky k nedokončeným povolenkám na emise a pref.limity</t>
  </si>
  <si>
    <t>157 05</t>
  </si>
  <si>
    <t>Opravné položky k nedokončenímu jinému DNM</t>
  </si>
  <si>
    <t>opravné položky k nedokončenímu jinému DNM</t>
  </si>
  <si>
    <t>157 17</t>
  </si>
  <si>
    <t>Oprav.pol.k nedokonč.TZ DNM podle §11 osdt.6b,Vyhl.410/2009 Sb.</t>
  </si>
  <si>
    <t>oprav.pol.k nedokonč.TZ DNM podle §11 osdt.6b,Vyhl.410/2009 Sb.</t>
  </si>
  <si>
    <t>16</t>
  </si>
  <si>
    <t>Opravné položky k dlouhodobému hmotnému majetku</t>
  </si>
  <si>
    <t>161</t>
  </si>
  <si>
    <t>Opravné položky k pozemkům</t>
  </si>
  <si>
    <t>161 11</t>
  </si>
  <si>
    <t>Pozemky - zahrada</t>
  </si>
  <si>
    <t>pozemky - zahrada</t>
  </si>
  <si>
    <t>161 12</t>
  </si>
  <si>
    <t>Pozemky - zastavěná plocha</t>
  </si>
  <si>
    <t>pozemky - zastavěná plocha</t>
  </si>
  <si>
    <t>161 13</t>
  </si>
  <si>
    <t>Ostatní pozemky</t>
  </si>
  <si>
    <t>ostatní pozemky</t>
  </si>
  <si>
    <t>161 34</t>
  </si>
  <si>
    <t>161 35</t>
  </si>
  <si>
    <t>162</t>
  </si>
  <si>
    <t>Opravné položky ke kulturním předmětům</t>
  </si>
  <si>
    <t>162 00</t>
  </si>
  <si>
    <t>opravné položky ke kulturním předmětům</t>
  </si>
  <si>
    <t>163</t>
  </si>
  <si>
    <t>Opravné položky ke stavbám</t>
  </si>
  <si>
    <t>163 01</t>
  </si>
  <si>
    <t>163 02</t>
  </si>
  <si>
    <t>163 03</t>
  </si>
  <si>
    <t>jiné nebytové domy a nebytové jednotky</t>
  </si>
  <si>
    <t>163 04</t>
  </si>
  <si>
    <t>163 05</t>
  </si>
  <si>
    <t>163 06</t>
  </si>
  <si>
    <t>163 07</t>
  </si>
  <si>
    <t>164</t>
  </si>
  <si>
    <t>Opravné pol.k samost.hmot.mov.věc.a soub.hmot.mov.věcí</t>
  </si>
  <si>
    <t>164 01</t>
  </si>
  <si>
    <t>Opravné pol.k zdravot. a laborat. technice</t>
  </si>
  <si>
    <t>opravné pol.k zdravot. a laborat. technice</t>
  </si>
  <si>
    <t>164 02</t>
  </si>
  <si>
    <t>Opravné pol.ke strojům a přístrojům provozním</t>
  </si>
  <si>
    <t>opravné pol.ke strojům a přístrojům provozním</t>
  </si>
  <si>
    <t>164 03</t>
  </si>
  <si>
    <t>Opravné pol.k dopravním prostředkům</t>
  </si>
  <si>
    <t>opravné pol.k dopravním prostředkům</t>
  </si>
  <si>
    <t>164 04</t>
  </si>
  <si>
    <t>Opravné pol.k výpočetní technice</t>
  </si>
  <si>
    <t>opravné pol.k výpočetní technice</t>
  </si>
  <si>
    <t>164 05</t>
  </si>
  <si>
    <t>Opravné pol.k inventáři</t>
  </si>
  <si>
    <t>opravné pol.k inventáři</t>
  </si>
  <si>
    <t>164 06</t>
  </si>
  <si>
    <t>Opravné pol.k ostatním movitým věcem</t>
  </si>
  <si>
    <t>opravné pol.k ostatním movitým věcem</t>
  </si>
  <si>
    <t>165</t>
  </si>
  <si>
    <t>Oprav.pol.k pěstitel.celkům trval.porostů</t>
  </si>
  <si>
    <t>165 00</t>
  </si>
  <si>
    <t>oprav.pol.k pěstitel.celkům trval.porostů</t>
  </si>
  <si>
    <t>167</t>
  </si>
  <si>
    <t>Opravné položky k ostatnímu DHM</t>
  </si>
  <si>
    <t>167 00</t>
  </si>
  <si>
    <t>opravné položky k ostatnímu DHM</t>
  </si>
  <si>
    <t>168</t>
  </si>
  <si>
    <t>Opravné položky k nedokončenému DHM</t>
  </si>
  <si>
    <t>168 01</t>
  </si>
  <si>
    <t>Opravné položky k nedokončeným přístr.zdrav.a laboratorní techniky</t>
  </si>
  <si>
    <t>opravné položky k nedokončeným přístr.zdrav.a laboratorní techniky</t>
  </si>
  <si>
    <t>168 02</t>
  </si>
  <si>
    <t>Opravné položky k nedokončeným přístrojům provozním</t>
  </si>
  <si>
    <t>opravné položky k nedokončeným přístrojům provozním</t>
  </si>
  <si>
    <t>168 03</t>
  </si>
  <si>
    <t>Opravné položky k nedokončeným dopravním prostředkům</t>
  </si>
  <si>
    <t>opravné položky k nedokončeným dopravním prostředkům</t>
  </si>
  <si>
    <t>168 04</t>
  </si>
  <si>
    <t>Opravné položky k nedokončené výpočetní technice</t>
  </si>
  <si>
    <t>opravné položky k nedokončené výpočetní technice</t>
  </si>
  <si>
    <t>168 05</t>
  </si>
  <si>
    <t>Opravné položky k nedokončenému inventáři</t>
  </si>
  <si>
    <t>opravné položky k nedokončenému inventáři</t>
  </si>
  <si>
    <t>168 06</t>
  </si>
  <si>
    <t>Opravné položky k nedokončenému ostatnímu DHM</t>
  </si>
  <si>
    <t>opravné položky k nedokončenému ostatnímu DHM</t>
  </si>
  <si>
    <t xml:space="preserve">2 - Účty rozpočt.hospodaření, krátkodobý finanční majetek a </t>
  </si>
  <si>
    <t xml:space="preserve">      krátkodobé úvěry a půjčky</t>
  </si>
  <si>
    <t>168 07</t>
  </si>
  <si>
    <t>Opravné položky k nedokončeným nebytovým budovám</t>
  </si>
  <si>
    <t>opravné položky k nedokončeným nebytovým budovám</t>
  </si>
  <si>
    <t>168 08</t>
  </si>
  <si>
    <t>Opravné položky k nedokončeným bytům a bytovým budovám</t>
  </si>
  <si>
    <t>opravné položky k nedokončeným bytům a bytovým budovám</t>
  </si>
  <si>
    <t>168 09</t>
  </si>
  <si>
    <t>Opravné položky k nedokončeným ostatním stavbám</t>
  </si>
  <si>
    <t>opravné položky k nedokončeným ostatním stavbám</t>
  </si>
  <si>
    <t>168 10</t>
  </si>
  <si>
    <t>Opravné položky k nedokončeným pozemkům</t>
  </si>
  <si>
    <t>opravné položky k nedokončeným pozemkům</t>
  </si>
  <si>
    <t>168 11</t>
  </si>
  <si>
    <t>Opravné položky k nedokončeným kulturním předmětům</t>
  </si>
  <si>
    <t>opravné položky k nedokončeným kulturním předmětům</t>
  </si>
  <si>
    <t>17</t>
  </si>
  <si>
    <t>Opravné položky k dlouhodobému finančnímu majetku</t>
  </si>
  <si>
    <t>171</t>
  </si>
  <si>
    <t>Oprav.pol.k maj.účastem k os.s rozh.vlivem</t>
  </si>
  <si>
    <t>171 00</t>
  </si>
  <si>
    <t>oprav.pol.k ostatním maj.účastem k os.s rozh.vlivem</t>
  </si>
  <si>
    <t>172</t>
  </si>
  <si>
    <t>Oprav.pol.k maj.účastem k os.s podst.vlivem</t>
  </si>
  <si>
    <t>172 00</t>
  </si>
  <si>
    <t>oprav.pol.k ostatním maj.účastem k os.s podst.vlivem</t>
  </si>
  <si>
    <t>173</t>
  </si>
  <si>
    <t>Oprav.pol.k dluh.cen.pap.drženým do splat.</t>
  </si>
  <si>
    <t>173 00</t>
  </si>
  <si>
    <t>oprav.pol.k dluh.cen.pap.drženým do splat.s původ spl.do 1 roku</t>
  </si>
  <si>
    <t>oprav.pol.k dluh.cen.pap.drženým do splat.s původ spl.nad 1 rok</t>
  </si>
  <si>
    <t>176</t>
  </si>
  <si>
    <t>Oprav.pol.k ostatnímu dlouh.finančnímu majetku</t>
  </si>
  <si>
    <t>176 00</t>
  </si>
  <si>
    <t>oprav.pol.k ostatnímu dlouh.finančnímu majetku</t>
  </si>
  <si>
    <t>18</t>
  </si>
  <si>
    <t>Opravné položky k zásobám</t>
  </si>
  <si>
    <t>181</t>
  </si>
  <si>
    <t>Opravné položky k materiálu</t>
  </si>
  <si>
    <t>181 00</t>
  </si>
  <si>
    <t>opravné položky k materiálu</t>
  </si>
  <si>
    <t>182</t>
  </si>
  <si>
    <t>Opravné položky k nedokončené výrobě</t>
  </si>
  <si>
    <t>182 00</t>
  </si>
  <si>
    <t>opravné položky k nedokončené výrobě</t>
  </si>
  <si>
    <t>183</t>
  </si>
  <si>
    <t>Opravné položky k polot.vlastní výroby</t>
  </si>
  <si>
    <t>183 00</t>
  </si>
  <si>
    <t>opravné položky k polotov.vlastní výroby</t>
  </si>
  <si>
    <t>184</t>
  </si>
  <si>
    <t>Opravné položky k výrobkům</t>
  </si>
  <si>
    <t>184 00</t>
  </si>
  <si>
    <t>opravné položky k výrobkům</t>
  </si>
  <si>
    <t>185</t>
  </si>
  <si>
    <t>Opravné položky ke zboží</t>
  </si>
  <si>
    <t>185 00</t>
  </si>
  <si>
    <t>opravné položky ke zboží</t>
  </si>
  <si>
    <t>186</t>
  </si>
  <si>
    <t>Opravné položky k ostatním zásobám</t>
  </si>
  <si>
    <t>186 00</t>
  </si>
  <si>
    <t>opravné položky k ostatním zásobám</t>
  </si>
  <si>
    <t>19</t>
  </si>
  <si>
    <t>Opravné položky ke krátkodobým pohledávkám</t>
  </si>
  <si>
    <t>192</t>
  </si>
  <si>
    <t>Opravné položky k jiným pohledávkám z hlavní činnosti</t>
  </si>
  <si>
    <t>192 00</t>
  </si>
  <si>
    <t xml:space="preserve">opravné položky k pohled.za poplat., pokuty a penále (k úč.315 - RP) </t>
  </si>
  <si>
    <t xml:space="preserve">opravné položky k jiným pohled.z hlav.čin.-ostatní </t>
  </si>
  <si>
    <t>194</t>
  </si>
  <si>
    <t>Opravné položky k odběratelům</t>
  </si>
  <si>
    <t>194 00</t>
  </si>
  <si>
    <t>opravné položky k odběratelům</t>
  </si>
  <si>
    <t>199</t>
  </si>
  <si>
    <t>Opravné položky k ostatním krátkodobým pohl.</t>
  </si>
  <si>
    <t>199 00</t>
  </si>
  <si>
    <t>opravné položky k dividendům a podílům zen zisku</t>
  </si>
  <si>
    <t>opravné položky k jiným ostatním  krátk.pohledávkám</t>
  </si>
  <si>
    <t>24</t>
  </si>
  <si>
    <t>Ostatní bankovní účty</t>
  </si>
  <si>
    <t>241</t>
  </si>
  <si>
    <t>Běžný účet</t>
  </si>
  <si>
    <t>241 23</t>
  </si>
  <si>
    <t>ČS - BÚ FN (0002934392/0800)</t>
  </si>
  <si>
    <t>241 41</t>
  </si>
  <si>
    <t>ČNB - BÚ FN (36334811/0710)</t>
  </si>
  <si>
    <t>241 50</t>
  </si>
  <si>
    <t>KB - techn.úč.balíč.výh.(43-4940780287/0100)</t>
  </si>
  <si>
    <t>241 51</t>
  </si>
  <si>
    <t>ČNB - BÚ mzdy (20001-36334811/0710)</t>
  </si>
  <si>
    <t xml:space="preserve">241 52 </t>
  </si>
  <si>
    <t>ČNB - BÚ granty (30007-36334811/0710)</t>
  </si>
  <si>
    <t xml:space="preserve">241 53 </t>
  </si>
  <si>
    <t>ČNB - BÚ investiční účet - dotace (43-36334811/0710)</t>
  </si>
  <si>
    <t xml:space="preserve">241 54 </t>
  </si>
  <si>
    <t>ČNB - BÚ neinvestiční účet - dotace na provoz (50008-36334811/0710)</t>
  </si>
  <si>
    <t xml:space="preserve">241 55 </t>
  </si>
  <si>
    <t>ČNB - BÚ projekt OPVK-eHealth1 (40002-36334811/0710)</t>
  </si>
  <si>
    <t>241 56</t>
  </si>
  <si>
    <t>ČNB - BÚ NPU-I (60003-36334811/0710)</t>
  </si>
  <si>
    <t xml:space="preserve">241 57 </t>
  </si>
  <si>
    <t>ČNB - BÚ fond reprodukce majetku (174-36334811/0710)</t>
  </si>
  <si>
    <t xml:space="preserve">241 58 </t>
  </si>
  <si>
    <t>ČNB - BÚ fond odměn (190-36334811/0710)</t>
  </si>
  <si>
    <t>241 59</t>
  </si>
  <si>
    <t>ČNB - BÚ rezervní fond (123-36334811/0710)</t>
  </si>
  <si>
    <t>241 60</t>
  </si>
  <si>
    <t>ČNB - BÚ projekt ENOCH (70009-36334811/0710)</t>
  </si>
  <si>
    <t>243</t>
  </si>
  <si>
    <t>Běžný účet FKSP</t>
  </si>
  <si>
    <t>243 01</t>
  </si>
  <si>
    <t>ČNB - FKSP (107-36334811/0710)</t>
  </si>
  <si>
    <t>244</t>
  </si>
  <si>
    <t>Termínované vklady krátkodobé</t>
  </si>
  <si>
    <t>244 00</t>
  </si>
  <si>
    <t>termínované vklady krátkodobé</t>
  </si>
  <si>
    <t>245</t>
  </si>
  <si>
    <t>Jiné běžné účty</t>
  </si>
  <si>
    <t>245 01</t>
  </si>
  <si>
    <t>ČNB - dary (10006-36334811/0710)</t>
  </si>
  <si>
    <t>245 31</t>
  </si>
  <si>
    <t>ČS - depozita (20183-2934392/0800)</t>
  </si>
  <si>
    <t>25</t>
  </si>
  <si>
    <t>Krátkodobý finanční majetek</t>
  </si>
  <si>
    <t>251</t>
  </si>
  <si>
    <t>Majetkové cenné papíry k obchodování</t>
  </si>
  <si>
    <t>251 01</t>
  </si>
  <si>
    <t>majetkové cenné papíry k obchodování</t>
  </si>
  <si>
    <t>253</t>
  </si>
  <si>
    <t>Dluhové cenné papíry k obchodování</t>
  </si>
  <si>
    <t>253 01</t>
  </si>
  <si>
    <t>dluhové cenné papíry k obchodování se (původní) splatostí do 1 roku</t>
  </si>
  <si>
    <t>dluhové cenné papíry k obchodování s (původní) splatostí nad 1 rok</t>
  </si>
  <si>
    <t>256</t>
  </si>
  <si>
    <t>Jiné cenné papíry</t>
  </si>
  <si>
    <t>256 01</t>
  </si>
  <si>
    <t>jiné cenné papíry - opční listy</t>
  </si>
  <si>
    <t>jiné cenné papíry - ostatní</t>
  </si>
  <si>
    <t>261</t>
  </si>
  <si>
    <t>Pokladna</t>
  </si>
  <si>
    <t>261 01</t>
  </si>
  <si>
    <t>Pokladna Kč</t>
  </si>
  <si>
    <t>hotovost Kč</t>
  </si>
  <si>
    <t>261 03</t>
  </si>
  <si>
    <t>Pokladna AUD</t>
  </si>
  <si>
    <t>pokladna AUD (astralský dolar)</t>
  </si>
  <si>
    <t>261 04</t>
  </si>
  <si>
    <t>Pokladna CAD</t>
  </si>
  <si>
    <t>pokladna CAD (canadský dolar)</t>
  </si>
  <si>
    <t>261 05</t>
  </si>
  <si>
    <t>Pokladna HRK</t>
  </si>
  <si>
    <t>pokladna HRK (chorvatská kuna)</t>
  </si>
  <si>
    <t>261 08</t>
  </si>
  <si>
    <t>Pokladna EURO</t>
  </si>
  <si>
    <t>pokladna EURO</t>
  </si>
  <si>
    <t>261 09</t>
  </si>
  <si>
    <t xml:space="preserve">Pokladna CHF </t>
  </si>
  <si>
    <t>pokladna CHF (švýcarský frank)</t>
  </si>
  <si>
    <t>261 10</t>
  </si>
  <si>
    <t>Pokladna GBP</t>
  </si>
  <si>
    <t>pokladna GBP (britská libra)</t>
  </si>
  <si>
    <t>261 12</t>
  </si>
  <si>
    <t>Pokladna PLN</t>
  </si>
  <si>
    <t>pokladna PLN (polský zlotý)</t>
  </si>
  <si>
    <t>261 13</t>
  </si>
  <si>
    <t>Pokladna SEK</t>
  </si>
  <si>
    <t>Pokladna SEK (švédská koruna)</t>
  </si>
  <si>
    <t>261 15</t>
  </si>
  <si>
    <t>Pokladna USD</t>
  </si>
  <si>
    <t>Pokladna USD (americký dolar)</t>
  </si>
  <si>
    <t>261 16</t>
  </si>
  <si>
    <t>Pokladna CNY</t>
  </si>
  <si>
    <t>Pokladna CNY (čínský juan)</t>
  </si>
  <si>
    <t>261 20</t>
  </si>
  <si>
    <t>Pokladna - Lékárna hlavní výdejna</t>
  </si>
  <si>
    <t>pokladna - Lékárna hlavní výdejna</t>
  </si>
  <si>
    <t>261 21</t>
  </si>
  <si>
    <t>Pokladna - výdejna monoblok</t>
  </si>
  <si>
    <t>pokladna - výdejna monoblok</t>
  </si>
  <si>
    <t>261 22</t>
  </si>
  <si>
    <t xml:space="preserve">Pokladna - nová výdejna </t>
  </si>
  <si>
    <t xml:space="preserve">pokladna - nová výdejna </t>
  </si>
  <si>
    <t>261 23</t>
  </si>
  <si>
    <t>Pokladna - prodejna ZP</t>
  </si>
  <si>
    <t>pokladna - prodejna ZP</t>
  </si>
  <si>
    <t>261 24</t>
  </si>
  <si>
    <t>Pokladna - Foniatrie</t>
  </si>
  <si>
    <t>pokladna - Foniatrie</t>
  </si>
  <si>
    <t>261 25</t>
  </si>
  <si>
    <t>Pokladna - FKSP</t>
  </si>
  <si>
    <t>pokladna - FKSP</t>
  </si>
  <si>
    <t>26</t>
  </si>
  <si>
    <t>Peníze</t>
  </si>
  <si>
    <t>262</t>
  </si>
  <si>
    <t>Peníze na cestě</t>
  </si>
  <si>
    <t>262 01</t>
  </si>
  <si>
    <t>Převody mezi účty FNOL</t>
  </si>
  <si>
    <t>převody mezi účty FN</t>
  </si>
  <si>
    <t>262 02</t>
  </si>
  <si>
    <t>Převod mezi bankou a pokladnou</t>
  </si>
  <si>
    <t>převod mezi bank. a pokl.</t>
  </si>
  <si>
    <t>262 11</t>
  </si>
  <si>
    <t>Převody mezi FNOL a LEK</t>
  </si>
  <si>
    <t>převody mezi FN a LEK</t>
  </si>
  <si>
    <t>263</t>
  </si>
  <si>
    <t>Ceniny</t>
  </si>
  <si>
    <t>263 01</t>
  </si>
  <si>
    <t>Poštovní známky</t>
  </si>
  <si>
    <t>poštovní známky</t>
  </si>
  <si>
    <t>263 02</t>
  </si>
  <si>
    <t>Kolky</t>
  </si>
  <si>
    <t>kolky</t>
  </si>
  <si>
    <t>281</t>
  </si>
  <si>
    <t>Krátkodobé úvěry</t>
  </si>
  <si>
    <t>281 00</t>
  </si>
  <si>
    <t>krátkodobé úvěry - jistina</t>
  </si>
  <si>
    <t>krátkodobé úvěry - úrok</t>
  </si>
  <si>
    <t>28</t>
  </si>
  <si>
    <t>Krátkodobé úvěry a půjčky</t>
  </si>
  <si>
    <t>289</t>
  </si>
  <si>
    <t>Jiné krátkodobé půjčky</t>
  </si>
  <si>
    <t>289 00</t>
  </si>
  <si>
    <t>jiné krátkodobé půjčky - tuzemské</t>
  </si>
  <si>
    <t>jiné krátkodobé půjčky - zahraniční</t>
  </si>
  <si>
    <t>31</t>
  </si>
  <si>
    <t>Krátkodobé pohledávky</t>
  </si>
  <si>
    <t>Odběratelé</t>
  </si>
  <si>
    <t>311 01</t>
  </si>
  <si>
    <t>Pohled. za zdravotní výkony a dopravu</t>
  </si>
  <si>
    <t>120</t>
  </si>
  <si>
    <t>zdravotní pojišťovny (FV 20, 21, 22, 23, 25, 26, 27, 28)</t>
  </si>
  <si>
    <t>311 02</t>
  </si>
  <si>
    <t>Pohled. za léky na recepty (program NAV - lékárny)</t>
  </si>
  <si>
    <t>zdravotní pojišťovny (FV 722, 723, 724, 725, 727, 728)</t>
  </si>
  <si>
    <t>311 03</t>
  </si>
  <si>
    <t>Pohled. za samoplátci</t>
  </si>
  <si>
    <t>rozdíly v zaokrouhlení</t>
  </si>
  <si>
    <t>tuzemci (FV, DV 05, 06, 07, 08)</t>
  </si>
  <si>
    <t>zdravotní služby - cizinci (FV, DV 02)</t>
  </si>
  <si>
    <t>311 04</t>
  </si>
  <si>
    <t>Pohled. za ost. zdrav. služby a dodávky</t>
  </si>
  <si>
    <t>pomocný účet k párování banky (dokl.OPB, OZ)</t>
  </si>
  <si>
    <t>Lékárna - zdrav. zař. (NAV)</t>
  </si>
  <si>
    <t>Lékárna - ostatní (NAV)</t>
  </si>
  <si>
    <t>znalecké posudky - Znalecký ústav (FV, DV 45)</t>
  </si>
  <si>
    <t>za krev a krevní výrobky (FV, DV 50)</t>
  </si>
  <si>
    <t>klinické hodnocení (FV, DV 44)</t>
  </si>
  <si>
    <t>008</t>
  </si>
  <si>
    <t>agregované výkony ostatním nemocnicím (FV, DV 23)</t>
  </si>
  <si>
    <t>placené služby pro práv. osoby (FV, DV 03)</t>
  </si>
  <si>
    <t>placené služby pro stát. orgány (FV, DV 04)</t>
  </si>
  <si>
    <t>311 05</t>
  </si>
  <si>
    <t>Pohled. za nezdrav. služby a dodávky</t>
  </si>
  <si>
    <t>služby provozní (FV, DV 43)</t>
  </si>
  <si>
    <t xml:space="preserve">reklama (FV, DV 46) </t>
  </si>
  <si>
    <t>prodej DM (FV, DV 51)</t>
  </si>
  <si>
    <t>prodej materiálu, sběr a ostatní (FV, DV 52)</t>
  </si>
  <si>
    <t>ubytovny včetně služeb (FV, DV 30)</t>
  </si>
  <si>
    <t>nebyt. prostory včetně služeb (FV, DV 40)</t>
  </si>
  <si>
    <t>026</t>
  </si>
  <si>
    <t>pronájem DM - použití vybavení, soukr.telefony (FV, DV 41)</t>
  </si>
  <si>
    <t>pronájem bytových prostor (FV, DV 42)</t>
  </si>
  <si>
    <t>refundace mezd (FV, DV 75)</t>
  </si>
  <si>
    <t>refundace věcných nákladů (FV, DV 78)</t>
  </si>
  <si>
    <t>finanční bonusy (FV, DV 76)</t>
  </si>
  <si>
    <t>penalizační faktury vydané (FV, DV 71)</t>
  </si>
  <si>
    <t>úroky z prodlení vydané (FV, DV 72)</t>
  </si>
  <si>
    <t>náhrady, úroky z prodlení - právní vymáhání (FV, DV 70)</t>
  </si>
  <si>
    <t>311 07</t>
  </si>
  <si>
    <t>Pohled. za dlužníky - soudní rozsudek</t>
  </si>
  <si>
    <t>pohled. za dlužníky - soudní rozsudek (FV, DV 74)</t>
  </si>
  <si>
    <t>náhrada škody za poškoz.majetku FN (FV, DV 73)</t>
  </si>
  <si>
    <t>311 50</t>
  </si>
  <si>
    <t>Postoupené pohledávky</t>
  </si>
  <si>
    <t>postoupené pohledávky (FV 77)</t>
  </si>
  <si>
    <t>311 95</t>
  </si>
  <si>
    <t>Převod staré KVF do QI (2010)</t>
  </si>
  <si>
    <t>převod staré KVF do QI (2010)  (FV, DV 90)</t>
  </si>
  <si>
    <t>314</t>
  </si>
  <si>
    <t>Krátkodobé poskytnuté zálohy</t>
  </si>
  <si>
    <t>314 01</t>
  </si>
  <si>
    <t>Energie</t>
  </si>
  <si>
    <t>zálohy - energie</t>
  </si>
  <si>
    <t>314 02</t>
  </si>
  <si>
    <t>Léky</t>
  </si>
  <si>
    <t>zálohy - léky</t>
  </si>
  <si>
    <t>314 03</t>
  </si>
  <si>
    <t>zálohy - zdravotnický materiál</t>
  </si>
  <si>
    <t>314 04</t>
  </si>
  <si>
    <t>Opravy, stavební práce</t>
  </si>
  <si>
    <t>zálohy - opravy, stavební práce</t>
  </si>
  <si>
    <t>314 05</t>
  </si>
  <si>
    <t>zálohy - ostatní materiál, služby, telekom.</t>
  </si>
  <si>
    <t>315</t>
  </si>
  <si>
    <t>Jiné pohledávky z hlavní činnosti</t>
  </si>
  <si>
    <t>315 00</t>
  </si>
  <si>
    <t xml:space="preserve">jiné pohled.z hlav.čin.za daně, pokuty a penále  </t>
  </si>
  <si>
    <t>jiné pohled.z hlav.čin.za poplatky - regulační poplatky (FV, DV 01)</t>
  </si>
  <si>
    <t>jiné pohled.z hlavní činnosti - ostatní</t>
  </si>
  <si>
    <t>315 95</t>
  </si>
  <si>
    <t>Převod staré KVF do QI - regulační poplatky (2010)</t>
  </si>
  <si>
    <t>jiné pohled.z hlav.čin.za poplatky - regul.popl.do r.10 (FV, DV 91)</t>
  </si>
  <si>
    <t>316</t>
  </si>
  <si>
    <t>Poskytnuté návratné finanční výpomoci krátkodobé</t>
  </si>
  <si>
    <t>316 00</t>
  </si>
  <si>
    <t>ostatní poskytnuté návratné finanční výpomoci krátkodobé</t>
  </si>
  <si>
    <t>32</t>
  </si>
  <si>
    <t>Krátkodobé závazky</t>
  </si>
  <si>
    <t>321</t>
  </si>
  <si>
    <t>Dodavatelé</t>
  </si>
  <si>
    <t>321 10</t>
  </si>
  <si>
    <t xml:space="preserve">Léky            </t>
  </si>
  <si>
    <t>léky   (FP, DP 13)</t>
  </si>
  <si>
    <t>léky - LEK (FP, DP 703, 707)</t>
  </si>
  <si>
    <t>321 11</t>
  </si>
  <si>
    <t xml:space="preserve">Léky - deriváty LEK              </t>
  </si>
  <si>
    <t>léky - deriváty LEK  (FP, DP 704)</t>
  </si>
  <si>
    <t>321 12</t>
  </si>
  <si>
    <t xml:space="preserve">Platby v zahr.měně - léky LEK       </t>
  </si>
  <si>
    <t>platby v zahr.měně - léky LEK</t>
  </si>
  <si>
    <t>321 13</t>
  </si>
  <si>
    <t xml:space="preserve">Platby v zahr.měně - lab.diag.LEK   </t>
  </si>
  <si>
    <t>platby v zahr.měně - lab.diagn.LEK (prog.Apoth.LEK 51/02)</t>
  </si>
  <si>
    <t>321 20</t>
  </si>
  <si>
    <t xml:space="preserve">Krve                </t>
  </si>
  <si>
    <t>krve  (FP, DP 14)</t>
  </si>
  <si>
    <t>321 30</t>
  </si>
  <si>
    <t xml:space="preserve">Zdravotnický materiál              </t>
  </si>
  <si>
    <t>zdravotnický materiál   (FP, DP 2, 3, 27)</t>
  </si>
  <si>
    <t>zdravotnický materiál (lab.diagnostika) LEK (FP, DP 702)</t>
  </si>
  <si>
    <t>321 31</t>
  </si>
  <si>
    <t xml:space="preserve">PZT - FONI (Lék)                    </t>
  </si>
  <si>
    <t>PZT - FONI (Lék)  (FP, DP 705)</t>
  </si>
  <si>
    <t>321 32</t>
  </si>
  <si>
    <t xml:space="preserve">Zdravotnický mat.- ostatní LEK      </t>
  </si>
  <si>
    <t>zdravotnický mat.- ostatní LEK  (FP, DP 706)</t>
  </si>
  <si>
    <t>321 40</t>
  </si>
  <si>
    <t xml:space="preserve">Všeobecný materiál           </t>
  </si>
  <si>
    <t>všeobecný materiál   (FP, DP 1, 4, 6, 7, 8, 9, 16, 17, 18, 26, 28, 29)</t>
  </si>
  <si>
    <t>321 41</t>
  </si>
  <si>
    <t xml:space="preserve">Potraviny                          </t>
  </si>
  <si>
    <t>potraviny   (FP, DP 5)</t>
  </si>
  <si>
    <t>321 42</t>
  </si>
  <si>
    <t xml:space="preserve">Služby                            </t>
  </si>
  <si>
    <t>služby  (FP, DP 10, 11, 15)</t>
  </si>
  <si>
    <t>321 43</t>
  </si>
  <si>
    <t xml:space="preserve">Stálé platby                      </t>
  </si>
  <si>
    <t>stálé platby  (FP, DP 12)</t>
  </si>
  <si>
    <t>321 46</t>
  </si>
  <si>
    <t xml:space="preserve">FKSP                                </t>
  </si>
  <si>
    <t>FKSP  (FP, DP 19)</t>
  </si>
  <si>
    <t>321 47</t>
  </si>
  <si>
    <t>Platby v zahran. měně - QI, LEK</t>
  </si>
  <si>
    <t>platby v zahran. měně - QI(FP, DP 1, 4, 7, 10, 11, 13, 17, 28, LEK)</t>
  </si>
  <si>
    <t>321 49</t>
  </si>
  <si>
    <t xml:space="preserve">Penalizační faktury                </t>
  </si>
  <si>
    <t>penalizační fa. - došlé   (FP, DP 40)</t>
  </si>
  <si>
    <t>321 50</t>
  </si>
  <si>
    <t xml:space="preserve">Investiční faktury - služby       </t>
  </si>
  <si>
    <t>investiční faktury - služby  (FP, DP 21, 24)</t>
  </si>
  <si>
    <t>321 51</t>
  </si>
  <si>
    <t xml:space="preserve">Investiční faktury - DHM, DNM   </t>
  </si>
  <si>
    <t>investiční faktury - DHM, DNM   (FP, DP 22, 23)</t>
  </si>
  <si>
    <t>321 57</t>
  </si>
  <si>
    <t xml:space="preserve">Investiční faktury - DHM, DNM, služby - zahraniční fa. </t>
  </si>
  <si>
    <r>
      <t>investiční faktury - DHM, DNM, služby - zahraniční fa.</t>
    </r>
    <r>
      <rPr>
        <sz val="10"/>
        <rFont val="Times New Roman"/>
        <family val="1"/>
        <charset val="238"/>
      </rPr>
      <t>(FP, DP 21, 22, 23)</t>
    </r>
  </si>
  <si>
    <t>321 64</t>
  </si>
  <si>
    <t xml:space="preserve">ZP vrubopisy - výzvy        </t>
  </si>
  <si>
    <t>zdravotní pojišťovny - vrubopisy - výzvy   (FP, DP-2018-60 a 61- )</t>
  </si>
  <si>
    <t>321 80</t>
  </si>
  <si>
    <t xml:space="preserve">FKSP - poukázky                    </t>
  </si>
  <si>
    <t>FKSP - poukázky   (FP, DP 20)</t>
  </si>
  <si>
    <t>321 95</t>
  </si>
  <si>
    <t>Převod KDF (do r.2010 z FIN)</t>
  </si>
  <si>
    <t>převod KDF (do r.2010 z FIN)   (FP, DP 90)</t>
  </si>
  <si>
    <t>324</t>
  </si>
  <si>
    <t>Krátkodobé přijaté zálohy</t>
  </si>
  <si>
    <t>324 01</t>
  </si>
  <si>
    <t>Krátk.přijaté zál. od osob a firem</t>
  </si>
  <si>
    <t>zál. od osob a firem</t>
  </si>
  <si>
    <t>324 02</t>
  </si>
  <si>
    <t>Krátk.přijaté zál. od samoplátců</t>
  </si>
  <si>
    <t>zál. od samoplátců</t>
  </si>
  <si>
    <t>zál. na stravu - stacionáře (oční,psych.)</t>
  </si>
  <si>
    <t>zál. od samopl. tuzemci</t>
  </si>
  <si>
    <t xml:space="preserve">zál. od samopl. tuzemci </t>
  </si>
  <si>
    <t>324 03</t>
  </si>
  <si>
    <t>Krátk.přijaté zál. ostatní</t>
  </si>
  <si>
    <t>zál. ostatní</t>
  </si>
  <si>
    <t>411</t>
  </si>
  <si>
    <t>zál. na stravu - zam. FNOL</t>
  </si>
  <si>
    <t>412</t>
  </si>
  <si>
    <t>zál. na kartu - zam. FNOL</t>
  </si>
  <si>
    <t>zál. na stravu - stud.,stáž.</t>
  </si>
  <si>
    <t>414</t>
  </si>
  <si>
    <t>zál. na kartu - studenti</t>
  </si>
  <si>
    <t>416</t>
  </si>
  <si>
    <t>zál. na stravu - stacionář</t>
  </si>
  <si>
    <t>zál. na stravu - cizí</t>
  </si>
  <si>
    <t>512</t>
  </si>
  <si>
    <t>zál. na kartu - cizí</t>
  </si>
  <si>
    <t>324 04</t>
  </si>
  <si>
    <t>Krátk.přijaté zál. jistiny</t>
  </si>
  <si>
    <t>jistiny</t>
  </si>
  <si>
    <t>324 05</t>
  </si>
  <si>
    <t>Krátk.přijaté zál. od ZP</t>
  </si>
  <si>
    <t>zál. od ZP</t>
  </si>
  <si>
    <t>324 06</t>
  </si>
  <si>
    <t>Krátk.přijaté kauce - ubytování, nebytové prostory</t>
  </si>
  <si>
    <t>přijaté kauce - ubytování</t>
  </si>
  <si>
    <t>přijaté kauce - pronájem nebytových prostor</t>
  </si>
  <si>
    <t>324 07</t>
  </si>
  <si>
    <t xml:space="preserve">Dárkové poukazy - Lékárna </t>
  </si>
  <si>
    <t xml:space="preserve">dárkové poukazy - Lékárna </t>
  </si>
  <si>
    <t>324 08</t>
  </si>
  <si>
    <t>Záloha na kartu - zaměstnanci FNOL</t>
  </si>
  <si>
    <t>záloha na kartu - zaměstnanci FNOL</t>
  </si>
  <si>
    <t>324 10</t>
  </si>
  <si>
    <t>Krátk.přijaté kauce - parkovací karty (Teoretické ústavy)</t>
  </si>
  <si>
    <t>přijaté kauce - parkovací karty (Teoretické ústavy)</t>
  </si>
  <si>
    <t>324 11</t>
  </si>
  <si>
    <t>Krátk.přijaté kauce - parkovací karty (areál FNOL)</t>
  </si>
  <si>
    <t>přijaté kauce - parkovací karty (areál FNOL)</t>
  </si>
  <si>
    <t>324 12</t>
  </si>
  <si>
    <t>Krátk.přijaté kauce - ovladače dodavatelů (areál FNOL)</t>
  </si>
  <si>
    <t>přijaté kauce - ovladače dodavatelů (areál FNOL)</t>
  </si>
  <si>
    <t>324 13</t>
  </si>
  <si>
    <t>Krátk.přijaté kauce - S.O.S.parkovací karty a ovladače</t>
  </si>
  <si>
    <t>S.O.S. - předané příjmy za parkovací karty a ovladače</t>
  </si>
  <si>
    <t>324 14</t>
  </si>
  <si>
    <t>Krátk.přijaté kauce - parkovací karty (pac.hemodialýzy)</t>
  </si>
  <si>
    <t>přijaté kauce - parkovací karty (pac.hemodialýzy)</t>
  </si>
  <si>
    <t>326</t>
  </si>
  <si>
    <t>Přijaté návrat.finanční výpomoci krátkodobé</t>
  </si>
  <si>
    <t>326 00</t>
  </si>
  <si>
    <t>přijaté návrat.finanční výpomoci krátkodobé</t>
  </si>
  <si>
    <t>33</t>
  </si>
  <si>
    <t>Zúčtování se zaměstnanci a institucemi</t>
  </si>
  <si>
    <t>331</t>
  </si>
  <si>
    <t>Zaměstnanci</t>
  </si>
  <si>
    <t>331 00</t>
  </si>
  <si>
    <t>Mzdy, OON</t>
  </si>
  <si>
    <t>mzdy, OON</t>
  </si>
  <si>
    <t>331 08</t>
  </si>
  <si>
    <t>Zaměstnanecké karty a jiné obstvávky</t>
  </si>
  <si>
    <t>záloha na strav.karty, ostatní obstávky</t>
  </si>
  <si>
    <t>331 28</t>
  </si>
  <si>
    <t>Vyúčtování mezd - doplatek</t>
  </si>
  <si>
    <t>vyúčtov. mezd - doplatek</t>
  </si>
  <si>
    <t>331 38</t>
  </si>
  <si>
    <t>Srážky z mezd - spoření</t>
  </si>
  <si>
    <t>srážky z mezd - spoření</t>
  </si>
  <si>
    <t>331 58</t>
  </si>
  <si>
    <t>Srážky z mezd - soukr. telef.</t>
  </si>
  <si>
    <t>srážky z mezd - soukr. telef.</t>
  </si>
  <si>
    <t>331 68</t>
  </si>
  <si>
    <t>Srážky z mezd - strava</t>
  </si>
  <si>
    <t>srážky z mezd - strava</t>
  </si>
  <si>
    <t>331 75</t>
  </si>
  <si>
    <t>Srážky z mezd - poplatky za vjezd (Teoretické ústavy)</t>
  </si>
  <si>
    <t>srážky z mezd - poplatky za vjezd (Teoretické ústavy)</t>
  </si>
  <si>
    <t>331 76</t>
  </si>
  <si>
    <t>Srážky z mezd - parkovací karty (areál FNOL)</t>
  </si>
  <si>
    <t>srážky z mezd - parkovací karty (areál FNOL)</t>
  </si>
  <si>
    <t>331 78</t>
  </si>
  <si>
    <t>Srážky z mezd - úhrada zaměstnaneckými kartami na LEK</t>
  </si>
  <si>
    <t>srážky z mezd - úhrada zaměstnaneckymi kartami na LEK</t>
  </si>
  <si>
    <t>331 79</t>
  </si>
  <si>
    <t>Srážky z mezd - úhrada zaměst.kartami na LEK (dárkové poukazy)</t>
  </si>
  <si>
    <t>srážky z mezd - úhrada zaměst.kartami na LEK (dárkové poukazy)</t>
  </si>
  <si>
    <t>331 88</t>
  </si>
  <si>
    <t>Srážky z mezd - nájem</t>
  </si>
  <si>
    <t>srážky z mezd - nájem</t>
  </si>
  <si>
    <t>331 93</t>
  </si>
  <si>
    <t>Odměny a faktury z FKSP</t>
  </si>
  <si>
    <t>peněžité dary z FKSP</t>
  </si>
  <si>
    <t>půjčky FKSP - faktury</t>
  </si>
  <si>
    <t>331 98</t>
  </si>
  <si>
    <t>Penzijní připojištění</t>
  </si>
  <si>
    <t>penzijní připojištění</t>
  </si>
  <si>
    <t>333</t>
  </si>
  <si>
    <t>Jiné závazky vůči zaměstnancům</t>
  </si>
  <si>
    <t>333 00</t>
  </si>
  <si>
    <t>jiné závazky vůči zaměstnancům</t>
  </si>
  <si>
    <t>335</t>
  </si>
  <si>
    <t>Pohledávky za zaměstnanci</t>
  </si>
  <si>
    <t>335 01</t>
  </si>
  <si>
    <t>Mimoř. výběry z mezd</t>
  </si>
  <si>
    <t>mimoř. výběry z mezd (PaM)</t>
  </si>
  <si>
    <t>Brázdová R.</t>
  </si>
  <si>
    <t>Zwienerová H.</t>
  </si>
  <si>
    <t>Ščudlová H.</t>
  </si>
  <si>
    <t>Chyťová Z.</t>
  </si>
  <si>
    <t>Otrusinová M.</t>
  </si>
  <si>
    <t>007</t>
  </si>
  <si>
    <t>Brachtlová S.</t>
  </si>
  <si>
    <t>Vymazalová P.</t>
  </si>
  <si>
    <t>Spurná R.</t>
  </si>
  <si>
    <t>Berková I.</t>
  </si>
  <si>
    <t>Čudová M.</t>
  </si>
  <si>
    <t>Urbánková E.</t>
  </si>
  <si>
    <t>Schlimbachová P.</t>
  </si>
  <si>
    <t>Hlavínková Jana</t>
  </si>
  <si>
    <t>335 02</t>
  </si>
  <si>
    <t>Krátkodobé zálohy</t>
  </si>
  <si>
    <t>provozní zálohy - zaměstnanci FNOL</t>
  </si>
  <si>
    <t>provozní záloha - ORL (sluchadla - Procházková, Šmelková)</t>
  </si>
  <si>
    <t>zál.zahr.cest.(AUD)</t>
  </si>
  <si>
    <t>zál.zahr.cest.(CAD)</t>
  </si>
  <si>
    <t>zál.zahr.cest.(EURO)</t>
  </si>
  <si>
    <t>zál.zahr.cest.(GBP)</t>
  </si>
  <si>
    <t>064</t>
  </si>
  <si>
    <t>zál.zahr.cest.(PLN)</t>
  </si>
  <si>
    <t>065</t>
  </si>
  <si>
    <t>zál.zahr.cest.(SEK)</t>
  </si>
  <si>
    <t>066</t>
  </si>
  <si>
    <t>zál.zahr.cest.(USD)</t>
  </si>
  <si>
    <t>067</t>
  </si>
  <si>
    <t>zál.zahr.cest.(CHF)</t>
  </si>
  <si>
    <t>zál.zahr.cest.(HRK)</t>
  </si>
  <si>
    <t>zál.zahr.cest.(CNY) - Ćína</t>
  </si>
  <si>
    <t>335 06</t>
  </si>
  <si>
    <t>Půjčky FKSP</t>
  </si>
  <si>
    <t>sociální půjčky z FKSP</t>
  </si>
  <si>
    <t>půjčky FKSP</t>
  </si>
  <si>
    <t>335 07</t>
  </si>
  <si>
    <t>Manka a škody, penále</t>
  </si>
  <si>
    <t>Divoký Miroslav - z mezd (r.2010)</t>
  </si>
  <si>
    <t>Běhal Karel - škoda</t>
  </si>
  <si>
    <t>Fialová - pohl. z mezd</t>
  </si>
  <si>
    <t>335 38</t>
  </si>
  <si>
    <t>pouze z prog.PaM (opravit na 333-xx)</t>
  </si>
  <si>
    <t>336</t>
  </si>
  <si>
    <t>Sociální zabezpečení</t>
  </si>
  <si>
    <t>336 01</t>
  </si>
  <si>
    <t>sociální zabezpečení</t>
  </si>
  <si>
    <t>Zdravotní pojištění</t>
  </si>
  <si>
    <t>337 01</t>
  </si>
  <si>
    <t>zdravotní pojištění</t>
  </si>
  <si>
    <t>Důchodové spoření</t>
  </si>
  <si>
    <t>338 01</t>
  </si>
  <si>
    <t>důchodové spoření</t>
  </si>
  <si>
    <t>34</t>
  </si>
  <si>
    <t>Zúčtování daní, dotací a ostatní zúčtování</t>
  </si>
  <si>
    <t>341</t>
  </si>
  <si>
    <t>341 00</t>
  </si>
  <si>
    <t>daň z příjmů - odhad + dorovnání DPP</t>
  </si>
  <si>
    <t>daň z příjmů - záloha (výpočet zál.z daň.povin.min.roku-3., 6.)</t>
  </si>
  <si>
    <t>daň z příjmů - záloha (výpočet zál.z daň.povin.aktuál.roku-9., 12.)</t>
  </si>
  <si>
    <t>342</t>
  </si>
  <si>
    <t>Ostatní daně, poplatky a obdobná plnění</t>
  </si>
  <si>
    <t>342 01</t>
  </si>
  <si>
    <t>daň z příjmů zaměstnanců</t>
  </si>
  <si>
    <t>342 02</t>
  </si>
  <si>
    <t>daň silniční</t>
  </si>
  <si>
    <t>342 03</t>
  </si>
  <si>
    <t>Daň z nemovitostí</t>
  </si>
  <si>
    <t>daň z nemovitostí</t>
  </si>
  <si>
    <t>342 04</t>
  </si>
  <si>
    <t>Ostatní nepřímé daně a poplatky</t>
  </si>
  <si>
    <t>ostatní nepřímé daně a poplatky</t>
  </si>
  <si>
    <t>343</t>
  </si>
  <si>
    <t>Daň z přidané hodnoty</t>
  </si>
  <si>
    <t>343 01</t>
  </si>
  <si>
    <t>PS DPH k 1.1. k vypořádání</t>
  </si>
  <si>
    <t>343 02</t>
  </si>
  <si>
    <t>Vrácení přeplatku DPH</t>
  </si>
  <si>
    <t>vrácení přeplatku DPH</t>
  </si>
  <si>
    <t>343 03</t>
  </si>
  <si>
    <t>Odpočet DPH FNOL - krácený</t>
  </si>
  <si>
    <t>odpočet DPH FNOL - krácený</t>
  </si>
  <si>
    <t>343 04</t>
  </si>
  <si>
    <t>DPH §78 odst.2 - DM krácený odpočet</t>
  </si>
  <si>
    <t>343 05</t>
  </si>
  <si>
    <t>Odvod DPH FNOL</t>
  </si>
  <si>
    <t>odvod DPH FNOL</t>
  </si>
  <si>
    <t>343 06</t>
  </si>
  <si>
    <t>Odpočet DPH FNOL - vypořádací koeficient</t>
  </si>
  <si>
    <t>odpočet DPH FNOL - vypořádací koefient</t>
  </si>
  <si>
    <t>343 10</t>
  </si>
  <si>
    <t xml:space="preserve">sníž.sazba FNOL - přijaté plnění - tuzemsko            </t>
  </si>
  <si>
    <t>200</t>
  </si>
  <si>
    <t>sníž.sazba QI - přij.plnění-tuzemsko (15%)              KTG 2360 (1360)</t>
  </si>
  <si>
    <t xml:space="preserve">2.sníž.sazba QI - přij.plnění-tuzemsko (10%)           KTG K 2362 (1362) </t>
  </si>
  <si>
    <t>343 11</t>
  </si>
  <si>
    <t xml:space="preserve">sníž.sazba FNOL - přijaté plnění - zboží EU          </t>
  </si>
  <si>
    <t xml:space="preserve">sníž.sazba QI - přij.plnění-zboží EU (15%)               KTG 2940 (1940) </t>
  </si>
  <si>
    <r>
      <t xml:space="preserve">2.sníž.sazba QI - přij.plnění-zboží EU (10%)            </t>
    </r>
    <r>
      <rPr>
        <sz val="9"/>
        <rFont val="Times New Roman"/>
        <family val="1"/>
        <charset val="238"/>
      </rPr>
      <t>KTG 2941 (1941), K 2561 (1561), N 2831 (1831)</t>
    </r>
  </si>
  <si>
    <t>343 12</t>
  </si>
  <si>
    <t xml:space="preserve">sníž.sazba FNOL - přijaté plnění - služba z EU         </t>
  </si>
  <si>
    <t>sníž.sazba QI - přij.plnění-služba z EU (15%)           KTG 2960 (1960)</t>
  </si>
  <si>
    <t>343 13</t>
  </si>
  <si>
    <t xml:space="preserve">sníž.sazba FNOL - přijaté plnění - zboží mimo EU  </t>
  </si>
  <si>
    <t>sníž.sazba QI - přij.plnění-zboží mimo EU (15%)      KTG 2030 (1030)</t>
  </si>
  <si>
    <r>
      <t xml:space="preserve">2.sníž.sazba QI - přij.plnění-zboží mimo EU (10%) </t>
    </r>
    <r>
      <rPr>
        <sz val="9"/>
        <rFont val="Times New Roman"/>
        <family val="1"/>
        <charset val="238"/>
      </rPr>
      <t>2031(1031), P2131(1131), K2341(1341),N2281(1881)</t>
    </r>
  </si>
  <si>
    <t>343 14</t>
  </si>
  <si>
    <t xml:space="preserve">sníž.sazba FNOL - přijaté plnění - služba mimo EU </t>
  </si>
  <si>
    <t xml:space="preserve">sníž.sazba QI - přij.plnění-služ.mimo EU (15%)        KTG 2980 (1980) </t>
  </si>
  <si>
    <t>343 15</t>
  </si>
  <si>
    <t>sníž.sazba FNOL - přijaté plnění-tuzem.-plný odpočet</t>
  </si>
  <si>
    <t>sníž.sazba QI - přij.pl.-tuzem.-plný odpočet (15%)    KTG 2110 (1110)</t>
  </si>
  <si>
    <t>2.sníž.sazba QI - přij.pl.-tuzem.-plný odpočet (10%) KTG P 2112 (1112)</t>
  </si>
  <si>
    <t>343 26</t>
  </si>
  <si>
    <t>sníž.sazba FNOL - přijaté plnění - přenes.daň.pov.   KTG 209 (109)</t>
  </si>
  <si>
    <t>sníž.sazba služ.- přijaté plnění-přenes.daň.povin.</t>
  </si>
  <si>
    <t>343 30</t>
  </si>
  <si>
    <t xml:space="preserve">zákl.sazba FNOL - přijaté plnění - plný odpočet        KTG 251 (151) </t>
  </si>
  <si>
    <t xml:space="preserve">zákl.sazba - přij.pl.-tuzem.- plný odpočet </t>
  </si>
  <si>
    <t>343 31</t>
  </si>
  <si>
    <t>zákl.sazba FNOL - přijaté plnění - tuzemsko             KTG 252 (152)</t>
  </si>
  <si>
    <t xml:space="preserve">zákl.sazba skl.- přij.plnění-tuzemsko                               </t>
  </si>
  <si>
    <t>343 32</t>
  </si>
  <si>
    <t>zákl.sazba FNOL - přijaté plnění - zboží z EU           KTG 293 (193)</t>
  </si>
  <si>
    <t xml:space="preserve">zákl.sazba skl.- přij.plnění-zboží EU                                </t>
  </si>
  <si>
    <t>343 33</t>
  </si>
  <si>
    <t>zákl.sazba FNOL - přijaté plnění - služba z EU         KTG 295 (195)</t>
  </si>
  <si>
    <t xml:space="preserve">zákl.sazba skl.- přij.plnění-služba z EU         </t>
  </si>
  <si>
    <t>343 34</t>
  </si>
  <si>
    <t>zákl.sazba FNOL - přijaté plnění - zboží mimo EU        KTG 204 (104)</t>
  </si>
  <si>
    <t xml:space="preserve">zákl.sazba skl.- přij.plnění-zboží mimo EU         </t>
  </si>
  <si>
    <t>343 35</t>
  </si>
  <si>
    <t>zákl.sazba FNOL - přijaté plnění - služba mimo EU      KTG 297 (197)</t>
  </si>
  <si>
    <t xml:space="preserve">zákl.sazba skl.- přij.plnění-služ.mimo EU         </t>
  </si>
  <si>
    <t>343 36</t>
  </si>
  <si>
    <r>
      <t xml:space="preserve">zákl.sazba FNOL- přij.plnění-přen.daň.povin. </t>
    </r>
    <r>
      <rPr>
        <sz val="9"/>
        <rFont val="Times New Roman"/>
        <family val="1"/>
        <charset val="238"/>
      </rPr>
      <t xml:space="preserve">                   </t>
    </r>
    <r>
      <rPr>
        <sz val="10"/>
        <rFont val="Times New Roman"/>
        <family val="1"/>
        <charset val="238"/>
      </rPr>
      <t>KTG 208 (108)</t>
    </r>
  </si>
  <si>
    <t>zákl.sazba služ.- přij.plnění-přenesení daň.povin.</t>
  </si>
  <si>
    <t>343 42</t>
  </si>
  <si>
    <t xml:space="preserve">sníž.sazba FNOL - uskuteč.plnění-tuzemsko            </t>
  </si>
  <si>
    <t>sníž.sazba FNOL - uskuteč.plnění-tuzemsko (15%)   KTG 2180 (1180)</t>
  </si>
  <si>
    <t>2.sníž.sazba FNOL - uskuteč.plnění-tuzemsko (10%)KTG 2182 (1182)</t>
  </si>
  <si>
    <t>343 43</t>
  </si>
  <si>
    <t xml:space="preserve">zákl.sazba FNOL - uskuteč.plnění-tuzemsko               KTG 250 (150)        </t>
  </si>
  <si>
    <t xml:space="preserve">zákl.sazba FNOL - uskuteč.plnění-tuzemsko                    </t>
  </si>
  <si>
    <t>343 44</t>
  </si>
  <si>
    <r>
      <t xml:space="preserve">zákl.sazba FNOL - uskutečněné plnění - tuzemsko (§108) </t>
    </r>
    <r>
      <rPr>
        <sz val="9"/>
        <rFont val="Times New Roman"/>
        <family val="1"/>
        <charset val="238"/>
      </rPr>
      <t>KTG 2970(1970)</t>
    </r>
  </si>
  <si>
    <t xml:space="preserve">zákl.sazba FNOL - uskutečněné plnění - tuzemsko (§108) </t>
  </si>
  <si>
    <t>343 59</t>
  </si>
  <si>
    <t>zákl.sazba LEK - přij.pl.-tuz.k prodeji mimo             KTG 251 (151)</t>
  </si>
  <si>
    <t>zákl.sazba LEK - přij.plnění-tuz.k prod.mimo</t>
  </si>
  <si>
    <t>343 60</t>
  </si>
  <si>
    <t>zákl.sazba LEK, SZPr - přij.pl.-EU k prodeji mimo   KTG 253 (153)</t>
  </si>
  <si>
    <t>zákl.sazba LEK - přij.plnění-EU k prodeji mimo</t>
  </si>
  <si>
    <t>zákl.sazba SZPr - přij.plnění-EU k prodeji mimo</t>
  </si>
  <si>
    <t>343 61</t>
  </si>
  <si>
    <t>zákl.sazba LEK,SZPr - přij.pl.-tuzemsko pro FNOL    KTG 299 (199)</t>
  </si>
  <si>
    <t>zákl.sazba LEK - přij.plnění-tuz.pro FNOL</t>
  </si>
  <si>
    <t>zákl.sazba SZPr - přij.plnění-tuz.pro FNOL</t>
  </si>
  <si>
    <t>343 62</t>
  </si>
  <si>
    <t>zákl.sazba LEK,SZPr - přij.pl.-EU pro FNOL             KTG 293 (193)</t>
  </si>
  <si>
    <t>zákl.sazba LEK - přij.pl.-EU pro FNOL</t>
  </si>
  <si>
    <t>zákl.sazba SZPr - přij.pl.-EU pro FNOL</t>
  </si>
  <si>
    <t>343 63</t>
  </si>
  <si>
    <t>zákl.sazba LEK,SZPr - přij.pl.-tuz.sur.pro FNOL</t>
  </si>
  <si>
    <t>zákl.sazba LEK - přij.pl.-tuz.sur.pro FNOL</t>
  </si>
  <si>
    <t>zákl.sazba SZPr - přij.pl.-tuz.sur.pro FNOL</t>
  </si>
  <si>
    <t>343 64</t>
  </si>
  <si>
    <t>zákl.sazba LEK,SZPr - přij.pl.-tuz.sur.k prodeji</t>
  </si>
  <si>
    <t>zákl.sazba LEK - přij.pl.-tuz.sur.k prodeji</t>
  </si>
  <si>
    <t>zákl.sazba SZPr - přij.pl.-tuz.sur.k prodeji</t>
  </si>
  <si>
    <t>343 81</t>
  </si>
  <si>
    <t>sníž.sazba LEK,SZPr - přij.pl.-tuz.sur.pro FNOL</t>
  </si>
  <si>
    <t>sníž.sazba LEK - přij.pl.-tuz.sur.pro FNOL (15%)</t>
  </si>
  <si>
    <t>sníž.sazba SZPr - přij.pl.-tuz.sur.pro FNOL</t>
  </si>
  <si>
    <t>2.sníž.sazba LEK - přij.pl.-tuz.sur.pro FNOL (10%)</t>
  </si>
  <si>
    <t>343 82</t>
  </si>
  <si>
    <t>sníž.sazba LEK,SZPr - přij.pl.-tuz.sur.k prodeji</t>
  </si>
  <si>
    <t>sníž.sazba LEK - přij.pl.-tuz.sur.k prodeji (15%)</t>
  </si>
  <si>
    <t>sníž.sazba SZPr - přij.pl.-tuz.sur.k prodeji</t>
  </si>
  <si>
    <t>2.sníž.sazba LEK - přij.pl.-tuz.sur.k prodeji (10%)</t>
  </si>
  <si>
    <t>343 83</t>
  </si>
  <si>
    <t xml:space="preserve">sníž.sazba LEK,SZPr - přij.pl.-tuz.k prodeji mimo       </t>
  </si>
  <si>
    <t xml:space="preserve">sníž.sazba LEK - přij.pl.-tuz. k prodeji mimo (15%)    KTG 2110 (1110) </t>
  </si>
  <si>
    <t>sníž.sazba SZPr - přij.pl.-tuz. k prodeji mimo</t>
  </si>
  <si>
    <t>2.sníž.sazba LEK - přij.pl.-tuz. k prodeji mimo (10%) KTG P 2112 (1112)</t>
  </si>
  <si>
    <t>343 84</t>
  </si>
  <si>
    <t xml:space="preserve">sníž.sazba LEK,SZPr - přij.pl.-EU k prodeji mimo    </t>
  </si>
  <si>
    <t xml:space="preserve">sníž.sazba LEK - přij.pl.-EU k prodeji mimo (15%)    KTG 2550 (1550) </t>
  </si>
  <si>
    <t>sníž.sazba SZPr - přij.pl.-EU k prodeji mimo</t>
  </si>
  <si>
    <t>2.sníž.sazba LEK - přij.pl.-EU k prodeji mimo (10%)  KTG 2551 (1551)</t>
  </si>
  <si>
    <t>343 86</t>
  </si>
  <si>
    <t xml:space="preserve">sníž.sazba LEK,SZPr - přij.pl.-tuz.pro FNOL           </t>
  </si>
  <si>
    <t xml:space="preserve">sníž.sazba LEK - přij.pl.-tuz.pro FNOL (15%)             KTG 2300 (1300)    </t>
  </si>
  <si>
    <t>sníž.sazba SZPr - přij.pl.-tuz.pro FNOL</t>
  </si>
  <si>
    <t xml:space="preserve">sníž.sazba LEK - přij.pl.-tuz.pro FNOL (10%)         KTG N 2302 (1302)    </t>
  </si>
  <si>
    <t>343 87</t>
  </si>
  <si>
    <t xml:space="preserve">sníž.sazba LEK,SZPr - přij.pl.-EU pro FNOL          </t>
  </si>
  <si>
    <t>sníž.sazba LEK - přij.pl.-EU pro FNOL (15%)          KTG 2940 (1940)</t>
  </si>
  <si>
    <t>sníž.sazba SZPr - přij.pl.-EU pro FNOL</t>
  </si>
  <si>
    <t>2.sníž.sazba LEK - přij.pl.-EU pro FNOL (10%) KTG 2941 (1941)</t>
  </si>
  <si>
    <t>343 88</t>
  </si>
  <si>
    <t xml:space="preserve">sníž.sazba LEK - přij.pl.-zboží mimo EU pro FNOL    KTG 2280 (1280) </t>
  </si>
  <si>
    <r>
      <t xml:space="preserve">sníž.sazba LEK - přij.pl.-zboží mimo EU pro FNOL (15%) </t>
    </r>
    <r>
      <rPr>
        <sz val="9"/>
        <rFont val="Times New Roman"/>
        <family val="1"/>
        <charset val="238"/>
      </rPr>
      <t>KTG 2280 (1180)</t>
    </r>
  </si>
  <si>
    <t>2.sníž.saz.LEK - přij.pl.-zboží mimo EU pro FNOL (10%) KTG 2031 (1031), N 2281 (1281)</t>
  </si>
  <si>
    <t>343 90</t>
  </si>
  <si>
    <t xml:space="preserve">sníž.sazba LEK,SZPr - uskuteč.pl.-tuzemsko           </t>
  </si>
  <si>
    <t xml:space="preserve">sníž.sazba LEK - uskuteč.pln.-tuzemsko (15%)         KTG 2180 (1180) </t>
  </si>
  <si>
    <t>sníž.sazba SZPr - uskuteč.pln.-tuzemsko</t>
  </si>
  <si>
    <t>2.sníž.sazba LEK - uskuteč.pln.-tuzemsko (10%)       KTG  2182 (1182)</t>
  </si>
  <si>
    <t>343 91</t>
  </si>
  <si>
    <t>zákl.sazba LEK,SZPr - uskuteč.pl.-tuzemsko             KTG 250 (150)</t>
  </si>
  <si>
    <t>zákl.sazba LEK - uskuteč.pln.-tuzemsko</t>
  </si>
  <si>
    <t>zákl.sazba SZPr - uskuteč.pln.-tuzemsko</t>
  </si>
  <si>
    <t>343 92</t>
  </si>
  <si>
    <t xml:space="preserve">sníž.sazba FNOL - přij.pl.-pro čin.bez nároku            </t>
  </si>
  <si>
    <t xml:space="preserve">sníž.sazba QI - přij.pl.-pro čin.bez nár.(15%)              KTG 2300 (1300)                </t>
  </si>
  <si>
    <t xml:space="preserve">2.sníž.sazba QI - přij.pl.-pro čin.bez nár.(10%)         KTG N 2302 (1302)                 </t>
  </si>
  <si>
    <t>343 93</t>
  </si>
  <si>
    <t>zákl.sazba FNOL - přij.pl.-pro čin.bez nároku              KTG 299 (199)</t>
  </si>
  <si>
    <t xml:space="preserve">zákl.sazba skl.- přij.pl.-pro čin.bez nár.                               </t>
  </si>
  <si>
    <t>343 97</t>
  </si>
  <si>
    <t>Předpis DPH - zálohy</t>
  </si>
  <si>
    <t>předpis DPH - zálohy</t>
  </si>
  <si>
    <t>343 98</t>
  </si>
  <si>
    <t>Hodnota HM(včet.TZ)-zákl.daně(ř.48 daň.hl.)</t>
  </si>
  <si>
    <t>hodnota HM(včet.TZ)-zákl.daně(ř.48 daň.hl.)</t>
  </si>
  <si>
    <t>344</t>
  </si>
  <si>
    <t>Pohledávky za osobami mimo vybrané vládní instituce</t>
  </si>
  <si>
    <t>344 01</t>
  </si>
  <si>
    <t>pohledávky za osobami mimo vybrané vládní instituce</t>
  </si>
  <si>
    <t>345</t>
  </si>
  <si>
    <t>Závazky k osobám mimo vybrané vládní instituce</t>
  </si>
  <si>
    <t>345 01</t>
  </si>
  <si>
    <t>závazky k osobám mimo vybrané vládní instituce</t>
  </si>
  <si>
    <t>346</t>
  </si>
  <si>
    <t>Pohledávky za vybranými ústředními vládními institucemi</t>
  </si>
  <si>
    <t>346 01</t>
  </si>
  <si>
    <t xml:space="preserve">Transfery na DM od zřizovatele - investice </t>
  </si>
  <si>
    <t>transfery na DM od zřizovatele (účet 43- ČNB)</t>
  </si>
  <si>
    <t>346 02</t>
  </si>
  <si>
    <t>Transfery na DM od zřizovatele - investice (IROP)</t>
  </si>
  <si>
    <t>transfery na DM od zřizovatele - IROP (účet 36334811 ČNB)</t>
  </si>
  <si>
    <t>346 03</t>
  </si>
  <si>
    <t>Transfery na DM od zřizovatele - investice (VaV)</t>
  </si>
  <si>
    <t>transfery na DM od zřizovatele - VaV (účet 43- ČNB)</t>
  </si>
  <si>
    <t>346 04</t>
  </si>
  <si>
    <t>Transfery od zřizovatele - provozní prostředky</t>
  </si>
  <si>
    <t>transfery od zřizovatele - provozní prostředky (účet 36334811 ČNB)</t>
  </si>
  <si>
    <t>347</t>
  </si>
  <si>
    <t>Závazky k vybraným ústředním vládním institucím</t>
  </si>
  <si>
    <t>347 00</t>
  </si>
  <si>
    <t>Odvod do SR</t>
  </si>
  <si>
    <t>tržby k odvodu</t>
  </si>
  <si>
    <t>nevyčerp. prov. dotace SR k odvodu</t>
  </si>
  <si>
    <t>999</t>
  </si>
  <si>
    <t>předpis odv.do SR (revize FÚ Ol)</t>
  </si>
  <si>
    <t>347 01</t>
  </si>
  <si>
    <t>Nájem majetku (do r. 2001)</t>
  </si>
  <si>
    <t>nezaplac. hrubé tržby</t>
  </si>
  <si>
    <t>prokazat. nákl. k nezapl. tržbám</t>
  </si>
  <si>
    <t>nájem</t>
  </si>
  <si>
    <t>odvod do SR</t>
  </si>
  <si>
    <t>protiúčet k předpisu odvodu</t>
  </si>
  <si>
    <t>347 02</t>
  </si>
  <si>
    <t>Prodej nemovitostí</t>
  </si>
  <si>
    <t>budovy, haly</t>
  </si>
  <si>
    <t>pozemky - vratka za úhradu plátci</t>
  </si>
  <si>
    <t>předpis odvodu do SR</t>
  </si>
  <si>
    <t>421</t>
  </si>
  <si>
    <t>předpis vratky ze SR</t>
  </si>
  <si>
    <t>348</t>
  </si>
  <si>
    <t>Pohledávky za vybranými místními vládními institucemi</t>
  </si>
  <si>
    <t>348 01</t>
  </si>
  <si>
    <t>Provozní dotace</t>
  </si>
  <si>
    <t>provozní dotace</t>
  </si>
  <si>
    <t>348 02</t>
  </si>
  <si>
    <t>Individuální dotace na DM</t>
  </si>
  <si>
    <t>individuální dotace na DM</t>
  </si>
  <si>
    <t>348 03</t>
  </si>
  <si>
    <t>Systémová dotace</t>
  </si>
  <si>
    <t>systémová dotace</t>
  </si>
  <si>
    <t>348 04</t>
  </si>
  <si>
    <t>Ostatní zúčtování s ÚSC</t>
  </si>
  <si>
    <t>ostatní zúčtování s ÚSC</t>
  </si>
  <si>
    <t>349</t>
  </si>
  <si>
    <t>Závazky k vybraným místním vládním institucím</t>
  </si>
  <si>
    <t>349 00</t>
  </si>
  <si>
    <t>závazky k vybraným místním vládním institucím</t>
  </si>
  <si>
    <t>37</t>
  </si>
  <si>
    <t>Jiné krátkodobé pohledávky a závazky</t>
  </si>
  <si>
    <t>373</t>
  </si>
  <si>
    <t>Krátkodobé poskytnuté zálohy na transfery</t>
  </si>
  <si>
    <t>373 00</t>
  </si>
  <si>
    <t>Krátkodobé pPoskytnuté zálohy na transfery</t>
  </si>
  <si>
    <t>krátkodobé poskytnuté zálohy na transfery</t>
  </si>
  <si>
    <t>374</t>
  </si>
  <si>
    <t>Krátkodobé přijaté zálohy na transfery</t>
  </si>
  <si>
    <t>374 00</t>
  </si>
  <si>
    <t>Krátkodobé přijaté zálohy na transfery - investiční dotace a NeFV</t>
  </si>
  <si>
    <t>investiční dotace, příspěvky, granty a NeFV</t>
  </si>
  <si>
    <t>374 01</t>
  </si>
  <si>
    <t>Krátkodobé přijaté zálohy na transfery - neinvestiční dotace a NeFV</t>
  </si>
  <si>
    <t>neinvestiční dotace, příspěvky, granty a NeFV</t>
  </si>
  <si>
    <t>374 02</t>
  </si>
  <si>
    <t>Krátkodobé přijaté zálohy na transfery - ostatní</t>
  </si>
  <si>
    <t>ostatní přijaté zálohy na transfery</t>
  </si>
  <si>
    <t>377</t>
  </si>
  <si>
    <t>Ostatní krátkodobé pohledávky</t>
  </si>
  <si>
    <t>377 01</t>
  </si>
  <si>
    <t>Ostatní krátkodobé pohledávky - jiné</t>
  </si>
  <si>
    <t>ostatní krátkodobé pohledávky</t>
  </si>
  <si>
    <t>zálohy přijaté - předpis odvodu DPH</t>
  </si>
  <si>
    <t>zálohy vydané - předpis odvodu DPH</t>
  </si>
  <si>
    <t>377 20</t>
  </si>
  <si>
    <t>Nejasné platby</t>
  </si>
  <si>
    <t>omyl - mzdy</t>
  </si>
  <si>
    <t>omyl - investice</t>
  </si>
  <si>
    <t>omyl - příjmy</t>
  </si>
  <si>
    <t>omyl - výdaje</t>
  </si>
  <si>
    <t>omyl - dary</t>
  </si>
  <si>
    <t>omyl - granty</t>
  </si>
  <si>
    <t>omyl - FKSP</t>
  </si>
  <si>
    <t>omyl - pokladna</t>
  </si>
  <si>
    <t>377 25</t>
  </si>
  <si>
    <t>Nejasné platby LEK</t>
  </si>
  <si>
    <t>omyl - LEK</t>
  </si>
  <si>
    <t>377 80</t>
  </si>
  <si>
    <t>Poukázky FKSP - úhrada od zaměstnanců</t>
  </si>
  <si>
    <t>poukázky FKSP - úhrada od zaměstnanců</t>
  </si>
  <si>
    <t>378</t>
  </si>
  <si>
    <t>Ostatní krátkodobé závazky</t>
  </si>
  <si>
    <t>378 01</t>
  </si>
  <si>
    <t>Předpis KDF - FKSP poukázky</t>
  </si>
  <si>
    <t>předpis KDF - FKSP poukázky</t>
  </si>
  <si>
    <t xml:space="preserve">378 02 </t>
  </si>
  <si>
    <t>Dluh FÚ Olomouc - z minulých let</t>
  </si>
  <si>
    <t>dluh FÚ Olomouc - z minulých let</t>
  </si>
  <si>
    <t>378 04</t>
  </si>
  <si>
    <t>Krátkodobé závazky - ostatní</t>
  </si>
  <si>
    <t>krátkodobé závazky - ostatní</t>
  </si>
  <si>
    <t>378 30</t>
  </si>
  <si>
    <t>Ryzí Au pacientů - IN NATURA</t>
  </si>
  <si>
    <t>dodávané ryzí Au pacienty</t>
  </si>
  <si>
    <t>378 31</t>
  </si>
  <si>
    <t>Zlomek Au pacientů pro výměnu</t>
  </si>
  <si>
    <t>zlomek Au pac.pro výměnu</t>
  </si>
  <si>
    <t>378 40</t>
  </si>
  <si>
    <t>Deponované prostředky</t>
  </si>
  <si>
    <t>úschovy pacientů</t>
  </si>
  <si>
    <t>378 90</t>
  </si>
  <si>
    <t>Vypořádání dotací od jiných poskytovatelů</t>
  </si>
  <si>
    <t>vypořádání dotací od jiných poskytovatelů (VaV)</t>
  </si>
  <si>
    <t>378 93</t>
  </si>
  <si>
    <t>Vzájemné závazky mezd a ostatních agend</t>
  </si>
  <si>
    <t>vzájemné závazky mezd a ostatních agend</t>
  </si>
  <si>
    <t>38</t>
  </si>
  <si>
    <t>Účty příštích období a dohadné účty</t>
  </si>
  <si>
    <t>381</t>
  </si>
  <si>
    <t>Náklady příštích období</t>
  </si>
  <si>
    <t>381 00</t>
  </si>
  <si>
    <t>náklady příštích období - dodavatelsko-odběratelské vztahy</t>
  </si>
  <si>
    <t>náklady příštích období - ostatní</t>
  </si>
  <si>
    <t>úroky z úvěrů, půjček, návratných finančních výpomocí</t>
  </si>
  <si>
    <t>383</t>
  </si>
  <si>
    <t>Výdaje příštích období</t>
  </si>
  <si>
    <t>383 00</t>
  </si>
  <si>
    <t>Výdaje příštích období - ostatní</t>
  </si>
  <si>
    <t>ostatní</t>
  </si>
  <si>
    <t>výdaje - mzdy</t>
  </si>
  <si>
    <t>výdaje - omylové příjmy</t>
  </si>
  <si>
    <t>výdaje - běžný účet</t>
  </si>
  <si>
    <t>výdaje - finanční dary</t>
  </si>
  <si>
    <t>výdaje - hotovost</t>
  </si>
  <si>
    <t>výdaje - regulační poplatky</t>
  </si>
  <si>
    <t>zaměstnanecký program - telefony</t>
  </si>
  <si>
    <t>383 01</t>
  </si>
  <si>
    <t>Výdaje - klinické hodnocení (náhr.subjektům)</t>
  </si>
  <si>
    <t>výdaje - klinické hodnocení (náhr.subjektům)</t>
  </si>
  <si>
    <t>383 20</t>
  </si>
  <si>
    <t xml:space="preserve">Operativní příjmy - ZPr </t>
  </si>
  <si>
    <t>operat. příjmy - ZPr (QI - konsignační sklady)</t>
  </si>
  <si>
    <t>383 30</t>
  </si>
  <si>
    <t>Zálohy - předpis odvodu DPH (IDV)</t>
  </si>
  <si>
    <t>zálohy - předpis odvodu DPH (IDV)</t>
  </si>
  <si>
    <t>383 31</t>
  </si>
  <si>
    <t>Zálohy - předpis odvodu DPH (IDP)</t>
  </si>
  <si>
    <t>zálohy - předpis odvodu DPH (IDP)</t>
  </si>
  <si>
    <t>383 80</t>
  </si>
  <si>
    <t>Poukázky FKSP</t>
  </si>
  <si>
    <t>poukázky FKSP - úhrady od zaměstnanců</t>
  </si>
  <si>
    <t>383 90</t>
  </si>
  <si>
    <t>Taxa laborum, destilovaná voda LEK (ruší se zaúčtováním 507)</t>
  </si>
  <si>
    <t>taxa laborum, destilovaná voda LEK (ruší se zaúčtováním 507)</t>
  </si>
  <si>
    <t>384</t>
  </si>
  <si>
    <t>Výnosy příštích období</t>
  </si>
  <si>
    <t>384 00</t>
  </si>
  <si>
    <t>Výnosy příštích obd. - ostatní</t>
  </si>
  <si>
    <t>klinické hodnocení</t>
  </si>
  <si>
    <t>384 01</t>
  </si>
  <si>
    <t>Výnosy příštích obd. - nájem</t>
  </si>
  <si>
    <t>384 02</t>
  </si>
  <si>
    <t>Výnosy příštích obd. - stravovací provoz</t>
  </si>
  <si>
    <t>stravovací provoz - odvod pokladny</t>
  </si>
  <si>
    <t>384 03</t>
  </si>
  <si>
    <t>Výnosy příštích obd. - nebytové prostory</t>
  </si>
  <si>
    <t>nájem nebytových prostor</t>
  </si>
  <si>
    <t>384 05</t>
  </si>
  <si>
    <t>Výnosy příštích obd. - vjezdové poplatky</t>
  </si>
  <si>
    <t>vjezdové poplatky - areál FNOL</t>
  </si>
  <si>
    <t>vjezdové poplatky - Teoretické ústavy LFUP</t>
  </si>
  <si>
    <t>385</t>
  </si>
  <si>
    <t>Příjmy příštích období</t>
  </si>
  <si>
    <t>385 00</t>
  </si>
  <si>
    <t>Příjmy příštích obd. - ostatní</t>
  </si>
  <si>
    <t>ostatní (úrok TV - podíl na konci roku)</t>
  </si>
  <si>
    <t>příjmy - pokladna</t>
  </si>
  <si>
    <t>příjmy - běžný účet</t>
  </si>
  <si>
    <t>385 01</t>
  </si>
  <si>
    <t>Příjmy příštích obd. - nájem</t>
  </si>
  <si>
    <t>385 02</t>
  </si>
  <si>
    <t>Příjmy příštích obd. - stravovací provoz</t>
  </si>
  <si>
    <t>385 03</t>
  </si>
  <si>
    <t>Převod hotovosti z pokl.IC do hl.pokl.FNOL</t>
  </si>
  <si>
    <t>převod hotovosti z pokl.IC do hl.pokl.FNOL</t>
  </si>
  <si>
    <t>385 04</t>
  </si>
  <si>
    <t>Příjmy příštích období - OEC</t>
  </si>
  <si>
    <t>cestovné - znalecké posudky</t>
  </si>
  <si>
    <t>385 05</t>
  </si>
  <si>
    <t>Převod hotovosti mezi pokl.FKSP a hlav.pokl.FNOL</t>
  </si>
  <si>
    <t>převod hotovosti mezi pokl.FKSP a hlav.pokl.FNOL</t>
  </si>
  <si>
    <t>385 20</t>
  </si>
  <si>
    <t>Převod hotovosti z pokl.LEK do hl.pokl.FNOL</t>
  </si>
  <si>
    <t>převod hotovosti z pokl.LEK do hl.pokl.FNOL</t>
  </si>
  <si>
    <t>388</t>
  </si>
  <si>
    <t>Dohadné účty aktivní</t>
  </si>
  <si>
    <t>388 00</t>
  </si>
  <si>
    <t>dohadné účty aktivní</t>
  </si>
  <si>
    <t>projekty EU</t>
  </si>
  <si>
    <t>388 01</t>
  </si>
  <si>
    <t>transfery</t>
  </si>
  <si>
    <t>odhad výše transf.(dotace)-věda a výzkum</t>
  </si>
  <si>
    <t>388 02</t>
  </si>
  <si>
    <t>odhad výše transf.(dotace)-provozní (ikt.cen.atd...)</t>
  </si>
  <si>
    <t>388 10</t>
  </si>
  <si>
    <t>Odhad zdravotní péče</t>
  </si>
  <si>
    <t>odhad příjmů za zdravotní péči od ZP</t>
  </si>
  <si>
    <t>odhad dispenzačního popl.lékárny od ZP</t>
  </si>
  <si>
    <t>388 11</t>
  </si>
  <si>
    <t>Odhad vyúčtování za léky</t>
  </si>
  <si>
    <t>odhad vyúčtování za léky</t>
  </si>
  <si>
    <t>388 30</t>
  </si>
  <si>
    <t>Odhad bonusů za léky (LEK)</t>
  </si>
  <si>
    <t>odhad bonusů za léky (LEK)</t>
  </si>
  <si>
    <t>389</t>
  </si>
  <si>
    <t>Dohadné účty pasívní</t>
  </si>
  <si>
    <t>389 01</t>
  </si>
  <si>
    <t>materiál</t>
  </si>
  <si>
    <t>389 05</t>
  </si>
  <si>
    <t>Krve a krevní výrobky</t>
  </si>
  <si>
    <t>odběrová střediska (na základě smluv)</t>
  </si>
  <si>
    <t>odběrová střediska (ostatní)</t>
  </si>
  <si>
    <t>TS Opava</t>
  </si>
  <si>
    <t>TS Ostrava</t>
  </si>
  <si>
    <t>TS Brno</t>
  </si>
  <si>
    <t>TS Boskovice</t>
  </si>
  <si>
    <t>TS Třinec</t>
  </si>
  <si>
    <t>TS Hradec Králové</t>
  </si>
  <si>
    <t>016</t>
  </si>
  <si>
    <t>Baťova nemocnice Zlín</t>
  </si>
  <si>
    <t>Nemocnice Vyškov</t>
  </si>
  <si>
    <t>HTO Karviná</t>
  </si>
  <si>
    <t>TS Praha FN</t>
  </si>
  <si>
    <t>Krev.centrum Frýdek-Místek</t>
  </si>
  <si>
    <t>TS Čes.Budějovice</t>
  </si>
  <si>
    <t>ÚHKT Praha</t>
  </si>
  <si>
    <t>TS Pardubice</t>
  </si>
  <si>
    <t>Nemocnice Šumperk</t>
  </si>
  <si>
    <t>389 10</t>
  </si>
  <si>
    <t>Odhady nákladů</t>
  </si>
  <si>
    <t>odhad - telefony</t>
  </si>
  <si>
    <t>071</t>
  </si>
  <si>
    <t>odhad - elektřina</t>
  </si>
  <si>
    <t>odhad - vodné, stočné</t>
  </si>
  <si>
    <t>odhad - pára</t>
  </si>
  <si>
    <t>075</t>
  </si>
  <si>
    <t>odhad - plyn</t>
  </si>
  <si>
    <t>389 20</t>
  </si>
  <si>
    <t>Ostatní odhady</t>
  </si>
  <si>
    <t>ostatní odhady nákladů</t>
  </si>
  <si>
    <t>odhad daně z příjmů</t>
  </si>
  <si>
    <t>odhad srážek za zdravotní péči od ZP</t>
  </si>
  <si>
    <t>odhad srážek za preskripci léčiv</t>
  </si>
  <si>
    <t>389 50</t>
  </si>
  <si>
    <t>Závazky - postoupené pohledávky</t>
  </si>
  <si>
    <t>závazky - postoupená pohledávka</t>
  </si>
  <si>
    <t>39</t>
  </si>
  <si>
    <t>Vnitřní zúčtování</t>
  </si>
  <si>
    <t>395</t>
  </si>
  <si>
    <t>395 00</t>
  </si>
  <si>
    <t>Vnitřní zúčtování (LEK)</t>
  </si>
  <si>
    <t>vnitřní zúčtování (LEK)</t>
  </si>
  <si>
    <t>395 01</t>
  </si>
  <si>
    <t>Taxa laborum, destil.voda (LEK)</t>
  </si>
  <si>
    <t>taxa laborum, destil.voda (LEK)</t>
  </si>
  <si>
    <t>395 10</t>
  </si>
  <si>
    <t>Vnitřní zúčtování zápočtů (FNOL a LEK)</t>
  </si>
  <si>
    <t>vnitřní zúčtování zápočtů (FNOL a LEK)</t>
  </si>
  <si>
    <t>395 13</t>
  </si>
  <si>
    <t>Vnitřní zúčtování bonusů (LEK)</t>
  </si>
  <si>
    <t>vnitřní zúčtování bonusů (LEK)</t>
  </si>
  <si>
    <t>395 20</t>
  </si>
  <si>
    <t>Vnitřní zaúčtování (prog.QI)</t>
  </si>
  <si>
    <t>vnitřní zaúčtování - ostatní (prog.QI)</t>
  </si>
  <si>
    <t>vnitřní zaúčtování - pokladny (program QI)</t>
  </si>
  <si>
    <t>vnitřní zaúčtování - služby (program QI)</t>
  </si>
  <si>
    <t>vnitřní zaúčtování - podrozvahová evidence majetek (program QI)</t>
  </si>
  <si>
    <t>395 30</t>
  </si>
  <si>
    <t>Vnitřní zúčtování (VEMA - mzdy)</t>
  </si>
  <si>
    <t>vnitřní zúčtování (VEMA - mzdy)</t>
  </si>
  <si>
    <t>395 40</t>
  </si>
  <si>
    <t>Vnitřní zúčtování - stravovací provoz</t>
  </si>
  <si>
    <t>vnitřní zúčtování - stravovací provoz</t>
  </si>
  <si>
    <t>395 41</t>
  </si>
  <si>
    <t>vnitřní zúčtování - převod surovin při výrobě</t>
  </si>
  <si>
    <t>395 50</t>
  </si>
  <si>
    <t>Vnitřní zúčtování - doprava</t>
  </si>
  <si>
    <t>vnitřní zúčtování - doprava</t>
  </si>
  <si>
    <t>395 80</t>
  </si>
  <si>
    <t>Vnitřní zúčtování - majetek</t>
  </si>
  <si>
    <t>vnitřní zúčtování - majetel</t>
  </si>
  <si>
    <t>395 99</t>
  </si>
  <si>
    <t>Vnitřní zúčtování - převod mezi bank.účty (FP-xxxx-45-  )</t>
  </si>
  <si>
    <t>vnitřní zúčtování - převod mezi bank.účty (FP-xxxx-45-  )</t>
  </si>
  <si>
    <t>4 - Jmění, fondy, výsledek hospodaření, rezervy, dlouhodobé</t>
  </si>
  <si>
    <t xml:space="preserve">     závazky a pohledávky, závěrečné účty a zvláštní zúčtování</t>
  </si>
  <si>
    <t>40</t>
  </si>
  <si>
    <t>Jmění účetní jednotky a upravující položky</t>
  </si>
  <si>
    <t>401</t>
  </si>
  <si>
    <t>Jmění účetní jednotky</t>
  </si>
  <si>
    <t>401 00</t>
  </si>
  <si>
    <t>Jmění účetní jednotky - dlouhodobý majetek (DAL = tvorba,MD = čerp.)</t>
  </si>
  <si>
    <t>jmění účetní jednotky - dlouhodobý majetek z vlastních zdrojů</t>
  </si>
  <si>
    <t>jmění účetní jednotky - transfery na dlohodobý majetek od zřizovatele</t>
  </si>
  <si>
    <t>jmění účetní jednotky - bezúplatné převody jiné organozaci</t>
  </si>
  <si>
    <t>401 02</t>
  </si>
  <si>
    <t>Jmění účet.jedn. - předání nebo nabytí z jiného tit.než z titulu organ.</t>
  </si>
  <si>
    <t>změn (věcné dary, dotace ze SR …) (DAL=tvorba, MD=čerp.)</t>
  </si>
  <si>
    <t>jmění účet.jedn. - předání nebo nabytí z jiného tit.než z titulu organ.</t>
  </si>
  <si>
    <t>401 10</t>
  </si>
  <si>
    <t>Jmění účet.jedn.- stav fondu k 1.1.2012</t>
  </si>
  <si>
    <t>jmění účet.jedn.-stav fondu k 1.1.2012</t>
  </si>
  <si>
    <t>401 11</t>
  </si>
  <si>
    <t>Jmění účet.jedn. - z hosp.výsledku (DAL = tvorba, MD = čerpání)</t>
  </si>
  <si>
    <t>jmění účet jedn. - z hospodářského výsledku</t>
  </si>
  <si>
    <t>401 12</t>
  </si>
  <si>
    <t>změn (bezúplatný převod) (DAL=tvorba, MD=čerp.)</t>
  </si>
  <si>
    <t>401 15</t>
  </si>
  <si>
    <t>jmění účet.jedn. - stav zásob (DAL = , MD = snížení)</t>
  </si>
  <si>
    <t>jmění účet.jedn. - stav zásob</t>
  </si>
  <si>
    <t>401 16</t>
  </si>
  <si>
    <t>Jmění účet.jedn. - ostatní (DAL = zvýšení, MD = snížení)</t>
  </si>
  <si>
    <t xml:space="preserve">jmění účet.jedn. - ostatní </t>
  </si>
  <si>
    <t>403</t>
  </si>
  <si>
    <t>Transfery na pořízení dlouhodobého majetku</t>
  </si>
  <si>
    <t>403 02</t>
  </si>
  <si>
    <t>Systémový transfer-který není od zřizovatele(předpoklad.spoluf.od EU)</t>
  </si>
  <si>
    <t>systémový transfer-který není od zřizovatele(předpoklad.spoluf.od EU)</t>
  </si>
  <si>
    <t>403 03</t>
  </si>
  <si>
    <t>Systémový transfer-který není od zřizovatele (DAL=tvorba, MD=čerp.)</t>
  </si>
  <si>
    <t>systémové transfer na DM - který není od zřizovatele</t>
  </si>
  <si>
    <t>403 04</t>
  </si>
  <si>
    <t>Transfery-svěření majetku příspěvkové org. (DAL = tvorba, MD = čerp.)</t>
  </si>
  <si>
    <t xml:space="preserve">transfery - svěření majetku příspěvkové organizaci </t>
  </si>
  <si>
    <t>403 05</t>
  </si>
  <si>
    <t>Transfery - bezúplatné převody (DAL = tvorba, MD = čerpání)</t>
  </si>
  <si>
    <t xml:space="preserve">transfery - bezúplatné převody </t>
  </si>
  <si>
    <t xml:space="preserve">403 06 </t>
  </si>
  <si>
    <t>Transfery - dary finanční (DAL = tvorba, MD = čerpání)</t>
  </si>
  <si>
    <t>Transfery - dary finanční</t>
  </si>
  <si>
    <t>403 07</t>
  </si>
  <si>
    <t>Transfery - ostatní (DAL = tvorba, MD = čerpání)</t>
  </si>
  <si>
    <t>transfery - ostatní</t>
  </si>
  <si>
    <t>403 08</t>
  </si>
  <si>
    <t>Transfery - inventarizační rozdíly (DAL = tvorba, MD = čerpání)</t>
  </si>
  <si>
    <t xml:space="preserve">transfery - inventarizační rozdíly </t>
  </si>
  <si>
    <t>405</t>
  </si>
  <si>
    <t>Kurzové rozdíly</t>
  </si>
  <si>
    <t>405 00</t>
  </si>
  <si>
    <t>kurzové rozdíly</t>
  </si>
  <si>
    <t>406</t>
  </si>
  <si>
    <t>Oceňovací rozdíly při prvotním použití metody</t>
  </si>
  <si>
    <t>406 00</t>
  </si>
  <si>
    <t>Oceňovací rozdíly při změně metody - opravné pol.k pohledávkám</t>
  </si>
  <si>
    <t>oceňovací rozdíly při změně metody - pohledávky k 31.12.09</t>
  </si>
  <si>
    <t>406 01</t>
  </si>
  <si>
    <t>Oceňovací rozdíly při změně metody - odpisy</t>
  </si>
  <si>
    <t>oceňovací rozdíly při změně metody - odpisy</t>
  </si>
  <si>
    <t>406 02</t>
  </si>
  <si>
    <t>Oceňovací rozdíly při změně metody - ostatní</t>
  </si>
  <si>
    <t>oceňovací rozdíly při změně metody - ostatní</t>
  </si>
  <si>
    <t>407</t>
  </si>
  <si>
    <t>Jiné oceňovací rozdíly</t>
  </si>
  <si>
    <t>407 00</t>
  </si>
  <si>
    <t>Jiné oceňovací rozdíly - ostatní</t>
  </si>
  <si>
    <t>jiné oceňovací rozdíly - ostatní</t>
  </si>
  <si>
    <t>407 01</t>
  </si>
  <si>
    <t>Ocenění DNM určeného k prodeji (podle § 64)</t>
  </si>
  <si>
    <t>ocenění DNM určeného k prodeji (podle § 64)</t>
  </si>
  <si>
    <t>407 02</t>
  </si>
  <si>
    <t>Ocenění DHM určeného k prodeji (podle § 64)</t>
  </si>
  <si>
    <t>ocenění DHM určeného k prodeji (podle § 64)</t>
  </si>
  <si>
    <t>408</t>
  </si>
  <si>
    <t>Opravy předcházejících účetních období</t>
  </si>
  <si>
    <t>408 00</t>
  </si>
  <si>
    <t>Opravy minulého účetního období</t>
  </si>
  <si>
    <t>opravy minulého účetního období</t>
  </si>
  <si>
    <t>408 01</t>
  </si>
  <si>
    <t>Opravy předchozích účetních období</t>
  </si>
  <si>
    <t>opravy předchozích účetních období</t>
  </si>
  <si>
    <t>41</t>
  </si>
  <si>
    <t>Fondy účetní jednotky</t>
  </si>
  <si>
    <t>Fond odměn</t>
  </si>
  <si>
    <t>411 10</t>
  </si>
  <si>
    <t>Stav fondu k 1.1.</t>
  </si>
  <si>
    <t>stav fondu k 1.1.</t>
  </si>
  <si>
    <t>411 11</t>
  </si>
  <si>
    <t>Tvorba převodů týkající se min.roku</t>
  </si>
  <si>
    <t>tvorba převodů týkající se min.roku</t>
  </si>
  <si>
    <t>411 12</t>
  </si>
  <si>
    <t>Tvorba nevyčerpaných mzdov.nároků</t>
  </si>
  <si>
    <t>tvorba nevyčerpaných mzdov.nároků</t>
  </si>
  <si>
    <t>411 13</t>
  </si>
  <si>
    <t>Tvorba podílu na zlepšeném HV</t>
  </si>
  <si>
    <t>tvorba podílu na zlepšeném HV</t>
  </si>
  <si>
    <t>411 21</t>
  </si>
  <si>
    <t>Čerpání na úhradu překročení mzdov.prostř.</t>
  </si>
  <si>
    <t>čerpání na úhradu překročení mzdov.prostř.</t>
  </si>
  <si>
    <t>411 22</t>
  </si>
  <si>
    <t>Čerpání na prémie a odměny</t>
  </si>
  <si>
    <t>čerpání na prémie a odměny</t>
  </si>
  <si>
    <t>411 23</t>
  </si>
  <si>
    <t>Čerpání na roční odměny ved.organizace</t>
  </si>
  <si>
    <t>čerpání na roční odměny ved.organizace</t>
  </si>
  <si>
    <t>Fond kulturních a sociálních potřeb</t>
  </si>
  <si>
    <t>412 10</t>
  </si>
  <si>
    <t>412 11</t>
  </si>
  <si>
    <t>Jednotný příděl z mezd</t>
  </si>
  <si>
    <t>jednotný příděl z mezd</t>
  </si>
  <si>
    <t>dorovnání jednotného přídělu</t>
  </si>
  <si>
    <t>412 17</t>
  </si>
  <si>
    <t>Náhr.šk.a poj.pl.od poj.vztah.se k maj.z FKSP</t>
  </si>
  <si>
    <t>náhr.šk.a poj.pl.od poj.vztah.se k maj.z FKSP</t>
  </si>
  <si>
    <t>412 18</t>
  </si>
  <si>
    <t>Ostatní příjmy</t>
  </si>
  <si>
    <t>ostatní příjmy</t>
  </si>
  <si>
    <t>412 30</t>
  </si>
  <si>
    <t>Bezúročné půjčky - ROZPOČET</t>
  </si>
  <si>
    <t>bezúročné půjčky - rozpočet</t>
  </si>
  <si>
    <t>412 31</t>
  </si>
  <si>
    <t>Vybavení pro zlepšení pracovního prostředí</t>
  </si>
  <si>
    <t>zařízení pro zlepšení prac.prostředí</t>
  </si>
  <si>
    <t>vybavení ke zlepšení prac.prostředí - DM</t>
  </si>
  <si>
    <t>412 32</t>
  </si>
  <si>
    <t>Příspěvek na závodní stravování</t>
  </si>
  <si>
    <t>příspěvek na závodní stravování</t>
  </si>
  <si>
    <t>412 40</t>
  </si>
  <si>
    <t>Příspěvek na kulturu a tělovýchovu - OM</t>
  </si>
  <si>
    <t>412 42</t>
  </si>
  <si>
    <t>Příspěvek odborové organizaci</t>
  </si>
  <si>
    <t>příspěvek odborové organizaci</t>
  </si>
  <si>
    <t>412 43</t>
  </si>
  <si>
    <t>Peněžní odměny a dary</t>
  </si>
  <si>
    <t>peněžní odměny a dary</t>
  </si>
  <si>
    <t>412 45</t>
  </si>
  <si>
    <t>Příspěvek na penzijní připojištění</t>
  </si>
  <si>
    <t>příspěvek na penzijní připojištění</t>
  </si>
  <si>
    <t>412 47</t>
  </si>
  <si>
    <t xml:space="preserve">Poukázky </t>
  </si>
  <si>
    <t>poukázky - příspěvky na kulturu a tělovýchovu</t>
  </si>
  <si>
    <t>poukázky - poznávací zájezdy</t>
  </si>
  <si>
    <t>poukázky - rehabilitace a preventivní péče</t>
  </si>
  <si>
    <t>Rezervní fond tvořený ze zlepšeného HV</t>
  </si>
  <si>
    <t>413 10</t>
  </si>
  <si>
    <t>413 12</t>
  </si>
  <si>
    <t>Tvorba - zlepšený výsledek hospodaření</t>
  </si>
  <si>
    <t>tvorba-zlepšený výsledek hospodaření</t>
  </si>
  <si>
    <t>413 14</t>
  </si>
  <si>
    <t>Tvorba - nespotř.dot.z rozpočtu EU</t>
  </si>
  <si>
    <t>tvorba-nespotř.dotace z rozpočtu EU</t>
  </si>
  <si>
    <t>413 15</t>
  </si>
  <si>
    <t>Tvorba - nespotř.dotace z mezinárodních smluv</t>
  </si>
  <si>
    <t>tvorba-nespotř.dot.z mezinár.smluv</t>
  </si>
  <si>
    <t>413 16</t>
  </si>
  <si>
    <t>Tvorba - peň.prostř.poskyt.ze zahr.-účelové</t>
  </si>
  <si>
    <t>tvorba-pen.prostř.podskyt.ze zahr.-účelové</t>
  </si>
  <si>
    <t>413 17</t>
  </si>
  <si>
    <t>Tvorba - peň.prostř.poskyt.ze zahr.-neúčelové</t>
  </si>
  <si>
    <t>tvorba-pen.prostř.poskytn.ze zah.-neúčelové</t>
  </si>
  <si>
    <t>413 18</t>
  </si>
  <si>
    <t>Tvorba - ostatní</t>
  </si>
  <si>
    <t>tvorba-ostatní</t>
  </si>
  <si>
    <t>413 20</t>
  </si>
  <si>
    <t>Čerp.-úhrada zhorš.výsledku hospodaření</t>
  </si>
  <si>
    <t>čerp.-úhrada zhorš.výsledku hospodaření</t>
  </si>
  <si>
    <t>413 21</t>
  </si>
  <si>
    <t>Čerp.-úhrada sankcí</t>
  </si>
  <si>
    <t>čerp.-úhrada sankcí</t>
  </si>
  <si>
    <t>413 22</t>
  </si>
  <si>
    <t>Čerp.-dopl.FRM se souhlasem zřizov.</t>
  </si>
  <si>
    <t>čerp.-doplnění FRM se souhlasem zřizovatele</t>
  </si>
  <si>
    <t>413 23</t>
  </si>
  <si>
    <t>Čerp.-překlenutí čas.nesoul.mezi výn.a nákl.</t>
  </si>
  <si>
    <t>čerp.-překlenutí čas.nesou.mezi výn.a nákl.</t>
  </si>
  <si>
    <t>413 24</t>
  </si>
  <si>
    <t>Čerp.-peněžní prostř.posykt.ze zah.-účelové</t>
  </si>
  <si>
    <t>čerp.-peň.prostř.poskyt.ze zahr.-účelové</t>
  </si>
  <si>
    <t>413 28</t>
  </si>
  <si>
    <t>Čerp.-ostatní čerpání</t>
  </si>
  <si>
    <t>čerp.-ostatní čerpání</t>
  </si>
  <si>
    <t>Rezervní fond z ostatních titulů (218/00,§57)</t>
  </si>
  <si>
    <t>414 10</t>
  </si>
  <si>
    <t>414 11</t>
  </si>
  <si>
    <t>Tvorba - peněžní dary (účelové)</t>
  </si>
  <si>
    <t>peněžní dary - účelové</t>
  </si>
  <si>
    <t>414 12</t>
  </si>
  <si>
    <t>Tvorba - peněžní dary (neúčelové)</t>
  </si>
  <si>
    <t>tvorba - peněžní dary (neúčelové)</t>
  </si>
  <si>
    <t>414 21</t>
  </si>
  <si>
    <t>Čerp. - peněžní dary-účelové (§57,4)</t>
  </si>
  <si>
    <t>čerp.- peň.dary-účelové</t>
  </si>
  <si>
    <t>čerp.-použití výtěžku jiné činnosti</t>
  </si>
  <si>
    <t>414 22</t>
  </si>
  <si>
    <t>Čerp. - doplnění FRM se souhlasem zřizovatele</t>
  </si>
  <si>
    <t>čerp.- doplnění FRM se souhlasem zřizovatele (přeúčt.INV z darů na FRM)</t>
  </si>
  <si>
    <t>Fond reprodukce majetku (Inv.fond 218/00,§58)</t>
  </si>
  <si>
    <t>416 10</t>
  </si>
  <si>
    <t>stav fondu k 1.1.-prostředky z odpisů</t>
  </si>
  <si>
    <t>416 12</t>
  </si>
  <si>
    <t>Zúčtování odpisů DM (§58,1a)</t>
  </si>
  <si>
    <t>zúčtování odpisů DM</t>
  </si>
  <si>
    <t>ZC vyřazeného DM</t>
  </si>
  <si>
    <t>změřený DM</t>
  </si>
  <si>
    <t>416 13</t>
  </si>
  <si>
    <t>Příděly z HV (§58,1b)</t>
  </si>
  <si>
    <t>příděly z HV</t>
  </si>
  <si>
    <t>416 14</t>
  </si>
  <si>
    <t>Výnosy z prodeje DM (§58,1c)</t>
  </si>
  <si>
    <t>výnosy z prodeje nemovitého majetku</t>
  </si>
  <si>
    <t xml:space="preserve">001 </t>
  </si>
  <si>
    <t>výnosy z prodeje DNM, DHM</t>
  </si>
  <si>
    <t>416 15</t>
  </si>
  <si>
    <t>Výn.z prod.DM ve prosp.st.(naby.dar.nebo děd)</t>
  </si>
  <si>
    <t>výn.z prod.DM ve prosp.stá.(naby.dar.,dědění)</t>
  </si>
  <si>
    <t>416 17</t>
  </si>
  <si>
    <t>Účelové prostředky (§58,1f)</t>
  </si>
  <si>
    <t>350</t>
  </si>
  <si>
    <t>prosředky ze zahraničí</t>
  </si>
  <si>
    <t>416 18</t>
  </si>
  <si>
    <t>Prostředky podle smluv (§58,1d)</t>
  </si>
  <si>
    <t>darované prostředky</t>
  </si>
  <si>
    <t>500</t>
  </si>
  <si>
    <t>příspěvky z ÚSC, nadace, sbírky</t>
  </si>
  <si>
    <t>416 19</t>
  </si>
  <si>
    <t>Zmařený DM (§58,1a)</t>
  </si>
  <si>
    <t>zmařený DM</t>
  </si>
  <si>
    <t>416 20</t>
  </si>
  <si>
    <t>vyřazený majetek - jednání náhradové komise</t>
  </si>
  <si>
    <t>416 22</t>
  </si>
  <si>
    <t>Financování pořízení DNM, DHM (§58,2a)</t>
  </si>
  <si>
    <t>z odpisů stavby</t>
  </si>
  <si>
    <t>z odpisů projekty</t>
  </si>
  <si>
    <t>z odpisů přístroje</t>
  </si>
  <si>
    <t>z odpisů drobný majetek</t>
  </si>
  <si>
    <t>z odpisů technické zhodnocení</t>
  </si>
  <si>
    <t>240</t>
  </si>
  <si>
    <t>z grantů</t>
  </si>
  <si>
    <t>z prostředků ze zahraničí</t>
  </si>
  <si>
    <t>440</t>
  </si>
  <si>
    <t>z darů přístroje</t>
  </si>
  <si>
    <t>450</t>
  </si>
  <si>
    <t>z darů stavby</t>
  </si>
  <si>
    <t>460</t>
  </si>
  <si>
    <t>TZ přístrojů - z finančních darů</t>
  </si>
  <si>
    <t>470</t>
  </si>
  <si>
    <t>TZ stavby - z finančních darů</t>
  </si>
  <si>
    <t>540</t>
  </si>
  <si>
    <t>z prostředků ÚSC, nadace, sbírky - přístroje</t>
  </si>
  <si>
    <t>416 23</t>
  </si>
  <si>
    <t>Financ.oprav a údrž.,poříz.krátk.maj.(§58,2b)</t>
  </si>
  <si>
    <t>opravy a udržování DM</t>
  </si>
  <si>
    <t>krátkodobý majetek</t>
  </si>
  <si>
    <t>416 24</t>
  </si>
  <si>
    <t>Splátky úvěrů a půjček (§58,2c)</t>
  </si>
  <si>
    <t>splátky úvěrů a půjček</t>
  </si>
  <si>
    <t>416 25</t>
  </si>
  <si>
    <t>Zúčtování nedostatku fin.krytí FRM</t>
  </si>
  <si>
    <t>zúčtování nedostatku fin.krytí FRM</t>
  </si>
  <si>
    <t>43</t>
  </si>
  <si>
    <t>Výsledky hospodaření</t>
  </si>
  <si>
    <t>431</t>
  </si>
  <si>
    <t>Výsledek hospodaření ve schvalovacím řízení</t>
  </si>
  <si>
    <t>431 00</t>
  </si>
  <si>
    <t>HV ve schvalovacím řízení</t>
  </si>
  <si>
    <t>432</t>
  </si>
  <si>
    <t>Výsledek hospodaření předcházejících účetních období</t>
  </si>
  <si>
    <t>432 00</t>
  </si>
  <si>
    <t>výsledek hospodaření předcházejících účetních období</t>
  </si>
  <si>
    <t>44</t>
  </si>
  <si>
    <t>Rezervy</t>
  </si>
  <si>
    <t>441</t>
  </si>
  <si>
    <t>441 00</t>
  </si>
  <si>
    <t>rezerva na opravy - budovy</t>
  </si>
  <si>
    <t>rezerva na opravy - vodohosp.</t>
  </si>
  <si>
    <t>rezerva na opravy - energo.</t>
  </si>
  <si>
    <t>45</t>
  </si>
  <si>
    <t>Dlouhodobé závazky</t>
  </si>
  <si>
    <t>451</t>
  </si>
  <si>
    <t>Dlouhodobé úvěry</t>
  </si>
  <si>
    <t>451 00</t>
  </si>
  <si>
    <t>bankovní úvěry - jistina</t>
  </si>
  <si>
    <t>bankovní úvěry - úrok</t>
  </si>
  <si>
    <t>452</t>
  </si>
  <si>
    <t>Přijaté návratné finanční výpomoci dlouhodobé</t>
  </si>
  <si>
    <t>452 00</t>
  </si>
  <si>
    <t>přijaté návratné finanční výpomoci dlouhodobé</t>
  </si>
  <si>
    <t>455</t>
  </si>
  <si>
    <t>Dlouhodobé přijaté zálohy</t>
  </si>
  <si>
    <t>455 00</t>
  </si>
  <si>
    <t>dlouhodobé přijaté zálohy</t>
  </si>
  <si>
    <t>459</t>
  </si>
  <si>
    <t>Ostatní dlouhodobé závazky</t>
  </si>
  <si>
    <t>459 00</t>
  </si>
  <si>
    <t>ostatní dlouhodobé závazky - úroky z úvěrů a půjček</t>
  </si>
  <si>
    <t>ostatní dlouhodobé závazky - jiné</t>
  </si>
  <si>
    <t>46</t>
  </si>
  <si>
    <t>Dlouhodobé pohledávky</t>
  </si>
  <si>
    <t>462</t>
  </si>
  <si>
    <t>Poskytnuté návrat.finanční výp.dlouhodobé</t>
  </si>
  <si>
    <t>462 00</t>
  </si>
  <si>
    <t>poskytnuté návrat.finanční výp.dlouhodobé</t>
  </si>
  <si>
    <t>464</t>
  </si>
  <si>
    <t>Dlouhodobé pohledávky z postoupených úvěrů</t>
  </si>
  <si>
    <t>464 00</t>
  </si>
  <si>
    <t>dlouhodobé pohledávky z postoupených úvěrů</t>
  </si>
  <si>
    <t>465</t>
  </si>
  <si>
    <t>Dlouhodobé poskytnuté zálohy</t>
  </si>
  <si>
    <t>465 00</t>
  </si>
  <si>
    <t>dlouhodobé poskytnuté zálohy</t>
  </si>
  <si>
    <t>469</t>
  </si>
  <si>
    <t>Ostatní dlouhodobé pohledávky</t>
  </si>
  <si>
    <t>469 00</t>
  </si>
  <si>
    <t>ostatní dlouhodobé pohledávky</t>
  </si>
  <si>
    <t>47</t>
  </si>
  <si>
    <t>Dlouhodobé zálohy a transfery</t>
  </si>
  <si>
    <t>471</t>
  </si>
  <si>
    <t>Dlouhodobé poskytnuté zálohy na transfery</t>
  </si>
  <si>
    <t>471 00</t>
  </si>
  <si>
    <t>dlouhodobé poskytnuté zálohy na transfery - ostatní</t>
  </si>
  <si>
    <t>472</t>
  </si>
  <si>
    <t>Dlouhodobé přijaté zálohy na transfery</t>
  </si>
  <si>
    <t>472 00</t>
  </si>
  <si>
    <t>dlouhodobé přijaté zálohy na transfery - ostatní</t>
  </si>
  <si>
    <t>49</t>
  </si>
  <si>
    <t>Závěrkové účty a zvláštní zúčtování</t>
  </si>
  <si>
    <t>491</t>
  </si>
  <si>
    <t>Počáteční účet rozvažný</t>
  </si>
  <si>
    <t>491 00</t>
  </si>
  <si>
    <t>počáteční účet rozvažný</t>
  </si>
  <si>
    <t>492</t>
  </si>
  <si>
    <t>Konečný účet rozvažný</t>
  </si>
  <si>
    <t>492 00</t>
  </si>
  <si>
    <t>konečný účet rozvažný</t>
  </si>
  <si>
    <t>493</t>
  </si>
  <si>
    <t>Výsledek hospodaření běžného účet.období</t>
  </si>
  <si>
    <t>493 00</t>
  </si>
  <si>
    <t>výsledek hospodaření běžného účet.období</t>
  </si>
  <si>
    <t>5 - Náklady</t>
  </si>
  <si>
    <t>50</t>
  </si>
  <si>
    <t>Spotřebované nákupy</t>
  </si>
  <si>
    <t>501</t>
  </si>
  <si>
    <t>501 00</t>
  </si>
  <si>
    <t>Převod HČ - materiál</t>
  </si>
  <si>
    <t>převod HČ - spotřeba materiálu</t>
  </si>
  <si>
    <t>501 09</t>
  </si>
  <si>
    <t>Cenové odchylky k materiálu</t>
  </si>
  <si>
    <t>cenové odchylky k materiálu</t>
  </si>
  <si>
    <t>501 10</t>
  </si>
  <si>
    <t>Biologické implantáty</t>
  </si>
  <si>
    <t>biologické implantáty (sk.Z 507)</t>
  </si>
  <si>
    <t>501 12</t>
  </si>
  <si>
    <t>PHM</t>
  </si>
  <si>
    <t>automobilový benzín</t>
  </si>
  <si>
    <t>motorová nafta</t>
  </si>
  <si>
    <t>oleje a mazadla</t>
  </si>
  <si>
    <t>plyn (CNG)</t>
  </si>
  <si>
    <t>501 13</t>
  </si>
  <si>
    <t>léky - paušál (LEK)</t>
  </si>
  <si>
    <t>léky - parenterální výživa (LEK)</t>
  </si>
  <si>
    <t>léky - ostatní (faktury VaV)</t>
  </si>
  <si>
    <t>léky - enter. a parent. výživa (výroba LEK-OPSL)</t>
  </si>
  <si>
    <t>léky - radiofarmaka (KNM)</t>
  </si>
  <si>
    <t>léky - enterální výživa (LEK)</t>
  </si>
  <si>
    <t>léky - krev.deriváty ZUL (LEK)</t>
  </si>
  <si>
    <t>léky - krev.deriváty ZUL (TO) (sk.393)</t>
  </si>
  <si>
    <t>léky - RTG diagnostika ZUL (LEK)</t>
  </si>
  <si>
    <t>léky - botox (LEK)</t>
  </si>
  <si>
    <t>léky - hemofilici ZUL (TO) (sk.394)</t>
  </si>
  <si>
    <t>léky - trombolýza (LEK)</t>
  </si>
  <si>
    <t>léky - antibiotika (LEK)</t>
  </si>
  <si>
    <t>léky - antimykotika (LEK)</t>
  </si>
  <si>
    <t>léky - samoplátci (LEK)</t>
  </si>
  <si>
    <t>léky - centra (LEK)</t>
  </si>
  <si>
    <t>léky - dle §16 (LEK)</t>
  </si>
  <si>
    <t>190</t>
  </si>
  <si>
    <t>léky - medicinální plyny (sklad SVm.)</t>
  </si>
  <si>
    <t>300</t>
  </si>
  <si>
    <t>léky - slevy (přeúčt. na 64910001)</t>
  </si>
  <si>
    <t>501 14</t>
  </si>
  <si>
    <t>plná krev (sk.390)</t>
  </si>
  <si>
    <t>krevní přípravky (sk.391)</t>
  </si>
  <si>
    <t>plazma (sk.392)</t>
  </si>
  <si>
    <t>501 15</t>
  </si>
  <si>
    <t>Zdravotnické prostředky</t>
  </si>
  <si>
    <t>kardiostimulátory (sk.Z517)</t>
  </si>
  <si>
    <t>kardiovertery (Z516)</t>
  </si>
  <si>
    <t>TEP (Z518)</t>
  </si>
  <si>
    <t>IUTN - kovové (Z506)</t>
  </si>
  <si>
    <t>IUTN - neurostimulace (Z511)</t>
  </si>
  <si>
    <t>IUTN - neuromodulace-DBS (Z508)</t>
  </si>
  <si>
    <t>implant.dentální-samoplátci (Z526)</t>
  </si>
  <si>
    <t>implant. - plastická,estetická chirurgie (Z521)</t>
  </si>
  <si>
    <t>IUTN - chlopně - TAVI (Z524)</t>
  </si>
  <si>
    <t>RTG materiál, filmy a chemikálie (Z504)</t>
  </si>
  <si>
    <t>IUTN - ostat.nákl.PZT (Z515)</t>
  </si>
  <si>
    <t>kardiostimulátory SQ (Z544)</t>
  </si>
  <si>
    <t>bezelektrodové kardiostimulátory (Z548)</t>
  </si>
  <si>
    <t>mechanické srdeční podpory (Z 552)</t>
  </si>
  <si>
    <t>IUTN - MitraClip (Z553)</t>
  </si>
  <si>
    <t>kardiostimulátory CCM (Z555)</t>
  </si>
  <si>
    <t>laboratorní diagnostika-LEK (Z501)</t>
  </si>
  <si>
    <t>laboratorní diagnostika-skl.ZPr (Z501)</t>
  </si>
  <si>
    <t>laboratorní materiál (Z505)</t>
  </si>
  <si>
    <t>obvazový materiál (Z502)</t>
  </si>
  <si>
    <t>ZPr - ostatní (Z503)</t>
  </si>
  <si>
    <t>ZPr - ZUM robot (Z512)</t>
  </si>
  <si>
    <t>ZPr - materiál hemodialýza (Z525)</t>
  </si>
  <si>
    <t>ZPr - vaky, sety (Z528)</t>
  </si>
  <si>
    <t>ZPr - šicí materiál (Z529)</t>
  </si>
  <si>
    <t>ZPr - vpichovací materiál (Z530)</t>
  </si>
  <si>
    <t>ZPr - šicí materiál robot (Z531)</t>
  </si>
  <si>
    <t>ZPr - rukavice (Z532)</t>
  </si>
  <si>
    <t>ZPr - čidla ICP (Z522)</t>
  </si>
  <si>
    <t>ZPr - porty (Z534)</t>
  </si>
  <si>
    <t>ZPr - katetry ostatní (Z513)</t>
  </si>
  <si>
    <t>ZPr - katetry ablační (Z514)</t>
  </si>
  <si>
    <t>ZPr - katetry diagnostické (Z535)</t>
  </si>
  <si>
    <t>ZPr - katetry PCI (Z536)</t>
  </si>
  <si>
    <t>ZPr - katetry zaváděcí (Z537)</t>
  </si>
  <si>
    <t>ZPr - stenty (Z538)</t>
  </si>
  <si>
    <t>076</t>
  </si>
  <si>
    <t>ZPr - stenty kovové (Z539)</t>
  </si>
  <si>
    <t>077</t>
  </si>
  <si>
    <t>ZPr - katetry lékové (Z540)</t>
  </si>
  <si>
    <t>ZPr - katetry absorbční (Z541)</t>
  </si>
  <si>
    <t>ZPr - internzivní péče (Z542)</t>
  </si>
  <si>
    <t>080</t>
  </si>
  <si>
    <t>ZPr - staplery, extraktory, endoskop.mat. (Z523)</t>
  </si>
  <si>
    <t>ZPr - katetry extrakční (Z543)</t>
  </si>
  <si>
    <t>083</t>
  </si>
  <si>
    <t>ZPr - embolizace (Z545)</t>
  </si>
  <si>
    <t>084</t>
  </si>
  <si>
    <t>ZPr - HCO membrány (Z546)</t>
  </si>
  <si>
    <t>ZPr - samoplátci (Z547)</t>
  </si>
  <si>
    <t>ZPr - katetry PICC/MIDLINE (Z554)</t>
  </si>
  <si>
    <t>090</t>
  </si>
  <si>
    <t>ZPr - zubolékařský materiál (Z509)</t>
  </si>
  <si>
    <t>ZPr - slevy (přeúčt. na 64910002)</t>
  </si>
  <si>
    <t>501 16</t>
  </si>
  <si>
    <t>lůžk. pacienti</t>
  </si>
  <si>
    <t>lůžk. pacienti nad normu</t>
  </si>
  <si>
    <t>dárci krve</t>
  </si>
  <si>
    <t>výživa kojenců</t>
  </si>
  <si>
    <t>dieta denního stacion. - oční, psychiatrie</t>
  </si>
  <si>
    <t>dialýza - pac.strava</t>
  </si>
  <si>
    <t>nápoje - horké provozy</t>
  </si>
  <si>
    <t>099</t>
  </si>
  <si>
    <t>nápoje - horké dny (daň.neúčinné)</t>
  </si>
  <si>
    <t>402</t>
  </si>
  <si>
    <t>závodní stravování</t>
  </si>
  <si>
    <t>studenti SKMUP, stážisté</t>
  </si>
  <si>
    <t>404</t>
  </si>
  <si>
    <t>suroviny - studená kuchyně (stř.9505)</t>
  </si>
  <si>
    <t>502</t>
  </si>
  <si>
    <t>externí strávníci</t>
  </si>
  <si>
    <t>501 17</t>
  </si>
  <si>
    <r>
      <t xml:space="preserve">zdravotnická technika </t>
    </r>
    <r>
      <rPr>
        <sz val="9"/>
        <rFont val="Times New Roman"/>
        <family val="1"/>
        <charset val="238"/>
      </rPr>
      <t>(N524)</t>
    </r>
  </si>
  <si>
    <t>prací a čistící prostř.,drog.zboží (sk.V 41)</t>
  </si>
  <si>
    <t>desinfekční prostředky (ID-ř.733)</t>
  </si>
  <si>
    <t>tiskopisy a kanc.potřeby (sk.V 42, V 43)</t>
  </si>
  <si>
    <t>údržbový materiál ZVIT (sk.B 36, B 61, B 62, B 64)</t>
  </si>
  <si>
    <t>prací prášky - prádelna (sk.V 40)</t>
  </si>
  <si>
    <t>údržbový materiál ostatní - sklady (sk.T 17)</t>
  </si>
  <si>
    <t>spotřební materiál pro PDS (Potrubní poštu (sk.V 22)</t>
  </si>
  <si>
    <t>spotřební materiál k ZPr. (sk. V 21)</t>
  </si>
  <si>
    <t>lékárničky a ZM na provozech</t>
  </si>
  <si>
    <t>obalový mat. pro sterilizaci (sk.V 20)</t>
  </si>
  <si>
    <t>všeobecný materiál - DOTACE (sk.V 73)</t>
  </si>
  <si>
    <t>všeobecný materiál - z FRM (sk.V 83)</t>
  </si>
  <si>
    <t>IT - spotřební materiál (sk.P 37, P 48)</t>
  </si>
  <si>
    <t>všeob.mat.-nábytek (V30) do 1tis.</t>
  </si>
  <si>
    <t>všeob.mat.-hosp.přístr.a nářadí (V32) od 1tis.do 2999,99</t>
  </si>
  <si>
    <t>všeob.mat.-kuchyň.tech.(V33) od 1tis.do 2999,99</t>
  </si>
  <si>
    <t>všeob.mat.-kancel.tech.(V34) od 1tis.do 2999,99</t>
  </si>
  <si>
    <t>všeob.mat.-ostatní-vyjímky (V44) od 0,01 do 999,99</t>
  </si>
  <si>
    <t>všeob.mat.-razítka ostatní (V111) od 0,01 do 2999,99</t>
  </si>
  <si>
    <t>technické plyny</t>
  </si>
  <si>
    <t>201</t>
  </si>
  <si>
    <t>obaly ostatní - LEK (Z 519)</t>
  </si>
  <si>
    <t>501 18</t>
  </si>
  <si>
    <t>Náhradní díly</t>
  </si>
  <si>
    <t>ND - ostatní (všeob.sklad) (sk.V 38)</t>
  </si>
  <si>
    <t>ND - zdravot.techn.(skl.DDHM) (sk.Z 39)</t>
  </si>
  <si>
    <t>ND - ostatní techn.(OSBTK, vč. metrologa)</t>
  </si>
  <si>
    <t>ND - zdravot.techn.(OSBTK, vč. metrologa)</t>
  </si>
  <si>
    <t>ND - výpoč. techn.(sklad) (sk.P 47)</t>
  </si>
  <si>
    <t>ND - ZVIT (sk. B 63)</t>
  </si>
  <si>
    <t>ND - doprava (sk.A 50)</t>
  </si>
  <si>
    <t>ND - biomedicína (sk.M 01)</t>
  </si>
  <si>
    <t>ND - ostatní technika (UTZ)</t>
  </si>
  <si>
    <t>501 19</t>
  </si>
  <si>
    <t>DDHM a textil</t>
  </si>
  <si>
    <t>prádlo pacientů (sk.T 12)</t>
  </si>
  <si>
    <t>OOPP pro zaměstnance (ochranné prac.pom.) (sk.T 14)</t>
  </si>
  <si>
    <t>OOPP pro pacienty a doprovod (sk. T 11)</t>
  </si>
  <si>
    <t>092</t>
  </si>
  <si>
    <t>pokojový textil (sk. T 15)</t>
  </si>
  <si>
    <t>jednorázové ochranné pomůcky (sk. T 18A)</t>
  </si>
  <si>
    <t>jednorázový operační materiál (sk. T 18B)</t>
  </si>
  <si>
    <t>jednorázové hygienické potřeby (sk. T 18C)</t>
  </si>
  <si>
    <t>501 60</t>
  </si>
  <si>
    <t>Knihy a časopisy</t>
  </si>
  <si>
    <t>knihy a časopisy</t>
  </si>
  <si>
    <t>501 80</t>
  </si>
  <si>
    <t>Materiál z darů, FKSP</t>
  </si>
  <si>
    <t>spotř.nák.- z fin. darů</t>
  </si>
  <si>
    <t>věcné dary</t>
  </si>
  <si>
    <t>spotř.nák. - z FKSP (sk.V 90, 91)</t>
  </si>
  <si>
    <t>preventiv.zdrav.prog. - z FKSP</t>
  </si>
  <si>
    <t>501 82</t>
  </si>
  <si>
    <t>Převod VČ - PHM</t>
  </si>
  <si>
    <t>VČ - benzín</t>
  </si>
  <si>
    <t>VČ - nafta</t>
  </si>
  <si>
    <t>503</t>
  </si>
  <si>
    <t>VČ - oleje a mazadla</t>
  </si>
  <si>
    <t>501 83</t>
  </si>
  <si>
    <t>Převod VČ - léčiva</t>
  </si>
  <si>
    <t>VČ - léky</t>
  </si>
  <si>
    <t>501 85</t>
  </si>
  <si>
    <t>Převod VČ - ZPr</t>
  </si>
  <si>
    <t>VČ - ZPr</t>
  </si>
  <si>
    <t>501 86</t>
  </si>
  <si>
    <t>Převod VČ - potraviny</t>
  </si>
  <si>
    <t>510</t>
  </si>
  <si>
    <t>VČ - horké provozy</t>
  </si>
  <si>
    <t>501 87</t>
  </si>
  <si>
    <t>Převod VČ - všeob.mat.</t>
  </si>
  <si>
    <t>VČ - všeob. materiál</t>
  </si>
  <si>
    <t>VČ - drogistické zboží</t>
  </si>
  <si>
    <t>VĆ - desinf.prostř.LEK</t>
  </si>
  <si>
    <t>504</t>
  </si>
  <si>
    <t>VČ - kancelářské potřeby</t>
  </si>
  <si>
    <t>505</t>
  </si>
  <si>
    <t>VČ - údržbový materiál</t>
  </si>
  <si>
    <t>506</t>
  </si>
  <si>
    <t>VČ - prášky pro prádelnu</t>
  </si>
  <si>
    <t>501 88</t>
  </si>
  <si>
    <t>Převod VČ - náhradní díly</t>
  </si>
  <si>
    <t>VČ - náhradní díly</t>
  </si>
  <si>
    <t>501 89</t>
  </si>
  <si>
    <t>Převod VČ - DDHM,textil</t>
  </si>
  <si>
    <t>VČ - prádlo</t>
  </si>
  <si>
    <t>577</t>
  </si>
  <si>
    <t>VČ - OOPP</t>
  </si>
  <si>
    <t>599</t>
  </si>
  <si>
    <t>VČ - netkaný textil</t>
  </si>
  <si>
    <t>501 90</t>
  </si>
  <si>
    <t>Převod VČ - ostatní</t>
  </si>
  <si>
    <t>VČ - knihy a časopisy</t>
  </si>
  <si>
    <t>502 00</t>
  </si>
  <si>
    <t>Převod HČ - energie</t>
  </si>
  <si>
    <t>převod HČ - energie</t>
  </si>
  <si>
    <t>502 10</t>
  </si>
  <si>
    <t>elektřina</t>
  </si>
  <si>
    <t>vodné, stočné</t>
  </si>
  <si>
    <t>pára</t>
  </si>
  <si>
    <t>plyn</t>
  </si>
  <si>
    <t>502 90</t>
  </si>
  <si>
    <t>Převod VČ - energie</t>
  </si>
  <si>
    <t>571</t>
  </si>
  <si>
    <t>VČ - elektřina</t>
  </si>
  <si>
    <t>572</t>
  </si>
  <si>
    <t>VČ - vodné, stočné</t>
  </si>
  <si>
    <t>573</t>
  </si>
  <si>
    <t>VČ - pára</t>
  </si>
  <si>
    <t>575</t>
  </si>
  <si>
    <t>VČ - plyn</t>
  </si>
  <si>
    <t>Spotřeba jiných nesklad.dodávek</t>
  </si>
  <si>
    <t>503 00</t>
  </si>
  <si>
    <t>spotřeba jiných nesklad.dodávek</t>
  </si>
  <si>
    <t>504 01</t>
  </si>
  <si>
    <t>Prodané zb. FNOL</t>
  </si>
  <si>
    <t>kantýna (zboží)</t>
  </si>
  <si>
    <t>prodej pacientům (pomůcky pro rodič., USB náram, …)</t>
  </si>
  <si>
    <t>kantýna (suroviny při výrobě)</t>
  </si>
  <si>
    <t>504 80</t>
  </si>
  <si>
    <t>Prodané zboží z darů</t>
  </si>
  <si>
    <t>prodané zboží - z fin. darů</t>
  </si>
  <si>
    <t>504 90</t>
  </si>
  <si>
    <t>Finanční bonusy</t>
  </si>
  <si>
    <t>360</t>
  </si>
  <si>
    <t>léky prodej - slevy (přeúčt. na 64910003)</t>
  </si>
  <si>
    <t>504 95</t>
  </si>
  <si>
    <t>Prodané zb. LEK</t>
  </si>
  <si>
    <t>nákl. na prodej - ostatní, dopl.pacientů</t>
  </si>
  <si>
    <t>361</t>
  </si>
  <si>
    <t>nákl. na prodej - deriváty zdrav.zařízením a ostatním org.</t>
  </si>
  <si>
    <t>363</t>
  </si>
  <si>
    <t>nákl. na prodej - ostatním organizacím</t>
  </si>
  <si>
    <t>365</t>
  </si>
  <si>
    <t>nákl. na prodej - recepty ZP (ID-2018-743- )</t>
  </si>
  <si>
    <t>366</t>
  </si>
  <si>
    <t>nákl. na prodej - PZT</t>
  </si>
  <si>
    <t>368</t>
  </si>
  <si>
    <t>nákl. na prodej - poukazy ZP (ID-2018-743- )</t>
  </si>
  <si>
    <t>370</t>
  </si>
  <si>
    <t>nákl. na prodej - zdravotnickým zařízením</t>
  </si>
  <si>
    <t>371</t>
  </si>
  <si>
    <t>nákl. na prodej - enter.a parenter.výživa - ostatním organizacím</t>
  </si>
  <si>
    <t>nákl. na prodej - enter.a parenter.výživa - ZP (ID-2018-743- )</t>
  </si>
  <si>
    <t>nákl. na prodej - enter.a parenter.výživa - zdravotnickým zařízením</t>
  </si>
  <si>
    <t>nákl. na prodej center - ZP (ID-2018-743- )</t>
  </si>
  <si>
    <t>nákl. na prodej PZT FONI - ZP (ID-2018-743-)</t>
  </si>
  <si>
    <t>nákl. na prodej PZT FONI - doplatky pacientů</t>
  </si>
  <si>
    <t>560</t>
  </si>
  <si>
    <t>nákl. na prodej - neléčiva</t>
  </si>
  <si>
    <t>506 00</t>
  </si>
  <si>
    <t>aktivace dlouhodobého majetku</t>
  </si>
  <si>
    <t>507</t>
  </si>
  <si>
    <t>507 00</t>
  </si>
  <si>
    <t>převod HČ - aktivace oběžného majetku</t>
  </si>
  <si>
    <t>aktivace materiálu a ND pro údržbu</t>
  </si>
  <si>
    <t>aktivace potravin (stř.9505)</t>
  </si>
  <si>
    <t>aktivace krevních přípravků</t>
  </si>
  <si>
    <t>aktivace plazmy</t>
  </si>
  <si>
    <t>507 11</t>
  </si>
  <si>
    <t>Aktivace oběžného majetku - LEK</t>
  </si>
  <si>
    <t>elaborace LEK (destil.voda)</t>
  </si>
  <si>
    <t>taxalaborum LEK při výrobě</t>
  </si>
  <si>
    <t>aktivace parenterální výživy</t>
  </si>
  <si>
    <t>507 90</t>
  </si>
  <si>
    <t>VČ - aktivace oběžného majetku</t>
  </si>
  <si>
    <t>508</t>
  </si>
  <si>
    <t>508 00</t>
  </si>
  <si>
    <t>změna stavu zásob vlastní výroby</t>
  </si>
  <si>
    <t>51</t>
  </si>
  <si>
    <t>Služby</t>
  </si>
  <si>
    <t>511 00</t>
  </si>
  <si>
    <t>Převod HČ - opravy a udrž.</t>
  </si>
  <si>
    <t>propočet hlavní činnosti</t>
  </si>
  <si>
    <t>511 02</t>
  </si>
  <si>
    <t>Technika a stavby</t>
  </si>
  <si>
    <t>opravy zdravotnické techniky - OSBTK, vč. metrologa</t>
  </si>
  <si>
    <t>opravy VT</t>
  </si>
  <si>
    <t>opravy ostatní techniky - OSBTK, vč. metrologa</t>
  </si>
  <si>
    <t>opravy - správa budov</t>
  </si>
  <si>
    <t>opravy - hl.energetik</t>
  </si>
  <si>
    <t>opravy STA rozvodů (tel.antény) - ELSYS</t>
  </si>
  <si>
    <t>opravy a údržba vozového parku</t>
  </si>
  <si>
    <t>opravy zařízení hlas. a telekom. služeb</t>
  </si>
  <si>
    <t>opravy - vodní hospodářství</t>
  </si>
  <si>
    <t>opravy - požární techniky</t>
  </si>
  <si>
    <t>opravy - spalovna</t>
  </si>
  <si>
    <t>opravy zdravotnické techniky - UTZ</t>
  </si>
  <si>
    <t>033</t>
  </si>
  <si>
    <t>opravy ostatní techniky - UTZ</t>
  </si>
  <si>
    <t>opravy ostatní techniky - ELSYS</t>
  </si>
  <si>
    <t>511 80</t>
  </si>
  <si>
    <t>Opravy hrazené z darů, FKSP</t>
  </si>
  <si>
    <t>opravy z darů</t>
  </si>
  <si>
    <t>opravy z FKSP</t>
  </si>
  <si>
    <t>511 90</t>
  </si>
  <si>
    <t>Převod VČ - opravy a udrž.</t>
  </si>
  <si>
    <t>VČ - opravy techniky</t>
  </si>
  <si>
    <t>512 00</t>
  </si>
  <si>
    <t>Převod HČ - cestovné</t>
  </si>
  <si>
    <t>Převod. HČ - cestovné</t>
  </si>
  <si>
    <t>512 01</t>
  </si>
  <si>
    <t>Cestovné zaměstnanců-tuzemské</t>
  </si>
  <si>
    <t>cestovné z mezd</t>
  </si>
  <si>
    <t>cestovné tuzemské - OUC</t>
  </si>
  <si>
    <t>512 02</t>
  </si>
  <si>
    <t>Cestovné pacientů</t>
  </si>
  <si>
    <t>cestovné pacientů</t>
  </si>
  <si>
    <t>512 03</t>
  </si>
  <si>
    <t>Cestovné zaměstnanců-zahraniční</t>
  </si>
  <si>
    <t>cestovné zahrahraniční - mzdy</t>
  </si>
  <si>
    <t>cestovné zahraniční - OUC</t>
  </si>
  <si>
    <t>512 80</t>
  </si>
  <si>
    <t>Cestovné z darů</t>
  </si>
  <si>
    <t>cestovné z darů</t>
  </si>
  <si>
    <t>512 90</t>
  </si>
  <si>
    <t>Převod VČ - cestovné</t>
  </si>
  <si>
    <t>VČ - cestovné zaměstnanců</t>
  </si>
  <si>
    <t>513</t>
  </si>
  <si>
    <t>513 99</t>
  </si>
  <si>
    <t>Náklady na reprezentaci (daň.neúč.)</t>
  </si>
  <si>
    <t>dodavatelsky</t>
  </si>
  <si>
    <t>ve vlastní režii</t>
  </si>
  <si>
    <t>516</t>
  </si>
  <si>
    <t>516 00</t>
  </si>
  <si>
    <t>aktivace vnitroorganizačních služeb</t>
  </si>
  <si>
    <t>518</t>
  </si>
  <si>
    <t>518 00</t>
  </si>
  <si>
    <t>Převod HČ - ostatní služby</t>
  </si>
  <si>
    <t>převod HČ - ostatní služby</t>
  </si>
  <si>
    <t>518 01</t>
  </si>
  <si>
    <t>Přepravné</t>
  </si>
  <si>
    <t>přepravné-lab. vzorky,...</t>
  </si>
  <si>
    <t>518 02</t>
  </si>
  <si>
    <t>Spoje</t>
  </si>
  <si>
    <t>poštovné</t>
  </si>
  <si>
    <t>spotřeba cenin (známky, kolky)</t>
  </si>
  <si>
    <t>telekom.styk</t>
  </si>
  <si>
    <t>518 04</t>
  </si>
  <si>
    <t>Nájemné</t>
  </si>
  <si>
    <t>náj. software (licence atd. ...)</t>
  </si>
  <si>
    <t>náj. nebytových prostor</t>
  </si>
  <si>
    <t>náj. přístrojů a techniky</t>
  </si>
  <si>
    <t>popl. za R a TV, veř. produkce</t>
  </si>
  <si>
    <t>náj. plynových lahví</t>
  </si>
  <si>
    <t>náj. auta</t>
  </si>
  <si>
    <t>518 05</t>
  </si>
  <si>
    <t>Projekt. práce a inž. čin.</t>
  </si>
  <si>
    <t>průzkumné a projektové práce</t>
  </si>
  <si>
    <t>518 06</t>
  </si>
  <si>
    <t>Úklid, odpad, desinf., deratizace</t>
  </si>
  <si>
    <t>úklid služby - paušál</t>
  </si>
  <si>
    <t>úklid služby - mimo paušál</t>
  </si>
  <si>
    <t>úklid služby - brigádnické práce</t>
  </si>
  <si>
    <t>popl. za DDD a ostatní služby</t>
  </si>
  <si>
    <t>odpad</t>
  </si>
  <si>
    <t>odpad (ostatní)</t>
  </si>
  <si>
    <t>praní prádla</t>
  </si>
  <si>
    <t>údržba dřevin a zeleně (EKOL)</t>
  </si>
  <si>
    <t>518 07</t>
  </si>
  <si>
    <t>Stravné, pohoštění - dodavatelsky</t>
  </si>
  <si>
    <t>konference - pohoštění zajištěné ve vlastní režii</t>
  </si>
  <si>
    <t>konference - pohoštění zajištěné dodavat.</t>
  </si>
  <si>
    <t>stravné - dodavatelsky</t>
  </si>
  <si>
    <t>518 08</t>
  </si>
  <si>
    <t>Revize a smluvní servisy majetku</t>
  </si>
  <si>
    <t>revize, sml.servis - energetik</t>
  </si>
  <si>
    <t>revize, tech.kontroly, prev.prohl.- OSBTK</t>
  </si>
  <si>
    <t>revize, sml.servis PO - OBKR</t>
  </si>
  <si>
    <t>revize, sml.servis - vodní hospod.</t>
  </si>
  <si>
    <t>revize, sml.servis - doprava</t>
  </si>
  <si>
    <t>revize, sml.servis - VT</t>
  </si>
  <si>
    <t>revize - kalibrace - metrolog</t>
  </si>
  <si>
    <t>smluvní servis - potrubní pošta</t>
  </si>
  <si>
    <t>smluvní servis - OSBTK</t>
  </si>
  <si>
    <t>zkoušky - zaškol.zdrav.techn.(instrukce uživatelům 268/2014 Sb)</t>
  </si>
  <si>
    <t>smluvní servis - UTZ</t>
  </si>
  <si>
    <t>revize, tech.kontroly, prev.prohl.- UTZ</t>
  </si>
  <si>
    <t>518 09</t>
  </si>
  <si>
    <t>Náklady za poplatky na bankovní služby</t>
  </si>
  <si>
    <t>poplatky za vedení účtu</t>
  </si>
  <si>
    <t>518 10</t>
  </si>
  <si>
    <t>Náklady - projekty EU</t>
  </si>
  <si>
    <t>náklady - projekty EU</t>
  </si>
  <si>
    <t>autorská díla (projekty)</t>
  </si>
  <si>
    <t>518 74</t>
  </si>
  <si>
    <t>ostatní služby - provozní</t>
  </si>
  <si>
    <t>služby (ostraha)</t>
  </si>
  <si>
    <t>znalecké posudky</t>
  </si>
  <si>
    <t>služby poradenské (odborní poradci)</t>
  </si>
  <si>
    <t>inzerce</t>
  </si>
  <si>
    <t>organizace veřejných zakázek - externí</t>
  </si>
  <si>
    <t>právní zastupování</t>
  </si>
  <si>
    <t>ostatní služby - zdravotní</t>
  </si>
  <si>
    <t>zkoušky kvality</t>
  </si>
  <si>
    <t>TZ SW - OINF</t>
  </si>
  <si>
    <t>IT služby - ostatní systémy</t>
  </si>
  <si>
    <t>organ.rozvoj (certif., akred.)</t>
  </si>
  <si>
    <t>audit, ekon.porad., porad.- proj.MZČR a EU</t>
  </si>
  <si>
    <t>propagace, reklama, tisk (TM)</t>
  </si>
  <si>
    <t>personál.rozvoj (9071)</t>
  </si>
  <si>
    <t>konference - zajištěné dodavatelsky (ubytování, nájem, ostatní služby)</t>
  </si>
  <si>
    <t>IT služby - PACS</t>
  </si>
  <si>
    <t>518 80</t>
  </si>
  <si>
    <t>Služby z darů</t>
  </si>
  <si>
    <t>služby z fin.darů</t>
  </si>
  <si>
    <t>služby z bonusů, věc.darů</t>
  </si>
  <si>
    <t>FKSP - kulturní a tělovýchovné akce</t>
  </si>
  <si>
    <t>518 90</t>
  </si>
  <si>
    <t>Převod VČ - ostatní služby</t>
  </si>
  <si>
    <t>VČ - přepravné</t>
  </si>
  <si>
    <t>VČ - spoje a telekomunikace</t>
  </si>
  <si>
    <t>VČ - nájemné</t>
  </si>
  <si>
    <t>VČ - projekt.a inž.činnost</t>
  </si>
  <si>
    <t>VČ - úklid</t>
  </si>
  <si>
    <t>VĆ - revize</t>
  </si>
  <si>
    <t>574</t>
  </si>
  <si>
    <t>VČ - ostatní služby</t>
  </si>
  <si>
    <t>518 99</t>
  </si>
  <si>
    <t>Služby (daň.neúčinné)</t>
  </si>
  <si>
    <t>nájem bytových prostor (včetně služeb)</t>
  </si>
  <si>
    <t>52</t>
  </si>
  <si>
    <t>521</t>
  </si>
  <si>
    <t>521 00</t>
  </si>
  <si>
    <t>Převod HČ - mzdové náklady</t>
  </si>
  <si>
    <t>převod HČ - mzdy</t>
  </si>
  <si>
    <t>521 11</t>
  </si>
  <si>
    <t>Hrubé mzdy</t>
  </si>
  <si>
    <t>hrubé mzdy</t>
  </si>
  <si>
    <t>521 12</t>
  </si>
  <si>
    <t>Placené služby</t>
  </si>
  <si>
    <t>placené služby</t>
  </si>
  <si>
    <t>521 13</t>
  </si>
  <si>
    <t>Refundace</t>
  </si>
  <si>
    <t>refundace</t>
  </si>
  <si>
    <t>521 14</t>
  </si>
  <si>
    <t>Půjčeno počítačem - SW VEMA</t>
  </si>
  <si>
    <t>půjčeno počítačem</t>
  </si>
  <si>
    <t>521 15</t>
  </si>
  <si>
    <t>Daňové doplatky minulých let</t>
  </si>
  <si>
    <t>daňové doplatky minulých let</t>
  </si>
  <si>
    <t>521 21</t>
  </si>
  <si>
    <t>OON - dohody</t>
  </si>
  <si>
    <t>521 24</t>
  </si>
  <si>
    <t>Služby - lékaři</t>
  </si>
  <si>
    <t>521 25</t>
  </si>
  <si>
    <t>Odstupné</t>
  </si>
  <si>
    <t>odstupné</t>
  </si>
  <si>
    <t>521 28</t>
  </si>
  <si>
    <t>Náhr.mzdy po dobu dočasné prac.neschop.</t>
  </si>
  <si>
    <t>náhr.mzdy po dobu dočasné prac.neschop.-hraz.org.</t>
  </si>
  <si>
    <t>521 48</t>
  </si>
  <si>
    <t>Peněžité dary z FKSP</t>
  </si>
  <si>
    <t>521 80</t>
  </si>
  <si>
    <t>Převod - mzdy z darů</t>
  </si>
  <si>
    <t>mzdové náklady - z darů</t>
  </si>
  <si>
    <t>521 90</t>
  </si>
  <si>
    <t>Převod VČ - mzdové náklady</t>
  </si>
  <si>
    <t>VČ - mzdové náklady</t>
  </si>
  <si>
    <t>VČ - OON</t>
  </si>
  <si>
    <t>525</t>
  </si>
  <si>
    <t>VČ - odstupné</t>
  </si>
  <si>
    <t>VČ - náhr.mzdy po dobu prac.nesch.-hraz.org.</t>
  </si>
  <si>
    <t>524</t>
  </si>
  <si>
    <t>524 00</t>
  </si>
  <si>
    <t>Převod HČ - zákonné pojištění</t>
  </si>
  <si>
    <t>převod HČ - zákon. poj.</t>
  </si>
  <si>
    <t>524 01</t>
  </si>
  <si>
    <t>Zdravotní pojištění organizace</t>
  </si>
  <si>
    <t>zdravotní poj. organizace</t>
  </si>
  <si>
    <t>524 02</t>
  </si>
  <si>
    <t>Sociální pojištění organizace</t>
  </si>
  <si>
    <t>sociální poj. organizace</t>
  </si>
  <si>
    <t>524 13</t>
  </si>
  <si>
    <t>Refundace - zdravotní pojištění</t>
  </si>
  <si>
    <t>refundace - zdravotní pojištění</t>
  </si>
  <si>
    <t>524 14</t>
  </si>
  <si>
    <t>Refundace - sociální pojištění</t>
  </si>
  <si>
    <t>refundace - sociální pojištění</t>
  </si>
  <si>
    <t>524 80</t>
  </si>
  <si>
    <t>Zdrav.a soc.poj.org.z darů</t>
  </si>
  <si>
    <t>zdrav.poj. z darů</t>
  </si>
  <si>
    <t>soc.poj. z darů</t>
  </si>
  <si>
    <t>524 90</t>
  </si>
  <si>
    <t>Převod VČ - zákonné pojištění</t>
  </si>
  <si>
    <t>VČ - zdravotní pojištění</t>
  </si>
  <si>
    <t>VČ - sociální pojištění</t>
  </si>
  <si>
    <t>525 00</t>
  </si>
  <si>
    <t>Převod HČ - jiné soc.pojištění</t>
  </si>
  <si>
    <t>převod HČ - jiné soc.pojištění</t>
  </si>
  <si>
    <t>525 10</t>
  </si>
  <si>
    <t>pojištění zaměstnanců (Q)</t>
  </si>
  <si>
    <t>cestovní pojištění zaměstnanců</t>
  </si>
  <si>
    <t>525 90</t>
  </si>
  <si>
    <t>Převod VČ - jiné soc.pojištění</t>
  </si>
  <si>
    <t>VČ - jiné soc.pojištění</t>
  </si>
  <si>
    <t>527</t>
  </si>
  <si>
    <t>527 00</t>
  </si>
  <si>
    <t>Převod HČ - zák.sociál.nákl.</t>
  </si>
  <si>
    <t>převod HČ - zák.sociál.nákl.</t>
  </si>
  <si>
    <t>527 10</t>
  </si>
  <si>
    <t>FKSP - jednotný příděl</t>
  </si>
  <si>
    <t>527 90</t>
  </si>
  <si>
    <t>Převod VČ - zák.sociál.nákl.</t>
  </si>
  <si>
    <t>VČ - zák.sociál.nákl.(FKSP)</t>
  </si>
  <si>
    <t>528</t>
  </si>
  <si>
    <t>528 00</t>
  </si>
  <si>
    <t>Převod HČ - jiné.sociál.nákl.</t>
  </si>
  <si>
    <t>převod HČ - jiné.sociál.nákl.</t>
  </si>
  <si>
    <t>528 10</t>
  </si>
  <si>
    <t>Zvyšování kvalifikace</t>
  </si>
  <si>
    <t>zvyšování kvalifikace (OPMČ)</t>
  </si>
  <si>
    <t>zvyšování kvalifikace - daň.neúčinné (vyplac.přes pokladnu)</t>
  </si>
  <si>
    <t>528 90</t>
  </si>
  <si>
    <t>Převod VČ - jiné.sociál.nákl.</t>
  </si>
  <si>
    <t>převod VČ - jiné sociál.nákl.</t>
  </si>
  <si>
    <t>53</t>
  </si>
  <si>
    <t>Daně a poplatky</t>
  </si>
  <si>
    <t>531</t>
  </si>
  <si>
    <t>531 00</t>
  </si>
  <si>
    <t>532</t>
  </si>
  <si>
    <t>532 00</t>
  </si>
  <si>
    <t>538</t>
  </si>
  <si>
    <t>538 00</t>
  </si>
  <si>
    <t>Převod HČ - jiné daně a poplatky</t>
  </si>
  <si>
    <t>převod HČ - ost.přímé daně</t>
  </si>
  <si>
    <t>538 01</t>
  </si>
  <si>
    <t>Poplatky</t>
  </si>
  <si>
    <t>ubytovací poplatek (odvod SMOL)</t>
  </si>
  <si>
    <t>soudní poplatky</t>
  </si>
  <si>
    <t>správní poplatky</t>
  </si>
  <si>
    <t>ostatní poplatky</t>
  </si>
  <si>
    <t>poplatky za užívání dálnic a rychlostních silnic, mýtné</t>
  </si>
  <si>
    <t>celní poplatky</t>
  </si>
  <si>
    <t>538 90</t>
  </si>
  <si>
    <t>Převod VČ - jiné daně a poplatky</t>
  </si>
  <si>
    <t>převod VČ - ost.přímé daně</t>
  </si>
  <si>
    <t>54</t>
  </si>
  <si>
    <t>Ostatní náklady</t>
  </si>
  <si>
    <t>541</t>
  </si>
  <si>
    <t>541 01</t>
  </si>
  <si>
    <t>Úroky z prodlení</t>
  </si>
  <si>
    <t>úroky z prodlení</t>
  </si>
  <si>
    <t>zaplac.úroky z prodl.(do r. 00)</t>
  </si>
  <si>
    <t>541 02</t>
  </si>
  <si>
    <t>Sankce za překročení regul.léčiv a PZT</t>
  </si>
  <si>
    <t>preskripce L a PZT - běžný rok</t>
  </si>
  <si>
    <t>preskripce L a PZT - min. rok</t>
  </si>
  <si>
    <t>odhad preskripce(roč. záv.)</t>
  </si>
  <si>
    <t>vyrovnání odhadu preskripce z min.obd.</t>
  </si>
  <si>
    <t>541 99</t>
  </si>
  <si>
    <t>Úroky z prod.prominuté(daň.neúčinné)</t>
  </si>
  <si>
    <t>úroky z prodl.prominuté(daň.neúčinné)</t>
  </si>
  <si>
    <t>úroky z prodl. - porušení rozp.kázně (daň.neúčinné)</t>
  </si>
  <si>
    <t>542</t>
  </si>
  <si>
    <t>542 00</t>
  </si>
  <si>
    <t>Jiné sankce - daň.účinné</t>
  </si>
  <si>
    <t>sankce-odvod za nedodrž.zaměstn.TZP</t>
  </si>
  <si>
    <t>542 01</t>
  </si>
  <si>
    <t>Jiné pokuty a penále(dle dokladů)</t>
  </si>
  <si>
    <t>neopráv.použ.prostř.SR</t>
  </si>
  <si>
    <t>pok.za neopráv.vypl.DNP</t>
  </si>
  <si>
    <t>pok.za zneč.ovzduší</t>
  </si>
  <si>
    <t>pok.za pozdní odvody daní</t>
  </si>
  <si>
    <t>pok.za pozdní předl.daň.přiznání</t>
  </si>
  <si>
    <t>sankce za nedodrž.smluv</t>
  </si>
  <si>
    <t>pok.za znečištění vody</t>
  </si>
  <si>
    <t>pok.za pozdní hlášení stát.org.(celní zpr., policie...)</t>
  </si>
  <si>
    <t>pok.za poruš. cenových předp.</t>
  </si>
  <si>
    <t>pok.za poruš.zák. o veřejných zakázkách</t>
  </si>
  <si>
    <t>penále z neopráv.použ.prostř.SR</t>
  </si>
  <si>
    <t>pok.za poruš.léčebných předpisů</t>
  </si>
  <si>
    <t>ostatní pokuty a penále</t>
  </si>
  <si>
    <t>542 99</t>
  </si>
  <si>
    <t>Jiné pokuty a penále (daň.neúčinné)</t>
  </si>
  <si>
    <t>pok.za porušení rozpočtové kázně (daň.neúčinné)</t>
  </si>
  <si>
    <t>543</t>
  </si>
  <si>
    <t>Dary a jiná bezúplatná předání</t>
  </si>
  <si>
    <t>543 99</t>
  </si>
  <si>
    <t>Dary poskytnuté(daň.neúčinné)</t>
  </si>
  <si>
    <t>dary poskytnuté-VČ(daň.neúčinné)</t>
  </si>
  <si>
    <t>544</t>
  </si>
  <si>
    <t>544 01</t>
  </si>
  <si>
    <t>Prodané krevní přípravky</t>
  </si>
  <si>
    <t>prodané krevní přípravky</t>
  </si>
  <si>
    <t>prodaná plazma</t>
  </si>
  <si>
    <t>prodané krevní deriváty</t>
  </si>
  <si>
    <t>544 90</t>
  </si>
  <si>
    <t>prodaný materiál ze skladu</t>
  </si>
  <si>
    <t>prodané tel.karty</t>
  </si>
  <si>
    <t>547</t>
  </si>
  <si>
    <t>547 10</t>
  </si>
  <si>
    <t xml:space="preserve">Manka a škody </t>
  </si>
  <si>
    <t>škody v důsledku živelných pohrom</t>
  </si>
  <si>
    <t>zcizení a poškoz.maj.FNOL(jednání v NK)</t>
  </si>
  <si>
    <t>547 13</t>
  </si>
  <si>
    <t>Změřený dlohodobý majetek</t>
  </si>
  <si>
    <t>zmařený dlouhodobý majetek</t>
  </si>
  <si>
    <t>547 99</t>
  </si>
  <si>
    <t>Manka a škody nad normu(daň.neúčinné)</t>
  </si>
  <si>
    <t>manka nad normu(daň.neúčinné)</t>
  </si>
  <si>
    <t>škoda na dani (daň.neúčinné)</t>
  </si>
  <si>
    <t>548</t>
  </si>
  <si>
    <t>548 00</t>
  </si>
  <si>
    <t>tvorba fondů - rezervní fond</t>
  </si>
  <si>
    <t>tvorba fondů - sociální fond z FKSP</t>
  </si>
  <si>
    <t>tvorba fondů - ostatní</t>
  </si>
  <si>
    <t>549</t>
  </si>
  <si>
    <t>549 00</t>
  </si>
  <si>
    <t>Převod HČ - ostatní náklady</t>
  </si>
  <si>
    <t>převod HČ - ostatní náklady z činnosti</t>
  </si>
  <si>
    <t>549 01</t>
  </si>
  <si>
    <t>Technické zhodnocení budov</t>
  </si>
  <si>
    <t>TZ budov - OSB</t>
  </si>
  <si>
    <t>TZ budov - OHE</t>
  </si>
  <si>
    <t>549 02</t>
  </si>
  <si>
    <t>Technické zhod.příst.a techniky</t>
  </si>
  <si>
    <t>TZ techniky - technika</t>
  </si>
  <si>
    <t>TZ VT - OINF</t>
  </si>
  <si>
    <t>TZ vozového parku - DOPR</t>
  </si>
  <si>
    <t>549 08</t>
  </si>
  <si>
    <t>Odpočet DPH koeficientem</t>
  </si>
  <si>
    <t>odpočet DPH koeficientem</t>
  </si>
  <si>
    <t>dorovnání DPH k hlášení</t>
  </si>
  <si>
    <t>vyrovovnání koeficientu DPH - roční</t>
  </si>
  <si>
    <t>dorovnání DPH - strava</t>
  </si>
  <si>
    <t>549 09</t>
  </si>
  <si>
    <t>Odvody do SR z minulých let</t>
  </si>
  <si>
    <t>odvody do SR z minulých let</t>
  </si>
  <si>
    <t>549 10</t>
  </si>
  <si>
    <t>ostatní náklady z činnosti</t>
  </si>
  <si>
    <t>finanční přísp.poskyt.jiným org.(NOR, ...)</t>
  </si>
  <si>
    <t>práce výrobní povahy(výroba klíčů,tabulek)</t>
  </si>
  <si>
    <t>vyřazení expirovaných léků</t>
  </si>
  <si>
    <t>refundace věcných nákladů</t>
  </si>
  <si>
    <t>rozdíly z inventarizace</t>
  </si>
  <si>
    <t>ostatní(byty ÚMO)</t>
  </si>
  <si>
    <t>školení, kongres.poplatky tuzemské - lékaři</t>
  </si>
  <si>
    <t>školení, kongres.poplatky tuzemské - ost.zdrav.pracov.</t>
  </si>
  <si>
    <t>školení - nezdrav.pracov.</t>
  </si>
  <si>
    <t>kongresový poplatek - konference zahraniční</t>
  </si>
  <si>
    <t>potraviny - ztráta do normy při zpracování</t>
  </si>
  <si>
    <t>přecenění léků pod nákupní cenu (lékárna)</t>
  </si>
  <si>
    <t>mimosoudní narovnání</t>
  </si>
  <si>
    <t>organizace plesu</t>
  </si>
  <si>
    <t>549 11</t>
  </si>
  <si>
    <t>Pojištění (sml.418/2006)</t>
  </si>
  <si>
    <t>pojištění - majetek (A 9001)</t>
  </si>
  <si>
    <t>pojištění - odpověd.za škodu (B 9001)</t>
  </si>
  <si>
    <t>pojištění - vozidla(zák., havar.) (C,D 9402)</t>
  </si>
  <si>
    <t>549 20</t>
  </si>
  <si>
    <t>Náklady účtované od UP</t>
  </si>
  <si>
    <t>náklady účtované od UP</t>
  </si>
  <si>
    <t>náklady na VaV - úhrada spoluřešitelům</t>
  </si>
  <si>
    <t>549 21</t>
  </si>
  <si>
    <t>Odměny dárcům</t>
  </si>
  <si>
    <t>odměny dárcům</t>
  </si>
  <si>
    <t>549 24</t>
  </si>
  <si>
    <t>Ostatní výplaty fyzickým osobám</t>
  </si>
  <si>
    <t>odškod.zaměst. - prac.úraz,...</t>
  </si>
  <si>
    <t>odškod.pacientů - renty</t>
  </si>
  <si>
    <t>549 25</t>
  </si>
  <si>
    <t>Ostatní výplaty fyzickým osobám(OPMČ)</t>
  </si>
  <si>
    <t>odškodn.-náhr.mzdy zam.(OPMČ)</t>
  </si>
  <si>
    <t>549 70</t>
  </si>
  <si>
    <t>Předpis - KDF za služby</t>
  </si>
  <si>
    <t>předpis KDF - služby</t>
  </si>
  <si>
    <t>549 71</t>
  </si>
  <si>
    <t>Školení - ost.zaměst.THP (pouze OPMČ)</t>
  </si>
  <si>
    <t>školení - ost.zaměst.THP(pouze OPMČ)</t>
  </si>
  <si>
    <t>549 72</t>
  </si>
  <si>
    <t>Školení, kongres.poplatky tuzemské - lékaři (pouze OPMČ)</t>
  </si>
  <si>
    <t>školení, kongres.poplatky tuzemské - lékaři (pouze OPMČ)</t>
  </si>
  <si>
    <t>549 73</t>
  </si>
  <si>
    <t>Školení, kongres.poplatky tuzemské - ostatní zdrav.prac.(pouze OPMČ)</t>
  </si>
  <si>
    <t>školení, kongres.poplatky tuzemské - ostatní zdrav.prac.(pouze OPMČ)</t>
  </si>
  <si>
    <t>549 75</t>
  </si>
  <si>
    <t>Předpis - KDF za stálé platby</t>
  </si>
  <si>
    <t>předpis KDF - stálé platby</t>
  </si>
  <si>
    <t>549 77</t>
  </si>
  <si>
    <t>Kongresový poplatek - konference zahraniční (pouze OPMČ)</t>
  </si>
  <si>
    <t>kongresový poplatek - konference zahraniční (pouze OPMČ)</t>
  </si>
  <si>
    <t>549 78</t>
  </si>
  <si>
    <t>Předpis - KDF FKSP poukázky</t>
  </si>
  <si>
    <t>549 80</t>
  </si>
  <si>
    <t>Jiné náklady z darů</t>
  </si>
  <si>
    <t>jiné náklady z fin.darů</t>
  </si>
  <si>
    <t>549 90</t>
  </si>
  <si>
    <t>Převod VČ - ostatní nákl.z činnosti</t>
  </si>
  <si>
    <t>VČ - technické zhodnocení</t>
  </si>
  <si>
    <t>VČ - ostatní náklady</t>
  </si>
  <si>
    <t>VČ - pojištění</t>
  </si>
  <si>
    <t>VČ - popl.pen.ústavům</t>
  </si>
  <si>
    <t>VČ - odm.dárcům</t>
  </si>
  <si>
    <t>VČ - výpl.fyz.osobám</t>
  </si>
  <si>
    <t>VČ - výpl.fyz.osobám-PaM</t>
  </si>
  <si>
    <t>549 99</t>
  </si>
  <si>
    <t>Přípěvky a poplatky(daň.neúčinné)</t>
  </si>
  <si>
    <t>členské příspěvky a poplatky</t>
  </si>
  <si>
    <t>zaměstnanecký benefit</t>
  </si>
  <si>
    <t>ostatní náklady daňově neúčinné</t>
  </si>
  <si>
    <t>náklady na čin.dozorčí rady FNOL</t>
  </si>
  <si>
    <t>55</t>
  </si>
  <si>
    <t>Odpisy, rezervy a opravné položky</t>
  </si>
  <si>
    <t>551</t>
  </si>
  <si>
    <t>Odpisy DM</t>
  </si>
  <si>
    <t>551 00</t>
  </si>
  <si>
    <t>Převod HČ - odpisy DM</t>
  </si>
  <si>
    <t>převod HČ - odpisy DM</t>
  </si>
  <si>
    <t>551 10</t>
  </si>
  <si>
    <t>odpisy DNM z odpisů</t>
  </si>
  <si>
    <t>odpisy DHM - budovy z odpisů</t>
  </si>
  <si>
    <t>odpisy DHM - zdravot.techn. z odpisů</t>
  </si>
  <si>
    <t>odpisy DHM - ostatní z odpisů</t>
  </si>
  <si>
    <t>odpisy DNM - ocenitelná práva z odpisů</t>
  </si>
  <si>
    <t>odpisy DNM z dotací</t>
  </si>
  <si>
    <t>odpisy DHM - budovy z dotací</t>
  </si>
  <si>
    <t>odpisy DHM - zdravot.techn. z dotací</t>
  </si>
  <si>
    <t>odpisy DHM - ostatní z dotací</t>
  </si>
  <si>
    <t>odpisy DNM - ocenitelná práva z dotací</t>
  </si>
  <si>
    <t>551 20</t>
  </si>
  <si>
    <t>ZC DNM z odpisů</t>
  </si>
  <si>
    <t>ZC DHM - budovy z odpisů</t>
  </si>
  <si>
    <t>ZC DHM - zdravot.techn. z odpisů</t>
  </si>
  <si>
    <t>ZC DHM - ostatní z odpisů</t>
  </si>
  <si>
    <t>ZC DNM z dotací</t>
  </si>
  <si>
    <t>ZC DHM - budovy z dotací</t>
  </si>
  <si>
    <t>ZC DHM - zdravot.techn. z dotací</t>
  </si>
  <si>
    <t>ZC DHM - ostatní z dotací</t>
  </si>
  <si>
    <t>551 50</t>
  </si>
  <si>
    <t>Zúčtování finančního nekrytí FRM</t>
  </si>
  <si>
    <t>zúčtov.finanč.nekrytí FRM (běžný rok)</t>
  </si>
  <si>
    <t>551 90</t>
  </si>
  <si>
    <t>Převod VČ - odpisy DM</t>
  </si>
  <si>
    <t>převod VČ - odpisy DM</t>
  </si>
  <si>
    <t>520</t>
  </si>
  <si>
    <t>převod VČ - ZC vyřaz. DM</t>
  </si>
  <si>
    <t>552</t>
  </si>
  <si>
    <t>552 90</t>
  </si>
  <si>
    <t>prodaný dlouhodobý nehmotný majetek</t>
  </si>
  <si>
    <t>prodaný dlouhodobý nehmotný majetek - vedlejší činnost</t>
  </si>
  <si>
    <t>553</t>
  </si>
  <si>
    <t>553 90</t>
  </si>
  <si>
    <t>prodaný dlouhodobý hmotný majetek</t>
  </si>
  <si>
    <t>prodaný dlouhodobý hmotný majetek - vedlejší činnost</t>
  </si>
  <si>
    <t>554</t>
  </si>
  <si>
    <t>Prodané pozemky</t>
  </si>
  <si>
    <t>554 90</t>
  </si>
  <si>
    <t>prodané pozemky</t>
  </si>
  <si>
    <t>prodané pozemky - vedlejší činnost</t>
  </si>
  <si>
    <t>555</t>
  </si>
  <si>
    <t>555 00</t>
  </si>
  <si>
    <t>rezerva na opravy - vodohospodář</t>
  </si>
  <si>
    <t>rezerva na opravy - energo</t>
  </si>
  <si>
    <t>556</t>
  </si>
  <si>
    <t>556 00</t>
  </si>
  <si>
    <t>Tvorba a zúčtování oprav.pol.(daň.účinné)</t>
  </si>
  <si>
    <t>tvorba a zúčtování oprav.pol.(daň.účinné)</t>
  </si>
  <si>
    <t>556 99</t>
  </si>
  <si>
    <t>Tvorba a zúčtování oprav.pol.(daň.neučinné)</t>
  </si>
  <si>
    <t>tvorba a zúčtování oprav.pol.(daň.neúčinné)</t>
  </si>
  <si>
    <t>557</t>
  </si>
  <si>
    <t>557 00</t>
  </si>
  <si>
    <t>Náklady z vyřazených pohledávek(daň.účinné)</t>
  </si>
  <si>
    <t>náklady z vyřazených pohled.pro nedobytnost (daň.účinné)</t>
  </si>
  <si>
    <t>náklady z vyřazených pohled.po vzáj.dohodě věřitele a dluž. (daň.účinné)</t>
  </si>
  <si>
    <t>náklady z vyřazených ostatní (daň.účinné)</t>
  </si>
  <si>
    <t>557 99</t>
  </si>
  <si>
    <t>Náklady z vyřazených pohledávek(daň.neúčinné)</t>
  </si>
  <si>
    <t>náklady z vyřazených pohled.pro nedobytnost (daň.neúčinné)</t>
  </si>
  <si>
    <t>náklady z vyřazených pohled.-postoupená pohl.bezúplatně (daň neúčinné)</t>
  </si>
  <si>
    <t>náklady z vyřazených pohled.-postoupená za úplatu (daň neúčinné)</t>
  </si>
  <si>
    <t>náklady z vyřazených ostatní (daň.neúčinné)</t>
  </si>
  <si>
    <t>558</t>
  </si>
  <si>
    <t>558 00</t>
  </si>
  <si>
    <t>Převod HČ - náklady z drobného dlouhodobého majetku</t>
  </si>
  <si>
    <t>558 01</t>
  </si>
  <si>
    <t>DDHM - zdravotnický a laboratorní</t>
  </si>
  <si>
    <t>DDHM - zdravotnické přístroje (sk.N 525)</t>
  </si>
  <si>
    <t>DDHM - zdravotnické nástroje (sk.Z 515)</t>
  </si>
  <si>
    <t>DDHM - zdravotnické přístroje DOTACE (sk.N 71)</t>
  </si>
  <si>
    <t>DDHM - zdravotnické přístroje FRM (sk.N 81)</t>
  </si>
  <si>
    <t>DDHM - zdravotnický a laboratorní (věcné dary)</t>
  </si>
  <si>
    <t>DDHM - zdravotnický a laboratorní (finanční dary)</t>
  </si>
  <si>
    <t>558 02</t>
  </si>
  <si>
    <t>DDHM - kuchyňské zařízení a nádobí (sk.V 26)</t>
  </si>
  <si>
    <t>DDHM - ostatní provozní technika (sk.V 35)</t>
  </si>
  <si>
    <t>DDHM - kancelářská technika (sk.V 37)</t>
  </si>
  <si>
    <t>DDHM - přepravní pouzdra pro PDS (Potrubní poštu (sk. V 48)</t>
  </si>
  <si>
    <t>DDHM - OOP pro pacienty a doprovod (sk. T 13)</t>
  </si>
  <si>
    <t>DDHM - ostatní provozní techn. DOTACE (sk. V 72)</t>
  </si>
  <si>
    <t>DDHM - ostatní provozní techn. z FRM (sk. V 82)</t>
  </si>
  <si>
    <t>DDHM - provozní (věcné dary)</t>
  </si>
  <si>
    <t>DDHM - provozní (finanční dary)</t>
  </si>
  <si>
    <t>558 04</t>
  </si>
  <si>
    <t>DDHM - výpočetní technika</t>
  </si>
  <si>
    <t>DDHM - výpočetní technika (sk.P 35)</t>
  </si>
  <si>
    <t>DDHM - telefony (sk.P49)</t>
  </si>
  <si>
    <t>DDHM - výpočetní technika DOTACE (sk.P75)</t>
  </si>
  <si>
    <t>DDHM - výpočetní technika FRM (sk.P85)</t>
  </si>
  <si>
    <t>DDHM - výpočetní technika (věcné dary)</t>
  </si>
  <si>
    <t>DDHM - výpočetní technika (finanční dary)</t>
  </si>
  <si>
    <t>558 05</t>
  </si>
  <si>
    <t>DDHM - inventář</t>
  </si>
  <si>
    <t>DDHM ostatní (sk.T 19)</t>
  </si>
  <si>
    <t>DDHM - nábytek (sk.V 31)</t>
  </si>
  <si>
    <t>DDHM - nábytek DOTACE (sk.V 70)</t>
  </si>
  <si>
    <t>DDHM - nábytek z FRM (sk. V 80)</t>
  </si>
  <si>
    <t>DDHM - inventář (věcné dary)</t>
  </si>
  <si>
    <t>DDHM - inventář (finanční dary)</t>
  </si>
  <si>
    <t>558 06</t>
  </si>
  <si>
    <t>DDHM - ostatní</t>
  </si>
  <si>
    <t>DDHM ostatní, razítka (sk.V 47, V 112)</t>
  </si>
  <si>
    <t>DDHM - ostatní (věcné dary)</t>
  </si>
  <si>
    <t>DDHM - ostatní (finanční dary)</t>
  </si>
  <si>
    <t>558 28</t>
  </si>
  <si>
    <t>Náklady z DDNM</t>
  </si>
  <si>
    <t>DDNM SW (sk.P 38)</t>
  </si>
  <si>
    <t>DDNM SW (věcné dary)</t>
  </si>
  <si>
    <t>DDNM SW (finanční dary)</t>
  </si>
  <si>
    <t xml:space="preserve">558 80 </t>
  </si>
  <si>
    <t xml:space="preserve">DDHM z FKSP </t>
  </si>
  <si>
    <t>DDHM z FKSP (sk.V 91)</t>
  </si>
  <si>
    <t>558 90</t>
  </si>
  <si>
    <t>Převod VČ - náklady z drobného dlouhodobého majetku</t>
  </si>
  <si>
    <t xml:space="preserve">VČ - DDHM </t>
  </si>
  <si>
    <t>VČ - DDNM</t>
  </si>
  <si>
    <t>56</t>
  </si>
  <si>
    <t>561</t>
  </si>
  <si>
    <t>561 00</t>
  </si>
  <si>
    <t>prodané cenné papíry a podíly</t>
  </si>
  <si>
    <t>562</t>
  </si>
  <si>
    <t>562 10</t>
  </si>
  <si>
    <t>úroky - ostatní</t>
  </si>
  <si>
    <t>563</t>
  </si>
  <si>
    <t>563 00</t>
  </si>
  <si>
    <t>Převod HČ - kurzové ztráty</t>
  </si>
  <si>
    <t>převod HČ - kurzové ztráty</t>
  </si>
  <si>
    <t>563 01</t>
  </si>
  <si>
    <t>kurzové ztráty</t>
  </si>
  <si>
    <t>563 90</t>
  </si>
  <si>
    <t>Převod VČ - kurzové ztáty</t>
  </si>
  <si>
    <t>převod VČ - kurzové ztráty</t>
  </si>
  <si>
    <t>564</t>
  </si>
  <si>
    <t>564 00</t>
  </si>
  <si>
    <t>náklady z přec.reál.hodnotou majetku určeného k prodeji podle § 64</t>
  </si>
  <si>
    <t>náklady z přecenění reál.hod.- ostatní</t>
  </si>
  <si>
    <t>569</t>
  </si>
  <si>
    <t>569 00</t>
  </si>
  <si>
    <t>ostatní finanční náklady</t>
  </si>
  <si>
    <t>57</t>
  </si>
  <si>
    <t>571 00</t>
  </si>
  <si>
    <t>náklady vybraných ústředních vládních institucí na transfery</t>
  </si>
  <si>
    <t>572 00</t>
  </si>
  <si>
    <t>náklady vybraných místních vládních institucí na transfery</t>
  </si>
  <si>
    <t>59</t>
  </si>
  <si>
    <t>591</t>
  </si>
  <si>
    <t>591 00</t>
  </si>
  <si>
    <t>Daň z příjmu</t>
  </si>
  <si>
    <t>daň z příjmu - vyúčtování (minulé období)</t>
  </si>
  <si>
    <t>daň z příjmu - zrušení dohadné položky (minulé období)</t>
  </si>
  <si>
    <t>daň z příjmu - vytvoření dohadné položky (aktuální období)</t>
  </si>
  <si>
    <t>595</t>
  </si>
  <si>
    <t>Dodatečné odvody daně z příjmů</t>
  </si>
  <si>
    <t>595 00</t>
  </si>
  <si>
    <t>Doměrka daně - min.období</t>
  </si>
  <si>
    <t>doměrka daně - min.období</t>
  </si>
  <si>
    <t>6 - Výnosy</t>
  </si>
  <si>
    <t>60</t>
  </si>
  <si>
    <t>Výnosy z vlastních výkonů a zboží</t>
  </si>
  <si>
    <t>601</t>
  </si>
  <si>
    <t>601 00</t>
  </si>
  <si>
    <t>výnosy z prodeje vlastních výrobků</t>
  </si>
  <si>
    <t>602</t>
  </si>
  <si>
    <t>602 10</t>
  </si>
  <si>
    <t>Zdr. služby samoplátcům a práv.osob.</t>
  </si>
  <si>
    <t>322</t>
  </si>
  <si>
    <t>zdr.služby - právn.osoby</t>
  </si>
  <si>
    <t>323</t>
  </si>
  <si>
    <t>zdr.služby - státní orgány</t>
  </si>
  <si>
    <t>zdr.služby - LPS</t>
  </si>
  <si>
    <t>zdr.služby - nadstandard</t>
  </si>
  <si>
    <t>351</t>
  </si>
  <si>
    <t>zdr.služby - doprovod (otec u porodu)</t>
  </si>
  <si>
    <t>354</t>
  </si>
  <si>
    <t>zdr.služby - cizinci</t>
  </si>
  <si>
    <t>359</t>
  </si>
  <si>
    <t>zdr.služby - tuzemci (plastika atd. …)</t>
  </si>
  <si>
    <t>zdr.služby - nadstand.zdrav.péče (vyhl.411/2011) - tuzemci</t>
  </si>
  <si>
    <t>602 27</t>
  </si>
  <si>
    <t>Zdr. služby - výkony ředění cytos.  (LEK)</t>
  </si>
  <si>
    <t>výkony ředění cytostat. - ZP (FV, DV-2018-722- , FV, DV-2018-723- )</t>
  </si>
  <si>
    <t>602 29</t>
  </si>
  <si>
    <t>Zdr. výkony - ZP sled.položky  (OZPI)</t>
  </si>
  <si>
    <t>výkony + mater. - ZP na výkon (FV-2018-20- , FV-2018-21- )</t>
  </si>
  <si>
    <t>202</t>
  </si>
  <si>
    <t>výkony pojištěncům EHS, výkony za cizinci (mimo EHS) (FV-2018-20- , FV-2018-21- )</t>
  </si>
  <si>
    <t>602 30</t>
  </si>
  <si>
    <t>Přepravné pacientů   (OZPI)</t>
  </si>
  <si>
    <t>přeúravné pacientů - ZP (FV-2018-20- , FV-2018-21- )</t>
  </si>
  <si>
    <t>602 40</t>
  </si>
  <si>
    <t>Odhad zdr. výkonů     (OUC - OZPI)</t>
  </si>
  <si>
    <t>odhad výk.za zdr.péči ZP (z minulých let)</t>
  </si>
  <si>
    <t>odhad výk.za zdr.péči ZP (aktuální rok)</t>
  </si>
  <si>
    <t>vyrov. odh.výk.za zdr.péči ZP (z min.let)</t>
  </si>
  <si>
    <t>vyrov. odh.výk.za zdr.péči ZP (aktuál.rok)</t>
  </si>
  <si>
    <t>602 41</t>
  </si>
  <si>
    <t>Odmítnutí vykázané péče  (OZPI)</t>
  </si>
  <si>
    <t>odmítnutí vykázané péče, receptů, ZPr., Tr - ZP (FV-2018-20- , FV-2018-21- )</t>
  </si>
  <si>
    <t>602 44</t>
  </si>
  <si>
    <t>Agregované výkony   (OZPI)</t>
  </si>
  <si>
    <t>409</t>
  </si>
  <si>
    <t>agreg. výk. ostat. nemocnic</t>
  </si>
  <si>
    <t>602 45</t>
  </si>
  <si>
    <t>Fakturace ZP - běžný rok (paušál)   (OZPI)</t>
  </si>
  <si>
    <t>tržby ZP za zdrav.péči - paušál (FV-2018-22- , FV-2018-23- )</t>
  </si>
  <si>
    <t>415</t>
  </si>
  <si>
    <t>tržby ZP za léky v centrech - paušál (FV-2018-22- , FV-2018-23- )</t>
  </si>
  <si>
    <t>602 46</t>
  </si>
  <si>
    <t>Dorovnání péče ZP - min.let    (OZPI)</t>
  </si>
  <si>
    <t>tržby ZP za zdrav.péči - dorovnání min.let (FV-2018-25- , FV-2018-26- )</t>
  </si>
  <si>
    <t>603</t>
  </si>
  <si>
    <t>603 25</t>
  </si>
  <si>
    <t xml:space="preserve">Výnosy z pronájmu </t>
  </si>
  <si>
    <t>nájem ubytoven (9601)</t>
  </si>
  <si>
    <t>422</t>
  </si>
  <si>
    <t>nájem bytů (9655)</t>
  </si>
  <si>
    <t>423</t>
  </si>
  <si>
    <t>nájem nebytových prostor (99xx)</t>
  </si>
  <si>
    <t>424</t>
  </si>
  <si>
    <t>nájem DM - použití vybavení FNOL (pitevny …)</t>
  </si>
  <si>
    <t>425</t>
  </si>
  <si>
    <t>nájem pozemků</t>
  </si>
  <si>
    <t>426</t>
  </si>
  <si>
    <t>nájem garáží a ploch k parkování  (KVF pokl.)</t>
  </si>
  <si>
    <t>604</t>
  </si>
  <si>
    <t>604 01</t>
  </si>
  <si>
    <t>Prodej zboží - FNOL</t>
  </si>
  <si>
    <t xml:space="preserve">kantýna - prodej         </t>
  </si>
  <si>
    <t>prodej pacientům (pomůcky pro rodičky, USB náramky …)</t>
  </si>
  <si>
    <t>604 50</t>
  </si>
  <si>
    <t>Výnosy z prodaného zboží - LEK</t>
  </si>
  <si>
    <t>prodej - doplatky pacientů</t>
  </si>
  <si>
    <t>prodej derivátů zdrav.zařízením a ostatním organizacím</t>
  </si>
  <si>
    <t>prodej ostatním org.</t>
  </si>
  <si>
    <t>recepty pro ZP (FV-2018-722 a 723 - , DV-2018-822 a 823 - )</t>
  </si>
  <si>
    <t>prodej ZPr za hotové - výdejna PZT</t>
  </si>
  <si>
    <t>poukazy pro ZP (FV-2018-722 a 723- , DV-2018-822 a 823- )</t>
  </si>
  <si>
    <t>prodej léků zdrav.zařízením</t>
  </si>
  <si>
    <t>prodej - enter.a parenter.výživa - ostatním organizacím</t>
  </si>
  <si>
    <t>prodej - enter.a parenter.výživa - ZP (FV-2018-722 a 723- , DV-2018-822 a 823- )</t>
  </si>
  <si>
    <t>prodej - enter.a parenter.výživa - zdravotnickým zařízením</t>
  </si>
  <si>
    <t xml:space="preserve">prodej center - ZP (FV-2018-722 a 723- , DV-2018-822 a 823- ) </t>
  </si>
  <si>
    <t>prodej PZT FONI - ZP (FV-2018-724 a 725-, DV-2018-824 a 825- )</t>
  </si>
  <si>
    <t>prodej PZT FONI - doplatky pacientů</t>
  </si>
  <si>
    <t>prodej neléčiv</t>
  </si>
  <si>
    <t>609</t>
  </si>
  <si>
    <t>609 00</t>
  </si>
  <si>
    <t>jiné výnosy z vlastních výkonů</t>
  </si>
  <si>
    <t>609 10</t>
  </si>
  <si>
    <t>Regulační poplatky</t>
  </si>
  <si>
    <t>320</t>
  </si>
  <si>
    <t>regulační poplatky</t>
  </si>
  <si>
    <t>64</t>
  </si>
  <si>
    <t>Ostatní výnosy</t>
  </si>
  <si>
    <t>641</t>
  </si>
  <si>
    <t>641 00</t>
  </si>
  <si>
    <t>penále z prodlení - ZP</t>
  </si>
  <si>
    <t>penále z prodlení - soudní rozh.</t>
  </si>
  <si>
    <t>043</t>
  </si>
  <si>
    <t>penále z prodlení - ostatní</t>
  </si>
  <si>
    <t>044</t>
  </si>
  <si>
    <t>penále z prodlení - LEK</t>
  </si>
  <si>
    <t>úrok z prodlení - ZP</t>
  </si>
  <si>
    <t>úrok z prodlení - soudní rozh.</t>
  </si>
  <si>
    <t>053</t>
  </si>
  <si>
    <t>úrok z prodlení - ostatní</t>
  </si>
  <si>
    <t>054</t>
  </si>
  <si>
    <t>úrok z prodlení - LEK</t>
  </si>
  <si>
    <t>642</t>
  </si>
  <si>
    <t>642 00</t>
  </si>
  <si>
    <t>jiné pokuty a penále</t>
  </si>
  <si>
    <t>643</t>
  </si>
  <si>
    <t>643 00</t>
  </si>
  <si>
    <t>výnosy z vyřazených pohledávek - v minulosti vyřazených</t>
  </si>
  <si>
    <t>výnosy z vyřazených pohledávek - postoupených za úplatu</t>
  </si>
  <si>
    <t>výnosy z vyřazených pohledávek - ostatní</t>
  </si>
  <si>
    <t>644</t>
  </si>
  <si>
    <t>644 23</t>
  </si>
  <si>
    <t xml:space="preserve">Výnosy z prodeje materiálu   </t>
  </si>
  <si>
    <t>prodej krevních výrobků TO</t>
  </si>
  <si>
    <t>prodej dokum.k veřejným soutěžím</t>
  </si>
  <si>
    <t>prodej plazmy TO</t>
  </si>
  <si>
    <t>prodej krevních derivátů TO</t>
  </si>
  <si>
    <t>prodej léků (klin.studie)</t>
  </si>
  <si>
    <t>prodej zdravotnického materiálu</t>
  </si>
  <si>
    <t>prodej ostatního materiálu</t>
  </si>
  <si>
    <t>sběr</t>
  </si>
  <si>
    <t>509</t>
  </si>
  <si>
    <t>prodej movitého majetku DDM</t>
  </si>
  <si>
    <t>ostatní prodeje (vyjíměčně)</t>
  </si>
  <si>
    <t>645</t>
  </si>
  <si>
    <t>Výnosy z prodeje dlohodobého nehmotného majetku</t>
  </si>
  <si>
    <t>645 01</t>
  </si>
  <si>
    <t>Výnosy z prodeje DNM</t>
  </si>
  <si>
    <t>výnosy z prodeje software</t>
  </si>
  <si>
    <t>výnosy z prodeje povolenek na emise a preferenční linity</t>
  </si>
  <si>
    <t>výnosy z prodeje ostatního DNM</t>
  </si>
  <si>
    <t>646</t>
  </si>
  <si>
    <t>Výnosy z prodeje dlohodobého hmotného maj.kromě pozemků</t>
  </si>
  <si>
    <t>646 01</t>
  </si>
  <si>
    <t>výnosy z prodeje bytů a bytových budov</t>
  </si>
  <si>
    <t>výnosy z prodeje nebytových budov</t>
  </si>
  <si>
    <t>výnosy z prodeje ostatních staveb</t>
  </si>
  <si>
    <t>výnosy z prodeje dopravních prostředků</t>
  </si>
  <si>
    <t>výnosy z prodeje strojů, přístrojů, zařízení, inventáře a soub.movit.věcí</t>
  </si>
  <si>
    <t>výnosy z prodeje ostatního DHM</t>
  </si>
  <si>
    <t>výnosy z prodeje bytů a bytových budov - vedlejší činnost</t>
  </si>
  <si>
    <t>výnosy z prodeje nebytových budov - vedlejší činnost</t>
  </si>
  <si>
    <t>výnosy z prodeje ostatních staveb - vedlejší činnost</t>
  </si>
  <si>
    <t>výnosy z prodeje dopravních prostředků - vedlejší činnost</t>
  </si>
  <si>
    <t>výn.z prodeje strojů, přístrojů, zaříz., invent.a soub.movit.věcí - vedl.čin.</t>
  </si>
  <si>
    <t>výnosy z prodeje ostatního DHM - vedl.činnost</t>
  </si>
  <si>
    <t>647</t>
  </si>
  <si>
    <t>647 01</t>
  </si>
  <si>
    <t>výnosy z prodeje pozemků</t>
  </si>
  <si>
    <t>výnosy z prodeje pozemků - vedlejší činnost</t>
  </si>
  <si>
    <t>648</t>
  </si>
  <si>
    <t>648 01</t>
  </si>
  <si>
    <t>Čerpání RF</t>
  </si>
  <si>
    <t>Čerpání RF - k úhradě zhorš. HV</t>
  </si>
  <si>
    <t>Čerpání RF - k úhradě sankcí</t>
  </si>
  <si>
    <t>Čerpání RF - k dopl. oběž. aktiv u JČ</t>
  </si>
  <si>
    <t>Čerpání RF - k čas. nesouladu mezi N a V</t>
  </si>
  <si>
    <t>Čerpání RF - za porušení rozpočtové kázně</t>
  </si>
  <si>
    <t>648 02</t>
  </si>
  <si>
    <t>Čerpání RF - potřeby nezaj. výnosy</t>
  </si>
  <si>
    <t>648 03</t>
  </si>
  <si>
    <t>Čerpání RF - čerpání fin. darů</t>
  </si>
  <si>
    <t>Čerpání RF - čerpání finančních darů</t>
  </si>
  <si>
    <t>648 04</t>
  </si>
  <si>
    <t>Čerpání FRM</t>
  </si>
  <si>
    <t>Čerpání FRM - na opravy a udržování</t>
  </si>
  <si>
    <t>Čerpání FRM - na pořízení zásob</t>
  </si>
  <si>
    <t>125</t>
  </si>
  <si>
    <t>Čerp. FRM - opravy budov OSM</t>
  </si>
  <si>
    <t>126</t>
  </si>
  <si>
    <t>Čerp. FRM - opravy budov OE</t>
  </si>
  <si>
    <t>129</t>
  </si>
  <si>
    <t>Čerp. FRM - opravy budov technika</t>
  </si>
  <si>
    <t>221</t>
  </si>
  <si>
    <t>Čerp. FRM - opravy ZT</t>
  </si>
  <si>
    <t>222</t>
  </si>
  <si>
    <t>Čerp. FRM - opravy VT</t>
  </si>
  <si>
    <t>223</t>
  </si>
  <si>
    <t>Čerp. FRM - opravy ost. techn.</t>
  </si>
  <si>
    <t>224</t>
  </si>
  <si>
    <t>Čerp. FRM - údržba OSM</t>
  </si>
  <si>
    <t>225</t>
  </si>
  <si>
    <t>Čerp. FRM - údržba OE</t>
  </si>
  <si>
    <t>226</t>
  </si>
  <si>
    <t>Čerp. FRM - opravy STA rozvodů</t>
  </si>
  <si>
    <t>227</t>
  </si>
  <si>
    <t>Čerp. FRM - opravy DOPR</t>
  </si>
  <si>
    <t>228</t>
  </si>
  <si>
    <t>Čerp. FRM - opravy telekom.zaříz.</t>
  </si>
  <si>
    <t>229</t>
  </si>
  <si>
    <t>Čerp. FRM - opravy vod.hodpod.</t>
  </si>
  <si>
    <t>230</t>
  </si>
  <si>
    <t>Čerp. FRM - opravy požární techniky</t>
  </si>
  <si>
    <t>648 05</t>
  </si>
  <si>
    <t>Čerpání fondu odměn</t>
  </si>
  <si>
    <t>Čerpání FO - překroč. prostř. na platy</t>
  </si>
  <si>
    <t>648 24</t>
  </si>
  <si>
    <t>Čerpání FKSP</t>
  </si>
  <si>
    <t>Čerpání FKSP - kulturní a tělovýchovné akce</t>
  </si>
  <si>
    <t>Čerpání FKSP - zlepš. prac. prostř.</t>
  </si>
  <si>
    <t>046</t>
  </si>
  <si>
    <t>Čerpání FKSP - rehab. a prev. péče</t>
  </si>
  <si>
    <t>048</t>
  </si>
  <si>
    <t>Čerpání FKSP - peněžité dary</t>
  </si>
  <si>
    <t>Čerpání FKSP - příspěvek na stravu</t>
  </si>
  <si>
    <t>649</t>
  </si>
  <si>
    <t>649 04</t>
  </si>
  <si>
    <t>Vyřazení závazku (promlčený závazek)</t>
  </si>
  <si>
    <t>vyřazení závazku (promlčený závazek)</t>
  </si>
  <si>
    <t>649 05</t>
  </si>
  <si>
    <t>Vyřazení závazku (po vzájemné dohodě s věřitelem)</t>
  </si>
  <si>
    <t>vyřazení závazku (po vzájemné dohodě s věřitelem)</t>
  </si>
  <si>
    <t>649 06</t>
  </si>
  <si>
    <t>Nárok na náhradu za manka a škody</t>
  </si>
  <si>
    <t>nárok na náhradu za manka a škody</t>
  </si>
  <si>
    <t>649 07</t>
  </si>
  <si>
    <t>Nevyčerpané provozní dotace SR - zúčtování</t>
  </si>
  <si>
    <t>nevyčerpané provozní dotace SR</t>
  </si>
  <si>
    <t>649 08</t>
  </si>
  <si>
    <t>ostatní výnosy</t>
  </si>
  <si>
    <t>fin.příspěvek od UP Ol. - Rozv.lid.zdrojů</t>
  </si>
  <si>
    <t>smlouva o účelově vázané úplatě</t>
  </si>
  <si>
    <t>prostř. ÚSC na činnost</t>
  </si>
  <si>
    <t>přijaté prostř.na VaV od příjemců účel.podpory</t>
  </si>
  <si>
    <t xml:space="preserve">příspěvky na stravu od UP Olomouc </t>
  </si>
  <si>
    <t>vypořádání dotací z min.let (doplatky ÚSC, atd. ...)</t>
  </si>
  <si>
    <t>fin.příspěvek od jiných subjektů (nadace, koord.centra atd. ...)</t>
  </si>
  <si>
    <t>dárkové poukazy - Lékárna (ukončení platnosti poukazu)</t>
  </si>
  <si>
    <t>výnosy z postoupené pohledávky</t>
  </si>
  <si>
    <t>vratky příjmů minulých let</t>
  </si>
  <si>
    <t>náhrady od pojišť. (majetek)</t>
  </si>
  <si>
    <t>045</t>
  </si>
  <si>
    <t>právní vymáhání (náhrady, poplatky)</t>
  </si>
  <si>
    <t>náhrady od pojišť. (mimosoudní narovnání)</t>
  </si>
  <si>
    <t>náhrady od pojišť. (zaměstnanci)</t>
  </si>
  <si>
    <t>příspěvek na stravu UP Ol.(vedl.čin.)</t>
  </si>
  <si>
    <t>649 10</t>
  </si>
  <si>
    <t>finanční bonusy - za léky (pro kliniky)</t>
  </si>
  <si>
    <t>finanční bonusy - za ZPr (pro kliniky)</t>
  </si>
  <si>
    <t>finanční bonusy - za léky (prodej)</t>
  </si>
  <si>
    <t>finanční bonusy - ostatní</t>
  </si>
  <si>
    <t>649 15</t>
  </si>
  <si>
    <t>Ostatní výnosy z činnosti - mimo fakturaci</t>
  </si>
  <si>
    <t>strava - stacionář</t>
  </si>
  <si>
    <t>motorové vozidlo - soukromé cesty zaměstnanců</t>
  </si>
  <si>
    <t>649 24</t>
  </si>
  <si>
    <t xml:space="preserve">Ostatní služby - mimo zdrav.výkony </t>
  </si>
  <si>
    <t>vstupenky (ples FNOL stř.9023)</t>
  </si>
  <si>
    <t>poskytnutí práva na umístění reklamy (stř.9950)</t>
  </si>
  <si>
    <t>poskytnutí práva na umístění reklamy - konference</t>
  </si>
  <si>
    <t>strava - zaměstnanci</t>
  </si>
  <si>
    <t>strava - studenti</t>
  </si>
  <si>
    <t>strava - zaměstnanci bez dotace</t>
  </si>
  <si>
    <t>admin.poplatek - stěhování</t>
  </si>
  <si>
    <t>437</t>
  </si>
  <si>
    <t>zpracování AT</t>
  </si>
  <si>
    <t>438</t>
  </si>
  <si>
    <t>výkony etické komise</t>
  </si>
  <si>
    <t>439</t>
  </si>
  <si>
    <t>klinické studie - tuzemci (xx81)</t>
  </si>
  <si>
    <t>znalecké posudky - EU (xx81)</t>
  </si>
  <si>
    <t>klinické studie - 3.země (xx81)</t>
  </si>
  <si>
    <t>442</t>
  </si>
  <si>
    <t>telekom.služby, soukr. hovory</t>
  </si>
  <si>
    <t>443</t>
  </si>
  <si>
    <t>znalecké posudky - Znalecký ústav</t>
  </si>
  <si>
    <t>444</t>
  </si>
  <si>
    <t>areál FNOL - poplatky za vjezd (lístky)</t>
  </si>
  <si>
    <t>445</t>
  </si>
  <si>
    <t>areál FNOL - poplatky za vjezd (karty zaměstananců)</t>
  </si>
  <si>
    <t>446</t>
  </si>
  <si>
    <t>Teoretické ústavy - poplatky za vjezd</t>
  </si>
  <si>
    <t>447</t>
  </si>
  <si>
    <t>ostatní služby - LPS</t>
  </si>
  <si>
    <t>449</t>
  </si>
  <si>
    <t>ostatní provoz.sl. - hlavní činnost</t>
  </si>
  <si>
    <t>poštovné, balné za odeslání</t>
  </si>
  <si>
    <t>areál FNOL - poplatky za vjezd (dodavatelé)</t>
  </si>
  <si>
    <t>školení, stáže, odb. semináře, konference</t>
  </si>
  <si>
    <t>foto při UZ a ost. služby</t>
  </si>
  <si>
    <t>strava - cizí</t>
  </si>
  <si>
    <t>ostatní provozní služby (validace atd. …)</t>
  </si>
  <si>
    <t>550</t>
  </si>
  <si>
    <t>ostatní služby (praní prádla, doprava)</t>
  </si>
  <si>
    <t>649 25</t>
  </si>
  <si>
    <t xml:space="preserve">Služby k pronájmu         </t>
  </si>
  <si>
    <t>plyn k pronájmům</t>
  </si>
  <si>
    <t>elektřina k pronájmům</t>
  </si>
  <si>
    <t>teplo k pronájmům</t>
  </si>
  <si>
    <t>vodné, stočné k pronájmům</t>
  </si>
  <si>
    <t>energetické služby k pronájmům</t>
  </si>
  <si>
    <t>ost. služby k pronájmům</t>
  </si>
  <si>
    <t>649 80</t>
  </si>
  <si>
    <t>Věcné dary</t>
  </si>
  <si>
    <t>66</t>
  </si>
  <si>
    <t>661</t>
  </si>
  <si>
    <t>661 00</t>
  </si>
  <si>
    <t>výnosy z prodeje cenných papírů a podílů - ostatní</t>
  </si>
  <si>
    <t>662</t>
  </si>
  <si>
    <t>662 00</t>
  </si>
  <si>
    <t>Úroky - ostatní</t>
  </si>
  <si>
    <t>úroky z běžného účtu</t>
  </si>
  <si>
    <t>úroky z termínovaného vkladu</t>
  </si>
  <si>
    <t>663</t>
  </si>
  <si>
    <t>663 00</t>
  </si>
  <si>
    <t>kurzové zisky</t>
  </si>
  <si>
    <t>664</t>
  </si>
  <si>
    <t>664 00</t>
  </si>
  <si>
    <t>Výnosy z přecenění reálnou hodnotou - ostatní</t>
  </si>
  <si>
    <t xml:space="preserve">výnosy z přec.reálnou hodnotou majetku určeného k prodeji podle § 64 </t>
  </si>
  <si>
    <t>ostatní výnosy z přecenění reálnou hodnotou</t>
  </si>
  <si>
    <t>669</t>
  </si>
  <si>
    <t>669 00</t>
  </si>
  <si>
    <t>ostatní finanční výnosy</t>
  </si>
  <si>
    <t>67</t>
  </si>
  <si>
    <t>671</t>
  </si>
  <si>
    <t>Výnosy vybraných ústředních vládní institucí z transferů</t>
  </si>
  <si>
    <t>671 01</t>
  </si>
  <si>
    <t>Nein.dotace, příspěvky, granty a NeFV od zřizovatele</t>
  </si>
  <si>
    <t>transfery MZ - ostatní</t>
  </si>
  <si>
    <t>transfery MZ na VaV - věcné náklady</t>
  </si>
  <si>
    <t>transfery MZ na VaV - mzdové náklady</t>
  </si>
  <si>
    <t>transfery MZ na VaV - režijní náklady</t>
  </si>
  <si>
    <t>transfery MZ na vzdělávání pracovníků</t>
  </si>
  <si>
    <t>transfery MZ na informatiku</t>
  </si>
  <si>
    <t>transfery MZ na rezidenční místa</t>
  </si>
  <si>
    <t xml:space="preserve">transfery MZ na DDM </t>
  </si>
  <si>
    <t>transfery MZ - oddlužení</t>
  </si>
  <si>
    <t>transfery MZ - PaP (pomocný analyt.přehled)</t>
  </si>
  <si>
    <t>transfery MZ - RIV 2015 (institucionální podpora)</t>
  </si>
  <si>
    <t>transfery MZ - MEDEVAC (humanitární program)</t>
  </si>
  <si>
    <t>671 02</t>
  </si>
  <si>
    <t>Neinv.dotace, příspěvky, granty a NeFV od jiného poskytovatele</t>
  </si>
  <si>
    <t>transfery jiného poskytovatele - VaV věcné</t>
  </si>
  <si>
    <t>transfery jiného poskytovatele - VaV mzdové</t>
  </si>
  <si>
    <t>transfery jiného poskytovatele - VaV režijní</t>
  </si>
  <si>
    <t>transfery jiného poskytovatele - ostatní</t>
  </si>
  <si>
    <t>671 03</t>
  </si>
  <si>
    <t>Výnosy vybr.ústř.vlád.inst.- ostatní</t>
  </si>
  <si>
    <t>výnosy vybr.ústř.vlád.inst.- ostatní</t>
  </si>
  <si>
    <t>671 10</t>
  </si>
  <si>
    <t>Inv.dotace, příspěvky, granty a NeFV (účt.od r.2013)</t>
  </si>
  <si>
    <t>výnosy k úč.403 (k úč.551 odpisy) - DM</t>
  </si>
  <si>
    <t>671 20</t>
  </si>
  <si>
    <t>výnosy k úč.403 (k úč.551 odpisy) - finanční dary</t>
  </si>
  <si>
    <t>799</t>
  </si>
  <si>
    <t>Vnitropodnikové náklady</t>
  </si>
  <si>
    <t>799 00</t>
  </si>
  <si>
    <t>Převod HČ - VPN</t>
  </si>
  <si>
    <t>převod HČ - VPN</t>
  </si>
  <si>
    <t>799 01</t>
  </si>
  <si>
    <t>VPN - lékárna</t>
  </si>
  <si>
    <t>ředění cytostatik</t>
  </si>
  <si>
    <t>výdej HVLP</t>
  </si>
  <si>
    <t>799 02</t>
  </si>
  <si>
    <t>VPN - ZVIT technická údržba</t>
  </si>
  <si>
    <t>výkony ZVIT - technická údržba</t>
  </si>
  <si>
    <t>799 03</t>
  </si>
  <si>
    <t>VPN - doprava</t>
  </si>
  <si>
    <t>výkony dopravy - sanitní</t>
  </si>
  <si>
    <t>výkony dopravy - osobní</t>
  </si>
  <si>
    <t>výkony dopravy - nákladní</t>
  </si>
  <si>
    <t>799 04</t>
  </si>
  <si>
    <t>VPN - Potrubní pošta (náklady DPS)</t>
  </si>
  <si>
    <t>potrubní pošta</t>
  </si>
  <si>
    <t>799 05</t>
  </si>
  <si>
    <t>VPN - distribuce prádla</t>
  </si>
  <si>
    <t>režie distribuce prádla (stř. 9412)</t>
  </si>
  <si>
    <t>799 07</t>
  </si>
  <si>
    <t>VPN - sklad</t>
  </si>
  <si>
    <t>výkony stěhovací čety</t>
  </si>
  <si>
    <t>výkony skladu - tisk tiskopisů</t>
  </si>
  <si>
    <t>799 10</t>
  </si>
  <si>
    <t>VPN - informační technologie</t>
  </si>
  <si>
    <t>výkony IT - fixní náklady (z 9086)</t>
  </si>
  <si>
    <t>výkony IT - variabilní náklady (z 9086)</t>
  </si>
  <si>
    <t>výkony PACS - přeúčtování nákl. (z 9087)</t>
  </si>
  <si>
    <t>799 20</t>
  </si>
  <si>
    <t>VPN - mezistřediskové převody</t>
  </si>
  <si>
    <t>mezistřediskové převody</t>
  </si>
  <si>
    <t>převody - agregované výkony laboratoří</t>
  </si>
  <si>
    <t>převody - výkony OUP</t>
  </si>
  <si>
    <t>převody - granty</t>
  </si>
  <si>
    <t>převody - klinické studie</t>
  </si>
  <si>
    <t>799 50</t>
  </si>
  <si>
    <t>VPN - správní režie</t>
  </si>
  <si>
    <t>režie HTS</t>
  </si>
  <si>
    <t>režie výzkumných projektů</t>
  </si>
  <si>
    <t>režie Biomedreg (stř.xx96)</t>
  </si>
  <si>
    <t>režie TO (stř.3590)</t>
  </si>
  <si>
    <t>799 90</t>
  </si>
  <si>
    <t>VĆ - ZVIT technická údržba</t>
  </si>
  <si>
    <t>VČ - ZVIT technická údržba</t>
  </si>
  <si>
    <t>VČ - doprava</t>
  </si>
  <si>
    <t>VČ - prádelna</t>
  </si>
  <si>
    <t>VČ - sklad</t>
  </si>
  <si>
    <t>VČ - informatika</t>
  </si>
  <si>
    <t>VČ - mezistřediskové převody</t>
  </si>
  <si>
    <t>VČ - správní režie</t>
  </si>
  <si>
    <t>899</t>
  </si>
  <si>
    <t>Vnitropodnikové výnosy</t>
  </si>
  <si>
    <t>899 01</t>
  </si>
  <si>
    <t>VPV - lékárna</t>
  </si>
  <si>
    <t>ředění cytostatik (stř. 4841)</t>
  </si>
  <si>
    <t>výdej HVLP (stř. 4806)</t>
  </si>
  <si>
    <t>899 02</t>
  </si>
  <si>
    <t>VPV - ZVIT technická údržba</t>
  </si>
  <si>
    <t>899 03</t>
  </si>
  <si>
    <t>VPV - doprava</t>
  </si>
  <si>
    <t>899 04</t>
  </si>
  <si>
    <t>VPV - Potrubní pošta (náklady DPS)</t>
  </si>
  <si>
    <t>potrubní pošta (stř. 9411)</t>
  </si>
  <si>
    <t>899 05</t>
  </si>
  <si>
    <t>899 07</t>
  </si>
  <si>
    <t>VPV - sklad</t>
  </si>
  <si>
    <t>899 10</t>
  </si>
  <si>
    <t>VPV - informační technologie</t>
  </si>
  <si>
    <t>výkony IT - fixní výnosy (stř.9086)</t>
  </si>
  <si>
    <t>výkony IT - variabilní výnosy (stř.9086)</t>
  </si>
  <si>
    <t>výkony PACS - přeúčt.výnosů (stř.9087)</t>
  </si>
  <si>
    <t>899 20</t>
  </si>
  <si>
    <t>VPV - mezistřediskové převody</t>
  </si>
  <si>
    <t>899 50</t>
  </si>
  <si>
    <t>VPV - správní režie</t>
  </si>
  <si>
    <t>režie Biomedreg (stř.9001)</t>
  </si>
  <si>
    <t>režie TO</t>
  </si>
  <si>
    <t>90</t>
  </si>
  <si>
    <t>Majetek účetní jednotky</t>
  </si>
  <si>
    <t>901</t>
  </si>
  <si>
    <t>Jiný drobný dlouhodobý nehmotný majetek</t>
  </si>
  <si>
    <t>901 00</t>
  </si>
  <si>
    <t>Jiný DDNM</t>
  </si>
  <si>
    <t>jiný DDNM pod limit - evidovaný</t>
  </si>
  <si>
    <t>902</t>
  </si>
  <si>
    <t>Jiný drobný dlouhodobý hmotný majetek</t>
  </si>
  <si>
    <t>902 00</t>
  </si>
  <si>
    <t>Jiný DDHM</t>
  </si>
  <si>
    <t>jiný DDHM pod limit - evidovaný</t>
  </si>
  <si>
    <t>905</t>
  </si>
  <si>
    <t xml:space="preserve">Vyřazené pohledávky </t>
  </si>
  <si>
    <t xml:space="preserve">vyřazené pohledávky </t>
  </si>
  <si>
    <t>906</t>
  </si>
  <si>
    <t xml:space="preserve">Vyřazené závazky </t>
  </si>
  <si>
    <t>906 00</t>
  </si>
  <si>
    <t>Vyřazené závazky</t>
  </si>
  <si>
    <t xml:space="preserve">vyřazené závazky </t>
  </si>
  <si>
    <t>909</t>
  </si>
  <si>
    <t xml:space="preserve">Ostatní majetek </t>
  </si>
  <si>
    <t>909 00</t>
  </si>
  <si>
    <t xml:space="preserve">Ostatní majetek - DHM ve vypůjčce (neodepis.) </t>
  </si>
  <si>
    <t>ostatní majetek-DHM ve vypůjčce (neodepis.)</t>
  </si>
  <si>
    <t>909 01</t>
  </si>
  <si>
    <t xml:space="preserve">Ostatní majetek - mater.ve vypůj.(kons.skl.) </t>
  </si>
  <si>
    <t xml:space="preserve">ostatní majetek - mater.ve vypůj. (kons.skl.) </t>
  </si>
  <si>
    <t>909 02</t>
  </si>
  <si>
    <t xml:space="preserve">Ostatní majetek - materiál civilní obrany </t>
  </si>
  <si>
    <t xml:space="preserve">ostatní majetek - materiál CO </t>
  </si>
  <si>
    <t>909 03</t>
  </si>
  <si>
    <t>Ostatní majetek - materiál ZBRS</t>
  </si>
  <si>
    <t>ostatní majetek - materiál ZBRS</t>
  </si>
  <si>
    <t>909 04</t>
  </si>
  <si>
    <t>Ostatní majetek - materiál BV</t>
  </si>
  <si>
    <t>ostatní majetek - materiál BV</t>
  </si>
  <si>
    <t>909 05</t>
  </si>
  <si>
    <t xml:space="preserve">Ostatní majetek - příruční sklad diagnostik </t>
  </si>
  <si>
    <t xml:space="preserve">ostatní majetek - příruční sklad diagnostik </t>
  </si>
  <si>
    <t>909 06</t>
  </si>
  <si>
    <t>Ostatní majetek - dárkové poukazy (Poradna pro výživu)</t>
  </si>
  <si>
    <t>ostatní majetek - dárkové poukazy (Poradna pro výživu)</t>
  </si>
  <si>
    <t>909 07</t>
  </si>
  <si>
    <t>Ostatní majetek - dárkové poukazy (Lékárna)</t>
  </si>
  <si>
    <t>ostatní majetek - dárkové poukazy (Lékárna)</t>
  </si>
  <si>
    <t>909 08</t>
  </si>
  <si>
    <t>Ostatní majetek - dárkové poukazy (Tělovýchovné lékařství)</t>
  </si>
  <si>
    <t>ostatní majetek - dárkové poukazy (Tělovýchovné lékařství)</t>
  </si>
  <si>
    <t>909 18</t>
  </si>
  <si>
    <t>Ostatní majetek - DNM ve vypůjčce (neodepisovaný)</t>
  </si>
  <si>
    <t>ostatní majetek - DNM ve vypůjčce (neodepisovaný)</t>
  </si>
  <si>
    <t>909 20</t>
  </si>
  <si>
    <t>Ostatní majetek - majetek předaný (změna přísl.hospodařit s maj.státu)</t>
  </si>
  <si>
    <t>ostatní majetek - majetek předaný (změna přísl.hospodařit s maj.státu)</t>
  </si>
  <si>
    <t>91</t>
  </si>
  <si>
    <t>Krátkodobé podmíň.pohled.z trabnsferů a krátkodobé podmíň.závazky z transferů</t>
  </si>
  <si>
    <t>911</t>
  </si>
  <si>
    <t>Krátkodobé podmíň.pohled.z předfinancovaných transferů</t>
  </si>
  <si>
    <t>911 00</t>
  </si>
  <si>
    <t>krátkodobé podmíň.pohled.z předfinancovaných transferů</t>
  </si>
  <si>
    <t>912</t>
  </si>
  <si>
    <t>Krátkodobé podmíň.závazky.z předfinancovaných transferů</t>
  </si>
  <si>
    <t>912 00</t>
  </si>
  <si>
    <t>krátkodobé podmíň.závazky.z předfinancovaných transferů</t>
  </si>
  <si>
    <t>913</t>
  </si>
  <si>
    <t>Krátkodobé podmíň.pohled.ze zahraničních transferů</t>
  </si>
  <si>
    <t>913 00</t>
  </si>
  <si>
    <t>krátkodobé podmíň.pohled.ze zahraničních transferů</t>
  </si>
  <si>
    <t>Krátkodobé podmíň.závazky ze zahraničních transferů</t>
  </si>
  <si>
    <t>914 00</t>
  </si>
  <si>
    <t>krátkodobé podmíň.závazky ze zahraničních transferů</t>
  </si>
  <si>
    <t>Ostatní krátkodobé podmíň.pohled.z transferů</t>
  </si>
  <si>
    <t>915 00</t>
  </si>
  <si>
    <t>916</t>
  </si>
  <si>
    <t>Ostatní krátkodobé podmíň.závazky z transferů</t>
  </si>
  <si>
    <t>916 00</t>
  </si>
  <si>
    <t>ostatní krátkodobé podmíň.závazky z transferů</t>
  </si>
  <si>
    <t>92</t>
  </si>
  <si>
    <t>Podmíněné pohledávky z důvodu užívání majetku jinou osobou</t>
  </si>
  <si>
    <t>921</t>
  </si>
  <si>
    <t>Krát.pod.poh.z dův.úplatného užívání majetku jinou osobou</t>
  </si>
  <si>
    <t>921 00</t>
  </si>
  <si>
    <t>Krát.pod.poh.z dův.úpl.užív.maj.jinou osobou</t>
  </si>
  <si>
    <t>krátk.pod.poh.z dův.úpl.užív.maj.jinou osobou</t>
  </si>
  <si>
    <t>922</t>
  </si>
  <si>
    <t>Dlou.pod.poh.z dův.úplatného užívání majetku jinou osobou</t>
  </si>
  <si>
    <t>922 00</t>
  </si>
  <si>
    <t>Dlou.pod.poh.z dův.úpl.užív.maj.jinou osobou</t>
  </si>
  <si>
    <t>dlou.pod.poh.z dův.úpl.užív.maj.jinou osobou</t>
  </si>
  <si>
    <t>923</t>
  </si>
  <si>
    <t xml:space="preserve">Kr.pod.p.z dův.úpl.užívání majetku jinou osobou na základě smluv </t>
  </si>
  <si>
    <t>o vypůjčce</t>
  </si>
  <si>
    <t>923 00</t>
  </si>
  <si>
    <t>Kr.pod.p.z dův.úpl.už.maj.ji.os.na zák.sm.o vypůj.</t>
  </si>
  <si>
    <t>kr.pod.p.z dův.úpl.už.maj.ji.os.na zák.sm.o vypůj.</t>
  </si>
  <si>
    <t>924</t>
  </si>
  <si>
    <t xml:space="preserve">Dlou.pod.p.z dův.úpl.užívání majetku jinou osobou na základě smluv </t>
  </si>
  <si>
    <t>924 00</t>
  </si>
  <si>
    <t>Dl.pod.p.z dův.úpl.už.maj.ji.os.na zák.sm.o vypůj.</t>
  </si>
  <si>
    <t>dl.pod.p.z dův.úpl.už.maj.ji.os.na zák.sm.o vypůj.</t>
  </si>
  <si>
    <t>925</t>
  </si>
  <si>
    <t>Kr.pod.pohl.z důvodů užívání majetku jinou osobou z jiných důvodů</t>
  </si>
  <si>
    <t>925 00</t>
  </si>
  <si>
    <t>Kr.pod.po.z dův.už.maj.jin.oso.z jiných dův.</t>
  </si>
  <si>
    <t>kr.pod.po.z dův.už.maj.jin.oso.z jiných dův.</t>
  </si>
  <si>
    <t>926</t>
  </si>
  <si>
    <t>Dl.pod.pohl.z důvodů užívání majetku jinou osobou z jiných důvodů</t>
  </si>
  <si>
    <t>926 00</t>
  </si>
  <si>
    <t>Dl.pod.po.z dův.už.maj.jin.oso.z jiných dův.</t>
  </si>
  <si>
    <t>dl.pod.po.z dův.už.maj.jin.oso.z jiných dův.</t>
  </si>
  <si>
    <t>93 a 94</t>
  </si>
  <si>
    <t>Další podmíněné pohledávky</t>
  </si>
  <si>
    <t>931</t>
  </si>
  <si>
    <t>Krátk.pod.poh.ze smluv o prodeji dlohodobého majetku</t>
  </si>
  <si>
    <t>931 00</t>
  </si>
  <si>
    <t>Krátk.pod.poh.ze smluv o prodeji DM</t>
  </si>
  <si>
    <t>krátk.pod.poh.ze smluv o prodeji DM</t>
  </si>
  <si>
    <t>932</t>
  </si>
  <si>
    <t>Dlouh.pod.poh.ze smluv o prodeji dlouhodobého majetku</t>
  </si>
  <si>
    <t>932 00</t>
  </si>
  <si>
    <t>Dlouh.pod.poh.ze smluv o prodeji DM</t>
  </si>
  <si>
    <t>dlouh.pod.poh.ze smluv o prodeji DM</t>
  </si>
  <si>
    <t>933</t>
  </si>
  <si>
    <t>Krátk.pod.poh.z jiných smluv</t>
  </si>
  <si>
    <t>933 00</t>
  </si>
  <si>
    <t>krátk.pod.poh.z jiných smluv</t>
  </si>
  <si>
    <t>934</t>
  </si>
  <si>
    <t>Dlouh.pod.poh.z jiných smluv</t>
  </si>
  <si>
    <t>934 00</t>
  </si>
  <si>
    <t>dlouh.pod.poh.z jiných smluv</t>
  </si>
  <si>
    <t>939</t>
  </si>
  <si>
    <t>Krátk.pod.pohled.ze sdílených daní</t>
  </si>
  <si>
    <t>939 00</t>
  </si>
  <si>
    <t>941</t>
  </si>
  <si>
    <t>Dlouh..pod.pohled.ze sdílených daní</t>
  </si>
  <si>
    <t>941 00</t>
  </si>
  <si>
    <t>dlouh..pod.pohled.ze sdílených daní</t>
  </si>
  <si>
    <t>942</t>
  </si>
  <si>
    <t>Krátk.pod.poh.ze vztahu k jiným zdrojům</t>
  </si>
  <si>
    <t>942 00</t>
  </si>
  <si>
    <t>krátk.pod.poh.ze vztahu k jiným zdrojům</t>
  </si>
  <si>
    <t>943</t>
  </si>
  <si>
    <t>Dlouh.pod.poh.ze vztahu k jiným zdrojům</t>
  </si>
  <si>
    <t>943 00</t>
  </si>
  <si>
    <t>dlouh.pod.poh.ze vztahu k jiným zdrojům</t>
  </si>
  <si>
    <t>944</t>
  </si>
  <si>
    <t>Krátk.pod.úhrady poh.z přijatých zajištění</t>
  </si>
  <si>
    <t>944 00</t>
  </si>
  <si>
    <t>krátk.pod.úhrady poh.z přijatých zajištění</t>
  </si>
  <si>
    <t>945</t>
  </si>
  <si>
    <t>Dlouh.pod.úhrady poh.z přijatých zajištění</t>
  </si>
  <si>
    <t>945 00</t>
  </si>
  <si>
    <t>dlouh.pod.úhrady poh.z přijatých zajištění</t>
  </si>
  <si>
    <t>947</t>
  </si>
  <si>
    <t>Krát.pod.poh.ze soud.sporů, správních řízení a jiných řízení</t>
  </si>
  <si>
    <t>947 00</t>
  </si>
  <si>
    <t>Krát.po.po.ze soud.sp.,správ.říz.a jin.řízení</t>
  </si>
  <si>
    <t>krát.po.po.ze soud.sp.,správ.říz.a jin.řízení</t>
  </si>
  <si>
    <t>948</t>
  </si>
  <si>
    <t>Dlou.pod.poh.ze soud.sporů, správních řízení a jiných řízení</t>
  </si>
  <si>
    <t>948 00</t>
  </si>
  <si>
    <t>Dlou.po.po.ze soud.sp.,správ.říz.a jin.řízení</t>
  </si>
  <si>
    <t>dlou.po.po.ze soud.sp.,správ.říz.a jin.řízení</t>
  </si>
  <si>
    <t>95</t>
  </si>
  <si>
    <t>Dlouhodobé podmíň.pohledávky z transferů a dlohodobé podmíň.závazky z transferů</t>
  </si>
  <si>
    <t>951</t>
  </si>
  <si>
    <t>Dlou.pod.pohled.z předfinancovaných transferů</t>
  </si>
  <si>
    <t>951 00</t>
  </si>
  <si>
    <t>dlou.pod.pohled.z předfinancovaných transferů</t>
  </si>
  <si>
    <t>952</t>
  </si>
  <si>
    <t>Dlou.pod.závazky.z předfinancovaných transferů</t>
  </si>
  <si>
    <t>952 00</t>
  </si>
  <si>
    <t>dlou.pod.závazky.z předfinancovaných transferů</t>
  </si>
  <si>
    <t>953</t>
  </si>
  <si>
    <t>Dlou.pod.pohled.ze zahraničních transferů</t>
  </si>
  <si>
    <t>953 00</t>
  </si>
  <si>
    <t>dlou.pod.pohled.ze zahraničních transferů</t>
  </si>
  <si>
    <t>954</t>
  </si>
  <si>
    <t>Dlou.pod.závazky ze zahraničních transferů</t>
  </si>
  <si>
    <t>954 00</t>
  </si>
  <si>
    <t>dlou.pod.závazky ze zahraničních transferů</t>
  </si>
  <si>
    <t>955</t>
  </si>
  <si>
    <t>Ostatní dlou.pod.pohled.z transferů</t>
  </si>
  <si>
    <t>955 00</t>
  </si>
  <si>
    <t>ostatní dlou.pod.pohled.z transferů</t>
  </si>
  <si>
    <t>956</t>
  </si>
  <si>
    <t>Ostatní dlou.pod.závazky z transferů</t>
  </si>
  <si>
    <t>956 00</t>
  </si>
  <si>
    <t>ostatní dlou.pod.závazky z transferů</t>
  </si>
  <si>
    <t>Podmíněné závazky z důvodu užívání cizího majetku</t>
  </si>
  <si>
    <t>961</t>
  </si>
  <si>
    <t>Krátkodobé podmíněné závazky z operativního leasingu</t>
  </si>
  <si>
    <t>961 00</t>
  </si>
  <si>
    <t>krátkodobé podmíněné závazky z operativního leasingu</t>
  </si>
  <si>
    <t>962</t>
  </si>
  <si>
    <t>Dlouhodobé podmíněné závazky z operativního leasingu</t>
  </si>
  <si>
    <t>962 00</t>
  </si>
  <si>
    <t>dlouhodobé podmíněné závazky z operativního leasingu</t>
  </si>
  <si>
    <t>963</t>
  </si>
  <si>
    <t xml:space="preserve">Krátkodobé podmíněné závazky z finančního leasingu </t>
  </si>
  <si>
    <t>963 00</t>
  </si>
  <si>
    <t xml:space="preserve">krátkodobé podmíněné závazky z finančního leasingu </t>
  </si>
  <si>
    <t>964</t>
  </si>
  <si>
    <t>Dlouhodobé podmíněné závazky z finančního leasingu</t>
  </si>
  <si>
    <t>964 00</t>
  </si>
  <si>
    <t>dlouhodobé podmíněné závazky z finančního leasingu</t>
  </si>
  <si>
    <t>965</t>
  </si>
  <si>
    <t>Krát.po.záv.z důvodu užívání cizího majetku na základě sm.o vypůjčce</t>
  </si>
  <si>
    <t>965 00</t>
  </si>
  <si>
    <t>Krát.po.záv.z dů.uží.ciz.maj.na zákl.sm.o vyp</t>
  </si>
  <si>
    <t>krát.po.záv.z dů.uží.ciz.maj.na zá.sml.o vyp.</t>
  </si>
  <si>
    <t>966</t>
  </si>
  <si>
    <t>Dlou.po.záv.z důvodu užívání cizího majetku na základě sm.o vypůjčce</t>
  </si>
  <si>
    <t>966 00</t>
  </si>
  <si>
    <t>Dlou.po.záv.z dů.uží.ciz.maj.na zákl.sm.o vyp</t>
  </si>
  <si>
    <t>dlou.po.záv.z dů.uží.ciz.maj.na zá.sml.o vyp.</t>
  </si>
  <si>
    <t>967</t>
  </si>
  <si>
    <t xml:space="preserve">Krát.po.záv.z důvodů užívání cizího majetku nebo jeho převzetí </t>
  </si>
  <si>
    <t>z jiných důvodů</t>
  </si>
  <si>
    <t>967 00</t>
  </si>
  <si>
    <t>Krát.po.zá.z dův.už.ci.ma.nebo jeho př.z ji</t>
  </si>
  <si>
    <t>krát.po.zá.z dův.už.ci.ma.nebo jeho přev.z ji</t>
  </si>
  <si>
    <t>968</t>
  </si>
  <si>
    <t xml:space="preserve">Dlou.po.záv.z důvodů užívání cizího majetku nebo jeho převzetí </t>
  </si>
  <si>
    <t>968 00</t>
  </si>
  <si>
    <t>Dlou.po.záv.z dův.už.ci.ma.nebo jeho př.z ji.</t>
  </si>
  <si>
    <t>dlou.po.zá.z dův.už.ci.ma.nebo jeho přev.z ji</t>
  </si>
  <si>
    <t>97 a 98</t>
  </si>
  <si>
    <t>Další podmíněné závazky</t>
  </si>
  <si>
    <t>971</t>
  </si>
  <si>
    <t>Krátk.pod.záv.ze smluv o pořízení dlouhodobého majetku</t>
  </si>
  <si>
    <t>971 00</t>
  </si>
  <si>
    <t>Krátk.pod.záv.ze smluv o pořízení DM</t>
  </si>
  <si>
    <t>krátk.pod.záv.ze smluv o pořízení DM</t>
  </si>
  <si>
    <t>972</t>
  </si>
  <si>
    <t>Dlouh.pod.záv.ze smluv o pořízení dlouhodobého majetku</t>
  </si>
  <si>
    <t>972 00</t>
  </si>
  <si>
    <t>Dlouh.pod.záv.ze smluv o pořízení DM</t>
  </si>
  <si>
    <t>dlouh.pod.záv.ze smluv o pořízení DM</t>
  </si>
  <si>
    <t>973</t>
  </si>
  <si>
    <t>Krátk.pod.záv.z jiných smluv</t>
  </si>
  <si>
    <t>973 00</t>
  </si>
  <si>
    <t>krátk.pod.záv.z jiných smluv</t>
  </si>
  <si>
    <t>973 40</t>
  </si>
  <si>
    <t>Krátk.pod.záv.z jiných smluv - věcná depozita</t>
  </si>
  <si>
    <t>majetek v úschově - věcná depozita</t>
  </si>
  <si>
    <t>974</t>
  </si>
  <si>
    <t>Dlouh.pod.záv.z jiných smluv</t>
  </si>
  <si>
    <t>974 00</t>
  </si>
  <si>
    <t>dlouh.pod.záv.z jiných smluv</t>
  </si>
  <si>
    <t>975</t>
  </si>
  <si>
    <t>Krátkodobé pod.záv.z přijatého kolaterálu</t>
  </si>
  <si>
    <t>975 00</t>
  </si>
  <si>
    <t>krátkodobé pod.záv.z přijatého kolaterálu</t>
  </si>
  <si>
    <t>976</t>
  </si>
  <si>
    <t>Dlouhodobé pod.záv.z přijatého kolaterálu</t>
  </si>
  <si>
    <t>976 00</t>
  </si>
  <si>
    <t>dlouhodobé pod.záv.z přijatého kolaterálu</t>
  </si>
  <si>
    <t>978</t>
  </si>
  <si>
    <t>Krát.pod.záv.vyplývající z právních předpisů a další činností moci</t>
  </si>
  <si>
    <t>zákonodárné, výkonné nebo soudní</t>
  </si>
  <si>
    <t>978 00</t>
  </si>
  <si>
    <t>Kr.po.z.vypl.z prá.pře.a další čin.zák.,výk..</t>
  </si>
  <si>
    <t>kr.po.z.vypl.z prá.pře.a další čin.zák.,výk..</t>
  </si>
  <si>
    <t>979</t>
  </si>
  <si>
    <t>Dlou.pod.záv.vyplývající z právních předpisů a další činností moci</t>
  </si>
  <si>
    <t>979 00</t>
  </si>
  <si>
    <t>Dl.po.z.vypl.z prá.pře.a další čin.zák.,výk..</t>
  </si>
  <si>
    <t>dl.po.z.vypl.z prá.pře.a další čin.zák.,výk..</t>
  </si>
  <si>
    <t>981</t>
  </si>
  <si>
    <t>Krátkodobé podmíň.záv.z poskytnutých garancí jednorázových</t>
  </si>
  <si>
    <t>981 00</t>
  </si>
  <si>
    <t>krátkodobé podmíň.záv.z poskytnutých garancí jednorázových</t>
  </si>
  <si>
    <t>982</t>
  </si>
  <si>
    <t>Dlouhodobé podmíň.záv.z poskytnutých garancí jednorázových</t>
  </si>
  <si>
    <t>982 00</t>
  </si>
  <si>
    <t>dlouhodobé podmíň.záv.z poskytnutých garancí jednorázových</t>
  </si>
  <si>
    <t>983</t>
  </si>
  <si>
    <t>Krátkodobé podmíň.záv.z poskytnutých garancí ostatních</t>
  </si>
  <si>
    <t>983 00</t>
  </si>
  <si>
    <t>krátkodobé podmíň.záv.z poskytnutých garancí ostatních</t>
  </si>
  <si>
    <t>984</t>
  </si>
  <si>
    <t>Dlouhodobé podmíň.záv.z poskytnutých garancí ostatních</t>
  </si>
  <si>
    <t>984 00</t>
  </si>
  <si>
    <t>dlouhodobé podmíň.záv.z poskytnutých garancí ostatních</t>
  </si>
  <si>
    <t>985</t>
  </si>
  <si>
    <t>Krát.pod.záv.ze soudních sporů, správních řízení a jiných řízení</t>
  </si>
  <si>
    <t>985 00</t>
  </si>
  <si>
    <t>Krát.pod.záv.ze soud.sporů,spr.říz.a jin.říz.</t>
  </si>
  <si>
    <t>krát.pod.záv.ze soud.sporů,spr.říz.a jin.říz.</t>
  </si>
  <si>
    <t>986</t>
  </si>
  <si>
    <t>Dlou.pod.záv.ze soudních sporů, správních řízení a jiných řízení</t>
  </si>
  <si>
    <t>986 00</t>
  </si>
  <si>
    <t>Dlou.pod.záv.ze soud.sporů,spr.říz.a jin.říz.</t>
  </si>
  <si>
    <t>dlou.pod.záv.ze soud.sporů,spr.říz.a jin.říz.</t>
  </si>
  <si>
    <t>99</t>
  </si>
  <si>
    <t>Ostatní podmíněná aktiva a ostatní podmíněná pasiva a vyrovnávací účty</t>
  </si>
  <si>
    <t>991</t>
  </si>
  <si>
    <t>Ostatní krátkodobá podmíněná aktiva</t>
  </si>
  <si>
    <t>991 00</t>
  </si>
  <si>
    <t>ostatní krátkodobá podmíněná aktiva</t>
  </si>
  <si>
    <t>992</t>
  </si>
  <si>
    <t>Ostatní dlouhodobá podmíněná aktiva</t>
  </si>
  <si>
    <t>992 00</t>
  </si>
  <si>
    <t>ostatní dlouhodobá podmíněná aktiva</t>
  </si>
  <si>
    <t>993</t>
  </si>
  <si>
    <t>Ostatní krátkodobá podmíněná pasiva</t>
  </si>
  <si>
    <t>993 00</t>
  </si>
  <si>
    <t>994</t>
  </si>
  <si>
    <t>Ostatní dlouhodobá podmíněná pasiva</t>
  </si>
  <si>
    <t>994 00</t>
  </si>
  <si>
    <t>ostatní dlouhodobá podmíněná pasiva</t>
  </si>
  <si>
    <t>Vyrovnávací účet k podrozvahovým účtům</t>
  </si>
  <si>
    <t>999 00</t>
  </si>
  <si>
    <t>vyrovnávací účet k podrozvahovým účtům</t>
  </si>
  <si>
    <t>Sociální výpomoci</t>
  </si>
  <si>
    <t>sociální výpomoci</t>
  </si>
  <si>
    <t>od 1.1.2020</t>
  </si>
  <si>
    <t>2017 - měsíční záloha</t>
  </si>
  <si>
    <t>mimořádné navýšení</t>
  </si>
  <si>
    <t>záloha na kompenzaci poplatků</t>
  </si>
  <si>
    <t>2017 - celkem</t>
  </si>
  <si>
    <t>2018 - měsíční záloha</t>
  </si>
  <si>
    <t>mimořádné navýšení (resp.změna zálohy)</t>
  </si>
  <si>
    <t>2018 celkem</t>
  </si>
  <si>
    <t>2019_leden</t>
  </si>
  <si>
    <t>2019 předpoklad celkem celkem</t>
  </si>
  <si>
    <t>2019 x 2017</t>
  </si>
  <si>
    <t>2019 x 2018</t>
  </si>
  <si>
    <t>Celkem</t>
  </si>
  <si>
    <t>Zálohy VoZP - 2019, po novém vyúčtování :</t>
  </si>
  <si>
    <t>Stávající výše zálohy :</t>
  </si>
  <si>
    <t>Zálohy 1-5/2019</t>
  </si>
  <si>
    <t>Nové vyúčtování</t>
  </si>
  <si>
    <t>Předp. zohl. nadprodukce</t>
  </si>
  <si>
    <t>% navýšení předp. úhrady dle vyhlášky (proti vyúčtování 2017)</t>
  </si>
  <si>
    <t>Navýšení na sestry - třísměnný provoz</t>
  </si>
  <si>
    <t>Předp. záloha od června 2019</t>
  </si>
  <si>
    <t>Měsíční záloha po novém vyúčtování HELP</t>
  </si>
  <si>
    <t>rok 12 x upr. záloha</t>
  </si>
  <si>
    <t>rok CELKEM - celkový výpočet nový</t>
  </si>
  <si>
    <t>rok kontrola 5 x původní zál. + 7 x nová</t>
  </si>
  <si>
    <t>Navýšení proti stávající výši</t>
  </si>
  <si>
    <t>navýšená záloha</t>
  </si>
  <si>
    <t>nevýšená záloha 2,resp. mimořádná úhrada</t>
  </si>
  <si>
    <t>2019 celkem</t>
  </si>
  <si>
    <t>2020_leden</t>
  </si>
  <si>
    <t>2020 předpoklad celkem celkem</t>
  </si>
  <si>
    <t>2020 x 2018</t>
  </si>
  <si>
    <t>2020 x 2019</t>
  </si>
  <si>
    <t>KALENDARIZACE dle MAK</t>
  </si>
  <si>
    <t>POZOR - nesprávné názvy účtů !!</t>
  </si>
  <si>
    <t>Pracovně dle hodnoty produkce 2018</t>
  </si>
  <si>
    <t>G?</t>
  </si>
  <si>
    <t>Dle předp. vývoje záloh</t>
  </si>
  <si>
    <t>HV dle CONTROLLINGU</t>
  </si>
  <si>
    <t>HV CELKEM dle MAK</t>
  </si>
  <si>
    <t>HV 2019 účetnictví bez rozdílu z dohadů od ZP</t>
  </si>
  <si>
    <t>HV 2020 dle MAK kumulovaně</t>
  </si>
  <si>
    <t>HV 2020 dle CONTR. kumulovaně</t>
  </si>
  <si>
    <t>HV účetní 2019 z běžné činnosti nez rozdílu z dohadů od ZP</t>
  </si>
  <si>
    <t>Pozn. ke kalendarizaci 558</t>
  </si>
  <si>
    <t>HELP GRAF</t>
  </si>
  <si>
    <t>Ostatní (doprava, LDN, NIP+DIOP, cizinci cash, zubaři, ostatní)</t>
  </si>
  <si>
    <t>ZTP na konci roku</t>
  </si>
  <si>
    <t>DPPO na konci roku</t>
  </si>
  <si>
    <t>Čtvrtletní zákonné úrazové pojištění</t>
  </si>
  <si>
    <t xml:space="preserve">Mělo by být dle garantů - pracovně MAK dle 2019 </t>
  </si>
  <si>
    <t>Odpisy dle Controllingu - viz výše</t>
  </si>
  <si>
    <t>Metoda pracovní - kontrolní kalendarizace  MAK</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</si>
</sst>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 _K_č_-;\-* #,##0\ _K_č_-;_-* &quot;-&quot;\ _K_č_-;_-@_-"/>
    <numFmt numFmtId="43" formatCode="_-* #,##0.00\ _K_č_-;\-* #,##0.00\ _K_č_-;_-* &quot;-&quot;??\ _K_č_-;_-@_-"/>
    <numFmt numFmtId="164" formatCode="_-* #,##0.00_-;\-* #,##0.00_-;_-* &quot;-&quot;??_-;_-@_-"/>
    <numFmt numFmtId="165" formatCode="0.000%"/>
    <numFmt numFmtId="166" formatCode="#,##0.000"/>
    <numFmt numFmtId="167" formatCode="0.0%"/>
    <numFmt numFmtId="168" formatCode="\A\5#,0\1\1\500\7"/>
    <numFmt numFmtId="169" formatCode="0.0000%"/>
  </numFmts>
  <fonts count="197" x14ac:knownFonts="1">
    <font>
      <sz val="11"/>
      <color theme="1"/>
      <name val="Calibri"/>
      <family val="2"/>
      <charset val="238"/>
      <scheme val="minor"/>
    </font>
    <font>
      <b/>
      <sz val="10"/>
      <name val="Arial"/>
      <family val="2"/>
    </font>
    <font>
      <b/>
      <sz val="10"/>
      <color indexed="9"/>
      <name val="Calibri"/>
      <family val="2"/>
      <charset val="238"/>
    </font>
    <font>
      <sz val="10"/>
      <color indexed="9"/>
      <name val="Calibri"/>
      <family val="2"/>
      <charset val="238"/>
    </font>
    <font>
      <sz val="10"/>
      <name val="Arial"/>
      <family val="2"/>
      <charset val="238"/>
    </font>
    <font>
      <b/>
      <sz val="10"/>
      <name val="Calibri"/>
      <family val="2"/>
      <charset val="238"/>
    </font>
    <font>
      <sz val="10"/>
      <name val="Calibri"/>
      <family val="2"/>
      <charset val="238"/>
    </font>
    <font>
      <b/>
      <sz val="14"/>
      <name val="Calibri"/>
      <family val="2"/>
      <charset val="238"/>
    </font>
    <font>
      <sz val="11"/>
      <color theme="1"/>
      <name val="Calibri"/>
      <family val="2"/>
      <charset val="238"/>
      <scheme val="minor"/>
    </font>
    <font>
      <b/>
      <sz val="11"/>
      <color theme="0"/>
      <name val="Calibri"/>
      <family val="2"/>
      <charset val="238"/>
      <scheme val="minor"/>
    </font>
    <font>
      <sz val="11"/>
      <color rgb="FFFF0000"/>
      <name val="Calibri"/>
      <family val="2"/>
      <charset val="238"/>
      <scheme val="minor"/>
    </font>
    <font>
      <b/>
      <sz val="11"/>
      <color theme="1"/>
      <name val="Calibri"/>
      <family val="2"/>
      <charset val="238"/>
      <scheme val="minor"/>
    </font>
    <font>
      <sz val="11"/>
      <color theme="0"/>
      <name val="Calibri"/>
      <family val="2"/>
      <charset val="238"/>
      <scheme val="minor"/>
    </font>
    <font>
      <b/>
      <sz val="11"/>
      <name val="Calibri"/>
      <family val="2"/>
      <charset val="238"/>
      <scheme val="minor"/>
    </font>
    <font>
      <sz val="10"/>
      <color rgb="FFFF0000"/>
      <name val="Calibri"/>
      <family val="2"/>
      <charset val="238"/>
    </font>
    <font>
      <b/>
      <sz val="10"/>
      <color rgb="FFFF0000"/>
      <name val="Calibri"/>
      <family val="2"/>
      <charset val="238"/>
    </font>
    <font>
      <b/>
      <sz val="12"/>
      <color rgb="FFFF0000"/>
      <name val="Calibri"/>
      <family val="2"/>
      <charset val="238"/>
      <scheme val="minor"/>
    </font>
    <font>
      <sz val="12"/>
      <color rgb="FFFF0000"/>
      <name val="Calibri"/>
      <family val="2"/>
      <charset val="238"/>
      <scheme val="minor"/>
    </font>
    <font>
      <b/>
      <sz val="11"/>
      <color rgb="FFFF0000"/>
      <name val="Calibri"/>
      <family val="2"/>
      <charset val="238"/>
      <scheme val="minor"/>
    </font>
    <font>
      <sz val="11"/>
      <color rgb="FFFF99FF"/>
      <name val="Calibri"/>
      <family val="2"/>
      <charset val="238"/>
      <scheme val="minor"/>
    </font>
    <font>
      <sz val="11"/>
      <color rgb="FF0070C0"/>
      <name val="Calibri"/>
      <family val="2"/>
      <charset val="238"/>
      <scheme val="minor"/>
    </font>
    <font>
      <b/>
      <sz val="18"/>
      <color theme="1"/>
      <name val="Calibri"/>
      <family val="2"/>
      <charset val="238"/>
      <scheme val="minor"/>
    </font>
    <font>
      <b/>
      <sz val="14"/>
      <color rgb="FFFFC000"/>
      <name val="Calibri"/>
      <family val="2"/>
      <charset val="238"/>
      <scheme val="minor"/>
    </font>
    <font>
      <i/>
      <sz val="11"/>
      <color theme="1"/>
      <name val="Calibri"/>
      <family val="2"/>
      <charset val="238"/>
      <scheme val="minor"/>
    </font>
    <font>
      <b/>
      <sz val="12"/>
      <color theme="1"/>
      <name val="Calibri"/>
      <family val="2"/>
      <charset val="238"/>
      <scheme val="minor"/>
    </font>
    <font>
      <sz val="11"/>
      <color theme="0" tint="-4.9989318521683403E-2"/>
      <name val="Calibri"/>
      <family val="2"/>
      <charset val="238"/>
      <scheme val="minor"/>
    </font>
    <font>
      <b/>
      <sz val="16"/>
      <color rgb="FFFFFF00"/>
      <name val="Calibri"/>
      <family val="2"/>
      <charset val="238"/>
      <scheme val="minor"/>
    </font>
    <font>
      <b/>
      <sz val="16"/>
      <color theme="7" tint="-0.499984740745262"/>
      <name val="Calibri"/>
      <family val="2"/>
      <charset val="238"/>
      <scheme val="minor"/>
    </font>
    <font>
      <b/>
      <sz val="14"/>
      <color rgb="FF0070C0"/>
      <name val="Calibri"/>
      <family val="2"/>
      <charset val="238"/>
      <scheme val="minor"/>
    </font>
    <font>
      <b/>
      <sz val="16"/>
      <color theme="9" tint="0.79998168889431442"/>
      <name val="Calibri"/>
      <family val="2"/>
      <charset val="238"/>
      <scheme val="minor"/>
    </font>
    <font>
      <b/>
      <sz val="12"/>
      <color theme="0"/>
      <name val="Calibri"/>
      <family val="2"/>
      <charset val="238"/>
      <scheme val="minor"/>
    </font>
    <font>
      <b/>
      <u/>
      <sz val="14"/>
      <color rgb="FFFF66CC"/>
      <name val="Calibri"/>
      <family val="2"/>
      <charset val="238"/>
      <scheme val="minor"/>
    </font>
    <font>
      <b/>
      <sz val="11"/>
      <color rgb="FFFFFF00"/>
      <name val="Calibri"/>
      <family val="2"/>
      <charset val="238"/>
      <scheme val="minor"/>
    </font>
    <font>
      <b/>
      <sz val="11"/>
      <color rgb="FF0070C0"/>
      <name val="Calibri"/>
      <family val="2"/>
      <charset val="238"/>
      <scheme val="minor"/>
    </font>
    <font>
      <b/>
      <sz val="12"/>
      <color rgb="FF0070C0"/>
      <name val="Calibri"/>
      <family val="2"/>
      <charset val="238"/>
      <scheme val="minor"/>
    </font>
    <font>
      <b/>
      <sz val="14"/>
      <color rgb="FFFFFF00"/>
      <name val="Calibri"/>
      <family val="2"/>
      <charset val="238"/>
      <scheme val="minor"/>
    </font>
    <font>
      <b/>
      <sz val="14"/>
      <color theme="1"/>
      <name val="Calibri"/>
      <family val="2"/>
      <charset val="238"/>
      <scheme val="minor"/>
    </font>
    <font>
      <b/>
      <sz val="14"/>
      <color theme="0"/>
      <name val="Calibri"/>
      <family val="2"/>
      <charset val="238"/>
      <scheme val="minor"/>
    </font>
    <font>
      <b/>
      <i/>
      <sz val="14"/>
      <color rgb="FFFFC000"/>
      <name val="Calibri"/>
      <family val="2"/>
      <charset val="238"/>
      <scheme val="minor"/>
    </font>
    <font>
      <b/>
      <i/>
      <sz val="14"/>
      <color theme="0"/>
      <name val="Calibri"/>
      <family val="2"/>
      <charset val="238"/>
      <scheme val="minor"/>
    </font>
    <font>
      <b/>
      <i/>
      <sz val="12"/>
      <color theme="1"/>
      <name val="Calibri"/>
      <family val="2"/>
      <charset val="238"/>
      <scheme val="minor"/>
    </font>
    <font>
      <sz val="11"/>
      <color theme="7" tint="-0.499984740745262"/>
      <name val="Calibri"/>
      <family val="2"/>
      <charset val="238"/>
      <scheme val="minor"/>
    </font>
    <font>
      <sz val="11"/>
      <color rgb="FFC00000"/>
      <name val="Calibri"/>
      <family val="2"/>
      <charset val="238"/>
      <scheme val="minor"/>
    </font>
    <font>
      <i/>
      <sz val="11"/>
      <color rgb="FFC00000"/>
      <name val="Calibri"/>
      <family val="2"/>
      <charset val="238"/>
      <scheme val="minor"/>
    </font>
    <font>
      <b/>
      <sz val="16"/>
      <color theme="1"/>
      <name val="Calibri"/>
      <family val="2"/>
      <charset val="238"/>
      <scheme val="minor"/>
    </font>
    <font>
      <b/>
      <sz val="18"/>
      <color theme="8" tint="-0.499984740745262"/>
      <name val="Calibri"/>
      <family val="2"/>
      <charset val="238"/>
      <scheme val="minor"/>
    </font>
    <font>
      <b/>
      <sz val="18"/>
      <color rgb="FFFFFF00"/>
      <name val="Calibri"/>
      <family val="2"/>
      <charset val="238"/>
      <scheme val="minor"/>
    </font>
    <font>
      <b/>
      <sz val="12"/>
      <color rgb="FFFFC000"/>
      <name val="Calibri"/>
      <family val="2"/>
      <charset val="238"/>
      <scheme val="minor"/>
    </font>
    <font>
      <b/>
      <i/>
      <sz val="12"/>
      <color rgb="FFFFC000"/>
      <name val="Calibri"/>
      <family val="2"/>
      <charset val="238"/>
      <scheme val="minor"/>
    </font>
    <font>
      <b/>
      <sz val="18"/>
      <name val="Calibri"/>
      <family val="2"/>
      <charset val="238"/>
      <scheme val="minor"/>
    </font>
    <font>
      <b/>
      <i/>
      <sz val="12"/>
      <color theme="0"/>
      <name val="Calibri"/>
      <family val="2"/>
      <charset val="238"/>
      <scheme val="minor"/>
    </font>
    <font>
      <sz val="12"/>
      <color theme="2"/>
      <name val="Calibri"/>
      <family val="2"/>
      <charset val="238"/>
      <scheme val="minor"/>
    </font>
    <font>
      <b/>
      <sz val="12"/>
      <color rgb="FFFFFF00"/>
      <name val="Calibri"/>
      <family val="2"/>
      <charset val="238"/>
      <scheme val="minor"/>
    </font>
    <font>
      <sz val="12"/>
      <color rgb="FFFFFF00"/>
      <name val="Calibri"/>
      <family val="2"/>
      <charset val="238"/>
      <scheme val="minor"/>
    </font>
    <font>
      <b/>
      <sz val="12"/>
      <color theme="2"/>
      <name val="Calibri"/>
      <family val="2"/>
      <charset val="238"/>
      <scheme val="minor"/>
    </font>
    <font>
      <b/>
      <sz val="11"/>
      <color rgb="FF00B050"/>
      <name val="Calibri"/>
      <family val="2"/>
      <charset val="238"/>
      <scheme val="minor"/>
    </font>
    <font>
      <b/>
      <i/>
      <sz val="11"/>
      <color rgb="FF00B050"/>
      <name val="Calibri"/>
      <family val="2"/>
      <charset val="238"/>
      <scheme val="minor"/>
    </font>
    <font>
      <b/>
      <sz val="11"/>
      <color theme="1" tint="0.34998626667073579"/>
      <name val="Calibri"/>
      <family val="2"/>
      <charset val="238"/>
      <scheme val="minor"/>
    </font>
    <font>
      <b/>
      <i/>
      <sz val="11"/>
      <color theme="1" tint="0.34998626667073579"/>
      <name val="Calibri"/>
      <family val="2"/>
      <charset val="238"/>
      <scheme val="minor"/>
    </font>
    <font>
      <b/>
      <sz val="11"/>
      <color rgb="FFC59EE2"/>
      <name val="Calibri"/>
      <family val="2"/>
      <charset val="238"/>
      <scheme val="minor"/>
    </font>
    <font>
      <b/>
      <i/>
      <sz val="11"/>
      <color rgb="FFC59EE2"/>
      <name val="Calibri"/>
      <family val="2"/>
      <charset val="238"/>
      <scheme val="minor"/>
    </font>
    <font>
      <i/>
      <sz val="11"/>
      <color rgb="FF0070C0"/>
      <name val="Calibri"/>
      <family val="2"/>
      <charset val="238"/>
      <scheme val="minor"/>
    </font>
    <font>
      <b/>
      <sz val="14"/>
      <color rgb="FFC00000"/>
      <name val="Calibri"/>
      <family val="2"/>
      <charset val="238"/>
      <scheme val="minor"/>
    </font>
    <font>
      <b/>
      <u val="double"/>
      <sz val="16"/>
      <color theme="1"/>
      <name val="Calibri"/>
      <family val="2"/>
      <charset val="238"/>
      <scheme val="minor"/>
    </font>
    <font>
      <b/>
      <u/>
      <sz val="14"/>
      <color rgb="FF0070C0"/>
      <name val="Calibri"/>
      <family val="2"/>
      <charset val="238"/>
      <scheme val="minor"/>
    </font>
    <font>
      <b/>
      <u/>
      <sz val="14"/>
      <color theme="9" tint="-0.499984740745262"/>
      <name val="Calibri"/>
      <family val="2"/>
      <charset val="238"/>
      <scheme val="minor"/>
    </font>
    <font>
      <b/>
      <sz val="10"/>
      <color rgb="FFC00000"/>
      <name val="Calibri"/>
      <family val="2"/>
      <charset val="238"/>
      <scheme val="minor"/>
    </font>
    <font>
      <sz val="14"/>
      <color theme="5" tint="0.39997558519241921"/>
      <name val="Calibri"/>
      <family val="2"/>
      <charset val="238"/>
      <scheme val="minor"/>
    </font>
    <font>
      <b/>
      <i/>
      <sz val="14"/>
      <color rgb="FFC00000"/>
      <name val="Calibri"/>
      <family val="2"/>
      <charset val="238"/>
      <scheme val="minor"/>
    </font>
    <font>
      <b/>
      <i/>
      <sz val="11"/>
      <color theme="1"/>
      <name val="Calibri"/>
      <family val="2"/>
      <charset val="238"/>
      <scheme val="minor"/>
    </font>
    <font>
      <b/>
      <i/>
      <sz val="14"/>
      <color rgb="FF00B050"/>
      <name val="Calibri"/>
      <family val="2"/>
      <charset val="238"/>
      <scheme val="minor"/>
    </font>
    <font>
      <b/>
      <sz val="9"/>
      <color theme="1"/>
      <name val="Calibri"/>
      <family val="2"/>
      <charset val="238"/>
      <scheme val="minor"/>
    </font>
    <font>
      <b/>
      <sz val="9"/>
      <color rgb="FF0070C0"/>
      <name val="Calibri"/>
      <family val="2"/>
      <charset val="238"/>
      <scheme val="minor"/>
    </font>
    <font>
      <b/>
      <i/>
      <sz val="9"/>
      <color theme="1"/>
      <name val="Calibri"/>
      <family val="2"/>
      <charset val="238"/>
      <scheme val="minor"/>
    </font>
    <font>
      <sz val="10"/>
      <color theme="1"/>
      <name val="Calibri"/>
      <family val="2"/>
      <charset val="238"/>
      <scheme val="minor"/>
    </font>
    <font>
      <sz val="10"/>
      <color theme="1"/>
      <name val="Arial"/>
      <family val="2"/>
      <charset val="238"/>
    </font>
    <font>
      <b/>
      <sz val="10"/>
      <color theme="1"/>
      <name val="Arial"/>
      <family val="2"/>
      <charset val="238"/>
    </font>
    <font>
      <sz val="9"/>
      <color indexed="81"/>
      <name val="Tahoma"/>
      <family val="2"/>
      <charset val="238"/>
    </font>
    <font>
      <sz val="10"/>
      <color theme="1"/>
      <name val="Calibri"/>
      <family val="2"/>
      <charset val="238"/>
    </font>
    <font>
      <b/>
      <i/>
      <sz val="11"/>
      <color theme="8" tint="-0.499984740745262"/>
      <name val="Calibri"/>
      <family val="2"/>
      <charset val="238"/>
      <scheme val="minor"/>
    </font>
    <font>
      <i/>
      <sz val="11"/>
      <color theme="8" tint="-0.499984740745262"/>
      <name val="Calibri"/>
      <family val="2"/>
      <charset val="238"/>
      <scheme val="minor"/>
    </font>
    <font>
      <b/>
      <sz val="11"/>
      <color rgb="FFFFFF00"/>
      <name val="Calibri"/>
      <family val="2"/>
      <charset val="238"/>
    </font>
    <font>
      <b/>
      <sz val="11"/>
      <color theme="9" tint="-0.499984740745262"/>
      <name val="Calibri"/>
      <family val="2"/>
      <charset val="238"/>
      <scheme val="minor"/>
    </font>
    <font>
      <b/>
      <sz val="12"/>
      <name val="Calibri"/>
      <family val="2"/>
      <charset val="238"/>
    </font>
    <font>
      <sz val="12"/>
      <color theme="1"/>
      <name val="Calibri"/>
      <family val="2"/>
      <charset val="238"/>
      <scheme val="minor"/>
    </font>
    <font>
      <b/>
      <sz val="9"/>
      <color rgb="FF00B050"/>
      <name val="Calibri"/>
      <family val="2"/>
      <charset val="238"/>
    </font>
    <font>
      <b/>
      <sz val="10"/>
      <color indexed="18"/>
      <name val="Calibri"/>
      <family val="2"/>
      <charset val="238"/>
    </font>
    <font>
      <sz val="9"/>
      <color theme="1"/>
      <name val="Calibri"/>
      <family val="2"/>
      <charset val="238"/>
      <scheme val="minor"/>
    </font>
    <font>
      <b/>
      <i/>
      <sz val="10"/>
      <color theme="0"/>
      <name val="Calibri"/>
      <family val="2"/>
      <charset val="238"/>
    </font>
    <font>
      <b/>
      <i/>
      <sz val="10"/>
      <color theme="0"/>
      <name val="Calibri"/>
      <family val="2"/>
      <charset val="238"/>
      <scheme val="minor"/>
    </font>
    <font>
      <b/>
      <sz val="10"/>
      <color theme="1"/>
      <name val="Calibri"/>
      <family val="2"/>
      <charset val="238"/>
      <scheme val="minor"/>
    </font>
    <font>
      <b/>
      <i/>
      <sz val="10"/>
      <color rgb="FFFFFF00"/>
      <name val="Calibri"/>
      <family val="2"/>
      <charset val="238"/>
    </font>
    <font>
      <b/>
      <i/>
      <sz val="11"/>
      <color rgb="FFFFFF00"/>
      <name val="Calibri"/>
      <family val="2"/>
      <charset val="238"/>
      <scheme val="minor"/>
    </font>
    <font>
      <b/>
      <sz val="10"/>
      <color theme="0"/>
      <name val="Calibri"/>
      <family val="2"/>
      <charset val="238"/>
    </font>
    <font>
      <b/>
      <sz val="9"/>
      <color theme="0"/>
      <name val="Calibri"/>
      <family val="2"/>
      <charset val="238"/>
    </font>
    <font>
      <b/>
      <sz val="12"/>
      <color indexed="9"/>
      <name val="Calibri"/>
      <family val="2"/>
      <charset val="238"/>
    </font>
    <font>
      <b/>
      <sz val="9"/>
      <color theme="5" tint="-0.249977111117893"/>
      <name val="Calibri"/>
      <family val="2"/>
      <charset val="238"/>
      <scheme val="minor"/>
    </font>
    <font>
      <b/>
      <sz val="10"/>
      <color rgb="FFFFFF00"/>
      <name val="Calibri"/>
      <family val="2"/>
      <charset val="238"/>
      <scheme val="minor"/>
    </font>
    <font>
      <b/>
      <sz val="10"/>
      <color theme="5" tint="-0.249977111117893"/>
      <name val="Calibri"/>
      <family val="2"/>
      <charset val="238"/>
      <scheme val="minor"/>
    </font>
    <font>
      <sz val="10"/>
      <color indexed="8"/>
      <name val="Calibri"/>
      <family val="2"/>
      <charset val="238"/>
    </font>
    <font>
      <i/>
      <sz val="9"/>
      <color theme="1"/>
      <name val="Calibri"/>
      <family val="2"/>
      <charset val="238"/>
      <scheme val="minor"/>
    </font>
    <font>
      <sz val="9"/>
      <color rgb="FFFF0000"/>
      <name val="Calibri"/>
      <family val="2"/>
      <charset val="238"/>
      <scheme val="minor"/>
    </font>
    <font>
      <sz val="10"/>
      <color rgb="FFFF0000"/>
      <name val="Calibri"/>
      <family val="2"/>
      <charset val="238"/>
      <scheme val="minor"/>
    </font>
    <font>
      <i/>
      <sz val="8"/>
      <color theme="1"/>
      <name val="Calibri"/>
      <family val="2"/>
      <charset val="238"/>
      <scheme val="minor"/>
    </font>
    <font>
      <sz val="10"/>
      <name val="Calibri"/>
      <family val="2"/>
      <charset val="238"/>
      <scheme val="minor"/>
    </font>
    <font>
      <b/>
      <sz val="12"/>
      <color theme="0"/>
      <name val="Calibri"/>
      <family val="2"/>
      <charset val="238"/>
    </font>
    <font>
      <b/>
      <sz val="9"/>
      <color rgb="FFFF0000"/>
      <name val="Calibri"/>
      <family val="2"/>
      <charset val="238"/>
      <scheme val="minor"/>
    </font>
    <font>
      <sz val="9"/>
      <name val="Calibri"/>
      <family val="2"/>
      <charset val="238"/>
    </font>
    <font>
      <b/>
      <sz val="9"/>
      <color indexed="9"/>
      <name val="Tahoma"/>
      <family val="2"/>
      <charset val="238"/>
    </font>
    <font>
      <sz val="9"/>
      <color indexed="9"/>
      <name val="Tahoma"/>
      <family val="2"/>
      <charset val="238"/>
    </font>
    <font>
      <sz val="10"/>
      <color indexed="81"/>
      <name val="Calibri"/>
      <family val="2"/>
      <charset val="238"/>
      <scheme val="minor"/>
    </font>
    <font>
      <i/>
      <sz val="9"/>
      <color indexed="81"/>
      <name val="Tahoma"/>
      <family val="2"/>
      <charset val="238"/>
    </font>
    <font>
      <sz val="8"/>
      <color indexed="81"/>
      <name val="Calibri"/>
      <family val="2"/>
      <charset val="238"/>
      <scheme val="minor"/>
    </font>
    <font>
      <b/>
      <sz val="8"/>
      <color indexed="81"/>
      <name val="Tahoma"/>
      <family val="2"/>
      <charset val="238"/>
    </font>
    <font>
      <sz val="8"/>
      <color indexed="81"/>
      <name val="Tahoma"/>
      <family val="2"/>
      <charset val="238"/>
    </font>
    <font>
      <sz val="12"/>
      <color indexed="81"/>
      <name val="Tahoma"/>
      <family val="2"/>
      <charset val="238"/>
    </font>
    <font>
      <sz val="11"/>
      <color theme="4" tint="0.39997558519241921"/>
      <name val="Calibri"/>
      <family val="2"/>
      <charset val="238"/>
      <scheme val="minor"/>
    </font>
    <font>
      <b/>
      <sz val="10"/>
      <name val="Arial"/>
      <family val="2"/>
      <charset val="238"/>
    </font>
    <font>
      <b/>
      <i/>
      <sz val="10"/>
      <color theme="1"/>
      <name val="Arial"/>
      <family val="2"/>
      <charset val="238"/>
    </font>
    <font>
      <b/>
      <sz val="10"/>
      <color indexed="8"/>
      <name val="Arial"/>
      <family val="2"/>
      <charset val="238"/>
    </font>
    <font>
      <b/>
      <sz val="12"/>
      <color indexed="8"/>
      <name val="Arial"/>
      <family val="2"/>
      <charset val="238"/>
    </font>
    <font>
      <sz val="10"/>
      <color indexed="8"/>
      <name val="Arial"/>
      <family val="2"/>
      <charset val="238"/>
    </font>
    <font>
      <sz val="11"/>
      <color theme="9" tint="-0.499984740745262"/>
      <name val="Calibri"/>
      <family val="2"/>
      <charset val="238"/>
      <scheme val="minor"/>
    </font>
    <font>
      <b/>
      <sz val="20"/>
      <color rgb="FFFF2D1D"/>
      <name val="Calibri"/>
      <family val="2"/>
      <charset val="238"/>
      <scheme val="minor"/>
    </font>
    <font>
      <sz val="12"/>
      <color theme="0"/>
      <name val="Calibri"/>
      <family val="2"/>
      <charset val="238"/>
      <scheme val="minor"/>
    </font>
    <font>
      <sz val="12"/>
      <color rgb="FFC00000"/>
      <name val="Calibri"/>
      <family val="2"/>
      <charset val="238"/>
      <scheme val="minor"/>
    </font>
    <font>
      <b/>
      <sz val="12"/>
      <color rgb="FF7030A0"/>
      <name val="Calibri"/>
      <family val="2"/>
      <charset val="238"/>
      <scheme val="minor"/>
    </font>
    <font>
      <b/>
      <sz val="18"/>
      <color rgb="FF7030A0"/>
      <name val="Calibri"/>
      <family val="2"/>
      <charset val="238"/>
      <scheme val="minor"/>
    </font>
    <font>
      <b/>
      <sz val="11"/>
      <color rgb="FF7030A0"/>
      <name val="Calibri"/>
      <family val="2"/>
      <charset val="238"/>
      <scheme val="minor"/>
    </font>
    <font>
      <b/>
      <sz val="9"/>
      <color rgb="FF7030A0"/>
      <name val="Calibri"/>
      <family val="2"/>
      <charset val="238"/>
      <scheme val="minor"/>
    </font>
    <font>
      <b/>
      <sz val="8"/>
      <color rgb="FF7030A0"/>
      <name val="Calibri"/>
      <family val="2"/>
      <charset val="238"/>
      <scheme val="minor"/>
    </font>
    <font>
      <sz val="11"/>
      <color rgb="FF7030A0"/>
      <name val="Calibri"/>
      <family val="2"/>
      <charset val="238"/>
      <scheme val="minor"/>
    </font>
    <font>
      <sz val="9"/>
      <color rgb="FF7030A0"/>
      <name val="Calibri"/>
      <family val="2"/>
      <charset val="238"/>
      <scheme val="minor"/>
    </font>
    <font>
      <b/>
      <sz val="12"/>
      <color rgb="FFC00000"/>
      <name val="Calibri"/>
      <family val="2"/>
      <charset val="238"/>
      <scheme val="minor"/>
    </font>
    <font>
      <b/>
      <sz val="16"/>
      <color rgb="FFC00000"/>
      <name val="Calibri"/>
      <family val="2"/>
      <charset val="238"/>
      <scheme val="minor"/>
    </font>
    <font>
      <sz val="8"/>
      <color rgb="FF7030A0"/>
      <name val="Calibri"/>
      <family val="2"/>
      <charset val="238"/>
      <scheme val="minor"/>
    </font>
    <font>
      <sz val="10"/>
      <color rgb="FF7030A0"/>
      <name val="Calibri"/>
      <family val="2"/>
      <charset val="238"/>
      <scheme val="minor"/>
    </font>
    <font>
      <b/>
      <sz val="14"/>
      <color rgb="FFFF0000"/>
      <name val="Calibri"/>
      <family val="2"/>
      <charset val="238"/>
      <scheme val="minor"/>
    </font>
    <font>
      <b/>
      <sz val="18"/>
      <color rgb="FF0070C0"/>
      <name val="Calibri"/>
      <family val="2"/>
      <charset val="238"/>
      <scheme val="minor"/>
    </font>
    <font>
      <b/>
      <i/>
      <sz val="12"/>
      <color rgb="FFC00000"/>
      <name val="Calibri"/>
      <family val="2"/>
      <charset val="238"/>
      <scheme val="minor"/>
    </font>
    <font>
      <b/>
      <i/>
      <sz val="11"/>
      <color rgb="FFC00000"/>
      <name val="Calibri"/>
      <family val="2"/>
      <charset val="238"/>
      <scheme val="minor"/>
    </font>
    <font>
      <b/>
      <i/>
      <sz val="14"/>
      <color rgb="FF0070C0"/>
      <name val="Calibri"/>
      <family val="2"/>
      <charset val="238"/>
      <scheme val="minor"/>
    </font>
    <font>
      <i/>
      <sz val="12"/>
      <color theme="1"/>
      <name val="Calibri"/>
      <family val="2"/>
      <charset val="238"/>
      <scheme val="minor"/>
    </font>
    <font>
      <b/>
      <sz val="11"/>
      <color rgb="FFFF2D1D"/>
      <name val="Calibri"/>
      <family val="2"/>
      <charset val="238"/>
      <scheme val="minor"/>
    </font>
    <font>
      <sz val="11"/>
      <color rgb="FFFFFF00"/>
      <name val="Calibri"/>
      <family val="2"/>
      <charset val="238"/>
      <scheme val="minor"/>
    </font>
    <font>
      <b/>
      <sz val="12"/>
      <color rgb="FF002060"/>
      <name val="Calibri"/>
      <family val="2"/>
      <charset val="238"/>
      <scheme val="minor"/>
    </font>
    <font>
      <b/>
      <sz val="16"/>
      <color rgb="FF0070C0"/>
      <name val="Calibri"/>
      <family val="2"/>
      <charset val="238"/>
      <scheme val="minor"/>
    </font>
    <font>
      <b/>
      <sz val="26"/>
      <color rgb="FF002060"/>
      <name val="Calibri"/>
      <family val="2"/>
      <charset val="238"/>
      <scheme val="minor"/>
    </font>
    <font>
      <b/>
      <sz val="20"/>
      <color rgb="FFFFFF00"/>
      <name val="Calibri"/>
      <family val="2"/>
      <charset val="238"/>
      <scheme val="minor"/>
    </font>
    <font>
      <sz val="12"/>
      <color theme="7"/>
      <name val="Calibri"/>
      <family val="2"/>
      <charset val="238"/>
      <scheme val="minor"/>
    </font>
    <font>
      <b/>
      <sz val="16"/>
      <color rgb="FF00B050"/>
      <name val="Calibri"/>
      <family val="2"/>
      <charset val="238"/>
      <scheme val="minor"/>
    </font>
    <font>
      <sz val="16"/>
      <color theme="1"/>
      <name val="Calibri"/>
      <family val="2"/>
      <charset val="238"/>
      <scheme val="minor"/>
    </font>
    <font>
      <sz val="18"/>
      <color theme="1"/>
      <name val="Calibri"/>
      <family val="2"/>
      <charset val="238"/>
      <scheme val="minor"/>
    </font>
    <font>
      <b/>
      <sz val="16"/>
      <color rgb="FF002060"/>
      <name val="Calibri"/>
      <family val="2"/>
      <charset val="238"/>
      <scheme val="minor"/>
    </font>
    <font>
      <b/>
      <sz val="12"/>
      <color rgb="FF00B050"/>
      <name val="Calibri"/>
      <family val="2"/>
      <charset val="238"/>
      <scheme val="minor"/>
    </font>
    <font>
      <sz val="11"/>
      <color rgb="FF00B050"/>
      <name val="Calibri"/>
      <family val="2"/>
      <charset val="238"/>
      <scheme val="minor"/>
    </font>
    <font>
      <b/>
      <sz val="12"/>
      <color theme="6" tint="0.79998168889431442"/>
      <name val="Calibri"/>
      <family val="2"/>
      <charset val="238"/>
      <scheme val="minor"/>
    </font>
    <font>
      <b/>
      <sz val="16"/>
      <color rgb="FF7030A0"/>
      <name val="Calibri"/>
      <family val="2"/>
      <charset val="238"/>
      <scheme val="minor"/>
    </font>
    <font>
      <b/>
      <sz val="9"/>
      <color indexed="81"/>
      <name val="Tahoma"/>
      <family val="2"/>
      <charset val="238"/>
    </font>
    <font>
      <b/>
      <sz val="9"/>
      <color indexed="10"/>
      <name val="Tahoma"/>
      <family val="2"/>
      <charset val="238"/>
    </font>
    <font>
      <sz val="9"/>
      <color indexed="10"/>
      <name val="Tahoma"/>
      <family val="2"/>
      <charset val="238"/>
    </font>
    <font>
      <sz val="8"/>
      <name val="Calibri"/>
      <family val="2"/>
      <charset val="238"/>
      <scheme val="minor"/>
    </font>
    <font>
      <sz val="11"/>
      <name val="Calibri"/>
      <family val="2"/>
      <charset val="238"/>
      <scheme val="minor"/>
    </font>
    <font>
      <sz val="10"/>
      <color rgb="FF002060"/>
      <name val="Calibri"/>
      <family val="2"/>
      <charset val="238"/>
    </font>
    <font>
      <b/>
      <sz val="10"/>
      <color rgb="FF002060"/>
      <name val="Calibri"/>
      <family val="2"/>
      <charset val="238"/>
    </font>
    <font>
      <sz val="10"/>
      <color theme="0"/>
      <name val="Calibri"/>
      <family val="2"/>
      <charset val="238"/>
    </font>
    <font>
      <b/>
      <sz val="11"/>
      <color rgb="FF00529C"/>
      <name val="Arial"/>
      <family val="2"/>
      <charset val="238"/>
    </font>
    <font>
      <b/>
      <sz val="12"/>
      <color rgb="FF00529C"/>
      <name val="Arial"/>
      <family val="2"/>
      <charset val="238"/>
    </font>
    <font>
      <b/>
      <sz val="9"/>
      <color rgb="FF00529C"/>
      <name val="Arial"/>
      <family val="2"/>
      <charset val="238"/>
    </font>
    <font>
      <sz val="9"/>
      <color rgb="FF00529C"/>
      <name val="Arial"/>
      <family val="2"/>
      <charset val="238"/>
    </font>
    <font>
      <sz val="11"/>
      <color theme="1"/>
      <name val="Calibri"/>
      <family val="2"/>
      <charset val="238"/>
    </font>
    <font>
      <u/>
      <sz val="11"/>
      <color theme="10"/>
      <name val="Calibri"/>
      <family val="2"/>
      <charset val="238"/>
      <scheme val="minor"/>
    </font>
    <font>
      <sz val="11"/>
      <name val="Times New Roman"/>
      <family val="1"/>
      <charset val="238"/>
    </font>
    <font>
      <sz val="10"/>
      <name val="Times New Roman"/>
      <family val="1"/>
      <charset val="238"/>
    </font>
    <font>
      <b/>
      <sz val="8"/>
      <color rgb="FFFF0000"/>
      <name val="Arial"/>
      <family val="2"/>
      <charset val="238"/>
    </font>
    <font>
      <sz val="8"/>
      <name val="Arial"/>
      <family val="2"/>
      <charset val="238"/>
    </font>
    <font>
      <b/>
      <sz val="11"/>
      <name val="Times New Roman"/>
      <family val="1"/>
      <charset val="238"/>
    </font>
    <font>
      <b/>
      <sz val="8"/>
      <color rgb="FFFF0000"/>
      <name val="Times New Roman"/>
      <family val="1"/>
      <charset val="238"/>
    </font>
    <font>
      <sz val="8"/>
      <name val="Times New Roman"/>
      <family val="1"/>
      <charset val="238"/>
    </font>
    <font>
      <b/>
      <sz val="10"/>
      <name val="Times New Roman"/>
      <family val="1"/>
      <charset val="238"/>
    </font>
    <font>
      <b/>
      <sz val="12"/>
      <name val="Times New Roman"/>
      <family val="1"/>
      <charset val="238"/>
    </font>
    <font>
      <strike/>
      <sz val="11"/>
      <name val="Times New Roman"/>
      <family val="1"/>
      <charset val="238"/>
    </font>
    <font>
      <b/>
      <sz val="9"/>
      <color rgb="FFFF0000"/>
      <name val="Times New Roman"/>
      <family val="1"/>
      <charset val="238"/>
    </font>
    <font>
      <sz val="9"/>
      <name val="Times New Roman"/>
      <family val="1"/>
      <charset val="238"/>
    </font>
    <font>
      <sz val="10"/>
      <color indexed="10"/>
      <name val="Times New Roman"/>
      <family val="1"/>
      <charset val="238"/>
    </font>
    <font>
      <sz val="11"/>
      <color indexed="10"/>
      <name val="Times New Roman"/>
      <family val="1"/>
      <charset val="238"/>
    </font>
    <font>
      <sz val="8"/>
      <color rgb="FFFF0000"/>
      <name val="Times New Roman"/>
      <family val="1"/>
      <charset val="238"/>
    </font>
    <font>
      <sz val="10"/>
      <color rgb="FFFF0000"/>
      <name val="Times New Roman"/>
      <family val="1"/>
      <charset val="238"/>
    </font>
    <font>
      <sz val="11"/>
      <color rgb="FFFF0000"/>
      <name val="Times New Roman"/>
      <family val="1"/>
      <charset val="238"/>
    </font>
    <font>
      <sz val="10"/>
      <color rgb="FF0070C0"/>
      <name val="Calibri"/>
      <family val="2"/>
      <charset val="238"/>
    </font>
    <font>
      <b/>
      <sz val="11"/>
      <color rgb="FFC00000"/>
      <name val="Calibri"/>
      <family val="2"/>
      <charset val="238"/>
      <scheme val="minor"/>
    </font>
    <font>
      <b/>
      <sz val="11"/>
      <color rgb="FF002060"/>
      <name val="Calibri"/>
      <family val="2"/>
      <charset val="238"/>
      <scheme val="minor"/>
    </font>
    <font>
      <sz val="11"/>
      <color rgb="FF002060"/>
      <name val="Calibri"/>
      <family val="2"/>
      <charset val="238"/>
      <scheme val="minor"/>
    </font>
    <font>
      <i/>
      <sz val="11"/>
      <color theme="5" tint="-0.249977111117893"/>
      <name val="Calibri"/>
      <family val="2"/>
      <charset val="238"/>
      <scheme val="minor"/>
    </font>
    <font>
      <sz val="14"/>
      <color theme="1"/>
      <name val="Calibri"/>
      <family val="2"/>
      <charset val="238"/>
      <scheme val="minor"/>
    </font>
    <font>
      <b/>
      <sz val="14"/>
      <color rgb="FFFF0000"/>
      <name val="Calibri"/>
      <family val="2"/>
      <charset val="238"/>
    </font>
    <font>
      <sz val="14"/>
      <color rgb="FFFF0000"/>
      <name val="Calibri"/>
      <family val="2"/>
      <charset val="238"/>
      <scheme val="minor"/>
    </font>
  </fonts>
  <fills count="69">
    <fill>
      <patternFill patternType="none"/>
    </fill>
    <fill>
      <patternFill patternType="gray125"/>
    </fill>
    <fill>
      <patternFill patternType="solid">
        <fgColor indexed="44"/>
        <bgColor indexed="64"/>
      </patternFill>
    </fill>
    <fill>
      <patternFill patternType="solid">
        <fgColor indexed="27"/>
        <bgColor indexed="64"/>
      </patternFill>
    </fill>
    <fill>
      <patternFill patternType="solid">
        <fgColor indexed="26"/>
        <bgColor indexed="64"/>
      </patternFill>
    </fill>
    <fill>
      <patternFill patternType="solid">
        <fgColor indexed="9"/>
        <bgColor indexed="64"/>
      </patternFill>
    </fill>
    <fill>
      <patternFill patternType="solid">
        <fgColor indexed="9"/>
        <bgColor indexed="22"/>
      </patternFill>
    </fill>
    <fill>
      <gradientFill degree="90">
        <stop position="0">
          <color rgb="FFF5F5F5"/>
        </stop>
        <stop position="1">
          <color theme="0" tint="-0.25098422193060094"/>
        </stop>
      </gradientFill>
    </fill>
    <fill>
      <gradientFill degree="90">
        <stop position="0">
          <color rgb="FFDDE9F7"/>
        </stop>
        <stop position="1">
          <color theme="4" tint="0.40000610370189521"/>
        </stop>
      </gradientFill>
    </fill>
    <fill>
      <patternFill patternType="solid">
        <fgColor rgb="FFF9F9F9"/>
        <bgColor indexed="64"/>
      </patternFill>
    </fill>
    <fill>
      <patternFill patternType="solid">
        <fgColor theme="5"/>
      </patternFill>
    </fill>
    <fill>
      <patternFill patternType="solid">
        <fgColor theme="3"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gray0625">
        <fgColor auto="1"/>
        <bgColor rgb="FFFFFFAF"/>
      </patternFill>
    </fill>
    <fill>
      <patternFill patternType="lightGrid">
        <bgColor rgb="FFFFCCFF"/>
      </patternFill>
    </fill>
    <fill>
      <patternFill patternType="solid">
        <fgColor theme="2" tint="-9.9978637043366805E-2"/>
        <bgColor indexed="64"/>
      </patternFill>
    </fill>
    <fill>
      <patternFill patternType="solid">
        <fgColor theme="8" tint="-0.499984740745262"/>
        <bgColor indexed="64"/>
      </patternFill>
    </fill>
    <fill>
      <patternFill patternType="solid">
        <fgColor theme="7" tint="0.79998168889431442"/>
        <bgColor indexed="64"/>
      </patternFill>
    </fill>
    <fill>
      <patternFill patternType="solid">
        <fgColor theme="2" tint="-0.499984740745262"/>
        <bgColor indexed="64"/>
      </patternFill>
    </fill>
    <fill>
      <patternFill patternType="solid">
        <fgColor rgb="FFC00000"/>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7" tint="-0.499984740745262"/>
        <bgColor indexed="64"/>
      </patternFill>
    </fill>
    <fill>
      <patternFill patternType="solid">
        <fgColor rgb="FF0070C0"/>
        <bgColor indexed="64"/>
      </patternFill>
    </fill>
    <fill>
      <patternFill patternType="solid">
        <fgColor rgb="FFFFC000"/>
        <bgColor indexed="64"/>
      </patternFill>
    </fill>
    <fill>
      <patternFill patternType="solid">
        <fgColor rgb="FF00B050"/>
        <bgColor indexed="64"/>
      </patternFill>
    </fill>
    <fill>
      <patternFill patternType="solid">
        <fgColor rgb="FFFF99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2"/>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CFF"/>
        <bgColor indexed="64"/>
      </patternFill>
    </fill>
    <fill>
      <patternFill patternType="solid">
        <fgColor theme="0" tint="-4.9989318521683403E-2"/>
        <bgColor indexed="64"/>
      </patternFill>
    </fill>
    <fill>
      <patternFill patternType="solid">
        <fgColor rgb="FFFFE89F"/>
        <bgColor indexed="64"/>
      </patternFill>
    </fill>
    <fill>
      <patternFill patternType="solid">
        <fgColor rgb="FFFFFFCC"/>
        <bgColor indexed="64"/>
      </patternFill>
    </fill>
    <fill>
      <patternFill patternType="solid">
        <fgColor theme="0" tint="-0.14996795556505021"/>
        <bgColor indexed="64"/>
      </patternFill>
    </fill>
    <fill>
      <patternFill patternType="lightGray">
        <fgColor rgb="FF00B050"/>
      </patternFill>
    </fill>
    <fill>
      <patternFill patternType="lightGray">
        <fgColor rgb="FFC00000"/>
      </patternFill>
    </fill>
    <fill>
      <patternFill patternType="lightGray">
        <fgColor theme="7" tint="-0.499984740745262"/>
        <bgColor indexed="65"/>
      </patternFill>
    </fill>
    <fill>
      <patternFill patternType="lightGray">
        <fgColor theme="8" tint="-0.499984740745262"/>
        <bgColor indexed="65"/>
      </patternFill>
    </fill>
    <fill>
      <patternFill patternType="solid">
        <fgColor rgb="FF92D050"/>
        <bgColor indexed="64"/>
      </patternFill>
    </fill>
    <fill>
      <patternFill patternType="solid">
        <fgColor rgb="FFFFFFAF"/>
        <bgColor indexed="64"/>
      </patternFill>
    </fill>
    <fill>
      <patternFill patternType="solid">
        <fgColor rgb="FF01FF74"/>
        <bgColor indexed="64"/>
      </patternFill>
    </fill>
    <fill>
      <patternFill patternType="solid">
        <fgColor theme="9" tint="-0.499984740745262"/>
        <bgColor indexed="64"/>
      </patternFill>
    </fill>
    <fill>
      <patternFill patternType="solid">
        <fgColor theme="7"/>
        <bgColor indexed="64"/>
      </patternFill>
    </fill>
    <fill>
      <patternFill patternType="solid">
        <fgColor theme="5"/>
        <bgColor indexed="64"/>
      </patternFill>
    </fill>
    <fill>
      <patternFill patternType="solid">
        <fgColor rgb="FF002060"/>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9" tint="0.79998168889431442"/>
        <bgColor theme="9" tint="0.79998168889431442"/>
      </patternFill>
    </fill>
    <fill>
      <patternFill patternType="solid">
        <fgColor rgb="FFCC00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D9FCAE"/>
        <bgColor indexed="64"/>
      </patternFill>
    </fill>
    <fill>
      <patternFill patternType="solid">
        <fgColor rgb="FFEFFC8C"/>
        <bgColor indexed="64"/>
      </patternFill>
    </fill>
    <fill>
      <patternFill patternType="solid">
        <fgColor rgb="FFFF2D1D"/>
        <bgColor indexed="64"/>
      </patternFill>
    </fill>
    <fill>
      <patternFill patternType="solid">
        <fgColor rgb="FFEF7FE7"/>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indexed="13"/>
        <bgColor indexed="64"/>
      </patternFill>
    </fill>
  </fills>
  <borders count="313">
    <border>
      <left/>
      <right/>
      <top/>
      <bottom/>
      <diagonal/>
    </border>
    <border>
      <left style="hair">
        <color indexed="55"/>
      </left>
      <right style="hair">
        <color indexed="55"/>
      </right>
      <top style="hair">
        <color indexed="55"/>
      </top>
      <bottom style="hair">
        <color indexed="55"/>
      </bottom>
      <diagonal/>
    </border>
    <border>
      <left style="hair">
        <color indexed="27"/>
      </left>
      <right/>
      <top style="hair">
        <color indexed="27"/>
      </top>
      <bottom style="medium">
        <color indexed="27"/>
      </bottom>
      <diagonal/>
    </border>
    <border>
      <left/>
      <right style="medium">
        <color indexed="27"/>
      </right>
      <top style="hair">
        <color indexed="27"/>
      </top>
      <bottom style="medium">
        <color indexed="27"/>
      </bottom>
      <diagonal/>
    </border>
    <border>
      <left style="hair">
        <color indexed="27"/>
      </left>
      <right style="medium">
        <color indexed="27"/>
      </right>
      <top style="hair">
        <color indexed="27"/>
      </top>
      <bottom style="medium">
        <color indexed="27"/>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9"/>
      </left>
      <right/>
      <top style="thin">
        <color indexed="9"/>
      </top>
      <bottom/>
      <diagonal/>
    </border>
    <border>
      <left/>
      <right/>
      <top style="thin">
        <color indexed="9"/>
      </top>
      <bottom/>
      <diagonal/>
    </border>
    <border>
      <left/>
      <right style="thin">
        <color indexed="9"/>
      </right>
      <top style="thin">
        <color indexed="9"/>
      </top>
      <bottom/>
      <diagonal/>
    </border>
    <border>
      <left style="thin">
        <color indexed="9"/>
      </left>
      <right/>
      <top/>
      <bottom/>
      <diagonal/>
    </border>
    <border>
      <left/>
      <right/>
      <top style="hair">
        <color indexed="27"/>
      </top>
      <bottom style="medium">
        <color indexed="27"/>
      </bottom>
      <diagonal/>
    </border>
    <border>
      <left/>
      <right style="thin">
        <color indexed="9"/>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9"/>
      </left>
      <right style="hair">
        <color indexed="9"/>
      </right>
      <top style="hair">
        <color indexed="9"/>
      </top>
      <bottom style="hair">
        <color indexed="9"/>
      </bottom>
      <diagonal/>
    </border>
    <border>
      <left style="hair">
        <color theme="1"/>
      </left>
      <right style="hair">
        <color theme="1"/>
      </right>
      <top style="hair">
        <color theme="1"/>
      </top>
      <bottom style="hair">
        <color theme="1"/>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rgb="FFC00000"/>
      </left>
      <right style="thin">
        <color indexed="64"/>
      </right>
      <top style="thin">
        <color indexed="64"/>
      </top>
      <bottom style="medium">
        <color indexed="64"/>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rgb="FFC00000"/>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double">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C00000"/>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auto="1"/>
      </left>
      <right/>
      <top style="medium">
        <color auto="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diagonalUp="1">
      <left style="medium">
        <color indexed="64"/>
      </left>
      <right/>
      <top style="double">
        <color indexed="64"/>
      </top>
      <bottom/>
      <diagonal style="medium">
        <color theme="0" tint="-4.9989318521683403E-2"/>
      </diagonal>
    </border>
    <border diagonalUp="1">
      <left/>
      <right/>
      <top style="double">
        <color indexed="64"/>
      </top>
      <bottom/>
      <diagonal style="medium">
        <color theme="0" tint="-4.9989318521683403E-2"/>
      </diagonal>
    </border>
    <border diagonalUp="1">
      <left/>
      <right style="medium">
        <color indexed="64"/>
      </right>
      <top style="double">
        <color indexed="64"/>
      </top>
      <bottom/>
      <diagonal style="medium">
        <color theme="0" tint="-4.9989318521683403E-2"/>
      </diagonal>
    </border>
    <border diagonalUp="1">
      <left style="medium">
        <color indexed="64"/>
      </left>
      <right/>
      <top/>
      <bottom/>
      <diagonal style="medium">
        <color theme="0" tint="-4.9989318521683403E-2"/>
      </diagonal>
    </border>
    <border diagonalUp="1">
      <left/>
      <right/>
      <top/>
      <bottom/>
      <diagonal style="medium">
        <color theme="0" tint="-4.9989318521683403E-2"/>
      </diagonal>
    </border>
    <border diagonalUp="1">
      <left/>
      <right style="medium">
        <color indexed="64"/>
      </right>
      <top/>
      <bottom/>
      <diagonal style="medium">
        <color theme="0" tint="-4.9989318521683403E-2"/>
      </diagonal>
    </border>
    <border>
      <left style="medium">
        <color indexed="64"/>
      </left>
      <right/>
      <top style="thin">
        <color indexed="64"/>
      </top>
      <bottom style="double">
        <color indexed="64"/>
      </bottom>
      <diagonal/>
    </border>
    <border diagonalUp="1">
      <left style="medium">
        <color indexed="64"/>
      </left>
      <right/>
      <top/>
      <bottom style="double">
        <color indexed="64"/>
      </bottom>
      <diagonal style="medium">
        <color theme="0" tint="-4.9989318521683403E-2"/>
      </diagonal>
    </border>
    <border diagonalUp="1">
      <left/>
      <right/>
      <top/>
      <bottom style="double">
        <color indexed="64"/>
      </bottom>
      <diagonal style="medium">
        <color theme="0" tint="-4.9989318521683403E-2"/>
      </diagonal>
    </border>
    <border diagonalUp="1">
      <left/>
      <right style="medium">
        <color indexed="64"/>
      </right>
      <top/>
      <bottom style="double">
        <color indexed="64"/>
      </bottom>
      <diagonal style="medium">
        <color theme="0" tint="-4.9989318521683403E-2"/>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indexed="64"/>
      </right>
      <top style="medium">
        <color rgb="FFFF0000"/>
      </top>
      <bottom/>
      <diagonal/>
    </border>
    <border diagonalUp="1">
      <left style="medium">
        <color indexed="64"/>
      </left>
      <right style="thin">
        <color indexed="64"/>
      </right>
      <top style="medium">
        <color rgb="FFFF0000"/>
      </top>
      <bottom/>
      <diagonal style="hair">
        <color indexed="64"/>
      </diagonal>
    </border>
    <border diagonalUp="1">
      <left style="thin">
        <color indexed="64"/>
      </left>
      <right style="thin">
        <color indexed="64"/>
      </right>
      <top style="medium">
        <color rgb="FFFF0000"/>
      </top>
      <bottom/>
      <diagonal style="hair">
        <color indexed="64"/>
      </diagonal>
    </border>
    <border diagonalUp="1">
      <left style="thin">
        <color indexed="64"/>
      </left>
      <right/>
      <top style="medium">
        <color rgb="FFFF0000"/>
      </top>
      <bottom/>
      <diagonal style="hair">
        <color indexed="64"/>
      </diagonal>
    </border>
    <border diagonalUp="1">
      <left/>
      <right style="thin">
        <color indexed="64"/>
      </right>
      <top style="medium">
        <color rgb="FFFF0000"/>
      </top>
      <bottom/>
      <diagonal style="hair">
        <color indexed="64"/>
      </diagonal>
    </border>
    <border diagonalUp="1">
      <left/>
      <right style="medium">
        <color indexed="64"/>
      </right>
      <top style="medium">
        <color rgb="FFFF0000"/>
      </top>
      <bottom/>
      <diagonal style="hair">
        <color indexed="64"/>
      </diagonal>
    </border>
    <border>
      <left style="medium">
        <color indexed="64"/>
      </left>
      <right style="thin">
        <color indexed="64"/>
      </right>
      <top style="medium">
        <color rgb="FFFF0000"/>
      </top>
      <bottom/>
      <diagonal/>
    </border>
    <border>
      <left style="thin">
        <color indexed="64"/>
      </left>
      <right style="thin">
        <color indexed="64"/>
      </right>
      <top style="medium">
        <color rgb="FFFF0000"/>
      </top>
      <bottom/>
      <diagonal/>
    </border>
    <border>
      <left/>
      <right style="medium">
        <color rgb="FFFF0000"/>
      </right>
      <top style="medium">
        <color rgb="FFFF0000"/>
      </top>
      <bottom/>
      <diagonal/>
    </border>
    <border>
      <left style="medium">
        <color rgb="FFFF0000"/>
      </left>
      <right/>
      <top style="double">
        <color rgb="FFFF0000"/>
      </top>
      <bottom style="hair">
        <color rgb="FFFF0000"/>
      </bottom>
      <diagonal/>
    </border>
    <border>
      <left/>
      <right/>
      <top style="double">
        <color rgb="FFFF0000"/>
      </top>
      <bottom style="hair">
        <color rgb="FFFF0000"/>
      </bottom>
      <diagonal/>
    </border>
    <border>
      <left/>
      <right style="medium">
        <color indexed="64"/>
      </right>
      <top style="double">
        <color rgb="FFFF0000"/>
      </top>
      <bottom style="hair">
        <color rgb="FFFF0000"/>
      </bottom>
      <diagonal/>
    </border>
    <border diagonalUp="1">
      <left style="medium">
        <color indexed="64"/>
      </left>
      <right style="thin">
        <color indexed="64"/>
      </right>
      <top style="double">
        <color rgb="FFFF0000"/>
      </top>
      <bottom style="hair">
        <color rgb="FFFF0000"/>
      </bottom>
      <diagonal style="hair">
        <color indexed="64"/>
      </diagonal>
    </border>
    <border diagonalUp="1">
      <left style="thin">
        <color indexed="64"/>
      </left>
      <right style="thin">
        <color indexed="64"/>
      </right>
      <top style="double">
        <color rgb="FFFF0000"/>
      </top>
      <bottom style="hair">
        <color rgb="FFFF0000"/>
      </bottom>
      <diagonal style="hair">
        <color indexed="64"/>
      </diagonal>
    </border>
    <border diagonalUp="1">
      <left style="thin">
        <color indexed="64"/>
      </left>
      <right/>
      <top style="double">
        <color rgb="FFFF0000"/>
      </top>
      <bottom style="hair">
        <color rgb="FFFF0000"/>
      </bottom>
      <diagonal style="hair">
        <color indexed="64"/>
      </diagonal>
    </border>
    <border diagonalUp="1">
      <left/>
      <right style="thin">
        <color indexed="64"/>
      </right>
      <top style="double">
        <color rgb="FFFF0000"/>
      </top>
      <bottom style="hair">
        <color rgb="FFFF0000"/>
      </bottom>
      <diagonal style="hair">
        <color indexed="64"/>
      </diagonal>
    </border>
    <border diagonalUp="1">
      <left/>
      <right style="medium">
        <color indexed="64"/>
      </right>
      <top style="double">
        <color rgb="FFFF0000"/>
      </top>
      <bottom style="hair">
        <color rgb="FFFF0000"/>
      </bottom>
      <diagonal style="hair">
        <color indexed="64"/>
      </diagonal>
    </border>
    <border>
      <left style="medium">
        <color indexed="64"/>
      </left>
      <right style="thin">
        <color indexed="64"/>
      </right>
      <top style="double">
        <color rgb="FFFF0000"/>
      </top>
      <bottom style="hair">
        <color rgb="FFFF0000"/>
      </bottom>
      <diagonal/>
    </border>
    <border>
      <left style="thin">
        <color indexed="64"/>
      </left>
      <right style="thin">
        <color indexed="64"/>
      </right>
      <top style="double">
        <color rgb="FFFF0000"/>
      </top>
      <bottom style="hair">
        <color rgb="FFFF0000"/>
      </bottom>
      <diagonal/>
    </border>
    <border>
      <left/>
      <right style="medium">
        <color rgb="FFFF0000"/>
      </right>
      <top style="double">
        <color rgb="FFFF0000"/>
      </top>
      <bottom style="hair">
        <color rgb="FFFF0000"/>
      </bottom>
      <diagonal/>
    </border>
    <border>
      <left style="medium">
        <color rgb="FFFF0000"/>
      </left>
      <right/>
      <top style="hair">
        <color rgb="FFFF0000"/>
      </top>
      <bottom style="hair">
        <color rgb="FFFF0000"/>
      </bottom>
      <diagonal/>
    </border>
    <border>
      <left/>
      <right/>
      <top style="hair">
        <color rgb="FFFF0000"/>
      </top>
      <bottom style="hair">
        <color rgb="FFFF0000"/>
      </bottom>
      <diagonal/>
    </border>
    <border>
      <left/>
      <right style="medium">
        <color indexed="64"/>
      </right>
      <top style="hair">
        <color rgb="FFFF0000"/>
      </top>
      <bottom style="hair">
        <color rgb="FFFF0000"/>
      </bottom>
      <diagonal/>
    </border>
    <border diagonalUp="1">
      <left style="medium">
        <color indexed="64"/>
      </left>
      <right style="thin">
        <color indexed="64"/>
      </right>
      <top style="hair">
        <color rgb="FFFF0000"/>
      </top>
      <bottom style="hair">
        <color rgb="FFFF0000"/>
      </bottom>
      <diagonal style="hair">
        <color indexed="64"/>
      </diagonal>
    </border>
    <border diagonalUp="1">
      <left style="thin">
        <color indexed="64"/>
      </left>
      <right style="thin">
        <color indexed="64"/>
      </right>
      <top style="hair">
        <color rgb="FFFF0000"/>
      </top>
      <bottom style="hair">
        <color rgb="FFFF0000"/>
      </bottom>
      <diagonal style="hair">
        <color indexed="64"/>
      </diagonal>
    </border>
    <border diagonalUp="1">
      <left style="thin">
        <color indexed="64"/>
      </left>
      <right/>
      <top style="hair">
        <color rgb="FFFF0000"/>
      </top>
      <bottom style="hair">
        <color rgb="FFFF0000"/>
      </bottom>
      <diagonal style="hair">
        <color indexed="64"/>
      </diagonal>
    </border>
    <border diagonalUp="1">
      <left/>
      <right style="thin">
        <color indexed="64"/>
      </right>
      <top style="hair">
        <color rgb="FFFF0000"/>
      </top>
      <bottom style="hair">
        <color rgb="FFFF0000"/>
      </bottom>
      <diagonal style="hair">
        <color indexed="64"/>
      </diagonal>
    </border>
    <border diagonalUp="1">
      <left/>
      <right style="medium">
        <color indexed="64"/>
      </right>
      <top style="hair">
        <color rgb="FFFF0000"/>
      </top>
      <bottom style="hair">
        <color rgb="FFFF0000"/>
      </bottom>
      <diagonal style="hair">
        <color indexed="64"/>
      </diagonal>
    </border>
    <border>
      <left style="medium">
        <color indexed="64"/>
      </left>
      <right style="thin">
        <color indexed="64"/>
      </right>
      <top style="hair">
        <color rgb="FFFF0000"/>
      </top>
      <bottom style="hair">
        <color rgb="FFFF0000"/>
      </bottom>
      <diagonal/>
    </border>
    <border>
      <left style="thin">
        <color indexed="64"/>
      </left>
      <right style="thin">
        <color indexed="64"/>
      </right>
      <top style="hair">
        <color rgb="FFFF0000"/>
      </top>
      <bottom style="hair">
        <color rgb="FFFF0000"/>
      </bottom>
      <diagonal/>
    </border>
    <border>
      <left/>
      <right style="medium">
        <color rgb="FFFF0000"/>
      </right>
      <top style="hair">
        <color rgb="FFFF0000"/>
      </top>
      <bottom style="hair">
        <color rgb="FFFF0000"/>
      </bottom>
      <diagonal/>
    </border>
    <border>
      <left style="medium">
        <color rgb="FFFF0000"/>
      </left>
      <right/>
      <top style="hair">
        <color rgb="FFFF0000"/>
      </top>
      <bottom style="thin">
        <color rgb="FFFF0000"/>
      </bottom>
      <diagonal/>
    </border>
    <border>
      <left/>
      <right/>
      <top style="hair">
        <color rgb="FFFF0000"/>
      </top>
      <bottom style="thin">
        <color rgb="FFFF0000"/>
      </bottom>
      <diagonal/>
    </border>
    <border>
      <left/>
      <right style="medium">
        <color indexed="64"/>
      </right>
      <top style="hair">
        <color rgb="FFFF0000"/>
      </top>
      <bottom style="thin">
        <color rgb="FFFF0000"/>
      </bottom>
      <diagonal/>
    </border>
    <border diagonalUp="1">
      <left style="medium">
        <color indexed="64"/>
      </left>
      <right style="thin">
        <color indexed="64"/>
      </right>
      <top style="hair">
        <color rgb="FFFF0000"/>
      </top>
      <bottom style="thin">
        <color rgb="FFFF0000"/>
      </bottom>
      <diagonal style="hair">
        <color indexed="64"/>
      </diagonal>
    </border>
    <border diagonalUp="1">
      <left style="thin">
        <color indexed="64"/>
      </left>
      <right style="thin">
        <color indexed="64"/>
      </right>
      <top style="hair">
        <color rgb="FFFF0000"/>
      </top>
      <bottom style="thin">
        <color rgb="FFFF0000"/>
      </bottom>
      <diagonal style="hair">
        <color indexed="64"/>
      </diagonal>
    </border>
    <border diagonalUp="1">
      <left style="thin">
        <color indexed="64"/>
      </left>
      <right/>
      <top style="hair">
        <color rgb="FFFF0000"/>
      </top>
      <bottom style="thin">
        <color rgb="FFFF0000"/>
      </bottom>
      <diagonal style="hair">
        <color indexed="64"/>
      </diagonal>
    </border>
    <border diagonalUp="1">
      <left/>
      <right style="thin">
        <color indexed="64"/>
      </right>
      <top style="hair">
        <color rgb="FFFF0000"/>
      </top>
      <bottom style="thin">
        <color rgb="FFFF0000"/>
      </bottom>
      <diagonal style="hair">
        <color indexed="64"/>
      </diagonal>
    </border>
    <border diagonalUp="1">
      <left/>
      <right style="medium">
        <color indexed="64"/>
      </right>
      <top style="hair">
        <color rgb="FFFF0000"/>
      </top>
      <bottom style="thin">
        <color rgb="FFFF0000"/>
      </bottom>
      <diagonal style="hair">
        <color indexed="64"/>
      </diagonal>
    </border>
    <border>
      <left style="medium">
        <color indexed="64"/>
      </left>
      <right style="thin">
        <color indexed="64"/>
      </right>
      <top style="hair">
        <color rgb="FFFF0000"/>
      </top>
      <bottom style="thin">
        <color rgb="FFFF0000"/>
      </bottom>
      <diagonal/>
    </border>
    <border>
      <left style="thin">
        <color indexed="64"/>
      </left>
      <right style="thin">
        <color indexed="64"/>
      </right>
      <top style="hair">
        <color rgb="FFFF0000"/>
      </top>
      <bottom style="thin">
        <color rgb="FFFF0000"/>
      </bottom>
      <diagonal/>
    </border>
    <border>
      <left/>
      <right style="medium">
        <color rgb="FFFF0000"/>
      </right>
      <top style="hair">
        <color rgb="FFFF0000"/>
      </top>
      <bottom style="thin">
        <color rgb="FFFF0000"/>
      </bottom>
      <diagonal/>
    </border>
    <border>
      <left style="medium">
        <color rgb="FFFF0000"/>
      </left>
      <right/>
      <top/>
      <bottom style="medium">
        <color rgb="FFFF0000"/>
      </bottom>
      <diagonal/>
    </border>
    <border>
      <left/>
      <right/>
      <top/>
      <bottom style="medium">
        <color rgb="FFFF0000"/>
      </bottom>
      <diagonal/>
    </border>
    <border>
      <left/>
      <right style="medium">
        <color indexed="64"/>
      </right>
      <top/>
      <bottom style="medium">
        <color rgb="FFFF0000"/>
      </bottom>
      <diagonal/>
    </border>
    <border diagonalUp="1">
      <left style="medium">
        <color indexed="64"/>
      </left>
      <right style="thin">
        <color indexed="64"/>
      </right>
      <top/>
      <bottom style="medium">
        <color rgb="FFFF0000"/>
      </bottom>
      <diagonal style="hair">
        <color indexed="64"/>
      </diagonal>
    </border>
    <border diagonalUp="1">
      <left style="thin">
        <color indexed="64"/>
      </left>
      <right style="thin">
        <color indexed="64"/>
      </right>
      <top/>
      <bottom style="medium">
        <color rgb="FFFF0000"/>
      </bottom>
      <diagonal style="hair">
        <color indexed="64"/>
      </diagonal>
    </border>
    <border diagonalUp="1">
      <left style="thin">
        <color indexed="64"/>
      </left>
      <right/>
      <top/>
      <bottom style="medium">
        <color rgb="FFFF0000"/>
      </bottom>
      <diagonal style="hair">
        <color indexed="64"/>
      </diagonal>
    </border>
    <border diagonalUp="1">
      <left/>
      <right style="thin">
        <color indexed="64"/>
      </right>
      <top/>
      <bottom style="medium">
        <color rgb="FFFF0000"/>
      </bottom>
      <diagonal style="hair">
        <color indexed="64"/>
      </diagonal>
    </border>
    <border diagonalUp="1">
      <left/>
      <right style="medium">
        <color indexed="64"/>
      </right>
      <top/>
      <bottom style="medium">
        <color rgb="FFFF0000"/>
      </bottom>
      <diagonal style="hair">
        <color indexed="64"/>
      </diagonal>
    </border>
    <border>
      <left style="medium">
        <color indexed="64"/>
      </left>
      <right style="thin">
        <color indexed="64"/>
      </right>
      <top/>
      <bottom style="medium">
        <color rgb="FFFF0000"/>
      </bottom>
      <diagonal/>
    </border>
    <border>
      <left style="thin">
        <color indexed="64"/>
      </left>
      <right style="thin">
        <color indexed="64"/>
      </right>
      <top/>
      <bottom style="medium">
        <color rgb="FFFF0000"/>
      </bottom>
      <diagonal/>
    </border>
    <border>
      <left/>
      <right style="medium">
        <color rgb="FFFF0000"/>
      </right>
      <top/>
      <bottom style="medium">
        <color rgb="FFFF0000"/>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bottom/>
      <diagonal/>
    </border>
    <border>
      <left/>
      <right style="thick">
        <color rgb="FFC00000"/>
      </right>
      <top/>
      <bottom/>
      <diagonal/>
    </border>
    <border>
      <left style="thick">
        <color rgb="FFC00000"/>
      </left>
      <right/>
      <top style="thin">
        <color rgb="FFC00000"/>
      </top>
      <bottom/>
      <diagonal/>
    </border>
    <border>
      <left/>
      <right/>
      <top style="thin">
        <color rgb="FFC00000"/>
      </top>
      <bottom/>
      <diagonal/>
    </border>
    <border>
      <left style="thick">
        <color rgb="FFC00000"/>
      </left>
      <right/>
      <top/>
      <bottom style="thin">
        <color rgb="FFC00000"/>
      </bottom>
      <diagonal/>
    </border>
    <border>
      <left/>
      <right/>
      <top/>
      <bottom style="thin">
        <color rgb="FFC00000"/>
      </bottom>
      <diagonal/>
    </border>
    <border>
      <left/>
      <right style="thick">
        <color rgb="FFC00000"/>
      </right>
      <top/>
      <bottom style="thick">
        <color rgb="FFC00000"/>
      </bottom>
      <diagonal/>
    </border>
    <border>
      <left style="thick">
        <color rgb="FFC00000"/>
      </left>
      <right/>
      <top/>
      <bottom style="thick">
        <color rgb="FFC00000"/>
      </bottom>
      <diagonal/>
    </border>
    <border>
      <left/>
      <right/>
      <top/>
      <bottom style="thick">
        <color rgb="FFC00000"/>
      </bottom>
      <diagonal/>
    </border>
    <border>
      <left/>
      <right/>
      <top style="thin">
        <color indexed="64"/>
      </top>
      <bottom/>
      <diagonal/>
    </border>
    <border>
      <left style="medium">
        <color indexed="27"/>
      </left>
      <right style="medium">
        <color indexed="27"/>
      </right>
      <top style="medium">
        <color indexed="27"/>
      </top>
      <bottom style="hair">
        <color indexed="27"/>
      </bottom>
      <diagonal/>
    </border>
    <border>
      <left style="hair">
        <color indexed="27"/>
      </left>
      <right style="medium">
        <color indexed="27"/>
      </right>
      <top style="medium">
        <color indexed="27"/>
      </top>
      <bottom style="hair">
        <color indexed="27"/>
      </bottom>
      <diagonal/>
    </border>
    <border>
      <left style="medium">
        <color indexed="27"/>
      </left>
      <right style="medium">
        <color indexed="27"/>
      </right>
      <top style="medium">
        <color indexed="27"/>
      </top>
      <bottom style="dashed">
        <color indexed="27"/>
      </bottom>
      <diagonal/>
    </border>
    <border>
      <left style="medium">
        <color indexed="27"/>
      </left>
      <right/>
      <top style="medium">
        <color indexed="27"/>
      </top>
      <bottom style="dashed">
        <color indexed="27"/>
      </bottom>
      <diagonal/>
    </border>
    <border>
      <left style="medium">
        <color indexed="27"/>
      </left>
      <right style="medium">
        <color indexed="27"/>
      </right>
      <top style="hair">
        <color indexed="27"/>
      </top>
      <bottom style="hair">
        <color indexed="27"/>
      </bottom>
      <diagonal/>
    </border>
    <border>
      <left style="hair">
        <color indexed="27"/>
      </left>
      <right style="medium">
        <color indexed="27"/>
      </right>
      <top style="hair">
        <color indexed="27"/>
      </top>
      <bottom style="hair">
        <color indexed="27"/>
      </bottom>
      <diagonal/>
    </border>
    <border>
      <left style="medium">
        <color indexed="27"/>
      </left>
      <right style="medium">
        <color indexed="27"/>
      </right>
      <top style="dashed">
        <color indexed="27"/>
      </top>
      <bottom style="dashed">
        <color indexed="27"/>
      </bottom>
      <diagonal/>
    </border>
    <border>
      <left style="medium">
        <color indexed="27"/>
      </left>
      <right/>
      <top style="dashed">
        <color indexed="27"/>
      </top>
      <bottom style="dashed">
        <color indexed="27"/>
      </bottom>
      <diagonal/>
    </border>
    <border>
      <left style="medium">
        <color indexed="27"/>
      </left>
      <right style="medium">
        <color indexed="27"/>
      </right>
      <top style="hair">
        <color indexed="27"/>
      </top>
      <bottom style="medium">
        <color indexed="27"/>
      </bottom>
      <diagonal/>
    </border>
    <border>
      <left style="medium">
        <color indexed="27"/>
      </left>
      <right style="medium">
        <color indexed="27"/>
      </right>
      <top style="dashed">
        <color indexed="27"/>
      </top>
      <bottom style="medium">
        <color indexed="27"/>
      </bottom>
      <diagonal/>
    </border>
    <border>
      <left style="medium">
        <color indexed="27"/>
      </left>
      <right/>
      <top style="dashed">
        <color indexed="27"/>
      </top>
      <bottom style="medium">
        <color indexed="27"/>
      </bottom>
      <diagonal/>
    </border>
    <border>
      <left/>
      <right style="hair">
        <color indexed="9"/>
      </right>
      <top style="hair">
        <color indexed="9"/>
      </top>
      <bottom style="hair">
        <color indexed="9"/>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right style="hair">
        <color auto="1"/>
      </right>
      <top style="hair">
        <color auto="1"/>
      </top>
      <bottom style="hair">
        <color auto="1"/>
      </bottom>
      <diagonal/>
    </border>
    <border>
      <left style="double">
        <color auto="1"/>
      </left>
      <right/>
      <top/>
      <bottom style="double">
        <color rgb="FFFFFF00"/>
      </bottom>
      <diagonal/>
    </border>
    <border>
      <left style="double">
        <color auto="1"/>
      </left>
      <right/>
      <top/>
      <bottom/>
      <diagonal/>
    </border>
    <border>
      <left style="double">
        <color auto="1"/>
      </left>
      <right style="double">
        <color auto="1"/>
      </right>
      <top style="hair">
        <color theme="1"/>
      </top>
      <bottom style="hair">
        <color theme="1"/>
      </bottom>
      <diagonal/>
    </border>
    <border>
      <left style="hair">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right/>
      <top style="hair">
        <color auto="1"/>
      </top>
      <bottom style="hair">
        <color auto="1"/>
      </bottom>
      <diagonal/>
    </border>
    <border>
      <left style="hair">
        <color theme="1"/>
      </left>
      <right/>
      <top style="hair">
        <color theme="1"/>
      </top>
      <bottom style="hair">
        <color theme="1"/>
      </bottom>
      <diagonal/>
    </border>
    <border>
      <left/>
      <right/>
      <top style="hair">
        <color auto="1"/>
      </top>
      <bottom style="hair">
        <color theme="1"/>
      </bottom>
      <diagonal/>
    </border>
    <border>
      <left/>
      <right style="hair">
        <color theme="1"/>
      </right>
      <top style="hair">
        <color auto="1"/>
      </top>
      <bottom style="hair">
        <color theme="1"/>
      </bottom>
      <diagonal/>
    </border>
    <border>
      <left/>
      <right/>
      <top style="hair">
        <color theme="1"/>
      </top>
      <bottom style="hair">
        <color theme="1"/>
      </bottom>
      <diagonal/>
    </border>
    <border>
      <left/>
      <right style="hair">
        <color theme="1"/>
      </right>
      <top style="hair">
        <color theme="1"/>
      </top>
      <bottom style="hair">
        <color theme="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auto="1"/>
      </right>
      <top style="medium">
        <color indexed="64"/>
      </top>
      <bottom style="thin">
        <color auto="1"/>
      </bottom>
      <diagonal/>
    </border>
    <border>
      <left style="thick">
        <color rgb="FF0070C0"/>
      </left>
      <right style="medium">
        <color indexed="64"/>
      </right>
      <top style="thick">
        <color rgb="FF0070C0"/>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ck">
        <color rgb="FF0070C0"/>
      </left>
      <right style="medium">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auto="1"/>
      </left>
      <right style="thin">
        <color auto="1"/>
      </right>
      <top style="thin">
        <color auto="1"/>
      </top>
      <bottom style="double">
        <color indexed="64"/>
      </bottom>
      <diagonal style="hair">
        <color auto="1"/>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ck">
        <color rgb="FF0070C0"/>
      </left>
      <right style="medium">
        <color indexed="64"/>
      </right>
      <top/>
      <bottom style="double">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auto="1"/>
      </left>
      <right style="thin">
        <color auto="1"/>
      </right>
      <top style="double">
        <color indexed="64"/>
      </top>
      <bottom style="hair">
        <color indexed="64"/>
      </bottom>
      <diagonal/>
    </border>
    <border>
      <left style="thin">
        <color indexed="64"/>
      </left>
      <right/>
      <top/>
      <bottom style="hair">
        <color indexed="64"/>
      </bottom>
      <diagonal/>
    </border>
    <border>
      <left style="thick">
        <color rgb="FF0070C0"/>
      </left>
      <right style="medium">
        <color indexed="64"/>
      </right>
      <top/>
      <bottom style="hair">
        <color auto="1"/>
      </bottom>
      <diagonal/>
    </border>
    <border>
      <left style="medium">
        <color indexed="64"/>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ck">
        <color rgb="FF0070C0"/>
      </left>
      <right style="medium">
        <color indexed="64"/>
      </right>
      <top style="hair">
        <color indexed="64"/>
      </top>
      <bottom style="hair">
        <color indexed="64"/>
      </bottom>
      <diagonal/>
    </border>
    <border>
      <left style="medium">
        <color indexed="64"/>
      </left>
      <right style="thin">
        <color auto="1"/>
      </right>
      <top style="hair">
        <color auto="1"/>
      </top>
      <bottom style="double">
        <color indexed="64"/>
      </bottom>
      <diagonal/>
    </border>
    <border>
      <left style="thin">
        <color auto="1"/>
      </left>
      <right style="thin">
        <color auto="1"/>
      </right>
      <top style="hair">
        <color auto="1"/>
      </top>
      <bottom style="double">
        <color indexed="64"/>
      </bottom>
      <diagonal/>
    </border>
    <border>
      <left style="thin">
        <color auto="1"/>
      </left>
      <right/>
      <top style="hair">
        <color auto="1"/>
      </top>
      <bottom style="double">
        <color indexed="64"/>
      </bottom>
      <diagonal/>
    </border>
    <border>
      <left/>
      <right style="thin">
        <color indexed="64"/>
      </right>
      <top style="hair">
        <color auto="1"/>
      </top>
      <bottom style="double">
        <color indexed="64"/>
      </bottom>
      <diagonal/>
    </border>
    <border>
      <left style="thick">
        <color rgb="FF0070C0"/>
      </left>
      <right style="medium">
        <color indexed="64"/>
      </right>
      <top style="hair">
        <color auto="1"/>
      </top>
      <bottom/>
      <diagonal/>
    </border>
    <border>
      <left style="thick">
        <color rgb="FF0070C0"/>
      </left>
      <right style="medium">
        <color indexed="64"/>
      </right>
      <top style="medium">
        <color indexed="64"/>
      </top>
      <bottom style="medium">
        <color indexed="64"/>
      </bottom>
      <diagonal/>
    </border>
    <border>
      <left style="thin">
        <color indexed="64"/>
      </left>
      <right style="thin">
        <color indexed="64"/>
      </right>
      <top/>
      <bottom style="thin">
        <color rgb="FFC00000"/>
      </bottom>
      <diagonal/>
    </border>
    <border>
      <left style="thin">
        <color indexed="64"/>
      </left>
      <right style="medium">
        <color rgb="FFFFFF00"/>
      </right>
      <top style="double">
        <color indexed="64"/>
      </top>
      <bottom style="medium">
        <color indexed="64"/>
      </bottom>
      <diagonal/>
    </border>
    <border>
      <left style="medium">
        <color rgb="FFFFFF00"/>
      </left>
      <right style="medium">
        <color rgb="FFFFFF00"/>
      </right>
      <top style="double">
        <color indexed="64"/>
      </top>
      <bottom style="medium">
        <color indexed="64"/>
      </bottom>
      <diagonal/>
    </border>
    <border>
      <left style="medium">
        <color rgb="FFFFFF00"/>
      </left>
      <right style="thick">
        <color rgb="FF0070C0"/>
      </right>
      <top style="double">
        <color indexed="64"/>
      </top>
      <bottom style="medium">
        <color indexed="64"/>
      </bottom>
      <diagonal/>
    </border>
    <border>
      <left style="thick">
        <color rgb="FF0070C0"/>
      </left>
      <right/>
      <top/>
      <bottom/>
      <diagonal/>
    </border>
    <border>
      <left/>
      <right/>
      <top/>
      <bottom style="thin">
        <color rgb="FF00529C"/>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style="medium">
        <color auto="1"/>
      </bottom>
      <diagonal/>
    </border>
    <border>
      <left style="hair">
        <color indexed="64"/>
      </left>
      <right style="medium">
        <color indexed="64"/>
      </right>
      <top style="medium">
        <color indexed="64"/>
      </top>
      <bottom/>
      <diagonal/>
    </border>
    <border>
      <left style="medium">
        <color auto="1"/>
      </left>
      <right style="medium">
        <color auto="1"/>
      </right>
      <top style="medium">
        <color auto="1"/>
      </top>
      <bottom style="thin">
        <color auto="1"/>
      </bottom>
      <diagonal/>
    </border>
    <border>
      <left style="medium">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thin">
        <color indexed="64"/>
      </top>
      <bottom style="medium">
        <color auto="1"/>
      </bottom>
      <diagonal/>
    </border>
    <border>
      <left/>
      <right style="medium">
        <color auto="1"/>
      </right>
      <top style="thin">
        <color indexed="64"/>
      </top>
      <bottom style="medium">
        <color auto="1"/>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1">
    <xf numFmtId="0" fontId="0" fillId="0" borderId="0"/>
    <xf numFmtId="0" fontId="1" fillId="2" borderId="0"/>
    <xf numFmtId="4" fontId="4" fillId="4" borderId="1"/>
    <xf numFmtId="0" fontId="4" fillId="4" borderId="0">
      <alignment horizontal="left"/>
    </xf>
    <xf numFmtId="0" fontId="4" fillId="2" borderId="0">
      <alignment horizontal="left"/>
    </xf>
    <xf numFmtId="9" fontId="8" fillId="0" borderId="0" applyFont="0" applyFill="0" applyBorder="0" applyAlignment="0" applyProtection="0"/>
    <xf numFmtId="0" fontId="12" fillId="10" borderId="0" applyNumberFormat="0" applyBorder="0" applyAlignment="0" applyProtection="0"/>
    <xf numFmtId="164" fontId="8" fillId="0" borderId="0" applyFont="0" applyFill="0" applyBorder="0" applyAlignment="0" applyProtection="0"/>
    <xf numFmtId="0" fontId="75" fillId="0" borderId="0"/>
    <xf numFmtId="0" fontId="171" fillId="0" borderId="0" applyNumberFormat="0" applyFill="0" applyBorder="0" applyAlignment="0" applyProtection="0"/>
    <xf numFmtId="0" fontId="4" fillId="0" borderId="0"/>
  </cellStyleXfs>
  <cellXfs count="1492">
    <xf numFmtId="0" fontId="0" fillId="0" borderId="0" xfId="0"/>
    <xf numFmtId="0" fontId="2" fillId="3" borderId="0" xfId="1" applyFont="1" applyFill="1" applyBorder="1"/>
    <xf numFmtId="0" fontId="3" fillId="3" borderId="0" xfId="0" applyFont="1" applyFill="1" applyBorder="1"/>
    <xf numFmtId="4" fontId="3" fillId="3" borderId="0" xfId="0" applyNumberFormat="1" applyFont="1" applyFill="1" applyBorder="1"/>
    <xf numFmtId="0" fontId="2" fillId="3" borderId="0" xfId="0" applyFont="1" applyFill="1" applyBorder="1"/>
    <xf numFmtId="0" fontId="2" fillId="3" borderId="0" xfId="0" applyFont="1" applyFill="1" applyBorder="1" applyAlignment="1">
      <alignment horizontal="right"/>
    </xf>
    <xf numFmtId="0" fontId="5" fillId="5" borderId="0" xfId="0" applyFont="1" applyFill="1" applyBorder="1" applyAlignment="1">
      <alignment horizontal="right"/>
    </xf>
    <xf numFmtId="0" fontId="5" fillId="6" borderId="4" xfId="3" applyFont="1" applyFill="1" applyBorder="1" applyAlignment="1">
      <alignment horizontal="center" shrinkToFit="1"/>
    </xf>
    <xf numFmtId="0" fontId="3" fillId="3" borderId="0" xfId="0" applyFont="1" applyFill="1" applyBorder="1" applyAlignment="1">
      <alignment horizontal="right" wrapText="1"/>
    </xf>
    <xf numFmtId="0" fontId="3" fillId="3" borderId="0" xfId="0" applyFont="1" applyFill="1" applyBorder="1" applyAlignment="1">
      <alignment wrapText="1"/>
    </xf>
    <xf numFmtId="0" fontId="3" fillId="3" borderId="0" xfId="0" applyNumberFormat="1" applyFont="1" applyFill="1" applyBorder="1"/>
    <xf numFmtId="4" fontId="3" fillId="3" borderId="0" xfId="0" applyNumberFormat="1" applyFont="1" applyFill="1" applyBorder="1" applyAlignment="1">
      <alignment wrapText="1"/>
    </xf>
    <xf numFmtId="0" fontId="6" fillId="3" borderId="0" xfId="0" applyFont="1" applyFill="1" applyBorder="1"/>
    <xf numFmtId="0" fontId="3" fillId="3" borderId="0" xfId="0" applyFont="1" applyFill="1" applyBorder="1" applyAlignment="1"/>
    <xf numFmtId="0" fontId="6" fillId="5" borderId="8" xfId="0" applyFont="1" applyFill="1" applyBorder="1"/>
    <xf numFmtId="0" fontId="6" fillId="5" borderId="9" xfId="0" applyFont="1" applyFill="1" applyBorder="1"/>
    <xf numFmtId="0" fontId="6" fillId="5" borderId="10" xfId="0" applyFont="1" applyFill="1" applyBorder="1"/>
    <xf numFmtId="0" fontId="6" fillId="5" borderId="11" xfId="0" applyFont="1" applyFill="1" applyBorder="1"/>
    <xf numFmtId="0" fontId="6" fillId="5" borderId="0" xfId="0" applyFont="1" applyFill="1" applyBorder="1"/>
    <xf numFmtId="0" fontId="6" fillId="5" borderId="13" xfId="0" applyFont="1" applyFill="1" applyBorder="1"/>
    <xf numFmtId="0" fontId="6" fillId="5" borderId="0" xfId="0" applyFont="1" applyFill="1" applyBorder="1" applyAlignment="1">
      <alignment wrapText="1"/>
    </xf>
    <xf numFmtId="0" fontId="2" fillId="3" borderId="0" xfId="4" applyFont="1" applyFill="1" applyBorder="1">
      <alignment horizontal="left"/>
    </xf>
    <xf numFmtId="0" fontId="6" fillId="9" borderId="16" xfId="4" applyFont="1" applyFill="1" applyBorder="1">
      <alignment horizontal="left"/>
    </xf>
    <xf numFmtId="3" fontId="6" fillId="9" borderId="17" xfId="4" applyNumberFormat="1" applyFont="1" applyFill="1" applyBorder="1" applyAlignment="1">
      <alignment horizontal="right"/>
    </xf>
    <xf numFmtId="0" fontId="6" fillId="5" borderId="18" xfId="0" applyFont="1" applyFill="1" applyBorder="1"/>
    <xf numFmtId="0" fontId="6" fillId="5" borderId="19" xfId="0" applyFont="1" applyFill="1" applyBorder="1"/>
    <xf numFmtId="0" fontId="6" fillId="5" borderId="20" xfId="0" applyFont="1" applyFill="1" applyBorder="1"/>
    <xf numFmtId="0" fontId="14" fillId="3" borderId="0" xfId="0" applyFont="1" applyFill="1" applyBorder="1"/>
    <xf numFmtId="0" fontId="15" fillId="3" borderId="0" xfId="4" applyFont="1" applyFill="1" applyBorder="1">
      <alignment horizontal="left"/>
    </xf>
    <xf numFmtId="0" fontId="14" fillId="5" borderId="11" xfId="0" applyFont="1" applyFill="1" applyBorder="1"/>
    <xf numFmtId="0" fontId="14" fillId="9" borderId="16" xfId="4" applyFont="1" applyFill="1" applyBorder="1">
      <alignment horizontal="left"/>
    </xf>
    <xf numFmtId="0" fontId="14" fillId="5" borderId="0" xfId="0" applyFont="1" applyFill="1" applyBorder="1"/>
    <xf numFmtId="3" fontId="14" fillId="9" borderId="17" xfId="4" applyNumberFormat="1" applyFont="1" applyFill="1" applyBorder="1" applyAlignment="1">
      <alignment horizontal="right"/>
    </xf>
    <xf numFmtId="0" fontId="14" fillId="5" borderId="13" xfId="0" applyFont="1" applyFill="1" applyBorder="1"/>
    <xf numFmtId="0" fontId="10" fillId="0" borderId="0" xfId="0" applyFont="1"/>
    <xf numFmtId="0" fontId="16" fillId="11" borderId="21" xfId="0" applyFont="1" applyFill="1" applyBorder="1"/>
    <xf numFmtId="0" fontId="17" fillId="11" borderId="22" xfId="0" applyFont="1" applyFill="1" applyBorder="1"/>
    <xf numFmtId="0" fontId="18" fillId="12" borderId="23" xfId="0" applyFont="1" applyFill="1" applyBorder="1" applyAlignment="1">
      <alignment horizontal="center"/>
    </xf>
    <xf numFmtId="0" fontId="19" fillId="0" borderId="0" xfId="0" applyFont="1" applyAlignment="1">
      <alignment horizontal="center"/>
    </xf>
    <xf numFmtId="0" fontId="20" fillId="0" borderId="0" xfId="0" applyFont="1"/>
    <xf numFmtId="0" fontId="0" fillId="0" borderId="0" xfId="0" applyAlignment="1">
      <alignment horizontal="left"/>
    </xf>
    <xf numFmtId="3" fontId="0" fillId="0" borderId="0" xfId="0" applyNumberFormat="1"/>
    <xf numFmtId="0" fontId="21" fillId="14" borderId="0" xfId="0" applyFont="1" applyFill="1"/>
    <xf numFmtId="0" fontId="22" fillId="15" borderId="27" xfId="0" applyFont="1" applyFill="1" applyBorder="1" applyAlignment="1">
      <alignment horizontal="center"/>
    </xf>
    <xf numFmtId="165" fontId="0" fillId="0" borderId="0" xfId="5" applyNumberFormat="1" applyFont="1"/>
    <xf numFmtId="10" fontId="23" fillId="0" borderId="0" xfId="0" applyNumberFormat="1" applyFont="1"/>
    <xf numFmtId="0" fontId="0" fillId="11" borderId="28" xfId="0" applyFill="1" applyBorder="1"/>
    <xf numFmtId="0" fontId="0" fillId="11" borderId="29" xfId="0" applyFill="1" applyBorder="1"/>
    <xf numFmtId="0" fontId="24" fillId="11" borderId="30" xfId="0" applyFont="1" applyFill="1" applyBorder="1" applyAlignment="1">
      <alignment horizontal="center"/>
    </xf>
    <xf numFmtId="0" fontId="25" fillId="0" borderId="0" xfId="0" applyFont="1" applyAlignment="1">
      <alignment horizontal="center"/>
    </xf>
    <xf numFmtId="0" fontId="26" fillId="17" borderId="0" xfId="0" applyFont="1" applyFill="1" applyAlignment="1">
      <alignment horizontal="center"/>
    </xf>
    <xf numFmtId="3" fontId="27" fillId="12" borderId="0" xfId="0" applyNumberFormat="1" applyFont="1" applyFill="1" applyAlignment="1">
      <alignment horizontal="center"/>
    </xf>
    <xf numFmtId="0" fontId="22" fillId="14" borderId="27" xfId="0" applyFont="1" applyFill="1" applyBorder="1" applyAlignment="1">
      <alignment horizontal="center"/>
    </xf>
    <xf numFmtId="3" fontId="29" fillId="19" borderId="0" xfId="0" applyNumberFormat="1" applyFont="1" applyFill="1" applyAlignment="1">
      <alignment horizontal="center"/>
    </xf>
    <xf numFmtId="3" fontId="20" fillId="0" borderId="0" xfId="0" applyNumberFormat="1" applyFont="1"/>
    <xf numFmtId="0" fontId="34" fillId="12" borderId="39" xfId="0" applyFont="1" applyFill="1" applyBorder="1" applyAlignment="1">
      <alignment horizontal="center" vertical="center"/>
    </xf>
    <xf numFmtId="3" fontId="35" fillId="24" borderId="31" xfId="0" applyNumberFormat="1" applyFont="1" applyFill="1" applyBorder="1" applyAlignment="1">
      <alignment horizontal="center" vertical="center"/>
    </xf>
    <xf numFmtId="3" fontId="36" fillId="22" borderId="31" xfId="0" applyNumberFormat="1" applyFont="1" applyFill="1" applyBorder="1" applyAlignment="1">
      <alignment horizontal="center"/>
    </xf>
    <xf numFmtId="3" fontId="28" fillId="26" borderId="31" xfId="0" applyNumberFormat="1" applyFont="1" applyFill="1" applyBorder="1" applyAlignment="1">
      <alignment horizontal="center" vertical="center"/>
    </xf>
    <xf numFmtId="3" fontId="28" fillId="23" borderId="31" xfId="0" applyNumberFormat="1" applyFont="1" applyFill="1" applyBorder="1" applyAlignment="1">
      <alignment horizontal="center"/>
    </xf>
    <xf numFmtId="0" fontId="11" fillId="0" borderId="41" xfId="0" applyFont="1" applyBorder="1" applyAlignment="1">
      <alignment horizontal="center" vertical="center"/>
    </xf>
    <xf numFmtId="3" fontId="11" fillId="0" borderId="42" xfId="0" applyNumberFormat="1" applyFont="1" applyBorder="1" applyAlignment="1">
      <alignment horizontal="center" vertical="center"/>
    </xf>
    <xf numFmtId="3" fontId="11" fillId="28" borderId="43" xfId="0" applyNumberFormat="1" applyFont="1" applyFill="1" applyBorder="1" applyAlignment="1">
      <alignment horizontal="center" vertical="center"/>
    </xf>
    <xf numFmtId="0" fontId="9" fillId="20" borderId="41" xfId="0" applyFont="1" applyFill="1" applyBorder="1" applyAlignment="1">
      <alignment horizontal="center" vertical="center"/>
    </xf>
    <xf numFmtId="0" fontId="9" fillId="20" borderId="42" xfId="0" applyFont="1" applyFill="1" applyBorder="1" applyAlignment="1">
      <alignment horizontal="center" vertical="center"/>
    </xf>
    <xf numFmtId="0" fontId="9" fillId="20" borderId="43" xfId="0" applyFont="1" applyFill="1" applyBorder="1" applyAlignment="1">
      <alignment horizontal="center" vertical="center"/>
    </xf>
    <xf numFmtId="0" fontId="32" fillId="20" borderId="41" xfId="0" applyFont="1" applyFill="1" applyBorder="1" applyAlignment="1">
      <alignment horizontal="center" vertical="center"/>
    </xf>
    <xf numFmtId="0" fontId="32" fillId="20" borderId="42" xfId="0" applyFont="1" applyFill="1" applyBorder="1" applyAlignment="1">
      <alignment horizontal="center" vertical="center"/>
    </xf>
    <xf numFmtId="0" fontId="32" fillId="20" borderId="44" xfId="0" applyFont="1" applyFill="1" applyBorder="1" applyAlignment="1">
      <alignment horizontal="center" vertical="center"/>
    </xf>
    <xf numFmtId="0" fontId="32" fillId="21" borderId="45" xfId="0" applyFont="1" applyFill="1" applyBorder="1" applyAlignment="1">
      <alignment horizontal="center" vertical="center"/>
    </xf>
    <xf numFmtId="0" fontId="32" fillId="21" borderId="42" xfId="0" applyFont="1" applyFill="1" applyBorder="1" applyAlignment="1">
      <alignment horizontal="center" vertical="center"/>
    </xf>
    <xf numFmtId="0" fontId="32" fillId="21" borderId="44" xfId="0" applyFont="1" applyFill="1" applyBorder="1" applyAlignment="1">
      <alignment horizontal="center" vertical="center"/>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33" fillId="0" borderId="43" xfId="0" applyFont="1" applyBorder="1" applyAlignment="1">
      <alignment horizontal="center" vertical="center"/>
    </xf>
    <xf numFmtId="0" fontId="0" fillId="0" borderId="0" xfId="0" applyAlignment="1">
      <alignment horizontal="center" vertical="center"/>
    </xf>
    <xf numFmtId="3" fontId="34" fillId="12" borderId="47" xfId="0" applyNumberFormat="1" applyFont="1" applyFill="1" applyBorder="1" applyAlignment="1">
      <alignment horizontal="center" vertical="center"/>
    </xf>
    <xf numFmtId="3" fontId="35" fillId="24" borderId="40" xfId="0" applyNumberFormat="1" applyFont="1" applyFill="1" applyBorder="1" applyAlignment="1">
      <alignment horizontal="center" vertical="center"/>
    </xf>
    <xf numFmtId="3" fontId="22" fillId="25" borderId="48" xfId="0" applyNumberFormat="1" applyFont="1" applyFill="1" applyBorder="1" applyAlignment="1">
      <alignment horizontal="center" vertical="center"/>
    </xf>
    <xf numFmtId="10" fontId="38" fillId="25" borderId="49" xfId="0" applyNumberFormat="1" applyFont="1" applyFill="1" applyBorder="1" applyAlignment="1">
      <alignment horizontal="center" vertical="center"/>
    </xf>
    <xf numFmtId="10" fontId="38" fillId="14" borderId="27" xfId="0" applyNumberFormat="1" applyFont="1" applyFill="1" applyBorder="1" applyAlignment="1">
      <alignment horizontal="center" vertical="center"/>
    </xf>
    <xf numFmtId="3" fontId="36" fillId="22" borderId="40" xfId="0" applyNumberFormat="1" applyFont="1" applyFill="1" applyBorder="1" applyAlignment="1">
      <alignment horizontal="center" vertical="center"/>
    </xf>
    <xf numFmtId="10" fontId="38" fillId="15" borderId="27" xfId="0" applyNumberFormat="1" applyFont="1" applyFill="1" applyBorder="1" applyAlignment="1">
      <alignment horizontal="center" vertical="center"/>
    </xf>
    <xf numFmtId="0" fontId="28" fillId="26" borderId="40" xfId="0" applyFont="1" applyFill="1" applyBorder="1" applyAlignment="1">
      <alignment horizontal="center" vertical="center"/>
    </xf>
    <xf numFmtId="3" fontId="36" fillId="23" borderId="40" xfId="0" applyNumberFormat="1" applyFont="1" applyFill="1" applyBorder="1" applyAlignment="1">
      <alignment horizontal="center" vertical="center"/>
    </xf>
    <xf numFmtId="3" fontId="37" fillId="27" borderId="48" xfId="0" applyNumberFormat="1" applyFont="1" applyFill="1" applyBorder="1" applyAlignment="1">
      <alignment horizontal="center" vertical="center"/>
    </xf>
    <xf numFmtId="10" fontId="39" fillId="27" borderId="49" xfId="0" applyNumberFormat="1" applyFont="1" applyFill="1" applyBorder="1" applyAlignment="1">
      <alignment horizontal="center" vertical="center"/>
    </xf>
    <xf numFmtId="0" fontId="24" fillId="29" borderId="32" xfId="0" applyFont="1" applyFill="1" applyBorder="1"/>
    <xf numFmtId="0" fontId="24" fillId="29" borderId="33" xfId="0" applyFont="1" applyFill="1" applyBorder="1"/>
    <xf numFmtId="0" fontId="24" fillId="29" borderId="34" xfId="0" applyFont="1" applyFill="1" applyBorder="1" applyAlignment="1">
      <alignment horizontal="center"/>
    </xf>
    <xf numFmtId="3" fontId="24" fillId="29" borderId="50" xfId="0" applyNumberFormat="1" applyFont="1" applyFill="1" applyBorder="1"/>
    <xf numFmtId="3" fontId="24" fillId="29" borderId="15" xfId="7" applyNumberFormat="1" applyFont="1" applyFill="1" applyBorder="1"/>
    <xf numFmtId="3" fontId="24" fillId="29" borderId="32" xfId="0" applyNumberFormat="1" applyFont="1" applyFill="1" applyBorder="1"/>
    <xf numFmtId="3" fontId="24" fillId="29" borderId="33" xfId="0" applyNumberFormat="1" applyFont="1" applyFill="1" applyBorder="1"/>
    <xf numFmtId="3" fontId="24" fillId="29" borderId="34" xfId="0" applyNumberFormat="1" applyFont="1" applyFill="1" applyBorder="1"/>
    <xf numFmtId="3" fontId="24" fillId="29" borderId="51" xfId="0" applyNumberFormat="1" applyFont="1" applyFill="1" applyBorder="1"/>
    <xf numFmtId="3" fontId="24" fillId="29" borderId="52" xfId="0" applyNumberFormat="1" applyFont="1" applyFill="1" applyBorder="1"/>
    <xf numFmtId="3" fontId="34" fillId="29" borderId="32" xfId="0" applyNumberFormat="1" applyFont="1" applyFill="1" applyBorder="1"/>
    <xf numFmtId="3" fontId="34" fillId="29" borderId="33" xfId="0" applyNumberFormat="1" applyFont="1" applyFill="1" applyBorder="1"/>
    <xf numFmtId="3" fontId="34" fillId="29" borderId="34" xfId="0" applyNumberFormat="1" applyFont="1" applyFill="1" applyBorder="1"/>
    <xf numFmtId="0" fontId="24" fillId="0" borderId="0" xfId="0" applyFont="1"/>
    <xf numFmtId="0" fontId="24" fillId="29" borderId="32" xfId="0" applyFont="1" applyFill="1" applyBorder="1" applyAlignment="1">
      <alignment horizontal="left"/>
    </xf>
    <xf numFmtId="0" fontId="24" fillId="29" borderId="53" xfId="0" applyFont="1" applyFill="1" applyBorder="1"/>
    <xf numFmtId="3" fontId="24" fillId="29" borderId="54" xfId="7" applyNumberFormat="1" applyFont="1" applyFill="1" applyBorder="1"/>
    <xf numFmtId="3" fontId="24" fillId="29" borderId="55" xfId="0" applyNumberFormat="1" applyFont="1" applyFill="1" applyBorder="1"/>
    <xf numFmtId="3" fontId="24" fillId="29" borderId="56" xfId="7" applyNumberFormat="1" applyFont="1" applyFill="1" applyBorder="1"/>
    <xf numFmtId="10" fontId="40" fillId="29" borderId="57" xfId="7" applyNumberFormat="1" applyFont="1" applyFill="1" applyBorder="1"/>
    <xf numFmtId="10" fontId="40" fillId="14" borderId="27" xfId="7" applyNumberFormat="1" applyFont="1" applyFill="1" applyBorder="1"/>
    <xf numFmtId="10" fontId="40" fillId="15" borderId="58" xfId="7" applyNumberFormat="1" applyFont="1" applyFill="1" applyBorder="1"/>
    <xf numFmtId="3" fontId="34" fillId="29" borderId="55" xfId="0" applyNumberFormat="1" applyFont="1" applyFill="1" applyBorder="1"/>
    <xf numFmtId="0" fontId="0" fillId="30" borderId="50" xfId="0" applyFill="1" applyBorder="1"/>
    <xf numFmtId="0" fontId="0" fillId="30" borderId="59" xfId="0" applyFill="1" applyBorder="1"/>
    <xf numFmtId="0" fontId="0" fillId="30" borderId="60" xfId="0" applyFill="1" applyBorder="1" applyAlignment="1">
      <alignment horizontal="center"/>
    </xf>
    <xf numFmtId="3" fontId="0" fillId="30" borderId="50" xfId="0" applyNumberFormat="1" applyFill="1" applyBorder="1"/>
    <xf numFmtId="3" fontId="0" fillId="30" borderId="59" xfId="7" applyNumberFormat="1" applyFont="1" applyFill="1" applyBorder="1"/>
    <xf numFmtId="3" fontId="0" fillId="30" borderId="59" xfId="0" applyNumberFormat="1" applyFill="1" applyBorder="1"/>
    <xf numFmtId="3" fontId="0" fillId="30" borderId="60" xfId="0" applyNumberFormat="1" applyFill="1" applyBorder="1"/>
    <xf numFmtId="3" fontId="0" fillId="30" borderId="5" xfId="0" applyNumberFormat="1" applyFill="1" applyBorder="1"/>
    <xf numFmtId="3" fontId="0" fillId="30" borderId="61" xfId="0" applyNumberFormat="1" applyFill="1" applyBorder="1"/>
    <xf numFmtId="3" fontId="20" fillId="30" borderId="50" xfId="0" applyNumberFormat="1" applyFont="1" applyFill="1" applyBorder="1"/>
    <xf numFmtId="3" fontId="20" fillId="30" borderId="59" xfId="0" applyNumberFormat="1" applyFont="1" applyFill="1" applyBorder="1"/>
    <xf numFmtId="3" fontId="20" fillId="30" borderId="60" xfId="0" applyNumberFormat="1" applyFont="1" applyFill="1" applyBorder="1"/>
    <xf numFmtId="0" fontId="0" fillId="30" borderId="50" xfId="0" applyFill="1" applyBorder="1" applyAlignment="1">
      <alignment horizontal="left"/>
    </xf>
    <xf numFmtId="0" fontId="0" fillId="30" borderId="62" xfId="0" applyFill="1" applyBorder="1"/>
    <xf numFmtId="3" fontId="0" fillId="30" borderId="63" xfId="7" applyNumberFormat="1" applyFont="1" applyFill="1" applyBorder="1"/>
    <xf numFmtId="3" fontId="0" fillId="30" borderId="64" xfId="0" applyNumberFormat="1" applyFill="1" applyBorder="1"/>
    <xf numFmtId="3" fontId="0" fillId="30" borderId="65" xfId="7" applyNumberFormat="1" applyFont="1" applyFill="1" applyBorder="1"/>
    <xf numFmtId="10" fontId="23" fillId="30" borderId="66" xfId="7" applyNumberFormat="1" applyFont="1" applyFill="1" applyBorder="1"/>
    <xf numFmtId="10" fontId="23" fillId="14" borderId="27" xfId="7" applyNumberFormat="1" applyFont="1" applyFill="1" applyBorder="1"/>
    <xf numFmtId="10" fontId="23" fillId="15" borderId="58" xfId="7" applyNumberFormat="1" applyFont="1" applyFill="1" applyBorder="1"/>
    <xf numFmtId="3" fontId="20" fillId="30" borderId="64" xfId="0" applyNumberFormat="1" applyFont="1" applyFill="1" applyBorder="1"/>
    <xf numFmtId="0" fontId="0" fillId="0" borderId="50" xfId="0" applyBorder="1"/>
    <xf numFmtId="0" fontId="0" fillId="0" borderId="59" xfId="0" applyBorder="1"/>
    <xf numFmtId="0" fontId="0" fillId="0" borderId="60" xfId="0" applyBorder="1" applyAlignment="1">
      <alignment horizontal="center"/>
    </xf>
    <xf numFmtId="3" fontId="0" fillId="0" borderId="50" xfId="0" applyNumberFormat="1" applyBorder="1"/>
    <xf numFmtId="3" fontId="0" fillId="0" borderId="59" xfId="7" applyNumberFormat="1" applyFont="1" applyBorder="1"/>
    <xf numFmtId="3" fontId="0" fillId="0" borderId="59" xfId="0" applyNumberFormat="1" applyBorder="1"/>
    <xf numFmtId="3" fontId="0" fillId="0" borderId="60" xfId="0" applyNumberFormat="1" applyBorder="1"/>
    <xf numFmtId="3" fontId="0" fillId="0" borderId="5" xfId="0" applyNumberFormat="1" applyBorder="1"/>
    <xf numFmtId="3" fontId="41" fillId="13" borderId="61" xfId="0" applyNumberFormat="1" applyFont="1" applyFill="1" applyBorder="1"/>
    <xf numFmtId="3" fontId="20" fillId="0" borderId="50" xfId="0" applyNumberFormat="1" applyFont="1" applyBorder="1"/>
    <xf numFmtId="3" fontId="20" fillId="0" borderId="59" xfId="0" applyNumberFormat="1" applyFont="1" applyBorder="1"/>
    <xf numFmtId="3" fontId="20" fillId="0" borderId="60" xfId="0" applyNumberFormat="1" applyFont="1" applyBorder="1"/>
    <xf numFmtId="0" fontId="0" fillId="0" borderId="50" xfId="0" applyBorder="1" applyAlignment="1">
      <alignment horizontal="left"/>
    </xf>
    <xf numFmtId="0" fontId="0" fillId="0" borderId="62" xfId="0" applyBorder="1"/>
    <xf numFmtId="3" fontId="0" fillId="0" borderId="63" xfId="7" applyNumberFormat="1" applyFont="1" applyBorder="1"/>
    <xf numFmtId="3" fontId="0" fillId="0" borderId="64" xfId="0" applyNumberFormat="1" applyBorder="1"/>
    <xf numFmtId="3" fontId="0" fillId="0" borderId="65" xfId="7" applyNumberFormat="1" applyFont="1" applyBorder="1"/>
    <xf numFmtId="10" fontId="23" fillId="0" borderId="66" xfId="7" applyNumberFormat="1" applyFont="1" applyBorder="1"/>
    <xf numFmtId="3" fontId="20" fillId="0" borderId="64" xfId="0" applyNumberFormat="1" applyFont="1" applyBorder="1"/>
    <xf numFmtId="0" fontId="42" fillId="0" borderId="50" xfId="0" applyFont="1" applyBorder="1"/>
    <xf numFmtId="0" fontId="42" fillId="0" borderId="59" xfId="0" applyFont="1" applyBorder="1"/>
    <xf numFmtId="0" fontId="42" fillId="0" borderId="60" xfId="0" applyFont="1" applyBorder="1" applyAlignment="1">
      <alignment horizontal="center"/>
    </xf>
    <xf numFmtId="3" fontId="42" fillId="0" borderId="50" xfId="0" applyNumberFormat="1" applyFont="1" applyBorder="1"/>
    <xf numFmtId="3" fontId="42" fillId="0" borderId="59" xfId="7" applyNumberFormat="1" applyFont="1" applyBorder="1"/>
    <xf numFmtId="3" fontId="42" fillId="0" borderId="67" xfId="0" applyNumberFormat="1" applyFont="1" applyBorder="1"/>
    <xf numFmtId="3" fontId="42" fillId="0" borderId="59" xfId="0" applyNumberFormat="1" applyFont="1" applyBorder="1"/>
    <xf numFmtId="3" fontId="42" fillId="0" borderId="60" xfId="0" applyNumberFormat="1" applyFont="1" applyBorder="1"/>
    <xf numFmtId="3" fontId="42" fillId="0" borderId="5" xfId="0" applyNumberFormat="1" applyFont="1" applyBorder="1"/>
    <xf numFmtId="3" fontId="42" fillId="0" borderId="61" xfId="0" applyNumberFormat="1" applyFont="1" applyBorder="1"/>
    <xf numFmtId="0" fontId="42" fillId="0" borderId="0" xfId="0" applyFont="1"/>
    <xf numFmtId="0" fontId="42" fillId="0" borderId="50" xfId="0" applyFont="1" applyBorder="1" applyAlignment="1">
      <alignment horizontal="left"/>
    </xf>
    <xf numFmtId="0" fontId="42" fillId="0" borderId="62" xfId="0" applyFont="1" applyBorder="1"/>
    <xf numFmtId="3" fontId="42" fillId="0" borderId="63" xfId="7" applyNumberFormat="1" applyFont="1" applyBorder="1"/>
    <xf numFmtId="3" fontId="42" fillId="0" borderId="64" xfId="0" applyNumberFormat="1" applyFont="1" applyBorder="1"/>
    <xf numFmtId="3" fontId="42" fillId="0" borderId="65" xfId="7" applyNumberFormat="1" applyFont="1" applyBorder="1"/>
    <xf numFmtId="10" fontId="43" fillId="0" borderId="66" xfId="7" applyNumberFormat="1" applyFont="1" applyBorder="1"/>
    <xf numFmtId="10" fontId="43" fillId="14" borderId="27" xfId="7" applyNumberFormat="1" applyFont="1" applyFill="1" applyBorder="1"/>
    <xf numFmtId="10" fontId="43" fillId="15" borderId="58" xfId="7" applyNumberFormat="1" applyFont="1" applyFill="1" applyBorder="1"/>
    <xf numFmtId="0" fontId="42" fillId="31" borderId="50" xfId="0" applyFont="1" applyFill="1" applyBorder="1"/>
    <xf numFmtId="0" fontId="42" fillId="31" borderId="59" xfId="0" applyFont="1" applyFill="1" applyBorder="1"/>
    <xf numFmtId="0" fontId="42" fillId="31" borderId="60" xfId="0" applyFont="1" applyFill="1" applyBorder="1" applyAlignment="1">
      <alignment horizontal="center"/>
    </xf>
    <xf numFmtId="3" fontId="42" fillId="32" borderId="67" xfId="0" applyNumberFormat="1" applyFont="1" applyFill="1" applyBorder="1"/>
    <xf numFmtId="3" fontId="42" fillId="32" borderId="59" xfId="0" applyNumberFormat="1" applyFont="1" applyFill="1" applyBorder="1"/>
    <xf numFmtId="3" fontId="42" fillId="32" borderId="60" xfId="0" applyNumberFormat="1" applyFont="1" applyFill="1" applyBorder="1"/>
    <xf numFmtId="3" fontId="42" fillId="32" borderId="50" xfId="0" applyNumberFormat="1" applyFont="1" applyFill="1" applyBorder="1"/>
    <xf numFmtId="3" fontId="42" fillId="32" borderId="5" xfId="0" applyNumberFormat="1" applyFont="1" applyFill="1" applyBorder="1"/>
    <xf numFmtId="3" fontId="42" fillId="32" borderId="61" xfId="0" applyNumberFormat="1" applyFont="1" applyFill="1" applyBorder="1"/>
    <xf numFmtId="0" fontId="42" fillId="31" borderId="50" xfId="0" applyFont="1" applyFill="1" applyBorder="1" applyAlignment="1">
      <alignment horizontal="left"/>
    </xf>
    <xf numFmtId="0" fontId="42" fillId="31" borderId="62" xfId="0" applyFont="1" applyFill="1" applyBorder="1"/>
    <xf numFmtId="3" fontId="42" fillId="32" borderId="63" xfId="7" applyNumberFormat="1" applyFont="1" applyFill="1" applyBorder="1"/>
    <xf numFmtId="3" fontId="42" fillId="32" borderId="64" xfId="0" applyNumberFormat="1" applyFont="1" applyFill="1" applyBorder="1"/>
    <xf numFmtId="3" fontId="42" fillId="32" borderId="65" xfId="7" applyNumberFormat="1" applyFont="1" applyFill="1" applyBorder="1"/>
    <xf numFmtId="10" fontId="43" fillId="32" borderId="66" xfId="7" applyNumberFormat="1" applyFont="1" applyFill="1" applyBorder="1"/>
    <xf numFmtId="3" fontId="0" fillId="0" borderId="67" xfId="0" applyNumberFormat="1" applyBorder="1"/>
    <xf numFmtId="3" fontId="0" fillId="0" borderId="61" xfId="0" applyNumberFormat="1" applyBorder="1"/>
    <xf numFmtId="0" fontId="0" fillId="0" borderId="50" xfId="0" applyBorder="1" applyAlignment="1">
      <alignment vertical="center"/>
    </xf>
    <xf numFmtId="0" fontId="0" fillId="0" borderId="59" xfId="0" applyBorder="1" applyAlignment="1">
      <alignment vertical="center"/>
    </xf>
    <xf numFmtId="0" fontId="0" fillId="0" borderId="60" xfId="0" applyBorder="1" applyAlignment="1">
      <alignment horizontal="center" vertical="center"/>
    </xf>
    <xf numFmtId="3" fontId="0" fillId="0" borderId="50" xfId="0" applyNumberFormat="1" applyBorder="1" applyAlignment="1">
      <alignment vertical="center"/>
    </xf>
    <xf numFmtId="3" fontId="0" fillId="0" borderId="59" xfId="7" applyNumberFormat="1" applyFont="1" applyBorder="1" applyAlignment="1">
      <alignment vertical="center"/>
    </xf>
    <xf numFmtId="3" fontId="0" fillId="0" borderId="67" xfId="0" applyNumberFormat="1" applyBorder="1" applyAlignment="1">
      <alignment vertical="center"/>
    </xf>
    <xf numFmtId="3" fontId="0" fillId="0" borderId="59" xfId="0" applyNumberFormat="1" applyBorder="1" applyAlignment="1">
      <alignment vertical="center"/>
    </xf>
    <xf numFmtId="3" fontId="0" fillId="0" borderId="60" xfId="0" applyNumberFormat="1" applyBorder="1" applyAlignment="1">
      <alignment vertical="center"/>
    </xf>
    <xf numFmtId="3" fontId="0" fillId="0" borderId="5" xfId="0" applyNumberFormat="1" applyBorder="1" applyAlignment="1">
      <alignment vertical="center"/>
    </xf>
    <xf numFmtId="3" fontId="0" fillId="0" borderId="61" xfId="0" applyNumberFormat="1" applyBorder="1" applyAlignment="1">
      <alignment vertical="center"/>
    </xf>
    <xf numFmtId="3" fontId="20" fillId="0" borderId="50" xfId="0" applyNumberFormat="1" applyFont="1" applyBorder="1" applyAlignment="1">
      <alignment vertical="center"/>
    </xf>
    <xf numFmtId="3" fontId="20" fillId="0" borderId="59" xfId="0" applyNumberFormat="1" applyFont="1" applyBorder="1" applyAlignment="1">
      <alignment vertical="center"/>
    </xf>
    <xf numFmtId="3" fontId="20" fillId="0" borderId="60" xfId="0" applyNumberFormat="1" applyFont="1" applyBorder="1" applyAlignment="1">
      <alignment vertical="center"/>
    </xf>
    <xf numFmtId="0" fontId="0" fillId="0" borderId="0" xfId="0" applyAlignment="1">
      <alignment vertical="center"/>
    </xf>
    <xf numFmtId="0" fontId="0" fillId="0" borderId="50" xfId="0" applyBorder="1" applyAlignment="1">
      <alignment horizontal="left" vertical="center"/>
    </xf>
    <xf numFmtId="0" fontId="0" fillId="0" borderId="62" xfId="0" applyBorder="1" applyAlignment="1">
      <alignment vertical="center"/>
    </xf>
    <xf numFmtId="3" fontId="0" fillId="0" borderId="63" xfId="7" applyNumberFormat="1" applyFont="1" applyBorder="1" applyAlignment="1">
      <alignment vertical="center"/>
    </xf>
    <xf numFmtId="3" fontId="0" fillId="0" borderId="64" xfId="0" applyNumberFormat="1" applyBorder="1" applyAlignment="1">
      <alignment vertical="center"/>
    </xf>
    <xf numFmtId="3" fontId="0" fillId="0" borderId="65" xfId="7" applyNumberFormat="1" applyFont="1" applyBorder="1" applyAlignment="1">
      <alignment vertical="center"/>
    </xf>
    <xf numFmtId="10" fontId="23" fillId="0" borderId="66" xfId="7" applyNumberFormat="1" applyFont="1" applyBorder="1" applyAlignment="1">
      <alignment vertical="center"/>
    </xf>
    <xf numFmtId="10" fontId="23" fillId="14" borderId="27" xfId="7" applyNumberFormat="1" applyFont="1" applyFill="1" applyBorder="1" applyAlignment="1">
      <alignment vertical="center"/>
    </xf>
    <xf numFmtId="10" fontId="23" fillId="15" borderId="58" xfId="7" applyNumberFormat="1" applyFont="1" applyFill="1" applyBorder="1" applyAlignment="1">
      <alignment vertical="center"/>
    </xf>
    <xf numFmtId="3" fontId="20" fillId="0" borderId="64" xfId="0" applyNumberFormat="1" applyFont="1" applyBorder="1" applyAlignment="1">
      <alignment vertical="center"/>
    </xf>
    <xf numFmtId="3" fontId="12" fillId="33" borderId="65" xfId="7" applyNumberFormat="1" applyFont="1" applyFill="1" applyBorder="1" applyAlignment="1">
      <alignment vertical="center"/>
    </xf>
    <xf numFmtId="3" fontId="33" fillId="34" borderId="63" xfId="7" applyNumberFormat="1" applyFont="1" applyFill="1" applyBorder="1"/>
    <xf numFmtId="3" fontId="32" fillId="24" borderId="64" xfId="0" applyNumberFormat="1" applyFont="1" applyFill="1" applyBorder="1"/>
    <xf numFmtId="3" fontId="12" fillId="33" borderId="65" xfId="7" applyNumberFormat="1" applyFont="1" applyFill="1" applyBorder="1"/>
    <xf numFmtId="0" fontId="24" fillId="29" borderId="50" xfId="0" applyFont="1" applyFill="1" applyBorder="1"/>
    <xf numFmtId="0" fontId="24" fillId="29" borderId="59" xfId="0" applyFont="1" applyFill="1" applyBorder="1"/>
    <xf numFmtId="0" fontId="24" fillId="29" borderId="60" xfId="0" applyFont="1" applyFill="1" applyBorder="1" applyAlignment="1">
      <alignment horizontal="center"/>
    </xf>
    <xf numFmtId="3" fontId="24" fillId="29" borderId="59" xfId="7" applyNumberFormat="1" applyFont="1" applyFill="1" applyBorder="1"/>
    <xf numFmtId="3" fontId="24" fillId="29" borderId="59" xfId="0" applyNumberFormat="1" applyFont="1" applyFill="1" applyBorder="1"/>
    <xf numFmtId="3" fontId="24" fillId="29" borderId="60" xfId="0" applyNumberFormat="1" applyFont="1" applyFill="1" applyBorder="1"/>
    <xf numFmtId="3" fontId="24" fillId="29" borderId="5" xfId="0" applyNumberFormat="1" applyFont="1" applyFill="1" applyBorder="1"/>
    <xf numFmtId="3" fontId="24" fillId="29" borderId="61" xfId="0" applyNumberFormat="1" applyFont="1" applyFill="1" applyBorder="1"/>
    <xf numFmtId="3" fontId="34" fillId="29" borderId="50" xfId="0" applyNumberFormat="1" applyFont="1" applyFill="1" applyBorder="1"/>
    <xf numFmtId="3" fontId="34" fillId="29" borderId="59" xfId="0" applyNumberFormat="1" applyFont="1" applyFill="1" applyBorder="1"/>
    <xf numFmtId="3" fontId="34" fillId="29" borderId="60" xfId="0" applyNumberFormat="1" applyFont="1" applyFill="1" applyBorder="1"/>
    <xf numFmtId="0" fontId="24" fillId="29" borderId="50" xfId="0" applyFont="1" applyFill="1" applyBorder="1" applyAlignment="1">
      <alignment horizontal="left"/>
    </xf>
    <xf numFmtId="0" fontId="24" fillId="29" borderId="62" xfId="0" applyFont="1" applyFill="1" applyBorder="1"/>
    <xf numFmtId="3" fontId="24" fillId="29" borderId="63" xfId="7" applyNumberFormat="1" applyFont="1" applyFill="1" applyBorder="1"/>
    <xf numFmtId="3" fontId="24" fillId="29" borderId="64" xfId="0" applyNumberFormat="1" applyFont="1" applyFill="1" applyBorder="1"/>
    <xf numFmtId="3" fontId="24" fillId="29" borderId="65" xfId="7" applyNumberFormat="1" applyFont="1" applyFill="1" applyBorder="1"/>
    <xf numFmtId="10" fontId="40" fillId="29" borderId="66" xfId="7" applyNumberFormat="1" applyFont="1" applyFill="1" applyBorder="1"/>
    <xf numFmtId="3" fontId="34" fillId="29" borderId="64" xfId="0" applyNumberFormat="1" applyFont="1" applyFill="1" applyBorder="1"/>
    <xf numFmtId="3" fontId="0" fillId="35" borderId="63" xfId="5" applyNumberFormat="1" applyFont="1" applyFill="1" applyBorder="1"/>
    <xf numFmtId="3" fontId="0" fillId="0" borderId="65" xfId="5" applyNumberFormat="1" applyFont="1" applyBorder="1"/>
    <xf numFmtId="10" fontId="23" fillId="0" borderId="66" xfId="5" applyNumberFormat="1" applyFont="1" applyBorder="1"/>
    <xf numFmtId="10" fontId="23" fillId="14" borderId="27" xfId="5" applyNumberFormat="1" applyFont="1" applyFill="1" applyBorder="1"/>
    <xf numFmtId="10" fontId="23" fillId="15" borderId="58" xfId="5" applyNumberFormat="1" applyFont="1" applyFill="1" applyBorder="1"/>
    <xf numFmtId="3" fontId="0" fillId="0" borderId="63" xfId="5" applyNumberFormat="1" applyFont="1" applyBorder="1"/>
    <xf numFmtId="0" fontId="42" fillId="32" borderId="50" xfId="0" applyFont="1" applyFill="1" applyBorder="1"/>
    <xf numFmtId="0" fontId="42" fillId="32" borderId="59" xfId="0" applyFont="1" applyFill="1" applyBorder="1"/>
    <xf numFmtId="0" fontId="42" fillId="32" borderId="60" xfId="0" applyFont="1" applyFill="1" applyBorder="1" applyAlignment="1">
      <alignment horizontal="center"/>
    </xf>
    <xf numFmtId="3" fontId="42" fillId="32" borderId="59" xfId="7" applyNumberFormat="1" applyFont="1" applyFill="1" applyBorder="1"/>
    <xf numFmtId="3" fontId="42" fillId="36" borderId="59" xfId="7" applyNumberFormat="1" applyFont="1" applyFill="1" applyBorder="1"/>
    <xf numFmtId="3" fontId="20" fillId="32" borderId="50" xfId="0" applyNumberFormat="1" applyFont="1" applyFill="1" applyBorder="1"/>
    <xf numFmtId="3" fontId="20" fillId="32" borderId="59" xfId="0" applyNumberFormat="1" applyFont="1" applyFill="1" applyBorder="1"/>
    <xf numFmtId="3" fontId="20" fillId="32" borderId="60" xfId="0" applyNumberFormat="1" applyFont="1" applyFill="1" applyBorder="1"/>
    <xf numFmtId="0" fontId="42" fillId="32" borderId="50" xfId="0" applyFont="1" applyFill="1" applyBorder="1" applyAlignment="1">
      <alignment horizontal="left"/>
    </xf>
    <xf numFmtId="0" fontId="42" fillId="32" borderId="62" xfId="0" applyFont="1" applyFill="1" applyBorder="1"/>
    <xf numFmtId="3" fontId="42" fillId="35" borderId="63" xfId="7" applyNumberFormat="1" applyFont="1" applyFill="1" applyBorder="1"/>
    <xf numFmtId="3" fontId="20" fillId="32" borderId="64" xfId="0" applyNumberFormat="1" applyFont="1" applyFill="1" applyBorder="1"/>
    <xf numFmtId="0" fontId="0" fillId="0" borderId="67" xfId="0" applyBorder="1" applyAlignment="1">
      <alignment horizontal="left"/>
    </xf>
    <xf numFmtId="0" fontId="0" fillId="0" borderId="14" xfId="0" applyBorder="1"/>
    <xf numFmtId="0" fontId="0" fillId="0" borderId="68" xfId="0" applyBorder="1"/>
    <xf numFmtId="0" fontId="0" fillId="0" borderId="67" xfId="0" applyBorder="1"/>
    <xf numFmtId="0" fontId="0" fillId="0" borderId="63" xfId="0" applyBorder="1" applyAlignment="1">
      <alignment horizontal="center"/>
    </xf>
    <xf numFmtId="0" fontId="0" fillId="0" borderId="15" xfId="0" applyBorder="1"/>
    <xf numFmtId="0" fontId="0" fillId="0" borderId="69" xfId="0" applyBorder="1"/>
    <xf numFmtId="0" fontId="0" fillId="30" borderId="67" xfId="0" applyFill="1" applyBorder="1" applyAlignment="1">
      <alignment horizontal="left"/>
    </xf>
    <xf numFmtId="0" fontId="24" fillId="34" borderId="70" xfId="0" applyFont="1" applyFill="1" applyBorder="1" applyAlignment="1">
      <alignment vertical="center"/>
    </xf>
    <xf numFmtId="0" fontId="44" fillId="34" borderId="14" xfId="0" applyFont="1" applyFill="1" applyBorder="1" applyAlignment="1">
      <alignment vertical="center"/>
    </xf>
    <xf numFmtId="0" fontId="24" fillId="34" borderId="71" xfId="0" applyFont="1" applyFill="1" applyBorder="1" applyAlignment="1">
      <alignment horizontal="center" vertical="center"/>
    </xf>
    <xf numFmtId="3" fontId="24" fillId="34" borderId="70" xfId="0" applyNumberFormat="1" applyFont="1" applyFill="1" applyBorder="1" applyAlignment="1">
      <alignment vertical="center"/>
    </xf>
    <xf numFmtId="3" fontId="24" fillId="34" borderId="14" xfId="7" applyNumberFormat="1" applyFont="1" applyFill="1" applyBorder="1" applyAlignment="1">
      <alignment vertical="center"/>
    </xf>
    <xf numFmtId="3" fontId="24" fillId="34" borderId="14" xfId="0" applyNumberFormat="1" applyFont="1" applyFill="1" applyBorder="1" applyAlignment="1">
      <alignment vertical="center"/>
    </xf>
    <xf numFmtId="3" fontId="24" fillId="34" borderId="71" xfId="0" applyNumberFormat="1" applyFont="1" applyFill="1" applyBorder="1" applyAlignment="1">
      <alignment vertical="center"/>
    </xf>
    <xf numFmtId="3" fontId="24" fillId="34" borderId="41" xfId="0" applyNumberFormat="1" applyFont="1" applyFill="1" applyBorder="1" applyAlignment="1">
      <alignment vertical="center"/>
    </xf>
    <xf numFmtId="3" fontId="24" fillId="34" borderId="42" xfId="0" applyNumberFormat="1" applyFont="1" applyFill="1" applyBorder="1" applyAlignment="1">
      <alignment vertical="center"/>
    </xf>
    <xf numFmtId="3" fontId="24" fillId="34" borderId="44" xfId="0" applyNumberFormat="1" applyFont="1" applyFill="1" applyBorder="1" applyAlignment="1">
      <alignment vertical="center"/>
    </xf>
    <xf numFmtId="3" fontId="24" fillId="34" borderId="45" xfId="0" applyNumberFormat="1" applyFont="1" applyFill="1" applyBorder="1" applyAlignment="1">
      <alignment vertical="center"/>
    </xf>
    <xf numFmtId="3" fontId="34" fillId="34" borderId="70" xfId="0" applyNumberFormat="1" applyFont="1" applyFill="1" applyBorder="1" applyAlignment="1">
      <alignment vertical="center"/>
    </xf>
    <xf numFmtId="3" fontId="34" fillId="34" borderId="14" xfId="0" applyNumberFormat="1" applyFont="1" applyFill="1" applyBorder="1" applyAlignment="1">
      <alignment vertical="center"/>
    </xf>
    <xf numFmtId="3" fontId="34" fillId="34" borderId="71" xfId="0" applyNumberFormat="1" applyFont="1" applyFill="1" applyBorder="1" applyAlignment="1">
      <alignment vertical="center"/>
    </xf>
    <xf numFmtId="3" fontId="24" fillId="0" borderId="0" xfId="0" applyNumberFormat="1" applyFont="1" applyAlignment="1">
      <alignment vertical="center"/>
    </xf>
    <xf numFmtId="0" fontId="24" fillId="34" borderId="48" xfId="0" applyFont="1" applyFill="1" applyBorder="1" applyAlignment="1">
      <alignment vertical="center"/>
    </xf>
    <xf numFmtId="0" fontId="24" fillId="34" borderId="72" xfId="0" applyFont="1" applyFill="1" applyBorder="1" applyAlignment="1">
      <alignment vertical="center"/>
    </xf>
    <xf numFmtId="3" fontId="45" fillId="12" borderId="44" xfId="0" applyNumberFormat="1" applyFont="1" applyFill="1" applyBorder="1" applyAlignment="1">
      <alignment vertical="center"/>
    </xf>
    <xf numFmtId="3" fontId="46" fillId="24" borderId="73" xfId="0" applyNumberFormat="1" applyFont="1" applyFill="1" applyBorder="1" applyAlignment="1">
      <alignment vertical="center"/>
    </xf>
    <xf numFmtId="3" fontId="47" fillId="25" borderId="48" xfId="0" applyNumberFormat="1" applyFont="1" applyFill="1" applyBorder="1" applyAlignment="1">
      <alignment vertical="center"/>
    </xf>
    <xf numFmtId="10" fontId="48" fillId="25" borderId="49" xfId="0" applyNumberFormat="1" applyFont="1" applyFill="1" applyBorder="1" applyAlignment="1">
      <alignment vertical="center"/>
    </xf>
    <xf numFmtId="10" fontId="48" fillId="14" borderId="27" xfId="0" applyNumberFormat="1" applyFont="1" applyFill="1" applyBorder="1" applyAlignment="1">
      <alignment vertical="center"/>
    </xf>
    <xf numFmtId="3" fontId="49" fillId="29" borderId="73" xfId="0" applyNumberFormat="1" applyFont="1" applyFill="1" applyBorder="1" applyAlignment="1">
      <alignment vertical="center"/>
    </xf>
    <xf numFmtId="10" fontId="48" fillId="15" borderId="27" xfId="0" applyNumberFormat="1" applyFont="1" applyFill="1" applyBorder="1" applyAlignment="1">
      <alignment vertical="center"/>
    </xf>
    <xf numFmtId="3" fontId="24" fillId="26" borderId="73" xfId="0" applyNumberFormat="1" applyFont="1" applyFill="1" applyBorder="1" applyAlignment="1">
      <alignment vertical="center"/>
    </xf>
    <xf numFmtId="3" fontId="24" fillId="34" borderId="73" xfId="0" applyNumberFormat="1" applyFont="1" applyFill="1" applyBorder="1" applyAlignment="1">
      <alignment vertical="center"/>
    </xf>
    <xf numFmtId="0" fontId="24" fillId="0" borderId="0" xfId="0" applyFont="1" applyAlignment="1">
      <alignment vertical="center"/>
    </xf>
    <xf numFmtId="3" fontId="30" fillId="27" borderId="48" xfId="0" applyNumberFormat="1" applyFont="1" applyFill="1" applyBorder="1" applyAlignment="1">
      <alignment vertical="center"/>
    </xf>
    <xf numFmtId="10" fontId="50" fillId="27" borderId="49" xfId="0" applyNumberFormat="1" applyFont="1" applyFill="1" applyBorder="1" applyAlignment="1">
      <alignment vertical="center"/>
    </xf>
    <xf numFmtId="0" fontId="24" fillId="0" borderId="24" xfId="0" applyFont="1" applyBorder="1"/>
    <xf numFmtId="0" fontId="24" fillId="0" borderId="25" xfId="0" applyFont="1" applyBorder="1"/>
    <xf numFmtId="0" fontId="24" fillId="0" borderId="25" xfId="0" applyFont="1" applyBorder="1" applyAlignment="1">
      <alignment horizontal="center"/>
    </xf>
    <xf numFmtId="3" fontId="24" fillId="0" borderId="25" xfId="0" applyNumberFormat="1" applyFont="1" applyBorder="1"/>
    <xf numFmtId="3" fontId="24" fillId="0" borderId="25" xfId="7" applyNumberFormat="1" applyFont="1" applyBorder="1"/>
    <xf numFmtId="3" fontId="51" fillId="0" borderId="25" xfId="7" applyNumberFormat="1" applyFont="1" applyBorder="1" applyAlignment="1">
      <alignment horizontal="center"/>
    </xf>
    <xf numFmtId="3" fontId="30" fillId="20" borderId="25" xfId="0" applyNumberFormat="1" applyFont="1" applyFill="1" applyBorder="1"/>
    <xf numFmtId="3" fontId="24" fillId="20" borderId="25" xfId="0" applyNumberFormat="1" applyFont="1" applyFill="1" applyBorder="1"/>
    <xf numFmtId="3" fontId="51" fillId="20" borderId="25" xfId="7" applyNumberFormat="1" applyFont="1" applyFill="1" applyBorder="1" applyAlignment="1">
      <alignment horizontal="center"/>
    </xf>
    <xf numFmtId="3" fontId="52" fillId="21" borderId="24" xfId="7" applyNumberFormat="1" applyFont="1" applyFill="1" applyBorder="1" applyAlignment="1">
      <alignment horizontal="left"/>
    </xf>
    <xf numFmtId="3" fontId="53" fillId="21" borderId="25" xfId="7" applyNumberFormat="1" applyFont="1" applyFill="1" applyBorder="1" applyAlignment="1">
      <alignment horizontal="center"/>
    </xf>
    <xf numFmtId="3" fontId="53" fillId="21" borderId="26" xfId="7" applyNumberFormat="1" applyFont="1" applyFill="1" applyBorder="1" applyAlignment="1">
      <alignment horizontal="center"/>
    </xf>
    <xf numFmtId="3" fontId="24" fillId="22" borderId="25" xfId="0" applyNumberFormat="1" applyFont="1" applyFill="1" applyBorder="1"/>
    <xf numFmtId="3" fontId="51" fillId="22" borderId="26" xfId="7" applyNumberFormat="1" applyFont="1" applyFill="1" applyBorder="1" applyAlignment="1">
      <alignment horizontal="center"/>
    </xf>
    <xf numFmtId="3" fontId="34" fillId="23" borderId="25" xfId="0" applyNumberFormat="1" applyFont="1" applyFill="1" applyBorder="1"/>
    <xf numFmtId="3" fontId="54" fillId="23" borderId="26" xfId="0" applyNumberFormat="1" applyFont="1" applyFill="1" applyBorder="1" applyAlignment="1">
      <alignment horizontal="center"/>
    </xf>
    <xf numFmtId="3" fontId="24" fillId="0" borderId="0" xfId="0" applyNumberFormat="1" applyFont="1"/>
    <xf numFmtId="10" fontId="40" fillId="0" borderId="0" xfId="0" applyNumberFormat="1" applyFont="1"/>
    <xf numFmtId="10" fontId="40" fillId="14" borderId="0" xfId="0" applyNumberFormat="1" applyFont="1" applyFill="1"/>
    <xf numFmtId="0" fontId="55" fillId="32" borderId="74" xfId="0" applyFont="1" applyFill="1" applyBorder="1"/>
    <xf numFmtId="0" fontId="55" fillId="32" borderId="22" xfId="0" applyFont="1" applyFill="1" applyBorder="1"/>
    <xf numFmtId="0" fontId="55" fillId="32" borderId="23" xfId="0" applyFont="1" applyFill="1" applyBorder="1" applyAlignment="1">
      <alignment horizontal="center"/>
    </xf>
    <xf numFmtId="3" fontId="55" fillId="32" borderId="75" xfId="0" applyNumberFormat="1" applyFont="1" applyFill="1" applyBorder="1"/>
    <xf numFmtId="3" fontId="55" fillId="32" borderId="76" xfId="0" applyNumberFormat="1" applyFont="1" applyFill="1" applyBorder="1"/>
    <xf numFmtId="3" fontId="55" fillId="32" borderId="77" xfId="0" applyNumberFormat="1" applyFont="1" applyFill="1" applyBorder="1"/>
    <xf numFmtId="3" fontId="55" fillId="32" borderId="22" xfId="0" applyNumberFormat="1" applyFont="1" applyFill="1" applyBorder="1"/>
    <xf numFmtId="3" fontId="55" fillId="32" borderId="78" xfId="0" applyNumberFormat="1" applyFont="1" applyFill="1" applyBorder="1"/>
    <xf numFmtId="3" fontId="55" fillId="0" borderId="0" xfId="0" applyNumberFormat="1" applyFont="1"/>
    <xf numFmtId="3" fontId="33" fillId="18" borderId="0" xfId="0" applyNumberFormat="1" applyFont="1" applyFill="1" applyAlignment="1">
      <alignment horizontal="left"/>
    </xf>
    <xf numFmtId="3" fontId="33" fillId="18" borderId="0" xfId="0" applyNumberFormat="1" applyFont="1" applyFill="1" applyAlignment="1">
      <alignment horizontal="right"/>
    </xf>
    <xf numFmtId="3" fontId="33" fillId="18" borderId="0" xfId="0" applyNumberFormat="1" applyFont="1" applyFill="1"/>
    <xf numFmtId="10" fontId="56" fillId="0" borderId="0" xfId="0" applyNumberFormat="1" applyFont="1"/>
    <xf numFmtId="10" fontId="56" fillId="14" borderId="0" xfId="0" applyNumberFormat="1" applyFont="1" applyFill="1"/>
    <xf numFmtId="0" fontId="55" fillId="0" borderId="0" xfId="0" applyFont="1"/>
    <xf numFmtId="0" fontId="55" fillId="32" borderId="79" xfId="0" applyFont="1" applyFill="1" applyBorder="1"/>
    <xf numFmtId="0" fontId="55" fillId="32" borderId="80" xfId="0" applyFont="1" applyFill="1" applyBorder="1"/>
    <xf numFmtId="0" fontId="55" fillId="32" borderId="81" xfId="0" applyFont="1" applyFill="1" applyBorder="1" applyAlignment="1">
      <alignment horizontal="center"/>
    </xf>
    <xf numFmtId="3" fontId="55" fillId="32" borderId="82" xfId="0" applyNumberFormat="1" applyFont="1" applyFill="1" applyBorder="1"/>
    <xf numFmtId="3" fontId="55" fillId="32" borderId="83" xfId="0" applyNumberFormat="1" applyFont="1" applyFill="1" applyBorder="1"/>
    <xf numFmtId="3" fontId="55" fillId="32" borderId="84" xfId="0" applyNumberFormat="1" applyFont="1" applyFill="1" applyBorder="1"/>
    <xf numFmtId="3" fontId="55" fillId="32" borderId="80" xfId="0" applyNumberFormat="1" applyFont="1" applyFill="1" applyBorder="1"/>
    <xf numFmtId="3" fontId="55" fillId="32" borderId="85" xfId="0" applyNumberFormat="1" applyFont="1" applyFill="1" applyBorder="1"/>
    <xf numFmtId="3" fontId="55" fillId="0" borderId="0" xfId="0" applyNumberFormat="1" applyFont="1" applyAlignment="1">
      <alignment horizontal="left"/>
    </xf>
    <xf numFmtId="0" fontId="57" fillId="37" borderId="86" xfId="0" applyFont="1" applyFill="1" applyBorder="1"/>
    <xf numFmtId="0" fontId="57" fillId="37" borderId="87" xfId="0" applyFont="1" applyFill="1" applyBorder="1"/>
    <xf numFmtId="0" fontId="57" fillId="37" borderId="88" xfId="0" applyFont="1" applyFill="1" applyBorder="1" applyAlignment="1">
      <alignment horizontal="center"/>
    </xf>
    <xf numFmtId="3" fontId="57" fillId="37" borderId="89" xfId="0" applyNumberFormat="1" applyFont="1" applyFill="1" applyBorder="1"/>
    <xf numFmtId="3" fontId="57" fillId="37" borderId="90" xfId="0" applyNumberFormat="1" applyFont="1" applyFill="1" applyBorder="1"/>
    <xf numFmtId="3" fontId="57" fillId="37" borderId="91" xfId="0" applyNumberFormat="1" applyFont="1" applyFill="1" applyBorder="1"/>
    <xf numFmtId="3" fontId="57" fillId="37" borderId="92" xfId="0" applyNumberFormat="1" applyFont="1" applyFill="1" applyBorder="1"/>
    <xf numFmtId="3" fontId="57" fillId="0" borderId="0" xfId="0" applyNumberFormat="1" applyFont="1"/>
    <xf numFmtId="3" fontId="57" fillId="0" borderId="0" xfId="0" applyNumberFormat="1" applyFont="1" applyAlignment="1">
      <alignment horizontal="left"/>
    </xf>
    <xf numFmtId="10" fontId="58" fillId="0" borderId="0" xfId="0" applyNumberFormat="1" applyFont="1"/>
    <xf numFmtId="10" fontId="58" fillId="14" borderId="0" xfId="0" applyNumberFormat="1" applyFont="1" applyFill="1"/>
    <xf numFmtId="10" fontId="57" fillId="0" borderId="0" xfId="5" applyNumberFormat="1" applyFont="1"/>
    <xf numFmtId="0" fontId="57" fillId="0" borderId="0" xfId="0" applyFont="1"/>
    <xf numFmtId="0" fontId="59" fillId="37" borderId="93" xfId="0" applyFont="1" applyFill="1" applyBorder="1"/>
    <xf numFmtId="0" fontId="59" fillId="37" borderId="94" xfId="0" applyFont="1" applyFill="1" applyBorder="1"/>
    <xf numFmtId="0" fontId="59" fillId="37" borderId="95" xfId="0" applyFont="1" applyFill="1" applyBorder="1" applyAlignment="1">
      <alignment horizontal="center"/>
    </xf>
    <xf numFmtId="3" fontId="59" fillId="37" borderId="96" xfId="0" applyNumberFormat="1" applyFont="1" applyFill="1" applyBorder="1"/>
    <xf numFmtId="3" fontId="59" fillId="37" borderId="97" xfId="0" applyNumberFormat="1" applyFont="1" applyFill="1" applyBorder="1"/>
    <xf numFmtId="3" fontId="59" fillId="37" borderId="98" xfId="0" applyNumberFormat="1" applyFont="1" applyFill="1" applyBorder="1"/>
    <xf numFmtId="3" fontId="59" fillId="37" borderId="99" xfId="0" applyNumberFormat="1" applyFont="1" applyFill="1" applyBorder="1"/>
    <xf numFmtId="3" fontId="59" fillId="0" borderId="0" xfId="0" applyNumberFormat="1" applyFont="1"/>
    <xf numFmtId="3" fontId="59" fillId="0" borderId="0" xfId="0" applyNumberFormat="1" applyFont="1" applyAlignment="1">
      <alignment horizontal="left"/>
    </xf>
    <xf numFmtId="10" fontId="60" fillId="0" borderId="0" xfId="0" applyNumberFormat="1" applyFont="1"/>
    <xf numFmtId="10" fontId="60" fillId="14" borderId="0" xfId="0" applyNumberFormat="1" applyFont="1" applyFill="1"/>
    <xf numFmtId="0" fontId="59" fillId="0" borderId="0" xfId="0" applyFont="1"/>
    <xf numFmtId="0" fontId="59" fillId="38" borderId="100" xfId="0" applyFont="1" applyFill="1" applyBorder="1"/>
    <xf numFmtId="0" fontId="59" fillId="38" borderId="101" xfId="0" applyFont="1" applyFill="1" applyBorder="1"/>
    <xf numFmtId="0" fontId="59" fillId="38" borderId="102" xfId="0" applyFont="1" applyFill="1" applyBorder="1" applyAlignment="1">
      <alignment horizontal="center"/>
    </xf>
    <xf numFmtId="3" fontId="59" fillId="38" borderId="103" xfId="0" applyNumberFormat="1" applyFont="1" applyFill="1" applyBorder="1"/>
    <xf numFmtId="3" fontId="59" fillId="38" borderId="104" xfId="0" applyNumberFormat="1" applyFont="1" applyFill="1" applyBorder="1"/>
    <xf numFmtId="3" fontId="59" fillId="38" borderId="105" xfId="0" applyNumberFormat="1" applyFont="1" applyFill="1" applyBorder="1"/>
    <xf numFmtId="3" fontId="59" fillId="38" borderId="106" xfId="0" applyNumberFormat="1" applyFont="1" applyFill="1" applyBorder="1"/>
    <xf numFmtId="3" fontId="59" fillId="38" borderId="107" xfId="0" applyNumberFormat="1" applyFont="1" applyFill="1" applyBorder="1"/>
    <xf numFmtId="0" fontId="23" fillId="0" borderId="108" xfId="0" applyFont="1" applyBorder="1"/>
    <xf numFmtId="0" fontId="23" fillId="0" borderId="87" xfId="0" applyFont="1" applyBorder="1"/>
    <xf numFmtId="0" fontId="23" fillId="0" borderId="88" xfId="0" applyFont="1" applyBorder="1" applyAlignment="1">
      <alignment horizontal="center"/>
    </xf>
    <xf numFmtId="3" fontId="23" fillId="0" borderId="109" xfId="0" applyNumberFormat="1" applyFont="1" applyBorder="1"/>
    <xf numFmtId="3" fontId="23" fillId="0" borderId="90" xfId="7" applyNumberFormat="1" applyFont="1" applyBorder="1"/>
    <xf numFmtId="10" fontId="23" fillId="0" borderId="89" xfId="5" applyNumberFormat="1" applyFont="1" applyBorder="1"/>
    <xf numFmtId="10" fontId="23" fillId="0" borderId="90" xfId="5" applyNumberFormat="1" applyFont="1" applyBorder="1"/>
    <xf numFmtId="10" fontId="23" fillId="0" borderId="92" xfId="5" applyNumberFormat="1" applyFont="1" applyBorder="1"/>
    <xf numFmtId="10" fontId="61" fillId="0" borderId="89" xfId="5" applyNumberFormat="1" applyFont="1" applyBorder="1"/>
    <xf numFmtId="10" fontId="61" fillId="0" borderId="90" xfId="5" applyNumberFormat="1" applyFont="1" applyBorder="1"/>
    <xf numFmtId="10" fontId="61" fillId="0" borderId="92" xfId="5" applyNumberFormat="1" applyFont="1" applyBorder="1"/>
    <xf numFmtId="0" fontId="23" fillId="0" borderId="0" xfId="0" applyFont="1"/>
    <xf numFmtId="0" fontId="23" fillId="0" borderId="0" xfId="0" applyFont="1" applyAlignment="1">
      <alignment horizontal="left"/>
    </xf>
    <xf numFmtId="3" fontId="23" fillId="0" borderId="0" xfId="0" applyNumberFormat="1" applyFont="1"/>
    <xf numFmtId="10" fontId="23" fillId="14" borderId="0" xfId="0" applyNumberFormat="1" applyFont="1" applyFill="1"/>
    <xf numFmtId="0" fontId="62" fillId="12" borderId="0" xfId="0" applyFont="1" applyFill="1" applyAlignment="1">
      <alignment horizontal="left" vertical="center"/>
    </xf>
    <xf numFmtId="0" fontId="62" fillId="12" borderId="0" xfId="0" applyFont="1" applyFill="1" applyAlignment="1">
      <alignment horizontal="center" vertical="center"/>
    </xf>
    <xf numFmtId="3" fontId="62" fillId="12" borderId="0" xfId="0" applyNumberFormat="1" applyFont="1" applyFill="1" applyAlignment="1">
      <alignment horizontal="center" vertical="center"/>
    </xf>
    <xf numFmtId="3" fontId="62" fillId="12" borderId="0" xfId="7" applyNumberFormat="1" applyFont="1" applyFill="1" applyAlignment="1">
      <alignment horizontal="center" vertical="center"/>
    </xf>
    <xf numFmtId="3" fontId="62" fillId="0" borderId="0" xfId="7" applyNumberFormat="1" applyFont="1" applyAlignment="1">
      <alignment horizontal="center" vertical="center"/>
    </xf>
    <xf numFmtId="3" fontId="66" fillId="0" borderId="0" xfId="7" applyNumberFormat="1" applyFont="1" applyAlignment="1">
      <alignment horizontal="center" vertical="center"/>
    </xf>
    <xf numFmtId="10" fontId="62" fillId="0" borderId="0" xfId="5" applyNumberFormat="1" applyFont="1" applyAlignment="1">
      <alignment horizontal="center" vertical="center"/>
    </xf>
    <xf numFmtId="0" fontId="62" fillId="0" borderId="0" xfId="0" applyFont="1" applyAlignment="1">
      <alignment horizontal="center" vertical="center"/>
    </xf>
    <xf numFmtId="3" fontId="62" fillId="0" borderId="0" xfId="0" applyNumberFormat="1" applyFont="1" applyAlignment="1">
      <alignment horizontal="center" vertical="center"/>
    </xf>
    <xf numFmtId="10" fontId="68" fillId="0" borderId="0" xfId="0" applyNumberFormat="1" applyFont="1" applyAlignment="1">
      <alignment horizontal="center" vertical="center"/>
    </xf>
    <xf numFmtId="10" fontId="68" fillId="14" borderId="0" xfId="0" applyNumberFormat="1" applyFont="1" applyFill="1" applyAlignment="1">
      <alignment horizontal="center" vertical="center"/>
    </xf>
    <xf numFmtId="3" fontId="8" fillId="31" borderId="104" xfId="5" applyNumberFormat="1" applyFill="1" applyBorder="1" applyAlignment="1">
      <alignment vertical="center"/>
    </xf>
    <xf numFmtId="3" fontId="8" fillId="31" borderId="105" xfId="5" applyNumberFormat="1" applyFill="1" applyBorder="1" applyAlignment="1">
      <alignment vertical="center"/>
    </xf>
    <xf numFmtId="3" fontId="8" fillId="31" borderId="107" xfId="5" applyNumberFormat="1" applyFill="1" applyBorder="1" applyAlignment="1">
      <alignment vertical="center"/>
    </xf>
    <xf numFmtId="3" fontId="8" fillId="31" borderId="105" xfId="5" applyNumberFormat="1" applyFill="1" applyBorder="1" applyAlignment="1">
      <alignment horizontal="right" vertical="center"/>
    </xf>
    <xf numFmtId="3" fontId="8" fillId="31" borderId="104" xfId="5" applyNumberFormat="1" applyFill="1" applyBorder="1" applyAlignment="1">
      <alignment horizontal="right" vertical="center"/>
    </xf>
    <xf numFmtId="3" fontId="8" fillId="31" borderId="107" xfId="5" applyNumberFormat="1" applyFill="1" applyBorder="1" applyAlignment="1">
      <alignment horizontal="right" vertical="center"/>
    </xf>
    <xf numFmtId="3" fontId="33" fillId="39" borderId="105" xfId="5" applyNumberFormat="1" applyFont="1" applyFill="1" applyBorder="1" applyAlignment="1">
      <alignment horizontal="right" vertical="center"/>
    </xf>
    <xf numFmtId="3" fontId="33" fillId="39" borderId="104" xfId="5" applyNumberFormat="1" applyFont="1" applyFill="1" applyBorder="1" applyAlignment="1">
      <alignment horizontal="right" vertical="center"/>
    </xf>
    <xf numFmtId="3" fontId="33" fillId="39" borderId="107" xfId="5" applyNumberFormat="1" applyFont="1" applyFill="1" applyBorder="1" applyAlignment="1">
      <alignment horizontal="right" vertical="center"/>
    </xf>
    <xf numFmtId="0" fontId="0" fillId="0" borderId="0" xfId="0" applyAlignment="1">
      <alignment horizontal="left" vertical="center"/>
    </xf>
    <xf numFmtId="3" fontId="0" fillId="0" borderId="0" xfId="0" applyNumberFormat="1" applyAlignment="1">
      <alignment vertical="center"/>
    </xf>
    <xf numFmtId="10" fontId="23" fillId="0" borderId="0" xfId="0" applyNumberFormat="1" applyFont="1" applyAlignment="1">
      <alignment vertical="center"/>
    </xf>
    <xf numFmtId="10" fontId="23" fillId="14" borderId="0" xfId="0" applyNumberFormat="1" applyFont="1" applyFill="1" applyAlignment="1">
      <alignment vertical="center"/>
    </xf>
    <xf numFmtId="3" fontId="8" fillId="31" borderId="108" xfId="5" applyNumberFormat="1" applyFill="1" applyBorder="1"/>
    <xf numFmtId="3" fontId="8" fillId="31" borderId="87" xfId="5" applyNumberFormat="1" applyFill="1" applyBorder="1"/>
    <xf numFmtId="3" fontId="8" fillId="31" borderId="88" xfId="5" applyNumberFormat="1" applyFill="1" applyBorder="1"/>
    <xf numFmtId="3" fontId="8" fillId="31" borderId="89" xfId="5" applyNumberFormat="1" applyFill="1" applyBorder="1"/>
    <xf numFmtId="3" fontId="8" fillId="31" borderId="90" xfId="5" applyNumberFormat="1" applyFill="1" applyBorder="1"/>
    <xf numFmtId="3" fontId="8" fillId="31" borderId="92" xfId="5" applyNumberFormat="1" applyFill="1" applyBorder="1"/>
    <xf numFmtId="3" fontId="20" fillId="31" borderId="89" xfId="5" applyNumberFormat="1" applyFont="1" applyFill="1" applyBorder="1"/>
    <xf numFmtId="3" fontId="20" fillId="31" borderId="90" xfId="5" applyNumberFormat="1" applyFont="1" applyFill="1" applyBorder="1"/>
    <xf numFmtId="3" fontId="20" fillId="31" borderId="92" xfId="5" applyNumberFormat="1" applyFont="1" applyFill="1" applyBorder="1"/>
    <xf numFmtId="3" fontId="8" fillId="31" borderId="67" xfId="5" applyNumberFormat="1" applyFill="1" applyBorder="1"/>
    <xf numFmtId="3" fontId="8" fillId="31" borderId="6" xfId="5" applyNumberFormat="1" applyFill="1" applyBorder="1"/>
    <xf numFmtId="3" fontId="8" fillId="31" borderId="63" xfId="5" applyNumberFormat="1" applyFill="1" applyBorder="1"/>
    <xf numFmtId="3" fontId="8" fillId="31" borderId="50" xfId="5" applyNumberFormat="1" applyFill="1" applyBorder="1"/>
    <xf numFmtId="3" fontId="8" fillId="31" borderId="59" xfId="5" applyNumberFormat="1" applyFill="1" applyBorder="1"/>
    <xf numFmtId="3" fontId="8" fillId="31" borderId="60" xfId="5" applyNumberFormat="1" applyFill="1" applyBorder="1"/>
    <xf numFmtId="3" fontId="20" fillId="31" borderId="50" xfId="5" applyNumberFormat="1" applyFont="1" applyFill="1" applyBorder="1"/>
    <xf numFmtId="3" fontId="20" fillId="31" borderId="59" xfId="5" applyNumberFormat="1" applyFont="1" applyFill="1" applyBorder="1"/>
    <xf numFmtId="3" fontId="20" fillId="31" borderId="60" xfId="5" applyNumberFormat="1" applyFont="1" applyFill="1" applyBorder="1"/>
    <xf numFmtId="3" fontId="8" fillId="31" borderId="120" xfId="5" applyNumberFormat="1" applyFill="1" applyBorder="1"/>
    <xf numFmtId="3" fontId="8" fillId="31" borderId="80" xfId="5" applyNumberFormat="1" applyFill="1" applyBorder="1"/>
    <xf numFmtId="3" fontId="8" fillId="31" borderId="81" xfId="5" applyNumberFormat="1" applyFill="1" applyBorder="1"/>
    <xf numFmtId="3" fontId="8" fillId="31" borderId="82" xfId="5" applyNumberFormat="1" applyFill="1" applyBorder="1"/>
    <xf numFmtId="3" fontId="8" fillId="31" borderId="83" xfId="5" applyNumberFormat="1" applyFill="1" applyBorder="1"/>
    <xf numFmtId="3" fontId="8" fillId="31" borderId="85" xfId="5" applyNumberFormat="1" applyFill="1" applyBorder="1"/>
    <xf numFmtId="3" fontId="20" fillId="31" borderId="82" xfId="5" applyNumberFormat="1" applyFont="1" applyFill="1" applyBorder="1"/>
    <xf numFmtId="3" fontId="20" fillId="31" borderId="83" xfId="5" applyNumberFormat="1" applyFont="1" applyFill="1" applyBorder="1"/>
    <xf numFmtId="3" fontId="20" fillId="31" borderId="85" xfId="5" applyNumberFormat="1" applyFont="1" applyFill="1" applyBorder="1"/>
    <xf numFmtId="3" fontId="8" fillId="31" borderId="124" xfId="5" applyNumberFormat="1" applyFill="1" applyBorder="1"/>
    <xf numFmtId="3" fontId="8" fillId="31" borderId="125" xfId="5" applyNumberFormat="1" applyFill="1" applyBorder="1"/>
    <xf numFmtId="3" fontId="8" fillId="31" borderId="54" xfId="5" applyNumberFormat="1" applyFill="1" applyBorder="1"/>
    <xf numFmtId="3" fontId="8" fillId="31" borderId="126" xfId="5" applyNumberFormat="1" applyFill="1" applyBorder="1"/>
    <xf numFmtId="3" fontId="8" fillId="31" borderId="15" xfId="5" applyNumberFormat="1" applyFill="1" applyBorder="1"/>
    <xf numFmtId="3" fontId="8" fillId="31" borderId="127" xfId="5" applyNumberFormat="1" applyFill="1" applyBorder="1"/>
    <xf numFmtId="3" fontId="8" fillId="31" borderId="128" xfId="5" applyNumberFormat="1" applyFill="1" applyBorder="1"/>
    <xf numFmtId="3" fontId="20" fillId="31" borderId="126" xfId="5" applyNumberFormat="1" applyFont="1" applyFill="1" applyBorder="1"/>
    <xf numFmtId="3" fontId="20" fillId="31" borderId="15" xfId="5" applyNumberFormat="1" applyFont="1" applyFill="1" applyBorder="1"/>
    <xf numFmtId="3" fontId="20" fillId="31" borderId="128" xfId="5" applyNumberFormat="1" applyFont="1" applyFill="1" applyBorder="1"/>
    <xf numFmtId="3" fontId="8" fillId="0" borderId="67" xfId="5" applyNumberFormat="1" applyBorder="1"/>
    <xf numFmtId="3" fontId="8" fillId="0" borderId="6" xfId="5" applyNumberFormat="1" applyBorder="1"/>
    <xf numFmtId="3" fontId="8" fillId="0" borderId="63" xfId="5" applyNumberFormat="1" applyBorder="1"/>
    <xf numFmtId="3" fontId="8" fillId="0" borderId="50" xfId="5" applyNumberFormat="1" applyBorder="1"/>
    <xf numFmtId="3" fontId="8" fillId="0" borderId="59" xfId="5" applyNumberFormat="1" applyBorder="1"/>
    <xf numFmtId="3" fontId="8" fillId="0" borderId="60" xfId="5" applyNumberFormat="1" applyBorder="1"/>
    <xf numFmtId="3" fontId="20" fillId="0" borderId="50" xfId="5" applyNumberFormat="1" applyFont="1" applyBorder="1"/>
    <xf numFmtId="3" fontId="20" fillId="0" borderId="59" xfId="5" applyNumberFormat="1" applyFont="1" applyBorder="1"/>
    <xf numFmtId="3" fontId="20" fillId="0" borderId="60" xfId="5" applyNumberFormat="1" applyFont="1" applyBorder="1"/>
    <xf numFmtId="3" fontId="0" fillId="0" borderId="120" xfId="5" applyNumberFormat="1" applyFont="1" applyBorder="1"/>
    <xf numFmtId="3" fontId="8" fillId="0" borderId="80" xfId="5" applyNumberFormat="1" applyBorder="1"/>
    <xf numFmtId="3" fontId="8" fillId="0" borderId="81" xfId="5" applyNumberFormat="1" applyBorder="1"/>
    <xf numFmtId="3" fontId="8" fillId="0" borderId="82" xfId="5" applyNumberFormat="1" applyBorder="1"/>
    <xf numFmtId="3" fontId="8" fillId="0" borderId="83" xfId="5" applyNumberFormat="1" applyBorder="1"/>
    <xf numFmtId="3" fontId="8" fillId="0" borderId="85" xfId="5" applyNumberFormat="1" applyBorder="1"/>
    <xf numFmtId="3" fontId="20" fillId="0" borderId="82" xfId="5" applyNumberFormat="1" applyFont="1" applyBorder="1"/>
    <xf numFmtId="3" fontId="20" fillId="0" borderId="83" xfId="5" applyNumberFormat="1" applyFont="1" applyBorder="1"/>
    <xf numFmtId="3" fontId="20" fillId="0" borderId="85" xfId="5" applyNumberFormat="1" applyFont="1" applyBorder="1"/>
    <xf numFmtId="3" fontId="11" fillId="0" borderId="28" xfId="5" applyNumberFormat="1" applyFont="1" applyBorder="1"/>
    <xf numFmtId="3" fontId="11" fillId="0" borderId="29" xfId="5" applyNumberFormat="1" applyFont="1" applyBorder="1"/>
    <xf numFmtId="3" fontId="11" fillId="0" borderId="30" xfId="5" applyNumberFormat="1" applyFont="1" applyBorder="1"/>
    <xf numFmtId="3" fontId="11" fillId="0" borderId="129" xfId="5" applyNumberFormat="1" applyFont="1" applyBorder="1"/>
    <xf numFmtId="3" fontId="11" fillId="0" borderId="130" xfId="5" applyNumberFormat="1" applyFont="1" applyBorder="1"/>
    <xf numFmtId="3" fontId="11" fillId="0" borderId="131" xfId="5" applyNumberFormat="1" applyFont="1" applyBorder="1"/>
    <xf numFmtId="3" fontId="11" fillId="0" borderId="132" xfId="5" applyNumberFormat="1" applyFont="1" applyBorder="1"/>
    <xf numFmtId="3" fontId="11" fillId="0" borderId="133" xfId="5" applyNumberFormat="1" applyFont="1" applyBorder="1"/>
    <xf numFmtId="3" fontId="11" fillId="0" borderId="134" xfId="5" applyNumberFormat="1" applyFont="1" applyBorder="1"/>
    <xf numFmtId="3" fontId="33" fillId="0" borderId="129" xfId="5" applyNumberFormat="1" applyFont="1" applyBorder="1"/>
    <xf numFmtId="3" fontId="33" fillId="0" borderId="130" xfId="5" applyNumberFormat="1" applyFont="1" applyBorder="1"/>
    <xf numFmtId="3" fontId="33" fillId="0" borderId="131" xfId="5" applyNumberFormat="1" applyFont="1" applyBorder="1"/>
    <xf numFmtId="0" fontId="11" fillId="0" borderId="0" xfId="0" applyFont="1"/>
    <xf numFmtId="0" fontId="11" fillId="0" borderId="0" xfId="0" applyFont="1" applyAlignment="1">
      <alignment horizontal="left"/>
    </xf>
    <xf numFmtId="3" fontId="11" fillId="0" borderId="0" xfId="0" applyNumberFormat="1" applyFont="1"/>
    <xf numFmtId="10" fontId="69" fillId="0" borderId="0" xfId="0" applyNumberFormat="1" applyFont="1"/>
    <xf numFmtId="10" fontId="69" fillId="14" borderId="0" xfId="0" applyNumberFormat="1" applyFont="1" applyFill="1"/>
    <xf numFmtId="10" fontId="70" fillId="40" borderId="28" xfId="5" applyNumberFormat="1" applyFont="1" applyFill="1" applyBorder="1"/>
    <xf numFmtId="10" fontId="70" fillId="40" borderId="29" xfId="5" applyNumberFormat="1" applyFont="1" applyFill="1" applyBorder="1"/>
    <xf numFmtId="10" fontId="70" fillId="40" borderId="135" xfId="5" applyNumberFormat="1" applyFont="1" applyFill="1" applyBorder="1"/>
    <xf numFmtId="10" fontId="70" fillId="41" borderId="129" xfId="5" applyNumberFormat="1" applyFont="1" applyFill="1" applyBorder="1"/>
    <xf numFmtId="10" fontId="70" fillId="41" borderId="130" xfId="5" applyNumberFormat="1" applyFont="1" applyFill="1" applyBorder="1"/>
    <xf numFmtId="10" fontId="70" fillId="41" borderId="131" xfId="5" applyNumberFormat="1" applyFont="1" applyFill="1" applyBorder="1"/>
    <xf numFmtId="10" fontId="70" fillId="42" borderId="129" xfId="5" applyNumberFormat="1" applyFont="1" applyFill="1" applyBorder="1"/>
    <xf numFmtId="10" fontId="70" fillId="42" borderId="130" xfId="5" applyNumberFormat="1" applyFont="1" applyFill="1" applyBorder="1"/>
    <xf numFmtId="10" fontId="70" fillId="40" borderId="129" xfId="5" applyNumberFormat="1" applyFont="1" applyFill="1" applyBorder="1"/>
    <xf numFmtId="10" fontId="70" fillId="40" borderId="130" xfId="5" applyNumberFormat="1" applyFont="1" applyFill="1" applyBorder="1"/>
    <xf numFmtId="10" fontId="70" fillId="43" borderId="129" xfId="5" applyNumberFormat="1" applyFont="1" applyFill="1" applyBorder="1"/>
    <xf numFmtId="10" fontId="70" fillId="43" borderId="130" xfId="5" applyNumberFormat="1" applyFont="1" applyFill="1" applyBorder="1"/>
    <xf numFmtId="10" fontId="70" fillId="43" borderId="136" xfId="5" applyNumberFormat="1" applyFont="1" applyFill="1" applyBorder="1"/>
    <xf numFmtId="10" fontId="70" fillId="0" borderId="0" xfId="5" applyNumberFormat="1" applyFont="1"/>
    <xf numFmtId="10" fontId="70" fillId="0" borderId="0" xfId="5" applyNumberFormat="1" applyFont="1" applyAlignment="1">
      <alignment horizontal="left"/>
    </xf>
    <xf numFmtId="10" fontId="70" fillId="14" borderId="0" xfId="5" applyNumberFormat="1" applyFont="1" applyFill="1" applyBorder="1"/>
    <xf numFmtId="10" fontId="70" fillId="0" borderId="0" xfId="5" applyNumberFormat="1" applyFont="1" applyBorder="1"/>
    <xf numFmtId="3" fontId="11" fillId="0" borderId="137" xfId="5" applyNumberFormat="1" applyFont="1" applyBorder="1"/>
    <xf numFmtId="3" fontId="11" fillId="0" borderId="0" xfId="5" applyNumberFormat="1" applyFont="1"/>
    <xf numFmtId="3" fontId="11" fillId="0" borderId="0" xfId="5" applyNumberFormat="1" applyFont="1" applyBorder="1"/>
    <xf numFmtId="3" fontId="33" fillId="0" borderId="0" xfId="5" applyNumberFormat="1" applyFont="1"/>
    <xf numFmtId="3" fontId="33" fillId="0" borderId="0" xfId="5" applyNumberFormat="1" applyFont="1" applyBorder="1"/>
    <xf numFmtId="3" fontId="11" fillId="0" borderId="0" xfId="5" applyNumberFormat="1" applyFont="1" applyAlignment="1">
      <alignment horizontal="center"/>
    </xf>
    <xf numFmtId="3" fontId="11" fillId="0" borderId="0" xfId="5" applyNumberFormat="1" applyFont="1" applyFill="1" applyAlignment="1">
      <alignment horizontal="center"/>
    </xf>
    <xf numFmtId="3" fontId="9" fillId="20" borderId="0" xfId="5" applyNumberFormat="1" applyFont="1" applyFill="1" applyAlignment="1">
      <alignment horizontal="center"/>
    </xf>
    <xf numFmtId="3" fontId="32" fillId="21" borderId="138" xfId="5" applyNumberFormat="1" applyFont="1" applyFill="1" applyBorder="1" applyAlignment="1">
      <alignment horizontal="center"/>
    </xf>
    <xf numFmtId="3" fontId="32" fillId="21" borderId="139" xfId="5" applyNumberFormat="1" applyFont="1" applyFill="1" applyBorder="1" applyAlignment="1">
      <alignment horizontal="center"/>
    </xf>
    <xf numFmtId="3" fontId="32" fillId="21" borderId="140" xfId="5" applyNumberFormat="1" applyFont="1" applyFill="1" applyBorder="1" applyAlignment="1">
      <alignment horizontal="center"/>
    </xf>
    <xf numFmtId="3" fontId="11" fillId="44" borderId="0" xfId="5" applyNumberFormat="1" applyFont="1" applyFill="1" applyAlignment="1">
      <alignment horizontal="center"/>
    </xf>
    <xf numFmtId="3" fontId="33" fillId="23" borderId="0" xfId="5" applyNumberFormat="1" applyFont="1" applyFill="1" applyAlignment="1">
      <alignment horizontal="center"/>
    </xf>
    <xf numFmtId="3" fontId="11" fillId="18" borderId="21" xfId="5" applyNumberFormat="1" applyFont="1" applyFill="1" applyBorder="1"/>
    <xf numFmtId="3" fontId="11" fillId="18" borderId="22" xfId="5" applyNumberFormat="1" applyFont="1" applyFill="1" applyBorder="1"/>
    <xf numFmtId="3" fontId="11" fillId="18" borderId="23" xfId="5" applyNumberFormat="1" applyFont="1" applyFill="1" applyBorder="1"/>
    <xf numFmtId="3" fontId="11" fillId="18" borderId="75" xfId="5" applyNumberFormat="1" applyFont="1" applyFill="1" applyBorder="1"/>
    <xf numFmtId="3" fontId="11" fillId="18" borderId="76" xfId="5" applyNumberFormat="1" applyFont="1" applyFill="1" applyBorder="1"/>
    <xf numFmtId="3" fontId="11" fillId="18" borderId="78" xfId="5" applyNumberFormat="1" applyFont="1" applyFill="1" applyBorder="1"/>
    <xf numFmtId="3" fontId="11" fillId="18" borderId="141" xfId="5" applyNumberFormat="1" applyFont="1" applyFill="1" applyBorder="1"/>
    <xf numFmtId="3" fontId="11" fillId="12" borderId="76" xfId="5" applyNumberFormat="1" applyFont="1" applyFill="1" applyBorder="1"/>
    <xf numFmtId="3" fontId="33" fillId="18" borderId="75" xfId="5" applyNumberFormat="1" applyFont="1" applyFill="1" applyBorder="1"/>
    <xf numFmtId="3" fontId="33" fillId="18" borderId="76" xfId="5" applyNumberFormat="1" applyFont="1" applyFill="1" applyBorder="1"/>
    <xf numFmtId="3" fontId="33" fillId="12" borderId="23" xfId="0" applyNumberFormat="1" applyFont="1" applyFill="1" applyBorder="1"/>
    <xf numFmtId="3" fontId="11" fillId="0" borderId="0" xfId="0" applyNumberFormat="1" applyFont="1" applyAlignment="1">
      <alignment horizontal="left"/>
    </xf>
    <xf numFmtId="3" fontId="11" fillId="18" borderId="120" xfId="5" applyNumberFormat="1" applyFont="1" applyFill="1" applyBorder="1"/>
    <xf numFmtId="3" fontId="11" fillId="18" borderId="80" xfId="5" applyNumberFormat="1" applyFont="1" applyFill="1" applyBorder="1"/>
    <xf numFmtId="3" fontId="11" fillId="18" borderId="81" xfId="5" applyNumberFormat="1" applyFont="1" applyFill="1" applyBorder="1"/>
    <xf numFmtId="3" fontId="11" fillId="18" borderId="82" xfId="5" applyNumberFormat="1" applyFont="1" applyFill="1" applyBorder="1"/>
    <xf numFmtId="3" fontId="11" fillId="18" borderId="83" xfId="5" applyNumberFormat="1" applyFont="1" applyFill="1" applyBorder="1"/>
    <xf numFmtId="3" fontId="11" fillId="18" borderId="84" xfId="5" applyNumberFormat="1" applyFont="1" applyFill="1" applyBorder="1"/>
    <xf numFmtId="3" fontId="11" fillId="18" borderId="142" xfId="5" applyNumberFormat="1" applyFont="1" applyFill="1" applyBorder="1"/>
    <xf numFmtId="3" fontId="11" fillId="12" borderId="83" xfId="5" applyNumberFormat="1" applyFont="1" applyFill="1" applyBorder="1"/>
    <xf numFmtId="3" fontId="33" fillId="18" borderId="82" xfId="5" applyNumberFormat="1" applyFont="1" applyFill="1" applyBorder="1"/>
    <xf numFmtId="3" fontId="33" fillId="18" borderId="83" xfId="5" applyNumberFormat="1" applyFont="1" applyFill="1" applyBorder="1"/>
    <xf numFmtId="3" fontId="33" fillId="12" borderId="81" xfId="0" applyNumberFormat="1" applyFont="1" applyFill="1" applyBorder="1"/>
    <xf numFmtId="3" fontId="11" fillId="0" borderId="108" xfId="5" applyNumberFormat="1" applyFont="1" applyBorder="1"/>
    <xf numFmtId="3" fontId="11" fillId="0" borderId="87" xfId="5" applyNumberFormat="1" applyFont="1" applyBorder="1"/>
    <xf numFmtId="3" fontId="11" fillId="0" borderId="88" xfId="5" applyNumberFormat="1" applyFont="1" applyBorder="1"/>
    <xf numFmtId="3" fontId="11" fillId="0" borderId="89" xfId="5" applyNumberFormat="1" applyFont="1" applyBorder="1"/>
    <xf numFmtId="3" fontId="11" fillId="0" borderId="90" xfId="5" applyNumberFormat="1" applyFont="1" applyBorder="1"/>
    <xf numFmtId="3" fontId="11" fillId="0" borderId="91" xfId="5" applyNumberFormat="1" applyFont="1" applyBorder="1"/>
    <xf numFmtId="3" fontId="11" fillId="0" borderId="109" xfId="5" applyNumberFormat="1" applyFont="1" applyBorder="1"/>
    <xf numFmtId="3" fontId="11" fillId="0" borderId="92" xfId="5" applyNumberFormat="1" applyFont="1" applyBorder="1"/>
    <xf numFmtId="3" fontId="33" fillId="0" borderId="89" xfId="5" applyNumberFormat="1" applyFont="1" applyBorder="1"/>
    <xf numFmtId="3" fontId="33" fillId="0" borderId="90" xfId="5" applyNumberFormat="1" applyFont="1" applyBorder="1"/>
    <xf numFmtId="3" fontId="33" fillId="0" borderId="92" xfId="5" applyNumberFormat="1" applyFont="1" applyBorder="1"/>
    <xf numFmtId="3" fontId="11" fillId="0" borderId="41" xfId="5" applyNumberFormat="1" applyFont="1" applyBorder="1"/>
    <xf numFmtId="3" fontId="11" fillId="0" borderId="42" xfId="5" applyNumberFormat="1" applyFont="1" applyBorder="1"/>
    <xf numFmtId="3" fontId="11" fillId="0" borderId="143" xfId="5" applyNumberFormat="1" applyFont="1" applyBorder="1"/>
    <xf numFmtId="3" fontId="11" fillId="0" borderId="144" xfId="5" applyNumberFormat="1" applyFont="1" applyBorder="1"/>
    <xf numFmtId="0" fontId="30" fillId="25" borderId="0" xfId="0" applyFont="1" applyFill="1"/>
    <xf numFmtId="0" fontId="30" fillId="33" borderId="0" xfId="0" applyFont="1" applyFill="1"/>
    <xf numFmtId="0" fontId="0" fillId="33" borderId="0" xfId="0" applyFill="1"/>
    <xf numFmtId="3" fontId="11" fillId="45" borderId="145" xfId="5" applyNumberFormat="1" applyFont="1" applyFill="1" applyBorder="1"/>
    <xf numFmtId="3" fontId="11" fillId="45" borderId="146" xfId="5" applyNumberFormat="1" applyFont="1" applyFill="1" applyBorder="1"/>
    <xf numFmtId="3" fontId="11" fillId="45" borderId="147" xfId="5" applyNumberFormat="1" applyFont="1" applyFill="1" applyBorder="1"/>
    <xf numFmtId="3" fontId="11" fillId="18" borderId="148" xfId="5" applyNumberFormat="1" applyFont="1" applyFill="1" applyBorder="1"/>
    <xf numFmtId="3" fontId="11" fillId="18" borderId="149" xfId="5" applyNumberFormat="1" applyFont="1" applyFill="1" applyBorder="1"/>
    <xf numFmtId="3" fontId="11" fillId="18" borderId="150" xfId="5" applyNumberFormat="1" applyFont="1" applyFill="1" applyBorder="1"/>
    <xf numFmtId="3" fontId="11" fillId="18" borderId="151" xfId="5" applyNumberFormat="1" applyFont="1" applyFill="1" applyBorder="1"/>
    <xf numFmtId="3" fontId="11" fillId="18" borderId="152" xfId="5" applyNumberFormat="1" applyFont="1" applyFill="1" applyBorder="1"/>
    <xf numFmtId="3" fontId="11" fillId="18" borderId="153" xfId="5" applyNumberFormat="1" applyFont="1" applyFill="1" applyBorder="1"/>
    <xf numFmtId="3" fontId="11" fillId="18" borderId="154" xfId="5" applyNumberFormat="1" applyFont="1" applyFill="1" applyBorder="1"/>
    <xf numFmtId="3" fontId="11" fillId="12" borderId="154" xfId="5" applyNumberFormat="1" applyFont="1" applyFill="1" applyBorder="1"/>
    <xf numFmtId="3" fontId="33" fillId="18" borderId="153" xfId="5" applyNumberFormat="1" applyFont="1" applyFill="1" applyBorder="1"/>
    <xf numFmtId="3" fontId="33" fillId="18" borderId="154" xfId="5" applyNumberFormat="1" applyFont="1" applyFill="1" applyBorder="1"/>
    <xf numFmtId="3" fontId="33" fillId="12" borderId="155" xfId="0" applyNumberFormat="1" applyFont="1" applyFill="1" applyBorder="1"/>
    <xf numFmtId="3" fontId="8" fillId="45" borderId="156" xfId="5" applyNumberFormat="1" applyFont="1" applyFill="1" applyBorder="1"/>
    <xf numFmtId="3" fontId="8" fillId="45" borderId="157" xfId="5" applyNumberFormat="1" applyFont="1" applyFill="1" applyBorder="1"/>
    <xf numFmtId="3" fontId="8" fillId="45" borderId="158" xfId="5" applyNumberFormat="1" applyFont="1" applyFill="1" applyBorder="1"/>
    <xf numFmtId="3" fontId="8" fillId="18" borderId="159" xfId="5" applyNumberFormat="1" applyFont="1" applyFill="1" applyBorder="1"/>
    <xf numFmtId="3" fontId="8" fillId="18" borderId="160" xfId="5" applyNumberFormat="1" applyFont="1" applyFill="1" applyBorder="1"/>
    <xf numFmtId="3" fontId="8" fillId="18" borderId="161" xfId="5" applyNumberFormat="1" applyFont="1" applyFill="1" applyBorder="1"/>
    <xf numFmtId="3" fontId="8" fillId="18" borderId="162" xfId="5" applyNumberFormat="1" applyFont="1" applyFill="1" applyBorder="1"/>
    <xf numFmtId="3" fontId="8" fillId="18" borderId="163" xfId="5" applyNumberFormat="1" applyFont="1" applyFill="1" applyBorder="1"/>
    <xf numFmtId="3" fontId="8" fillId="18" borderId="164" xfId="5" applyNumberFormat="1" applyFont="1" applyFill="1" applyBorder="1"/>
    <xf numFmtId="3" fontId="8" fillId="18" borderId="165" xfId="5" applyNumberFormat="1" applyFont="1" applyFill="1" applyBorder="1"/>
    <xf numFmtId="3" fontId="20" fillId="18" borderId="164" xfId="5" applyNumberFormat="1" applyFont="1" applyFill="1" applyBorder="1"/>
    <xf numFmtId="3" fontId="20" fillId="18" borderId="165" xfId="5" applyNumberFormat="1" applyFont="1" applyFill="1" applyBorder="1"/>
    <xf numFmtId="3" fontId="20" fillId="12" borderId="166" xfId="0" applyNumberFormat="1" applyFont="1" applyFill="1" applyBorder="1"/>
    <xf numFmtId="3" fontId="0" fillId="0" borderId="0" xfId="0" applyNumberFormat="1" applyAlignment="1">
      <alignment horizontal="left"/>
    </xf>
    <xf numFmtId="3" fontId="8" fillId="45" borderId="167" xfId="5" applyNumberFormat="1" applyFont="1" applyFill="1" applyBorder="1"/>
    <xf numFmtId="3" fontId="8" fillId="45" borderId="168" xfId="5" applyNumberFormat="1" applyFont="1" applyFill="1" applyBorder="1"/>
    <xf numFmtId="3" fontId="8" fillId="45" borderId="169" xfId="5" applyNumberFormat="1" applyFont="1" applyFill="1" applyBorder="1"/>
    <xf numFmtId="3" fontId="8" fillId="18" borderId="170" xfId="5" applyNumberFormat="1" applyFont="1" applyFill="1" applyBorder="1"/>
    <xf numFmtId="3" fontId="8" fillId="18" borderId="171" xfId="5" applyNumberFormat="1" applyFont="1" applyFill="1" applyBorder="1"/>
    <xf numFmtId="3" fontId="8" fillId="18" borderId="172" xfId="5" applyNumberFormat="1" applyFont="1" applyFill="1" applyBorder="1"/>
    <xf numFmtId="3" fontId="8" fillId="18" borderId="173" xfId="5" applyNumberFormat="1" applyFont="1" applyFill="1" applyBorder="1"/>
    <xf numFmtId="3" fontId="8" fillId="18" borderId="174" xfId="5" applyNumberFormat="1" applyFont="1" applyFill="1" applyBorder="1"/>
    <xf numFmtId="3" fontId="8" fillId="18" borderId="175" xfId="5" applyNumberFormat="1" applyFont="1" applyFill="1" applyBorder="1"/>
    <xf numFmtId="3" fontId="8" fillId="18" borderId="176" xfId="5" applyNumberFormat="1" applyFont="1" applyFill="1" applyBorder="1"/>
    <xf numFmtId="3" fontId="20" fillId="18" borderId="175" xfId="5" applyNumberFormat="1" applyFont="1" applyFill="1" applyBorder="1"/>
    <xf numFmtId="3" fontId="20" fillId="18" borderId="176" xfId="5" applyNumberFormat="1" applyFont="1" applyFill="1" applyBorder="1"/>
    <xf numFmtId="3" fontId="20" fillId="12" borderId="177" xfId="0" applyNumberFormat="1" applyFont="1" applyFill="1" applyBorder="1"/>
    <xf numFmtId="3" fontId="8" fillId="45" borderId="178" xfId="5" applyNumberFormat="1" applyFont="1" applyFill="1" applyBorder="1"/>
    <xf numFmtId="3" fontId="8" fillId="45" borderId="179" xfId="5" applyNumberFormat="1" applyFont="1" applyFill="1" applyBorder="1"/>
    <xf numFmtId="3" fontId="8" fillId="45" borderId="180" xfId="5" applyNumberFormat="1" applyFont="1" applyFill="1" applyBorder="1"/>
    <xf numFmtId="3" fontId="8" fillId="18" borderId="181" xfId="5" applyNumberFormat="1" applyFont="1" applyFill="1" applyBorder="1"/>
    <xf numFmtId="3" fontId="8" fillId="18" borderId="182" xfId="5" applyNumberFormat="1" applyFont="1" applyFill="1" applyBorder="1"/>
    <xf numFmtId="3" fontId="8" fillId="18" borderId="183" xfId="5" applyNumberFormat="1" applyFont="1" applyFill="1" applyBorder="1"/>
    <xf numFmtId="3" fontId="8" fillId="18" borderId="184" xfId="5" applyNumberFormat="1" applyFont="1" applyFill="1" applyBorder="1"/>
    <xf numFmtId="3" fontId="8" fillId="18" borderId="185" xfId="5" applyNumberFormat="1" applyFont="1" applyFill="1" applyBorder="1"/>
    <xf numFmtId="3" fontId="8" fillId="18" borderId="186" xfId="5" applyNumberFormat="1" applyFont="1" applyFill="1" applyBorder="1"/>
    <xf numFmtId="3" fontId="8" fillId="18" borderId="187" xfId="5" applyNumberFormat="1" applyFont="1" applyFill="1" applyBorder="1"/>
    <xf numFmtId="3" fontId="20" fillId="18" borderId="186" xfId="5" applyNumberFormat="1" applyFont="1" applyFill="1" applyBorder="1"/>
    <xf numFmtId="3" fontId="20" fillId="18" borderId="187" xfId="5" applyNumberFormat="1" applyFont="1" applyFill="1" applyBorder="1"/>
    <xf numFmtId="3" fontId="20" fillId="12" borderId="188" xfId="0" applyNumberFormat="1" applyFont="1" applyFill="1" applyBorder="1"/>
    <xf numFmtId="3" fontId="11" fillId="45" borderId="189" xfId="5" applyNumberFormat="1" applyFont="1" applyFill="1" applyBorder="1"/>
    <xf numFmtId="3" fontId="11" fillId="45" borderId="190" xfId="5" applyNumberFormat="1" applyFont="1" applyFill="1" applyBorder="1"/>
    <xf numFmtId="3" fontId="11" fillId="45" borderId="191" xfId="5" applyNumberFormat="1" applyFont="1" applyFill="1" applyBorder="1"/>
    <xf numFmtId="3" fontId="11" fillId="18" borderId="192" xfId="5" applyNumberFormat="1" applyFont="1" applyFill="1" applyBorder="1"/>
    <xf numFmtId="3" fontId="11" fillId="18" borderId="193" xfId="5" applyNumberFormat="1" applyFont="1" applyFill="1" applyBorder="1"/>
    <xf numFmtId="3" fontId="11" fillId="18" borderId="194" xfId="5" applyNumberFormat="1" applyFont="1" applyFill="1" applyBorder="1"/>
    <xf numFmtId="3" fontId="11" fillId="18" borderId="195" xfId="5" applyNumberFormat="1" applyFont="1" applyFill="1" applyBorder="1"/>
    <xf numFmtId="3" fontId="11" fillId="18" borderId="196" xfId="5" applyNumberFormat="1" applyFont="1" applyFill="1" applyBorder="1"/>
    <xf numFmtId="3" fontId="11" fillId="18" borderId="197" xfId="5" applyNumberFormat="1" applyFont="1" applyFill="1" applyBorder="1"/>
    <xf numFmtId="3" fontId="11" fillId="18" borderId="198" xfId="5" applyNumberFormat="1" applyFont="1" applyFill="1" applyBorder="1"/>
    <xf numFmtId="3" fontId="33" fillId="18" borderId="197" xfId="5" applyNumberFormat="1" applyFont="1" applyFill="1" applyBorder="1"/>
    <xf numFmtId="3" fontId="33" fillId="18" borderId="198" xfId="5" applyNumberFormat="1" applyFont="1" applyFill="1" applyBorder="1"/>
    <xf numFmtId="3" fontId="33" fillId="12" borderId="199" xfId="0" applyNumberFormat="1" applyFont="1" applyFill="1" applyBorder="1"/>
    <xf numFmtId="3" fontId="11" fillId="0" borderId="137" xfId="5" applyNumberFormat="1" applyFont="1" applyFill="1" applyBorder="1"/>
    <xf numFmtId="3" fontId="11" fillId="0" borderId="0" xfId="5" applyNumberFormat="1" applyFont="1" applyFill="1" applyBorder="1"/>
    <xf numFmtId="3" fontId="33" fillId="0" borderId="0" xfId="5" applyNumberFormat="1" applyFont="1" applyFill="1" applyBorder="1"/>
    <xf numFmtId="3" fontId="33" fillId="0" borderId="0" xfId="0" applyNumberFormat="1" applyFont="1"/>
    <xf numFmtId="3" fontId="71" fillId="0" borderId="111" xfId="5" applyNumberFormat="1" applyFont="1" applyBorder="1"/>
    <xf numFmtId="3" fontId="71" fillId="0" borderId="112" xfId="5" applyNumberFormat="1" applyFont="1" applyBorder="1"/>
    <xf numFmtId="3" fontId="71" fillId="0" borderId="113" xfId="5" applyNumberFormat="1" applyFont="1" applyBorder="1"/>
    <xf numFmtId="3" fontId="71" fillId="0" borderId="105" xfId="5" applyNumberFormat="1" applyFont="1" applyBorder="1"/>
    <xf numFmtId="3" fontId="71" fillId="0" borderId="104" xfId="5" applyNumberFormat="1" applyFont="1" applyBorder="1"/>
    <xf numFmtId="3" fontId="71" fillId="0" borderId="107" xfId="5" applyNumberFormat="1" applyFont="1" applyBorder="1"/>
    <xf numFmtId="3" fontId="71" fillId="0" borderId="106" xfId="5" applyNumberFormat="1" applyFont="1" applyBorder="1"/>
    <xf numFmtId="3" fontId="71" fillId="0" borderId="103" xfId="5" applyNumberFormat="1" applyFont="1" applyBorder="1"/>
    <xf numFmtId="3" fontId="72" fillId="0" borderId="105" xfId="5" applyNumberFormat="1" applyFont="1" applyBorder="1"/>
    <xf numFmtId="3" fontId="72" fillId="0" borderId="104" xfId="5" applyNumberFormat="1" applyFont="1" applyBorder="1"/>
    <xf numFmtId="3" fontId="72" fillId="0" borderId="113" xfId="0" applyNumberFormat="1" applyFont="1" applyBorder="1"/>
    <xf numFmtId="3" fontId="71" fillId="0" borderId="0" xfId="0" applyNumberFormat="1" applyFont="1"/>
    <xf numFmtId="3" fontId="71" fillId="0" borderId="0" xfId="0" applyNumberFormat="1" applyFont="1" applyAlignment="1">
      <alignment horizontal="left"/>
    </xf>
    <xf numFmtId="10" fontId="73" fillId="0" borderId="0" xfId="0" applyNumberFormat="1" applyFont="1"/>
    <xf numFmtId="10" fontId="73" fillId="14" borderId="0" xfId="0" applyNumberFormat="1" applyFont="1" applyFill="1"/>
    <xf numFmtId="3" fontId="71" fillId="0" borderId="200" xfId="5" applyNumberFormat="1" applyFont="1" applyBorder="1"/>
    <xf numFmtId="3" fontId="71" fillId="0" borderId="201" xfId="5" applyNumberFormat="1" applyFont="1" applyBorder="1"/>
    <xf numFmtId="3" fontId="71" fillId="0" borderId="202" xfId="5" applyNumberFormat="1" applyFont="1" applyBorder="1"/>
    <xf numFmtId="3" fontId="71" fillId="0" borderId="132" xfId="5" applyNumberFormat="1" applyFont="1" applyBorder="1"/>
    <xf numFmtId="3" fontId="71" fillId="0" borderId="133" xfId="5" applyNumberFormat="1" applyFont="1" applyBorder="1"/>
    <xf numFmtId="3" fontId="71" fillId="0" borderId="134" xfId="5" applyNumberFormat="1" applyFont="1" applyBorder="1"/>
    <xf numFmtId="3" fontId="71" fillId="0" borderId="203" xfId="5" applyNumberFormat="1" applyFont="1" applyBorder="1"/>
    <xf numFmtId="3" fontId="71" fillId="0" borderId="204" xfId="5" applyNumberFormat="1" applyFont="1" applyBorder="1"/>
    <xf numFmtId="3" fontId="72" fillId="0" borderId="132" xfId="5" applyNumberFormat="1" applyFont="1" applyBorder="1"/>
    <xf numFmtId="3" fontId="72" fillId="0" borderId="133" xfId="5" applyNumberFormat="1" applyFont="1" applyBorder="1"/>
    <xf numFmtId="3" fontId="72" fillId="0" borderId="134" xfId="5" applyNumberFormat="1" applyFont="1" applyBorder="1"/>
    <xf numFmtId="3" fontId="71" fillId="0" borderId="137" xfId="5" applyNumberFormat="1" applyFont="1" applyBorder="1"/>
    <xf numFmtId="3" fontId="71" fillId="0" borderId="0" xfId="5" applyNumberFormat="1" applyFont="1"/>
    <xf numFmtId="3" fontId="72" fillId="0" borderId="0" xfId="5" applyNumberFormat="1" applyFont="1"/>
    <xf numFmtId="3" fontId="72" fillId="0" borderId="107" xfId="5" applyNumberFormat="1" applyFont="1" applyBorder="1"/>
    <xf numFmtId="0" fontId="0" fillId="0" borderId="0" xfId="0" applyAlignment="1">
      <alignment horizontal="center"/>
    </xf>
    <xf numFmtId="3" fontId="0" fillId="0" borderId="0" xfId="7" applyNumberFormat="1" applyFont="1"/>
    <xf numFmtId="3" fontId="74" fillId="0" borderId="0" xfId="0" applyNumberFormat="1" applyFont="1"/>
    <xf numFmtId="0" fontId="11" fillId="0" borderId="59" xfId="0" applyFont="1" applyBorder="1"/>
    <xf numFmtId="0" fontId="11" fillId="0" borderId="59" xfId="0" applyFont="1" applyBorder="1" applyAlignment="1">
      <alignment horizontal="center"/>
    </xf>
    <xf numFmtId="4" fontId="8" fillId="31" borderId="108" xfId="5" applyNumberFormat="1" applyFill="1" applyBorder="1"/>
    <xf numFmtId="4" fontId="8" fillId="31" borderId="87" xfId="5" applyNumberFormat="1" applyFill="1" applyBorder="1"/>
    <xf numFmtId="4" fontId="8" fillId="31" borderId="88" xfId="5" applyNumberFormat="1" applyFill="1" applyBorder="1"/>
    <xf numFmtId="4" fontId="8" fillId="31" borderId="89" xfId="5" applyNumberFormat="1" applyFill="1" applyBorder="1"/>
    <xf numFmtId="4" fontId="8" fillId="31" borderId="90" xfId="5" applyNumberFormat="1" applyFill="1" applyBorder="1"/>
    <xf numFmtId="4" fontId="8" fillId="28" borderId="90" xfId="5" applyNumberFormat="1" applyFill="1" applyBorder="1"/>
    <xf numFmtId="4" fontId="8" fillId="31" borderId="92" xfId="5" applyNumberFormat="1" applyFill="1" applyBorder="1"/>
    <xf numFmtId="4" fontId="20" fillId="31" borderId="89" xfId="5" applyNumberFormat="1" applyFont="1" applyFill="1" applyBorder="1"/>
    <xf numFmtId="4" fontId="20" fillId="31" borderId="90" xfId="5" applyNumberFormat="1" applyFont="1" applyFill="1" applyBorder="1"/>
    <xf numFmtId="4" fontId="20" fillId="31" borderId="92" xfId="5" applyNumberFormat="1" applyFont="1" applyFill="1" applyBorder="1"/>
    <xf numFmtId="4" fontId="0" fillId="0" borderId="0" xfId="0" applyNumberFormat="1"/>
    <xf numFmtId="4" fontId="0" fillId="0" borderId="0" xfId="0" applyNumberFormat="1" applyAlignment="1">
      <alignment horizontal="left"/>
    </xf>
    <xf numFmtId="4" fontId="11" fillId="0" borderId="59" xfId="0" applyNumberFormat="1" applyFont="1" applyBorder="1"/>
    <xf numFmtId="4" fontId="0" fillId="13" borderId="59" xfId="0" applyNumberFormat="1" applyFill="1" applyBorder="1" applyAlignment="1">
      <alignment horizontal="center"/>
    </xf>
    <xf numFmtId="4" fontId="23" fillId="0" borderId="0" xfId="0" applyNumberFormat="1" applyFont="1"/>
    <xf numFmtId="4" fontId="23" fillId="14" borderId="0" xfId="0" applyNumberFormat="1" applyFont="1" applyFill="1"/>
    <xf numFmtId="3" fontId="8" fillId="28" borderId="59" xfId="5" applyNumberFormat="1" applyFill="1" applyBorder="1"/>
    <xf numFmtId="166" fontId="0" fillId="0" borderId="120" xfId="5" applyNumberFormat="1" applyFont="1" applyBorder="1"/>
    <xf numFmtId="166" fontId="8" fillId="0" borderId="80" xfId="5" applyNumberFormat="1" applyBorder="1"/>
    <xf numFmtId="166" fontId="8" fillId="0" borderId="81" xfId="5" applyNumberFormat="1" applyBorder="1"/>
    <xf numFmtId="166" fontId="8" fillId="0" borderId="82" xfId="5" applyNumberFormat="1" applyBorder="1"/>
    <xf numFmtId="166" fontId="8" fillId="0" borderId="83" xfId="5" applyNumberFormat="1" applyBorder="1"/>
    <xf numFmtId="166" fontId="8" fillId="28" borderId="59" xfId="5" applyNumberFormat="1" applyFill="1" applyBorder="1"/>
    <xf numFmtId="166" fontId="8" fillId="0" borderId="85" xfId="5" applyNumberFormat="1" applyBorder="1"/>
    <xf numFmtId="166" fontId="20" fillId="0" borderId="82" xfId="5" applyNumberFormat="1" applyFont="1" applyBorder="1"/>
    <xf numFmtId="166" fontId="20" fillId="0" borderId="83" xfId="5" applyNumberFormat="1" applyFont="1" applyBorder="1"/>
    <xf numFmtId="166" fontId="20" fillId="0" borderId="85" xfId="5" applyNumberFormat="1" applyFont="1" applyBorder="1"/>
    <xf numFmtId="166" fontId="0" fillId="0" borderId="0" xfId="0" applyNumberFormat="1"/>
    <xf numFmtId="166" fontId="0" fillId="0" borderId="0" xfId="0" applyNumberFormat="1" applyAlignment="1">
      <alignment horizontal="left"/>
    </xf>
    <xf numFmtId="166" fontId="23" fillId="0" borderId="0" xfId="0" applyNumberFormat="1" applyFont="1"/>
    <xf numFmtId="166" fontId="23" fillId="14" borderId="0" xfId="0" applyNumberFormat="1" applyFont="1" applyFill="1"/>
    <xf numFmtId="10" fontId="23" fillId="0" borderId="0" xfId="7" applyNumberFormat="1" applyFont="1"/>
    <xf numFmtId="10" fontId="23" fillId="14" borderId="0" xfId="7" applyNumberFormat="1" applyFont="1" applyFill="1" applyBorder="1"/>
    <xf numFmtId="10" fontId="23" fillId="0" borderId="0" xfId="7" applyNumberFormat="1" applyFont="1" applyBorder="1"/>
    <xf numFmtId="0" fontId="76" fillId="12" borderId="205" xfId="8" applyFont="1" applyFill="1" applyBorder="1"/>
    <xf numFmtId="0" fontId="75" fillId="12" borderId="206" xfId="8" applyFill="1" applyBorder="1"/>
    <xf numFmtId="0" fontId="0" fillId="12" borderId="206" xfId="0" applyFill="1" applyBorder="1" applyAlignment="1">
      <alignment horizontal="center"/>
    </xf>
    <xf numFmtId="3" fontId="0" fillId="12" borderId="206" xfId="0" applyNumberFormat="1" applyFill="1" applyBorder="1"/>
    <xf numFmtId="0" fontId="75" fillId="12" borderId="208" xfId="8" applyFill="1" applyBorder="1"/>
    <xf numFmtId="0" fontId="76" fillId="12" borderId="0" xfId="8" applyFont="1" applyFill="1" applyAlignment="1">
      <alignment horizontal="center"/>
    </xf>
    <xf numFmtId="0" fontId="11" fillId="12" borderId="0" xfId="0" applyFont="1" applyFill="1" applyAlignment="1">
      <alignment horizontal="center"/>
    </xf>
    <xf numFmtId="0" fontId="11" fillId="12" borderId="0" xfId="0" applyFont="1" applyFill="1"/>
    <xf numFmtId="0" fontId="0" fillId="44" borderId="0" xfId="0" applyFill="1" applyAlignment="1">
      <alignment horizontal="center"/>
    </xf>
    <xf numFmtId="0" fontId="20" fillId="23" borderId="0" xfId="0" applyFont="1" applyFill="1" applyAlignment="1">
      <alignment horizontal="center"/>
    </xf>
    <xf numFmtId="3" fontId="0" fillId="0" borderId="0" xfId="0" applyNumberFormat="1" applyAlignment="1">
      <alignment horizontal="center"/>
    </xf>
    <xf numFmtId="3" fontId="20" fillId="0" borderId="0" xfId="0" applyNumberFormat="1" applyFont="1" applyAlignment="1">
      <alignment horizontal="center"/>
    </xf>
    <xf numFmtId="0" fontId="75" fillId="12" borderId="210" xfId="8" applyFill="1" applyBorder="1" applyAlignment="1">
      <alignment horizontal="left"/>
    </xf>
    <xf numFmtId="3" fontId="75" fillId="12" borderId="211" xfId="8" applyNumberFormat="1" applyFill="1" applyBorder="1" applyAlignment="1">
      <alignment horizontal="center"/>
    </xf>
    <xf numFmtId="3" fontId="0" fillId="12" borderId="211" xfId="0" applyNumberFormat="1" applyFill="1" applyBorder="1" applyAlignment="1">
      <alignment horizontal="center"/>
    </xf>
    <xf numFmtId="3" fontId="0" fillId="12" borderId="211" xfId="0" applyNumberFormat="1" applyFill="1" applyBorder="1"/>
    <xf numFmtId="3" fontId="0" fillId="12" borderId="211" xfId="7" applyNumberFormat="1" applyFont="1" applyFill="1" applyBorder="1"/>
    <xf numFmtId="3" fontId="0" fillId="44" borderId="0" xfId="0" applyNumberFormat="1" applyFill="1"/>
    <xf numFmtId="3" fontId="20" fillId="23" borderId="0" xfId="0" applyNumberFormat="1" applyFont="1" applyFill="1"/>
    <xf numFmtId="0" fontId="75" fillId="12" borderId="212" xfId="8" applyFill="1" applyBorder="1" applyAlignment="1">
      <alignment horizontal="left"/>
    </xf>
    <xf numFmtId="3" fontId="75" fillId="12" borderId="213" xfId="8" applyNumberFormat="1" applyFill="1" applyBorder="1" applyAlignment="1">
      <alignment horizontal="center"/>
    </xf>
    <xf numFmtId="3" fontId="0" fillId="12" borderId="213" xfId="0" applyNumberFormat="1" applyFill="1" applyBorder="1" applyAlignment="1">
      <alignment horizontal="center"/>
    </xf>
    <xf numFmtId="3" fontId="0" fillId="12" borderId="213" xfId="0" applyNumberFormat="1" applyFill="1" applyBorder="1"/>
    <xf numFmtId="0" fontId="0" fillId="12" borderId="215" xfId="0" applyFill="1" applyBorder="1"/>
    <xf numFmtId="3" fontId="0" fillId="12" borderId="216" xfId="0" applyNumberFormat="1" applyFill="1" applyBorder="1" applyAlignment="1">
      <alignment horizontal="center"/>
    </xf>
    <xf numFmtId="3" fontId="0" fillId="12" borderId="216" xfId="0" applyNumberFormat="1" applyFill="1" applyBorder="1"/>
    <xf numFmtId="3" fontId="0" fillId="12" borderId="214" xfId="0" applyNumberFormat="1" applyFill="1" applyBorder="1"/>
    <xf numFmtId="0" fontId="78" fillId="0" borderId="0" xfId="0" applyFont="1"/>
    <xf numFmtId="0" fontId="11" fillId="12" borderId="0" xfId="0" applyFont="1" applyFill="1" applyAlignment="1">
      <alignment horizontal="center" vertical="center"/>
    </xf>
    <xf numFmtId="4" fontId="11" fillId="12" borderId="0" xfId="0" applyNumberFormat="1" applyFont="1" applyFill="1" applyAlignment="1">
      <alignment horizontal="center" vertical="center"/>
    </xf>
    <xf numFmtId="3" fontId="32" fillId="27" borderId="0" xfId="0" applyNumberFormat="1" applyFont="1" applyFill="1" applyAlignment="1">
      <alignment horizontal="left" vertical="center" wrapText="1"/>
    </xf>
    <xf numFmtId="3" fontId="32" fillId="27" borderId="0" xfId="0" applyNumberFormat="1" applyFont="1" applyFill="1" applyAlignment="1">
      <alignment vertical="center"/>
    </xf>
    <xf numFmtId="0" fontId="79" fillId="46" borderId="0" xfId="0" applyFont="1" applyFill="1" applyAlignment="1">
      <alignment horizontal="left" vertical="center"/>
    </xf>
    <xf numFmtId="0" fontId="80" fillId="46" borderId="0" xfId="0" applyFont="1" applyFill="1"/>
    <xf numFmtId="0" fontId="79" fillId="46" borderId="0" xfId="0" applyFont="1" applyFill="1" applyAlignment="1">
      <alignment vertical="center"/>
    </xf>
    <xf numFmtId="10" fontId="79" fillId="46" borderId="0" xfId="5" applyNumberFormat="1" applyFont="1" applyFill="1" applyAlignment="1">
      <alignment vertical="center"/>
    </xf>
    <xf numFmtId="0" fontId="6" fillId="30" borderId="0" xfId="0" applyFont="1" applyFill="1"/>
    <xf numFmtId="3" fontId="81" fillId="47" borderId="0" xfId="0" applyNumberFormat="1" applyFont="1" applyFill="1" applyAlignment="1">
      <alignment vertical="center"/>
    </xf>
    <xf numFmtId="0" fontId="82" fillId="0" borderId="0" xfId="0" applyFont="1" applyAlignment="1">
      <alignment vertical="center"/>
    </xf>
    <xf numFmtId="3" fontId="85" fillId="0" borderId="21" xfId="0" applyNumberFormat="1" applyFont="1" applyBorder="1"/>
    <xf numFmtId="3" fontId="85" fillId="0" borderId="23" xfId="0" applyNumberFormat="1" applyFont="1" applyBorder="1"/>
    <xf numFmtId="0" fontId="56" fillId="32" borderId="0" xfId="0" applyFont="1" applyFill="1"/>
    <xf numFmtId="3" fontId="56" fillId="32" borderId="0" xfId="0" applyNumberFormat="1" applyFont="1" applyFill="1"/>
    <xf numFmtId="3" fontId="85" fillId="0" borderId="28" xfId="0" applyNumberFormat="1" applyFont="1" applyBorder="1"/>
    <xf numFmtId="3" fontId="85" fillId="0" borderId="30" xfId="0" applyNumberFormat="1" applyFont="1" applyBorder="1"/>
    <xf numFmtId="0" fontId="0" fillId="18" borderId="125" xfId="0" applyFill="1" applyBorder="1"/>
    <xf numFmtId="3" fontId="0" fillId="18" borderId="125" xfId="0" applyNumberFormat="1" applyFill="1" applyBorder="1"/>
    <xf numFmtId="0" fontId="6" fillId="0" borderId="0" xfId="0" applyFont="1"/>
    <xf numFmtId="0" fontId="5" fillId="0" borderId="0" xfId="4" applyFont="1" applyFill="1" applyAlignment="1">
      <alignment horizontal="center" vertical="center" wrapText="1" shrinkToFit="1"/>
    </xf>
    <xf numFmtId="0" fontId="86" fillId="0" borderId="0" xfId="0" applyFont="1" applyAlignment="1">
      <alignment horizontal="left" vertical="center"/>
    </xf>
    <xf numFmtId="3" fontId="87" fillId="0" borderId="21" xfId="0" applyNumberFormat="1" applyFont="1" applyBorder="1" applyAlignment="1">
      <alignment horizontal="right"/>
    </xf>
    <xf numFmtId="3" fontId="87" fillId="0" borderId="23" xfId="0" applyNumberFormat="1" applyFont="1" applyBorder="1"/>
    <xf numFmtId="0" fontId="0" fillId="18" borderId="217" xfId="0" applyFill="1" applyBorder="1"/>
    <xf numFmtId="3" fontId="0" fillId="18" borderId="217" xfId="0" applyNumberFormat="1" applyFill="1" applyBorder="1"/>
    <xf numFmtId="0" fontId="5" fillId="0" borderId="0" xfId="0" applyFont="1" applyAlignment="1">
      <alignment horizontal="right"/>
    </xf>
    <xf numFmtId="0" fontId="6" fillId="0" borderId="218" xfId="3" applyFont="1" applyFill="1" applyBorder="1" applyAlignment="1">
      <alignment horizontal="center" shrinkToFit="1"/>
    </xf>
    <xf numFmtId="0" fontId="6" fillId="0" borderId="219" xfId="3" applyFont="1" applyFill="1" applyBorder="1" applyAlignment="1">
      <alignment horizontal="center" shrinkToFit="1"/>
    </xf>
    <xf numFmtId="3" fontId="6" fillId="0" borderId="220" xfId="0" applyNumberFormat="1" applyFont="1" applyBorder="1" applyAlignment="1">
      <alignment horizontal="center"/>
    </xf>
    <xf numFmtId="0" fontId="6" fillId="0" borderId="221" xfId="3" applyFont="1" applyFill="1" applyBorder="1" applyAlignment="1">
      <alignment horizontal="center" shrinkToFit="1"/>
    </xf>
    <xf numFmtId="3" fontId="87" fillId="0" borderId="137" xfId="0" applyNumberFormat="1" applyFont="1" applyBorder="1" applyAlignment="1">
      <alignment horizontal="right"/>
    </xf>
    <xf numFmtId="3" fontId="87" fillId="0" borderId="58" xfId="0" applyNumberFormat="1" applyFont="1" applyBorder="1"/>
    <xf numFmtId="3" fontId="6" fillId="0" borderId="0" xfId="4" applyNumberFormat="1" applyFont="1" applyFill="1" applyAlignment="1">
      <alignment horizontal="right"/>
    </xf>
    <xf numFmtId="0" fontId="56" fillId="32" borderId="125" xfId="0" applyFont="1" applyFill="1" applyBorder="1"/>
    <xf numFmtId="3" fontId="56" fillId="32" borderId="125" xfId="0" applyNumberFormat="1" applyFont="1" applyFill="1" applyBorder="1"/>
    <xf numFmtId="0" fontId="6" fillId="0" borderId="222" xfId="3" applyFont="1" applyFill="1" applyBorder="1" applyAlignment="1">
      <alignment horizontal="center" shrinkToFit="1"/>
    </xf>
    <xf numFmtId="0" fontId="6" fillId="0" borderId="223" xfId="3" applyFont="1" applyFill="1" applyBorder="1" applyAlignment="1">
      <alignment horizontal="center" shrinkToFit="1"/>
    </xf>
    <xf numFmtId="1" fontId="6" fillId="0" borderId="224" xfId="0" applyNumberFormat="1" applyFont="1" applyBorder="1" applyAlignment="1">
      <alignment horizontal="center"/>
    </xf>
    <xf numFmtId="1" fontId="6" fillId="0" borderId="225" xfId="0" applyNumberFormat="1" applyFont="1" applyBorder="1" applyAlignment="1">
      <alignment horizontal="center"/>
    </xf>
    <xf numFmtId="3" fontId="88" fillId="48" borderId="0" xfId="4" applyNumberFormat="1" applyFont="1" applyFill="1" applyAlignment="1">
      <alignment horizontal="left" vertical="center"/>
    </xf>
    <xf numFmtId="3" fontId="88" fillId="48" borderId="0" xfId="4" applyNumberFormat="1" applyFont="1" applyFill="1" applyAlignment="1">
      <alignment horizontal="right" vertical="center"/>
    </xf>
    <xf numFmtId="3" fontId="88" fillId="48" borderId="0" xfId="0" applyNumberFormat="1" applyFont="1" applyFill="1" applyAlignment="1">
      <alignment vertical="center"/>
    </xf>
    <xf numFmtId="3" fontId="89" fillId="48" borderId="0" xfId="0" applyNumberFormat="1" applyFont="1" applyFill="1"/>
    <xf numFmtId="0" fontId="5" fillId="0" borderId="0" xfId="0" applyFont="1" applyAlignment="1">
      <alignment horizontal="center"/>
    </xf>
    <xf numFmtId="0" fontId="6" fillId="0" borderId="226" xfId="3" applyFont="1" applyFill="1" applyBorder="1" applyAlignment="1">
      <alignment horizontal="center" shrinkToFit="1"/>
    </xf>
    <xf numFmtId="0" fontId="6" fillId="0" borderId="4" xfId="3" applyFont="1" applyFill="1" applyBorder="1" applyAlignment="1">
      <alignment horizontal="center" shrinkToFit="1"/>
    </xf>
    <xf numFmtId="0" fontId="5" fillId="0" borderId="4" xfId="3" applyFont="1" applyFill="1" applyBorder="1" applyAlignment="1">
      <alignment horizontal="center" shrinkToFit="1"/>
    </xf>
    <xf numFmtId="3" fontId="6" fillId="0" borderId="227" xfId="0" applyNumberFormat="1" applyFont="1" applyBorder="1"/>
    <xf numFmtId="0" fontId="0" fillId="0" borderId="228" xfId="0" applyBorder="1"/>
    <xf numFmtId="3" fontId="90" fillId="0" borderId="28" xfId="0" applyNumberFormat="1" applyFont="1" applyBorder="1" applyAlignment="1">
      <alignment horizontal="right" vertical="center" wrapText="1"/>
    </xf>
    <xf numFmtId="3" fontId="90" fillId="0" borderId="30" xfId="0" applyNumberFormat="1" applyFont="1" applyBorder="1" applyAlignment="1">
      <alignment horizontal="right" vertical="center" wrapText="1"/>
    </xf>
    <xf numFmtId="3" fontId="91" fillId="49" borderId="0" xfId="4" applyNumberFormat="1" applyFont="1" applyFill="1" applyAlignment="1">
      <alignment horizontal="left" vertical="center"/>
    </xf>
    <xf numFmtId="3" fontId="91" fillId="49" borderId="0" xfId="4" applyNumberFormat="1" applyFont="1" applyFill="1" applyAlignment="1">
      <alignment horizontal="right" vertical="center"/>
    </xf>
    <xf numFmtId="3" fontId="91" fillId="49" borderId="0" xfId="0" applyNumberFormat="1" applyFont="1" applyFill="1" applyAlignment="1">
      <alignment vertical="center"/>
    </xf>
    <xf numFmtId="3" fontId="92" fillId="49" borderId="0" xfId="0" applyNumberFormat="1" applyFont="1" applyFill="1" applyAlignment="1">
      <alignment vertical="center"/>
    </xf>
    <xf numFmtId="0" fontId="6" fillId="0" borderId="0" xfId="0" applyFont="1" applyAlignment="1">
      <alignment wrapText="1"/>
    </xf>
    <xf numFmtId="3" fontId="93" fillId="50" borderId="0" xfId="0" applyNumberFormat="1" applyFont="1" applyFill="1" applyAlignment="1">
      <alignment vertical="center"/>
    </xf>
    <xf numFmtId="3" fontId="94" fillId="50" borderId="0" xfId="0" applyNumberFormat="1" applyFont="1" applyFill="1" applyAlignment="1">
      <alignment vertical="center"/>
    </xf>
    <xf numFmtId="0" fontId="2" fillId="0" borderId="0" xfId="4" applyFont="1" applyFill="1" applyAlignment="1">
      <alignment horizontal="left" vertical="center"/>
    </xf>
    <xf numFmtId="0" fontId="6" fillId="0" borderId="0" xfId="4" applyFont="1" applyFill="1" applyAlignment="1">
      <alignment horizontal="center" vertical="center"/>
    </xf>
    <xf numFmtId="0" fontId="6" fillId="0" borderId="0" xfId="0" applyFont="1" applyAlignment="1">
      <alignment horizontal="center" vertical="center"/>
    </xf>
    <xf numFmtId="0" fontId="6" fillId="30" borderId="229" xfId="4" applyFont="1" applyFill="1" applyBorder="1" applyAlignment="1">
      <alignment horizontal="left" vertical="center"/>
    </xf>
    <xf numFmtId="0" fontId="6" fillId="30" borderId="0" xfId="0" applyFont="1" applyFill="1" applyAlignment="1">
      <alignment vertical="center"/>
    </xf>
    <xf numFmtId="3" fontId="6" fillId="30" borderId="230" xfId="4" applyNumberFormat="1" applyFont="1" applyFill="1" applyBorder="1" applyAlignment="1">
      <alignment horizontal="right" vertical="center"/>
    </xf>
    <xf numFmtId="3" fontId="6" fillId="30" borderId="231" xfId="4" applyNumberFormat="1" applyFont="1" applyFill="1" applyBorder="1" applyAlignment="1">
      <alignment horizontal="right" vertical="center"/>
    </xf>
    <xf numFmtId="3" fontId="93" fillId="50" borderId="232" xfId="4" applyNumberFormat="1" applyFont="1" applyFill="1" applyBorder="1" applyAlignment="1">
      <alignment horizontal="right" vertical="center"/>
    </xf>
    <xf numFmtId="0" fontId="90" fillId="0" borderId="0" xfId="0" applyFont="1" applyAlignment="1">
      <alignment horizontal="center" vertical="center" wrapText="1"/>
    </xf>
    <xf numFmtId="0" fontId="83" fillId="27" borderId="0" xfId="4" applyFont="1" applyFill="1">
      <alignment horizontal="left"/>
    </xf>
    <xf numFmtId="0" fontId="95" fillId="27" borderId="0" xfId="4" applyFont="1" applyFill="1">
      <alignment horizontal="left"/>
    </xf>
    <xf numFmtId="0" fontId="83" fillId="27" borderId="0" xfId="0" applyFont="1" applyFill="1"/>
    <xf numFmtId="0" fontId="24" fillId="27" borderId="0" xfId="0" applyFont="1" applyFill="1"/>
    <xf numFmtId="3" fontId="83" fillId="27" borderId="230" xfId="4" applyNumberFormat="1" applyFont="1" applyFill="1" applyBorder="1" applyAlignment="1">
      <alignment horizontal="right"/>
    </xf>
    <xf numFmtId="3" fontId="83" fillId="27" borderId="231" xfId="4" applyNumberFormat="1" applyFont="1" applyFill="1" applyBorder="1" applyAlignment="1">
      <alignment horizontal="right"/>
    </xf>
    <xf numFmtId="3" fontId="83" fillId="27" borderId="233" xfId="4" applyNumberFormat="1" applyFont="1" applyFill="1" applyBorder="1" applyAlignment="1">
      <alignment horizontal="right"/>
    </xf>
    <xf numFmtId="3" fontId="81" fillId="51" borderId="0" xfId="0" applyNumberFormat="1" applyFont="1" applyFill="1" applyAlignment="1">
      <alignment vertical="center" wrapText="1"/>
    </xf>
    <xf numFmtId="3" fontId="81" fillId="51" borderId="0" xfId="0" applyNumberFormat="1" applyFont="1" applyFill="1" applyAlignment="1">
      <alignment vertical="center"/>
    </xf>
    <xf numFmtId="167" fontId="24" fillId="0" borderId="0" xfId="0" applyNumberFormat="1" applyFont="1"/>
    <xf numFmtId="0" fontId="5" fillId="44" borderId="0" xfId="4" applyFont="1" applyFill="1">
      <alignment horizontal="left"/>
    </xf>
    <xf numFmtId="0" fontId="6" fillId="44" borderId="0" xfId="0" applyFont="1" applyFill="1"/>
    <xf numFmtId="3" fontId="5" fillId="44" borderId="230" xfId="4" applyNumberFormat="1" applyFont="1" applyFill="1" applyBorder="1" applyAlignment="1">
      <alignment horizontal="right"/>
    </xf>
    <xf numFmtId="3" fontId="5" fillId="44" borderId="231" xfId="4" applyNumberFormat="1" applyFont="1" applyFill="1" applyBorder="1" applyAlignment="1">
      <alignment horizontal="right"/>
    </xf>
    <xf numFmtId="3" fontId="5" fillId="44" borderId="233" xfId="4" applyNumberFormat="1" applyFont="1" applyFill="1" applyBorder="1" applyAlignment="1">
      <alignment horizontal="right"/>
    </xf>
    <xf numFmtId="167" fontId="74" fillId="0" borderId="0" xfId="0" applyNumberFormat="1" applyFont="1"/>
    <xf numFmtId="0" fontId="74" fillId="0" borderId="0" xfId="0" applyFont="1"/>
    <xf numFmtId="0" fontId="5" fillId="52" borderId="0" xfId="4" applyFont="1" applyFill="1">
      <alignment horizontal="left"/>
    </xf>
    <xf numFmtId="0" fontId="6" fillId="52" borderId="0" xfId="0" applyFont="1" applyFill="1"/>
    <xf numFmtId="3" fontId="6" fillId="52" borderId="230" xfId="4" applyNumberFormat="1" applyFont="1" applyFill="1" applyBorder="1" applyAlignment="1">
      <alignment horizontal="right"/>
    </xf>
    <xf numFmtId="3" fontId="6" fillId="52" borderId="233" xfId="4" applyNumberFormat="1" applyFont="1" applyFill="1" applyBorder="1" applyAlignment="1">
      <alignment horizontal="right"/>
    </xf>
    <xf numFmtId="3" fontId="9" fillId="17" borderId="235" xfId="0" applyNumberFormat="1" applyFont="1" applyFill="1" applyBorder="1"/>
    <xf numFmtId="3" fontId="96" fillId="0" borderId="0" xfId="0" applyNumberFormat="1" applyFont="1"/>
    <xf numFmtId="3" fontId="74" fillId="53" borderId="0" xfId="0" applyNumberFormat="1" applyFont="1" applyFill="1"/>
    <xf numFmtId="167" fontId="74" fillId="53" borderId="0" xfId="0" applyNumberFormat="1" applyFont="1" applyFill="1"/>
    <xf numFmtId="0" fontId="5" fillId="32" borderId="0" xfId="4" applyFont="1" applyFill="1">
      <alignment horizontal="left"/>
    </xf>
    <xf numFmtId="0" fontId="6" fillId="32" borderId="0" xfId="0" applyFont="1" applyFill="1"/>
    <xf numFmtId="3" fontId="6" fillId="32" borderId="230" xfId="4" applyNumberFormat="1" applyFont="1" applyFill="1" applyBorder="1" applyAlignment="1">
      <alignment horizontal="right"/>
    </xf>
    <xf numFmtId="3" fontId="6" fillId="32" borderId="231" xfId="4" applyNumberFormat="1" applyFont="1" applyFill="1" applyBorder="1" applyAlignment="1">
      <alignment horizontal="right"/>
    </xf>
    <xf numFmtId="3" fontId="6" fillId="32" borderId="233" xfId="4" applyNumberFormat="1" applyFont="1" applyFill="1" applyBorder="1" applyAlignment="1">
      <alignment horizontal="right"/>
    </xf>
    <xf numFmtId="3" fontId="97" fillId="17" borderId="0" xfId="0" applyNumberFormat="1" applyFont="1" applyFill="1" applyAlignment="1">
      <alignment horizontal="right"/>
    </xf>
    <xf numFmtId="3" fontId="97" fillId="17" borderId="0" xfId="0" applyNumberFormat="1" applyFont="1" applyFill="1"/>
    <xf numFmtId="0" fontId="5" fillId="0" borderId="0" xfId="4" applyFont="1" applyFill="1">
      <alignment horizontal="left"/>
    </xf>
    <xf numFmtId="0" fontId="2" fillId="0" borderId="0" xfId="4" applyFont="1" applyFill="1">
      <alignment horizontal="left"/>
    </xf>
    <xf numFmtId="3" fontId="6" fillId="9" borderId="230" xfId="4" applyNumberFormat="1" applyFont="1" applyFill="1" applyBorder="1" applyAlignment="1">
      <alignment horizontal="right"/>
    </xf>
    <xf numFmtId="3" fontId="6" fillId="5" borderId="231" xfId="0" applyNumberFormat="1" applyFont="1" applyFill="1" applyBorder="1"/>
    <xf numFmtId="0" fontId="0" fillId="0" borderId="233" xfId="0" applyBorder="1"/>
    <xf numFmtId="0" fontId="2" fillId="32" borderId="0" xfId="4" applyFont="1" applyFill="1">
      <alignment horizontal="left"/>
    </xf>
    <xf numFmtId="3" fontId="98" fillId="0" borderId="0" xfId="0" applyNumberFormat="1" applyFont="1" applyAlignment="1">
      <alignment horizontal="right"/>
    </xf>
    <xf numFmtId="3" fontId="98" fillId="0" borderId="0" xfId="0" applyNumberFormat="1" applyFont="1"/>
    <xf numFmtId="0" fontId="99" fillId="0" borderId="0" xfId="0" applyFont="1" applyAlignment="1">
      <alignment horizontal="center" vertical="center" wrapText="1"/>
    </xf>
    <xf numFmtId="49" fontId="6" fillId="0" borderId="0" xfId="0" applyNumberFormat="1" applyFont="1" applyAlignment="1">
      <alignment horizontal="center"/>
    </xf>
    <xf numFmtId="3" fontId="6" fillId="9" borderId="233" xfId="4" applyNumberFormat="1" applyFont="1" applyFill="1" applyBorder="1" applyAlignment="1">
      <alignment horizontal="right"/>
    </xf>
    <xf numFmtId="3" fontId="87" fillId="0" borderId="233" xfId="0" applyNumberFormat="1" applyFont="1" applyBorder="1"/>
    <xf numFmtId="49" fontId="99" fillId="0" borderId="0" xfId="0" applyNumberFormat="1" applyFont="1" applyAlignment="1">
      <alignment horizontal="center"/>
    </xf>
    <xf numFmtId="3" fontId="87" fillId="0" borderId="0" xfId="0" applyNumberFormat="1" applyFont="1"/>
    <xf numFmtId="3" fontId="100" fillId="0" borderId="0" xfId="0" applyNumberFormat="1" applyFont="1"/>
    <xf numFmtId="3" fontId="74" fillId="32" borderId="0" xfId="0" applyNumberFormat="1" applyFont="1" applyFill="1"/>
    <xf numFmtId="167" fontId="74" fillId="32" borderId="0" xfId="0" applyNumberFormat="1" applyFont="1" applyFill="1"/>
    <xf numFmtId="3" fontId="6" fillId="0" borderId="233" xfId="4" applyNumberFormat="1" applyFont="1" applyFill="1" applyBorder="1" applyAlignment="1">
      <alignment horizontal="right"/>
    </xf>
    <xf numFmtId="3" fontId="87" fillId="0" borderId="236" xfId="0" applyNumberFormat="1" applyFont="1" applyBorder="1"/>
    <xf numFmtId="3" fontId="6" fillId="0" borderId="236" xfId="4" applyNumberFormat="1" applyFont="1" applyFill="1" applyBorder="1" applyAlignment="1">
      <alignment horizontal="right"/>
    </xf>
    <xf numFmtId="0" fontId="5" fillId="12" borderId="0" xfId="4" applyFont="1" applyFill="1">
      <alignment horizontal="left"/>
    </xf>
    <xf numFmtId="49" fontId="99" fillId="12" borderId="0" xfId="0" applyNumberFormat="1" applyFont="1" applyFill="1" applyAlignment="1">
      <alignment horizontal="center"/>
    </xf>
    <xf numFmtId="3" fontId="6" fillId="12" borderId="230" xfId="4" applyNumberFormat="1" applyFont="1" applyFill="1" applyBorder="1" applyAlignment="1">
      <alignment horizontal="right"/>
    </xf>
    <xf numFmtId="3" fontId="6" fillId="12" borderId="231" xfId="0" applyNumberFormat="1" applyFont="1" applyFill="1" applyBorder="1"/>
    <xf numFmtId="3" fontId="15" fillId="12" borderId="233" xfId="4" applyNumberFormat="1" applyFont="1" applyFill="1" applyBorder="1" applyAlignment="1">
      <alignment horizontal="right"/>
    </xf>
    <xf numFmtId="3" fontId="101" fillId="12" borderId="236" xfId="0" applyNumberFormat="1" applyFont="1" applyFill="1" applyBorder="1"/>
    <xf numFmtId="168" fontId="5" fillId="0" borderId="0" xfId="4" applyNumberFormat="1" applyFont="1" applyFill="1">
      <alignment horizontal="left"/>
    </xf>
    <xf numFmtId="0" fontId="5" fillId="54" borderId="0" xfId="4" applyFont="1" applyFill="1">
      <alignment horizontal="left"/>
    </xf>
    <xf numFmtId="0" fontId="99" fillId="54" borderId="0" xfId="0" applyFont="1" applyFill="1" applyAlignment="1">
      <alignment horizontal="center" vertical="center" wrapText="1"/>
    </xf>
    <xf numFmtId="49" fontId="6" fillId="54" borderId="0" xfId="0" applyNumberFormat="1" applyFont="1" applyFill="1" applyAlignment="1">
      <alignment horizontal="center"/>
    </xf>
    <xf numFmtId="3" fontId="6" fillId="54" borderId="230" xfId="4" applyNumberFormat="1" applyFont="1" applyFill="1" applyBorder="1" applyAlignment="1">
      <alignment horizontal="right"/>
    </xf>
    <xf numFmtId="3" fontId="6" fillId="54" borderId="231" xfId="0" applyNumberFormat="1" applyFont="1" applyFill="1" applyBorder="1"/>
    <xf numFmtId="3" fontId="6" fillId="54" borderId="233" xfId="4" applyNumberFormat="1" applyFont="1" applyFill="1" applyBorder="1" applyAlignment="1">
      <alignment horizontal="right"/>
    </xf>
    <xf numFmtId="3" fontId="74" fillId="54" borderId="0" xfId="0" applyNumberFormat="1" applyFont="1" applyFill="1"/>
    <xf numFmtId="167" fontId="74" fillId="54" borderId="0" xfId="0" applyNumberFormat="1" applyFont="1" applyFill="1"/>
    <xf numFmtId="0" fontId="15" fillId="12" borderId="0" xfId="4" applyFont="1" applyFill="1">
      <alignment horizontal="left"/>
    </xf>
    <xf numFmtId="49" fontId="14" fillId="12" borderId="0" xfId="0" applyNumberFormat="1" applyFont="1" applyFill="1" applyAlignment="1">
      <alignment horizontal="center"/>
    </xf>
    <xf numFmtId="3" fontId="14" fillId="12" borderId="230" xfId="4" applyNumberFormat="1" applyFont="1" applyFill="1" applyBorder="1" applyAlignment="1">
      <alignment horizontal="right"/>
    </xf>
    <xf numFmtId="3" fontId="14" fillId="12" borderId="231" xfId="0" applyNumberFormat="1" applyFont="1" applyFill="1" applyBorder="1"/>
    <xf numFmtId="3" fontId="74" fillId="0" borderId="233" xfId="0" applyNumberFormat="1" applyFont="1" applyBorder="1"/>
    <xf numFmtId="169" fontId="87" fillId="0" borderId="236" xfId="0" applyNumberFormat="1" applyFont="1" applyBorder="1"/>
    <xf numFmtId="0" fontId="6" fillId="32" borderId="0" xfId="0" applyFont="1" applyFill="1" applyAlignment="1">
      <alignment horizontal="center" vertical="center" wrapText="1"/>
    </xf>
    <xf numFmtId="49" fontId="6" fillId="32" borderId="0" xfId="0" applyNumberFormat="1" applyFont="1" applyFill="1" applyAlignment="1">
      <alignment horizontal="center"/>
    </xf>
    <xf numFmtId="3" fontId="102" fillId="12" borderId="233" xfId="0" applyNumberFormat="1" applyFont="1" applyFill="1" applyBorder="1"/>
    <xf numFmtId="49" fontId="99" fillId="0" borderId="0" xfId="0" applyNumberFormat="1" applyFont="1" applyAlignment="1">
      <alignment horizontal="center" vertical="center"/>
    </xf>
    <xf numFmtId="0" fontId="5" fillId="13" borderId="0" xfId="4" applyFont="1" applyFill="1">
      <alignment horizontal="left"/>
    </xf>
    <xf numFmtId="49" fontId="99" fillId="13" borderId="0" xfId="0" applyNumberFormat="1" applyFont="1" applyFill="1" applyAlignment="1">
      <alignment horizontal="center"/>
    </xf>
    <xf numFmtId="3" fontId="6" fillId="13" borderId="230" xfId="4" applyNumberFormat="1" applyFont="1" applyFill="1" applyBorder="1" applyAlignment="1">
      <alignment horizontal="right"/>
    </xf>
    <xf numFmtId="3" fontId="6" fillId="13" borderId="231" xfId="0" applyNumberFormat="1" applyFont="1" applyFill="1" applyBorder="1"/>
    <xf numFmtId="3" fontId="6" fillId="13" borderId="233" xfId="4" applyNumberFormat="1" applyFont="1" applyFill="1" applyBorder="1" applyAlignment="1">
      <alignment horizontal="right"/>
    </xf>
    <xf numFmtId="3" fontId="100" fillId="13" borderId="0" xfId="0" applyNumberFormat="1" applyFont="1" applyFill="1"/>
    <xf numFmtId="0" fontId="74" fillId="0" borderId="233" xfId="0" applyFont="1" applyBorder="1"/>
    <xf numFmtId="3" fontId="6" fillId="0" borderId="237" xfId="4" applyNumberFormat="1" applyFont="1" applyFill="1" applyBorder="1" applyAlignment="1">
      <alignment horizontal="right"/>
    </xf>
    <xf numFmtId="3" fontId="6" fillId="52" borderId="231" xfId="0" applyNumberFormat="1" applyFont="1" applyFill="1" applyBorder="1"/>
    <xf numFmtId="3" fontId="6" fillId="52" borderId="233" xfId="0" applyNumberFormat="1" applyFont="1" applyFill="1" applyBorder="1"/>
    <xf numFmtId="167" fontId="87" fillId="0" borderId="0" xfId="0" applyNumberFormat="1" applyFont="1"/>
    <xf numFmtId="9" fontId="87" fillId="0" borderId="0" xfId="0" applyNumberFormat="1" applyFont="1"/>
    <xf numFmtId="49" fontId="99" fillId="54" borderId="0" xfId="0" applyNumberFormat="1" applyFont="1" applyFill="1" applyAlignment="1">
      <alignment horizontal="center"/>
    </xf>
    <xf numFmtId="3" fontId="74" fillId="13" borderId="0" xfId="0" applyNumberFormat="1" applyFont="1" applyFill="1"/>
    <xf numFmtId="167" fontId="74" fillId="13" borderId="0" xfId="0" applyNumberFormat="1" applyFont="1" applyFill="1"/>
    <xf numFmtId="3" fontId="6" fillId="0" borderId="230" xfId="4" applyNumberFormat="1" applyFont="1" applyFill="1" applyBorder="1" applyAlignment="1">
      <alignment horizontal="right"/>
    </xf>
    <xf numFmtId="3" fontId="6" fillId="0" borderId="231" xfId="0" applyNumberFormat="1" applyFont="1" applyBorder="1"/>
    <xf numFmtId="3" fontId="87" fillId="13" borderId="0" xfId="0" applyNumberFormat="1" applyFont="1" applyFill="1"/>
    <xf numFmtId="3" fontId="103" fillId="0" borderId="0" xfId="0" applyNumberFormat="1" applyFont="1"/>
    <xf numFmtId="0" fontId="6" fillId="0" borderId="0" xfId="4" applyFont="1" applyFill="1" applyAlignment="1">
      <alignment horizontal="center"/>
    </xf>
    <xf numFmtId="0" fontId="6" fillId="0" borderId="0" xfId="0" applyFont="1" applyAlignment="1">
      <alignment horizontal="center"/>
    </xf>
    <xf numFmtId="3" fontId="74" fillId="13" borderId="233" xfId="0" applyNumberFormat="1" applyFont="1" applyFill="1" applyBorder="1"/>
    <xf numFmtId="3" fontId="6" fillId="12" borderId="233" xfId="4" applyNumberFormat="1" applyFont="1" applyFill="1" applyBorder="1" applyAlignment="1">
      <alignment horizontal="right"/>
    </xf>
    <xf numFmtId="3" fontId="100" fillId="12" borderId="0" xfId="0" applyNumberFormat="1" applyFont="1" applyFill="1"/>
    <xf numFmtId="3" fontId="101" fillId="0" borderId="0" xfId="0" applyNumberFormat="1" applyFont="1"/>
    <xf numFmtId="0" fontId="0" fillId="54" borderId="233" xfId="0" applyFill="1" applyBorder="1"/>
    <xf numFmtId="0" fontId="2" fillId="52" borderId="0" xfId="4" applyFont="1" applyFill="1">
      <alignment horizontal="left"/>
    </xf>
    <xf numFmtId="3" fontId="6" fillId="52" borderId="231" xfId="4" applyNumberFormat="1" applyFont="1" applyFill="1" applyBorder="1" applyAlignment="1">
      <alignment horizontal="right"/>
    </xf>
    <xf numFmtId="3" fontId="78" fillId="0" borderId="233" xfId="0" applyNumberFormat="1" applyFont="1" applyBorder="1"/>
    <xf numFmtId="3" fontId="78" fillId="12" borderId="233" xfId="0" applyNumberFormat="1" applyFont="1" applyFill="1" applyBorder="1"/>
    <xf numFmtId="3" fontId="6" fillId="55" borderId="230" xfId="4" applyNumberFormat="1" applyFont="1" applyFill="1" applyBorder="1" applyAlignment="1">
      <alignment horizontal="right"/>
    </xf>
    <xf numFmtId="3" fontId="0" fillId="0" borderId="233" xfId="0" applyNumberFormat="1" applyBorder="1"/>
    <xf numFmtId="3" fontId="104" fillId="9" borderId="233" xfId="4" applyNumberFormat="1" applyFont="1" applyFill="1" applyBorder="1" applyAlignment="1">
      <alignment horizontal="right"/>
    </xf>
    <xf numFmtId="3" fontId="6" fillId="32" borderId="231" xfId="0" applyNumberFormat="1" applyFont="1" applyFill="1" applyBorder="1"/>
    <xf numFmtId="3" fontId="6" fillId="32" borderId="233" xfId="0" applyNumberFormat="1" applyFont="1" applyFill="1" applyBorder="1"/>
    <xf numFmtId="0" fontId="105" fillId="56" borderId="0" xfId="4" applyFont="1" applyFill="1" applyAlignment="1">
      <alignment horizontal="left" vertical="center"/>
    </xf>
    <xf numFmtId="0" fontId="105" fillId="56" borderId="0" xfId="0" applyFont="1" applyFill="1" applyAlignment="1">
      <alignment vertical="center"/>
    </xf>
    <xf numFmtId="3" fontId="105" fillId="56" borderId="230" xfId="4" applyNumberFormat="1" applyFont="1" applyFill="1" applyBorder="1" applyAlignment="1">
      <alignment horizontal="right" vertical="center"/>
    </xf>
    <xf numFmtId="3" fontId="105" fillId="56" borderId="231" xfId="4" applyNumberFormat="1" applyFont="1" applyFill="1" applyBorder="1" applyAlignment="1">
      <alignment horizontal="right" vertical="center"/>
    </xf>
    <xf numFmtId="3" fontId="105" fillId="56" borderId="233" xfId="4" applyNumberFormat="1" applyFont="1" applyFill="1" applyBorder="1" applyAlignment="1">
      <alignment horizontal="right" vertical="center"/>
    </xf>
    <xf numFmtId="3" fontId="30" fillId="0" borderId="0" xfId="0" applyNumberFormat="1" applyFont="1" applyAlignment="1">
      <alignment vertical="center"/>
    </xf>
    <xf numFmtId="167" fontId="30" fillId="0" borderId="0" xfId="0" applyNumberFormat="1" applyFont="1" applyAlignment="1">
      <alignment vertical="center"/>
    </xf>
    <xf numFmtId="0" fontId="30" fillId="0" borderId="0" xfId="0" applyFont="1" applyAlignment="1">
      <alignment vertical="center"/>
    </xf>
    <xf numFmtId="0" fontId="105" fillId="49" borderId="0" xfId="4" applyFont="1" applyFill="1" applyAlignment="1">
      <alignment horizontal="left" vertical="center"/>
    </xf>
    <xf numFmtId="0" fontId="105" fillId="49" borderId="0" xfId="0" applyFont="1" applyFill="1" applyAlignment="1">
      <alignment vertical="center"/>
    </xf>
    <xf numFmtId="3" fontId="105" fillId="49" borderId="230" xfId="4" applyNumberFormat="1" applyFont="1" applyFill="1" applyBorder="1" applyAlignment="1">
      <alignment horizontal="right" vertical="center"/>
    </xf>
    <xf numFmtId="3" fontId="105" fillId="49" borderId="231" xfId="4" applyNumberFormat="1" applyFont="1" applyFill="1" applyBorder="1" applyAlignment="1">
      <alignment horizontal="right" vertical="center"/>
    </xf>
    <xf numFmtId="3" fontId="105" fillId="49" borderId="233" xfId="4" applyNumberFormat="1" applyFont="1" applyFill="1" applyBorder="1" applyAlignment="1">
      <alignment horizontal="right" vertical="center"/>
    </xf>
    <xf numFmtId="0" fontId="105" fillId="57" borderId="0" xfId="4" applyFont="1" applyFill="1" applyAlignment="1">
      <alignment horizontal="left" vertical="center"/>
    </xf>
    <xf numFmtId="0" fontId="105" fillId="57" borderId="0" xfId="0" applyFont="1" applyFill="1" applyAlignment="1">
      <alignment vertical="center"/>
    </xf>
    <xf numFmtId="3" fontId="105" fillId="57" borderId="230" xfId="4" applyNumberFormat="1" applyFont="1" applyFill="1" applyBorder="1" applyAlignment="1">
      <alignment horizontal="right" vertical="center"/>
    </xf>
    <xf numFmtId="3" fontId="105" fillId="57" borderId="231" xfId="0" applyNumberFormat="1" applyFont="1" applyFill="1" applyBorder="1" applyAlignment="1">
      <alignment vertical="center"/>
    </xf>
    <xf numFmtId="3" fontId="105" fillId="57" borderId="233" xfId="0" applyNumberFormat="1" applyFont="1" applyFill="1" applyBorder="1" applyAlignment="1">
      <alignment vertical="center"/>
    </xf>
    <xf numFmtId="3" fontId="30" fillId="58" borderId="0" xfId="0" applyNumberFormat="1" applyFont="1" applyFill="1" applyAlignment="1">
      <alignment vertical="center"/>
    </xf>
    <xf numFmtId="167" fontId="30" fillId="58" borderId="0" xfId="0" applyNumberFormat="1" applyFont="1" applyFill="1" applyAlignment="1">
      <alignment vertical="center"/>
    </xf>
    <xf numFmtId="3" fontId="105" fillId="57" borderId="231" xfId="4" applyNumberFormat="1" applyFont="1" applyFill="1" applyBorder="1" applyAlignment="1">
      <alignment horizontal="right" vertical="center"/>
    </xf>
    <xf numFmtId="3" fontId="105" fillId="57" borderId="233" xfId="4" applyNumberFormat="1" applyFont="1" applyFill="1" applyBorder="1" applyAlignment="1">
      <alignment horizontal="right" vertical="center"/>
    </xf>
    <xf numFmtId="0" fontId="6" fillId="13" borderId="0" xfId="0" applyFont="1" applyFill="1"/>
    <xf numFmtId="3" fontId="6" fillId="13" borderId="231" xfId="4" applyNumberFormat="1" applyFont="1" applyFill="1" applyBorder="1" applyAlignment="1">
      <alignment horizontal="right"/>
    </xf>
    <xf numFmtId="3" fontId="6" fillId="13" borderId="238" xfId="4" applyNumberFormat="1" applyFont="1" applyFill="1" applyBorder="1" applyAlignment="1">
      <alignment horizontal="right"/>
    </xf>
    <xf numFmtId="0" fontId="5" fillId="57" borderId="0" xfId="4" applyFont="1" applyFill="1">
      <alignment horizontal="left"/>
    </xf>
    <xf numFmtId="0" fontId="6" fillId="57" borderId="0" xfId="0" applyFont="1" applyFill="1"/>
    <xf numFmtId="3" fontId="6" fillId="57" borderId="230" xfId="4" applyNumberFormat="1" applyFont="1" applyFill="1" applyBorder="1" applyAlignment="1">
      <alignment horizontal="right"/>
    </xf>
    <xf numFmtId="3" fontId="6" fillId="57" borderId="231" xfId="4" applyNumberFormat="1" applyFont="1" applyFill="1" applyBorder="1" applyAlignment="1">
      <alignment horizontal="right"/>
    </xf>
    <xf numFmtId="3" fontId="6" fillId="57" borderId="233" xfId="4" applyNumberFormat="1" applyFont="1" applyFill="1" applyBorder="1" applyAlignment="1">
      <alignment horizontal="right"/>
    </xf>
    <xf numFmtId="3" fontId="74" fillId="58" borderId="0" xfId="0" applyNumberFormat="1" applyFont="1" applyFill="1"/>
    <xf numFmtId="167" fontId="74" fillId="58" borderId="0" xfId="0" applyNumberFormat="1" applyFont="1" applyFill="1"/>
    <xf numFmtId="49" fontId="6" fillId="0" borderId="0" xfId="6" applyNumberFormat="1" applyFont="1" applyFill="1" applyBorder="1" applyAlignment="1">
      <alignment horizontal="center"/>
    </xf>
    <xf numFmtId="0" fontId="5" fillId="49" borderId="0" xfId="4" applyFont="1" applyFill="1">
      <alignment horizontal="left"/>
    </xf>
    <xf numFmtId="0" fontId="6" fillId="49" borderId="0" xfId="0" applyFont="1" applyFill="1"/>
    <xf numFmtId="3" fontId="6" fillId="49" borderId="230" xfId="4" applyNumberFormat="1" applyFont="1" applyFill="1" applyBorder="1" applyAlignment="1">
      <alignment horizontal="right"/>
    </xf>
    <xf numFmtId="3" fontId="6" fillId="49" borderId="231" xfId="4" applyNumberFormat="1" applyFont="1" applyFill="1" applyBorder="1" applyAlignment="1">
      <alignment horizontal="right"/>
    </xf>
    <xf numFmtId="3" fontId="6" fillId="49" borderId="233" xfId="4" applyNumberFormat="1" applyFont="1" applyFill="1" applyBorder="1" applyAlignment="1">
      <alignment horizontal="right"/>
    </xf>
    <xf numFmtId="0" fontId="0" fillId="13" borderId="233" xfId="0" applyFill="1" applyBorder="1"/>
    <xf numFmtId="3" fontId="106" fillId="0" borderId="0" xfId="0" applyNumberFormat="1" applyFont="1"/>
    <xf numFmtId="3" fontId="100" fillId="0" borderId="0" xfId="0" applyNumberFormat="1" applyFont="1" applyAlignment="1">
      <alignment vertical="center" wrapText="1"/>
    </xf>
    <xf numFmtId="0" fontId="23" fillId="0" borderId="0" xfId="0" applyFont="1" applyAlignment="1">
      <alignment vertical="center" wrapText="1"/>
    </xf>
    <xf numFmtId="0" fontId="6" fillId="0" borderId="0" xfId="0" applyFont="1" applyAlignment="1">
      <alignment horizontal="center" vertical="center" wrapText="1"/>
    </xf>
    <xf numFmtId="3" fontId="100" fillId="0" borderId="0" xfId="0" applyNumberFormat="1" applyFont="1" applyAlignment="1">
      <alignment horizontal="left" vertical="center" wrapText="1"/>
    </xf>
    <xf numFmtId="0" fontId="23" fillId="0" borderId="0" xfId="0" applyFont="1" applyAlignment="1">
      <alignment horizontal="left" vertical="center" wrapText="1"/>
    </xf>
    <xf numFmtId="3" fontId="6" fillId="20" borderId="230" xfId="4" applyNumberFormat="1" applyFont="1" applyFill="1" applyBorder="1" applyAlignment="1">
      <alignment horizontal="right"/>
    </xf>
    <xf numFmtId="3" fontId="6" fillId="20" borderId="231" xfId="4" applyNumberFormat="1" applyFont="1" applyFill="1" applyBorder="1" applyAlignment="1">
      <alignment horizontal="right"/>
    </xf>
    <xf numFmtId="3" fontId="6" fillId="20" borderId="233" xfId="4" applyNumberFormat="1" applyFont="1" applyFill="1" applyBorder="1" applyAlignment="1">
      <alignment horizontal="right"/>
    </xf>
    <xf numFmtId="3" fontId="6" fillId="57" borderId="239" xfId="4" applyNumberFormat="1" applyFont="1" applyFill="1" applyBorder="1" applyAlignment="1">
      <alignment horizontal="right"/>
    </xf>
    <xf numFmtId="0" fontId="3" fillId="0" borderId="0" xfId="0" applyFont="1"/>
    <xf numFmtId="3" fontId="107" fillId="0" borderId="0" xfId="0" applyNumberFormat="1" applyFont="1"/>
    <xf numFmtId="0" fontId="116" fillId="0" borderId="0" xfId="0" applyFont="1"/>
    <xf numFmtId="0" fontId="6" fillId="5" borderId="0" xfId="0" applyFont="1" applyFill="1"/>
    <xf numFmtId="0" fontId="117" fillId="0" borderId="0" xfId="0" applyFont="1"/>
    <xf numFmtId="0" fontId="75" fillId="0" borderId="0" xfId="0" applyFont="1"/>
    <xf numFmtId="0" fontId="118" fillId="0" borderId="0" xfId="0" applyFont="1"/>
    <xf numFmtId="0" fontId="119" fillId="0" borderId="231" xfId="0" applyFont="1" applyBorder="1" applyAlignment="1">
      <alignment horizontal="left" vertical="top" wrapText="1"/>
    </xf>
    <xf numFmtId="0" fontId="119" fillId="0" borderId="240" xfId="0" applyFont="1" applyBorder="1" applyAlignment="1">
      <alignment horizontal="left" vertical="top" wrapText="1"/>
    </xf>
    <xf numFmtId="0" fontId="119" fillId="0" borderId="234" xfId="0" applyFont="1" applyBorder="1" applyAlignment="1">
      <alignment horizontal="left" vertical="top" wrapText="1"/>
    </xf>
    <xf numFmtId="14" fontId="120" fillId="0" borderId="234" xfId="0" applyNumberFormat="1" applyFont="1" applyBorder="1" applyAlignment="1">
      <alignment horizontal="center" vertical="top" wrapText="1"/>
    </xf>
    <xf numFmtId="14" fontId="120" fillId="0" borderId="0" xfId="0" applyNumberFormat="1" applyFont="1" applyAlignment="1">
      <alignment horizontal="center" vertical="top" wrapText="1"/>
    </xf>
    <xf numFmtId="0" fontId="12" fillId="0" borderId="0" xfId="0" applyFont="1"/>
    <xf numFmtId="0" fontId="6" fillId="9" borderId="17" xfId="4" applyFont="1" applyFill="1" applyBorder="1">
      <alignment horizontal="left"/>
    </xf>
    <xf numFmtId="0" fontId="6" fillId="9" borderId="241" xfId="4" applyFont="1" applyFill="1" applyBorder="1">
      <alignment horizontal="left"/>
    </xf>
    <xf numFmtId="0" fontId="6" fillId="9" borderId="242" xfId="4" applyFont="1" applyFill="1" applyBorder="1">
      <alignment horizontal="left"/>
    </xf>
    <xf numFmtId="0" fontId="6" fillId="9" borderId="243" xfId="4" applyFont="1" applyFill="1" applyBorder="1">
      <alignment horizontal="left"/>
    </xf>
    <xf numFmtId="0" fontId="6" fillId="9" borderId="244" xfId="4" applyFont="1" applyFill="1" applyBorder="1">
      <alignment horizontal="left"/>
    </xf>
    <xf numFmtId="0" fontId="6" fillId="9" borderId="245" xfId="4" applyFont="1" applyFill="1" applyBorder="1">
      <alignment horizontal="left"/>
    </xf>
    <xf numFmtId="0" fontId="4" fillId="0" borderId="0" xfId="0" applyFont="1" applyAlignment="1">
      <alignment horizontal="left"/>
    </xf>
    <xf numFmtId="14" fontId="4" fillId="0" borderId="0" xfId="0" applyNumberFormat="1" applyFont="1" applyAlignment="1">
      <alignment horizontal="left"/>
    </xf>
    <xf numFmtId="0" fontId="121" fillId="0" borderId="0" xfId="0" applyFont="1"/>
    <xf numFmtId="0" fontId="121" fillId="0" borderId="0" xfId="0" applyFont="1" applyAlignment="1">
      <alignment horizontal="left" vertical="center"/>
    </xf>
    <xf numFmtId="0" fontId="121" fillId="0" borderId="0" xfId="0" applyFont="1" applyAlignment="1">
      <alignment vertical="center"/>
    </xf>
    <xf numFmtId="0" fontId="121" fillId="0" borderId="0" xfId="0" applyFont="1" applyAlignment="1">
      <alignment horizontal="left"/>
    </xf>
    <xf numFmtId="0" fontId="121" fillId="0" borderId="0" xfId="0" applyFont="1" applyAlignment="1">
      <alignment horizontal="right" vertical="center"/>
    </xf>
    <xf numFmtId="0" fontId="4" fillId="0" borderId="0" xfId="0" applyFont="1"/>
    <xf numFmtId="0" fontId="6" fillId="3" borderId="0" xfId="0" applyFont="1" applyFill="1"/>
    <xf numFmtId="0" fontId="119" fillId="0" borderId="246" xfId="0" applyFont="1" applyBorder="1" applyAlignment="1">
      <alignment horizontal="left" vertical="top" wrapText="1"/>
    </xf>
    <xf numFmtId="0" fontId="119" fillId="0" borderId="247" xfId="0" applyFont="1" applyBorder="1" applyAlignment="1">
      <alignment horizontal="left" vertical="top" wrapText="1"/>
    </xf>
    <xf numFmtId="14" fontId="120" fillId="0" borderId="247" xfId="0" applyNumberFormat="1" applyFont="1" applyBorder="1" applyAlignment="1">
      <alignment horizontal="center" vertical="center" wrapText="1"/>
    </xf>
    <xf numFmtId="0" fontId="3" fillId="3" borderId="0" xfId="0" applyFont="1" applyFill="1"/>
    <xf numFmtId="0" fontId="14" fillId="0" borderId="0" xfId="0" applyFont="1"/>
    <xf numFmtId="0" fontId="14" fillId="0" borderId="0" xfId="0" applyFont="1" applyAlignment="1">
      <alignment horizontal="center"/>
    </xf>
    <xf numFmtId="0" fontId="122" fillId="0" borderId="0" xfId="0" applyFont="1"/>
    <xf numFmtId="3" fontId="122" fillId="0" borderId="0" xfId="0" applyNumberFormat="1" applyFont="1"/>
    <xf numFmtId="0" fontId="123" fillId="0" borderId="0" xfId="0" applyFont="1" applyAlignment="1">
      <alignment vertical="center"/>
    </xf>
    <xf numFmtId="0" fontId="8" fillId="0" borderId="0" xfId="0" applyFont="1" applyAlignment="1">
      <alignment vertical="center"/>
    </xf>
    <xf numFmtId="0" fontId="124" fillId="0" borderId="0" xfId="0" applyFont="1" applyAlignment="1">
      <alignment vertical="center"/>
    </xf>
    <xf numFmtId="0" fontId="125" fillId="0" borderId="0" xfId="0" applyFont="1" applyAlignment="1">
      <alignment vertical="center"/>
    </xf>
    <xf numFmtId="0" fontId="8" fillId="0" borderId="0" xfId="0" applyFont="1"/>
    <xf numFmtId="0" fontId="8" fillId="0" borderId="21" xfId="0" applyFont="1" applyBorder="1" applyAlignment="1">
      <alignment vertical="top"/>
    </xf>
    <xf numFmtId="0" fontId="126" fillId="12" borderId="33" xfId="0" applyFont="1" applyFill="1" applyBorder="1" applyAlignment="1">
      <alignment horizontal="center" vertical="top"/>
    </xf>
    <xf numFmtId="0" fontId="28" fillId="26" borderId="249" xfId="0" applyFont="1" applyFill="1" applyBorder="1" applyAlignment="1">
      <alignment horizontal="center" vertical="top" wrapText="1"/>
    </xf>
    <xf numFmtId="0" fontId="8" fillId="0" borderId="0" xfId="0" applyFont="1" applyAlignment="1">
      <alignment vertical="top"/>
    </xf>
    <xf numFmtId="0" fontId="128" fillId="30" borderId="50" xfId="0" applyFont="1" applyFill="1" applyBorder="1" applyAlignment="1">
      <alignment horizontal="left" vertical="top" wrapText="1"/>
    </xf>
    <xf numFmtId="0" fontId="128" fillId="12" borderId="250" xfId="0" applyFont="1" applyFill="1" applyBorder="1" applyAlignment="1">
      <alignment horizontal="center" vertical="top" wrapText="1"/>
    </xf>
    <xf numFmtId="0" fontId="62" fillId="12" borderId="250" xfId="0" applyFont="1" applyFill="1" applyBorder="1" applyAlignment="1">
      <alignment horizontal="center" vertical="top" wrapText="1"/>
    </xf>
    <xf numFmtId="0" fontId="128" fillId="12" borderId="251" xfId="0" applyFont="1" applyFill="1" applyBorder="1" applyAlignment="1">
      <alignment horizontal="center" vertical="top" wrapText="1"/>
    </xf>
    <xf numFmtId="0" fontId="134" fillId="12" borderId="251" xfId="0" applyFont="1" applyFill="1" applyBorder="1" applyAlignment="1">
      <alignment horizontal="center" vertical="top" wrapText="1"/>
    </xf>
    <xf numFmtId="0" fontId="62" fillId="60" borderId="251" xfId="0" applyFont="1" applyFill="1" applyBorder="1" applyAlignment="1">
      <alignment horizontal="center" vertical="top" wrapText="1"/>
    </xf>
    <xf numFmtId="0" fontId="134" fillId="60" borderId="251" xfId="0" applyFont="1" applyFill="1" applyBorder="1" applyAlignment="1">
      <alignment horizontal="center" vertical="top" wrapText="1"/>
    </xf>
    <xf numFmtId="3" fontId="138" fillId="26" borderId="252" xfId="0" applyNumberFormat="1" applyFont="1" applyFill="1" applyBorder="1" applyAlignment="1">
      <alignment horizontal="center" vertical="center" wrapText="1"/>
    </xf>
    <xf numFmtId="10" fontId="139" fillId="12" borderId="96" xfId="0" applyNumberFormat="1" applyFont="1" applyFill="1" applyBorder="1" applyAlignment="1">
      <alignment horizontal="left" vertical="center" wrapText="1"/>
    </xf>
    <xf numFmtId="10" fontId="139" fillId="12" borderId="253" xfId="0" applyNumberFormat="1" applyFont="1" applyFill="1" applyBorder="1" applyAlignment="1">
      <alignment horizontal="center" vertical="center" wrapText="1"/>
    </xf>
    <xf numFmtId="10" fontId="139" fillId="12" borderId="254" xfId="0" applyNumberFormat="1" applyFont="1" applyFill="1" applyBorder="1" applyAlignment="1">
      <alignment horizontal="center" vertical="center" wrapText="1"/>
    </xf>
    <xf numFmtId="10" fontId="139" fillId="12" borderId="255" xfId="0" applyNumberFormat="1" applyFont="1" applyFill="1" applyBorder="1" applyAlignment="1">
      <alignment horizontal="center" vertical="center" wrapText="1"/>
    </xf>
    <xf numFmtId="10" fontId="139" fillId="12" borderId="255" xfId="0" applyNumberFormat="1" applyFont="1" applyFill="1" applyBorder="1" applyAlignment="1">
      <alignment vertical="center" wrapText="1"/>
    </xf>
    <xf numFmtId="10" fontId="139" fillId="60" borderId="255" xfId="0" applyNumberFormat="1" applyFont="1" applyFill="1" applyBorder="1" applyAlignment="1">
      <alignment vertical="center" wrapText="1"/>
    </xf>
    <xf numFmtId="10" fontId="139" fillId="12" borderId="257" xfId="0" applyNumberFormat="1" applyFont="1" applyFill="1" applyBorder="1" applyAlignment="1">
      <alignment horizontal="center" vertical="center" wrapText="1"/>
    </xf>
    <xf numFmtId="10" fontId="141" fillId="26" borderId="258" xfId="0" applyNumberFormat="1" applyFont="1" applyFill="1" applyBorder="1" applyAlignment="1">
      <alignment horizontal="center" vertical="top" wrapText="1"/>
    </xf>
    <xf numFmtId="10" fontId="142" fillId="0" borderId="0" xfId="0" applyNumberFormat="1" applyFont="1" applyAlignment="1">
      <alignment horizontal="center"/>
    </xf>
    <xf numFmtId="0" fontId="9" fillId="61" borderId="259" xfId="0" applyFont="1" applyFill="1" applyBorder="1" applyAlignment="1">
      <alignment horizontal="left"/>
    </xf>
    <xf numFmtId="3" fontId="131" fillId="0" borderId="260" xfId="0" applyNumberFormat="1" applyFont="1" applyBorder="1"/>
    <xf numFmtId="3" fontId="131" fillId="59" borderId="260" xfId="0" applyNumberFormat="1" applyFont="1" applyFill="1" applyBorder="1"/>
    <xf numFmtId="3" fontId="131" fillId="0" borderId="261" xfId="0" applyNumberFormat="1" applyFont="1" applyBorder="1"/>
    <xf numFmtId="3" fontId="131" fillId="0" borderId="263" xfId="0" applyNumberFormat="1" applyFont="1" applyBorder="1"/>
    <xf numFmtId="3" fontId="131" fillId="0" borderId="262" xfId="0" applyNumberFormat="1" applyFont="1" applyBorder="1"/>
    <xf numFmtId="3" fontId="131" fillId="0" borderId="264" xfId="0" applyNumberFormat="1" applyFont="1" applyBorder="1"/>
    <xf numFmtId="3" fontId="9" fillId="61" borderId="265" xfId="0" applyNumberFormat="1" applyFont="1" applyFill="1" applyBorder="1"/>
    <xf numFmtId="0" fontId="143" fillId="0" borderId="266" xfId="0" applyFont="1" applyBorder="1" applyAlignment="1">
      <alignment horizontal="left"/>
    </xf>
    <xf numFmtId="3" fontId="131" fillId="0" borderId="267" xfId="0" applyNumberFormat="1" applyFont="1" applyBorder="1"/>
    <xf numFmtId="3" fontId="131" fillId="59" borderId="267" xfId="0" applyNumberFormat="1" applyFont="1" applyFill="1" applyBorder="1"/>
    <xf numFmtId="3" fontId="131" fillId="0" borderId="270" xfId="0" applyNumberFormat="1" applyFont="1" applyBorder="1"/>
    <xf numFmtId="3" fontId="131" fillId="0" borderId="268" xfId="0" applyNumberFormat="1" applyFont="1" applyBorder="1"/>
    <xf numFmtId="3" fontId="143" fillId="0" borderId="271" xfId="0" applyNumberFormat="1" applyFont="1" applyBorder="1"/>
    <xf numFmtId="0" fontId="9" fillId="61" borderId="266" xfId="0" applyFont="1" applyFill="1" applyBorder="1" applyAlignment="1">
      <alignment horizontal="left"/>
    </xf>
    <xf numFmtId="3" fontId="131" fillId="0" borderId="269" xfId="0" applyNumberFormat="1" applyFont="1" applyBorder="1"/>
    <xf numFmtId="3" fontId="9" fillId="61" borderId="271" xfId="0" applyNumberFormat="1" applyFont="1" applyFill="1" applyBorder="1"/>
    <xf numFmtId="3" fontId="144" fillId="50" borderId="268" xfId="0" applyNumberFormat="1" applyFont="1" applyFill="1" applyBorder="1"/>
    <xf numFmtId="0" fontId="9" fillId="61" borderId="272" xfId="0" applyFont="1" applyFill="1" applyBorder="1" applyAlignment="1">
      <alignment horizontal="left"/>
    </xf>
    <xf numFmtId="3" fontId="131" fillId="0" borderId="273" xfId="0" applyNumberFormat="1" applyFont="1" applyBorder="1"/>
    <xf numFmtId="3" fontId="131" fillId="59" borderId="273" xfId="0" applyNumberFormat="1" applyFont="1" applyFill="1" applyBorder="1"/>
    <xf numFmtId="3" fontId="144" fillId="50" borderId="274" xfId="0" applyNumberFormat="1" applyFont="1" applyFill="1" applyBorder="1"/>
    <xf numFmtId="3" fontId="131" fillId="0" borderId="275" xfId="0" applyNumberFormat="1" applyFont="1" applyBorder="1"/>
    <xf numFmtId="3" fontId="131" fillId="0" borderId="274" xfId="0" applyNumberFormat="1" applyFont="1" applyBorder="1"/>
    <xf numFmtId="3" fontId="9" fillId="61" borderId="276" xfId="0" applyNumberFormat="1" applyFont="1" applyFill="1" applyBorder="1"/>
    <xf numFmtId="0" fontId="145" fillId="12" borderId="132" xfId="0" applyFont="1" applyFill="1" applyBorder="1" applyAlignment="1">
      <alignment vertical="center"/>
    </xf>
    <xf numFmtId="3" fontId="145" fillId="12" borderId="133" xfId="0" applyNumberFormat="1" applyFont="1" applyFill="1" applyBorder="1" applyAlignment="1">
      <alignment vertical="center"/>
    </xf>
    <xf numFmtId="3" fontId="145" fillId="12" borderId="203" xfId="0" applyNumberFormat="1" applyFont="1" applyFill="1" applyBorder="1" applyAlignment="1">
      <alignment vertical="center"/>
    </xf>
    <xf numFmtId="3" fontId="146" fillId="26" borderId="277" xfId="0" applyNumberFormat="1" applyFont="1" applyFill="1" applyBorder="1" applyAlignment="1">
      <alignment vertical="center"/>
    </xf>
    <xf numFmtId="0" fontId="145" fillId="0" borderId="0" xfId="0" applyFont="1" applyAlignment="1">
      <alignment vertical="center"/>
    </xf>
    <xf numFmtId="3" fontId="145" fillId="0" borderId="0" xfId="0" applyNumberFormat="1" applyFont="1" applyAlignment="1">
      <alignment vertical="center"/>
    </xf>
    <xf numFmtId="3" fontId="145" fillId="0" borderId="0" xfId="0" applyNumberFormat="1" applyFont="1" applyAlignment="1">
      <alignment horizontal="center" vertical="center"/>
    </xf>
    <xf numFmtId="3" fontId="146" fillId="0" borderId="22" xfId="0" applyNumberFormat="1" applyFont="1" applyBorder="1" applyAlignment="1">
      <alignment vertical="center"/>
    </xf>
    <xf numFmtId="0" fontId="148" fillId="0" borderId="0" xfId="0" applyFont="1" applyAlignment="1">
      <alignment horizontal="center" vertical="center"/>
    </xf>
    <xf numFmtId="0" fontId="30" fillId="63" borderId="278" xfId="0" applyFont="1" applyFill="1" applyBorder="1" applyAlignment="1">
      <alignment vertical="center"/>
    </xf>
    <xf numFmtId="3" fontId="30" fillId="63" borderId="279" xfId="0" applyNumberFormat="1" applyFont="1" applyFill="1" applyBorder="1" applyAlignment="1">
      <alignment vertical="center"/>
    </xf>
    <xf numFmtId="3" fontId="30" fillId="63" borderId="280" xfId="0" applyNumberFormat="1" applyFont="1" applyFill="1" applyBorder="1" applyAlignment="1">
      <alignment vertical="center"/>
    </xf>
    <xf numFmtId="3" fontId="30" fillId="63" borderId="281" xfId="0" applyNumberFormat="1" applyFont="1" applyFill="1" applyBorder="1" applyAlignment="1">
      <alignment vertical="center"/>
    </xf>
    <xf numFmtId="3" fontId="30" fillId="63" borderId="282" xfId="0" applyNumberFormat="1" applyFont="1" applyFill="1" applyBorder="1" applyAlignment="1">
      <alignment vertical="center"/>
    </xf>
    <xf numFmtId="0" fontId="149" fillId="0" borderId="0" xfId="0" applyFont="1" applyAlignment="1">
      <alignment vertical="center"/>
    </xf>
    <xf numFmtId="10" fontId="139" fillId="32" borderId="96" xfId="0" applyNumberFormat="1" applyFont="1" applyFill="1" applyBorder="1" applyAlignment="1">
      <alignment horizontal="left" vertical="center" wrapText="1"/>
    </xf>
    <xf numFmtId="10" fontId="139" fillId="32" borderId="253" xfId="0" applyNumberFormat="1" applyFont="1" applyFill="1" applyBorder="1" applyAlignment="1">
      <alignment horizontal="center" vertical="center" wrapText="1"/>
    </xf>
    <xf numFmtId="0" fontId="26" fillId="50" borderId="278" xfId="0" applyFont="1" applyFill="1" applyBorder="1" applyAlignment="1">
      <alignment vertical="center"/>
    </xf>
    <xf numFmtId="3" fontId="35" fillId="50" borderId="279" xfId="0" applyNumberFormat="1" applyFont="1" applyFill="1" applyBorder="1" applyAlignment="1">
      <alignment vertical="center"/>
    </xf>
    <xf numFmtId="3" fontId="26" fillId="50" borderId="280" xfId="0" applyNumberFormat="1" applyFont="1" applyFill="1" applyBorder="1" applyAlignment="1">
      <alignment vertical="center"/>
    </xf>
    <xf numFmtId="3" fontId="26" fillId="50" borderId="282" xfId="0" applyNumberFormat="1" applyFont="1" applyFill="1" applyBorder="1" applyAlignment="1">
      <alignment vertical="center"/>
    </xf>
    <xf numFmtId="0" fontId="26" fillId="0" borderId="0" xfId="0" applyFont="1" applyAlignment="1">
      <alignment vertical="center"/>
    </xf>
    <xf numFmtId="10" fontId="8" fillId="0" borderId="0" xfId="0" applyNumberFormat="1" applyFont="1"/>
    <xf numFmtId="0" fontId="150" fillId="32" borderId="0" xfId="0" applyFont="1" applyFill="1"/>
    <xf numFmtId="3" fontId="150" fillId="32" borderId="0" xfId="0" applyNumberFormat="1" applyFont="1" applyFill="1"/>
    <xf numFmtId="167" fontId="70" fillId="0" borderId="0" xfId="5" applyNumberFormat="1" applyFont="1"/>
    <xf numFmtId="0" fontId="46" fillId="50" borderId="0" xfId="0" applyFont="1" applyFill="1"/>
    <xf numFmtId="0" fontId="152" fillId="50" borderId="0" xfId="0" applyFont="1" applyFill="1"/>
    <xf numFmtId="0" fontId="153" fillId="62" borderId="0" xfId="0" applyFont="1" applyFill="1"/>
    <xf numFmtId="3" fontId="153" fillId="62" borderId="0" xfId="0" applyNumberFormat="1" applyFont="1" applyFill="1"/>
    <xf numFmtId="0" fontId="154" fillId="0" borderId="0" xfId="0" applyFont="1"/>
    <xf numFmtId="0" fontId="155" fillId="0" borderId="0" xfId="0" applyFont="1"/>
    <xf numFmtId="3" fontId="156" fillId="27" borderId="0" xfId="0" applyNumberFormat="1" applyFont="1" applyFill="1"/>
    <xf numFmtId="0" fontId="146" fillId="0" borderId="0" xfId="0" applyFont="1" applyAlignment="1">
      <alignment horizontal="right"/>
    </xf>
    <xf numFmtId="3" fontId="146" fillId="0" borderId="0" xfId="0" applyNumberFormat="1" applyFont="1"/>
    <xf numFmtId="0" fontId="84" fillId="0" borderId="0" xfId="0" applyFont="1"/>
    <xf numFmtId="0" fontId="8" fillId="0" borderId="0" xfId="0" applyFont="1" applyAlignment="1">
      <alignment horizontal="right"/>
    </xf>
    <xf numFmtId="3" fontId="84" fillId="0" borderId="0" xfId="0" applyNumberFormat="1" applyFont="1"/>
    <xf numFmtId="0" fontId="157" fillId="18" borderId="0" xfId="0" applyFont="1" applyFill="1" applyAlignment="1">
      <alignment horizontal="right"/>
    </xf>
    <xf numFmtId="3" fontId="157" fillId="18" borderId="0" xfId="0" applyNumberFormat="1" applyFont="1" applyFill="1"/>
    <xf numFmtId="3" fontId="137" fillId="54" borderId="0" xfId="0" applyNumberFormat="1" applyFont="1" applyFill="1"/>
    <xf numFmtId="3" fontId="137" fillId="54" borderId="0" xfId="0" applyNumberFormat="1" applyFont="1" applyFill="1" applyAlignment="1">
      <alignment horizontal="right"/>
    </xf>
    <xf numFmtId="0" fontId="148" fillId="50" borderId="0" xfId="0" applyFont="1" applyFill="1"/>
    <xf numFmtId="0" fontId="34" fillId="0" borderId="0" xfId="0" applyFont="1"/>
    <xf numFmtId="0" fontId="163" fillId="12" borderId="0" xfId="0" applyFont="1" applyFill="1" applyBorder="1"/>
    <xf numFmtId="0" fontId="164" fillId="12" borderId="0" xfId="4" applyFont="1" applyFill="1" applyBorder="1">
      <alignment horizontal="left"/>
    </xf>
    <xf numFmtId="0" fontId="163" fillId="12" borderId="11" xfId="0" applyFont="1" applyFill="1" applyBorder="1"/>
    <xf numFmtId="0" fontId="14" fillId="12" borderId="16" xfId="4" applyFont="1" applyFill="1" applyBorder="1">
      <alignment horizontal="left"/>
    </xf>
    <xf numFmtId="0" fontId="162" fillId="0" borderId="0" xfId="0" applyFont="1"/>
    <xf numFmtId="0" fontId="165" fillId="3" borderId="0" xfId="0" applyFont="1" applyFill="1" applyBorder="1"/>
    <xf numFmtId="0" fontId="93" fillId="3" borderId="0" xfId="4" applyFont="1" applyFill="1" applyBorder="1">
      <alignment horizontal="left"/>
    </xf>
    <xf numFmtId="3" fontId="0" fillId="0" borderId="0" xfId="0" applyNumberFormat="1" applyFill="1"/>
    <xf numFmtId="0" fontId="0" fillId="32" borderId="0" xfId="0" applyFill="1"/>
    <xf numFmtId="0" fontId="6" fillId="12" borderId="0" xfId="0" applyFont="1" applyFill="1" applyBorder="1"/>
    <xf numFmtId="0" fontId="5" fillId="12" borderId="0" xfId="4" applyFont="1" applyFill="1" applyBorder="1">
      <alignment horizontal="left"/>
    </xf>
    <xf numFmtId="0" fontId="14" fillId="12" borderId="0" xfId="0" applyFont="1" applyFill="1" applyBorder="1"/>
    <xf numFmtId="0" fontId="14" fillId="12" borderId="11" xfId="0" applyFont="1" applyFill="1" applyBorder="1"/>
    <xf numFmtId="167" fontId="0" fillId="0" borderId="0" xfId="5" applyNumberFormat="1" applyFont="1"/>
    <xf numFmtId="0" fontId="0" fillId="0" borderId="125" xfId="0" applyBorder="1"/>
    <xf numFmtId="0" fontId="166" fillId="0" borderId="0" xfId="0" applyFont="1" applyAlignment="1">
      <alignment vertical="center"/>
    </xf>
    <xf numFmtId="0" fontId="169" fillId="0" borderId="0" xfId="0" applyFont="1" applyAlignment="1">
      <alignment vertical="center"/>
    </xf>
    <xf numFmtId="0" fontId="170" fillId="0" borderId="0" xfId="0" applyFont="1" applyAlignment="1">
      <alignment vertical="center" wrapText="1"/>
    </xf>
    <xf numFmtId="0" fontId="168" fillId="0" borderId="0" xfId="0" applyFont="1" applyAlignment="1">
      <alignment vertical="center" wrapText="1"/>
    </xf>
    <xf numFmtId="0" fontId="169" fillId="0" borderId="0" xfId="0" applyFont="1" applyAlignment="1">
      <alignment vertical="center" wrapText="1"/>
    </xf>
    <xf numFmtId="0" fontId="171" fillId="0" borderId="0" xfId="9" applyAlignment="1">
      <alignment vertical="center" wrapText="1"/>
    </xf>
    <xf numFmtId="0" fontId="0" fillId="0" borderId="283" xfId="0" applyBorder="1"/>
    <xf numFmtId="0" fontId="0" fillId="0" borderId="125" xfId="0" applyBorder="1" applyAlignment="1">
      <alignment vertical="center"/>
    </xf>
    <xf numFmtId="0" fontId="4" fillId="0" borderId="0" xfId="10" applyFont="1" applyFill="1"/>
    <xf numFmtId="49" fontId="172" fillId="0" borderId="0" xfId="10" applyNumberFormat="1" applyFont="1" applyFill="1" applyAlignment="1">
      <alignment horizontal="right"/>
    </xf>
    <xf numFmtId="0" fontId="173" fillId="0" borderId="0" xfId="10" applyFont="1" applyFill="1"/>
    <xf numFmtId="49" fontId="174" fillId="0" borderId="0" xfId="10" applyNumberFormat="1" applyFont="1" applyFill="1" applyAlignment="1">
      <alignment horizontal="left"/>
    </xf>
    <xf numFmtId="49" fontId="175" fillId="0" borderId="0" xfId="10" applyNumberFormat="1" applyFont="1" applyFill="1" applyAlignment="1">
      <alignment horizontal="left"/>
    </xf>
    <xf numFmtId="0" fontId="4" fillId="0" borderId="0" xfId="10" applyFont="1"/>
    <xf numFmtId="0" fontId="4" fillId="0" borderId="0" xfId="10"/>
    <xf numFmtId="0" fontId="176" fillId="0" borderId="0" xfId="10" applyFont="1" applyFill="1"/>
    <xf numFmtId="49" fontId="176" fillId="0" borderId="0" xfId="10" applyNumberFormat="1" applyFont="1" applyFill="1" applyAlignment="1">
      <alignment horizontal="center"/>
    </xf>
    <xf numFmtId="49" fontId="177" fillId="0" borderId="0" xfId="10" applyNumberFormat="1" applyFont="1" applyFill="1" applyAlignment="1">
      <alignment horizontal="left"/>
    </xf>
    <xf numFmtId="49" fontId="178" fillId="0" borderId="0" xfId="10" applyNumberFormat="1" applyFont="1" applyFill="1" applyAlignment="1">
      <alignment horizontal="left"/>
    </xf>
    <xf numFmtId="0" fontId="179" fillId="0" borderId="0" xfId="10" applyFont="1"/>
    <xf numFmtId="0" fontId="176" fillId="0" borderId="0" xfId="10" applyFont="1"/>
    <xf numFmtId="0" fontId="176" fillId="0" borderId="0" xfId="10" applyFont="1" applyFill="1" applyAlignment="1">
      <alignment horizontal="center"/>
    </xf>
    <xf numFmtId="49" fontId="172" fillId="0" borderId="0" xfId="10" applyNumberFormat="1" applyFont="1" applyFill="1" applyAlignment="1">
      <alignment horizontal="center"/>
    </xf>
    <xf numFmtId="49" fontId="176" fillId="0" borderId="0" xfId="10" applyNumberFormat="1" applyFont="1" applyFill="1"/>
    <xf numFmtId="49" fontId="172" fillId="0" borderId="0" xfId="10" applyNumberFormat="1" applyFont="1" applyFill="1"/>
    <xf numFmtId="0" fontId="172" fillId="0" borderId="0" xfId="10" applyFont="1" applyFill="1"/>
    <xf numFmtId="0" fontId="173" fillId="0" borderId="0" xfId="10" applyFont="1"/>
    <xf numFmtId="0" fontId="172" fillId="0" borderId="0" xfId="10" applyFont="1"/>
    <xf numFmtId="49" fontId="180" fillId="68" borderId="24" xfId="10" applyNumberFormat="1" applyFont="1" applyFill="1" applyBorder="1"/>
    <xf numFmtId="49" fontId="180" fillId="68" borderId="25" xfId="10" applyNumberFormat="1" applyFont="1" applyFill="1" applyBorder="1"/>
    <xf numFmtId="0" fontId="180" fillId="68" borderId="25" xfId="10" applyFont="1" applyFill="1" applyBorder="1"/>
    <xf numFmtId="49" fontId="177" fillId="68" borderId="25" xfId="10" applyNumberFormat="1" applyFont="1" applyFill="1" applyBorder="1" applyAlignment="1">
      <alignment horizontal="left"/>
    </xf>
    <xf numFmtId="49" fontId="178" fillId="68" borderId="26" xfId="10" applyNumberFormat="1" applyFont="1" applyFill="1" applyBorder="1" applyAlignment="1">
      <alignment horizontal="left"/>
    </xf>
    <xf numFmtId="0" fontId="180" fillId="0" borderId="0" xfId="10" applyFont="1"/>
    <xf numFmtId="49" fontId="180" fillId="0" borderId="0" xfId="10" applyNumberFormat="1" applyFont="1" applyFill="1"/>
    <xf numFmtId="0" fontId="179" fillId="0" borderId="0" xfId="10" applyFont="1" applyFill="1"/>
    <xf numFmtId="0" fontId="172" fillId="68" borderId="25" xfId="10" applyFont="1" applyFill="1" applyBorder="1"/>
    <xf numFmtId="49" fontId="172" fillId="68" borderId="25" xfId="10" applyNumberFormat="1" applyFont="1" applyFill="1" applyBorder="1"/>
    <xf numFmtId="49" fontId="181" fillId="0" borderId="0" xfId="10" applyNumberFormat="1" applyFont="1" applyFill="1"/>
    <xf numFmtId="49" fontId="182" fillId="0" borderId="0" xfId="10" applyNumberFormat="1" applyFont="1" applyFill="1" applyAlignment="1">
      <alignment horizontal="left"/>
    </xf>
    <xf numFmtId="0" fontId="178" fillId="0" borderId="0" xfId="10" applyFont="1"/>
    <xf numFmtId="0" fontId="178" fillId="0" borderId="0" xfId="10" applyFont="1" applyFill="1"/>
    <xf numFmtId="49" fontId="180" fillId="0" borderId="0" xfId="10" applyNumberFormat="1" applyFont="1" applyFill="1" applyBorder="1"/>
    <xf numFmtId="0" fontId="172" fillId="0" borderId="0" xfId="10" applyFont="1" applyFill="1" applyBorder="1"/>
    <xf numFmtId="49" fontId="172" fillId="0" borderId="0" xfId="10" applyNumberFormat="1" applyFont="1" applyFill="1" applyBorder="1"/>
    <xf numFmtId="49" fontId="177" fillId="0" borderId="0" xfId="10" applyNumberFormat="1" applyFont="1" applyFill="1" applyBorder="1" applyAlignment="1">
      <alignment horizontal="left"/>
    </xf>
    <xf numFmtId="49" fontId="178" fillId="0" borderId="0" xfId="10" applyNumberFormat="1" applyFont="1" applyFill="1" applyBorder="1" applyAlignment="1">
      <alignment horizontal="left"/>
    </xf>
    <xf numFmtId="49" fontId="172" fillId="0" borderId="0" xfId="10" applyNumberFormat="1" applyFont="1"/>
    <xf numFmtId="49" fontId="177" fillId="0" borderId="0" xfId="10" applyNumberFormat="1" applyFont="1" applyAlignment="1">
      <alignment horizontal="left"/>
    </xf>
    <xf numFmtId="3" fontId="172" fillId="0" borderId="0" xfId="10" applyNumberFormat="1" applyFont="1" applyFill="1"/>
    <xf numFmtId="49" fontId="172" fillId="0" borderId="0" xfId="10" applyNumberFormat="1" applyFont="1" applyFill="1" applyAlignment="1">
      <alignment wrapText="1"/>
    </xf>
    <xf numFmtId="0" fontId="176" fillId="0" borderId="0" xfId="10" applyFont="1" applyFill="1" applyAlignment="1">
      <alignment horizontal="left"/>
    </xf>
    <xf numFmtId="49" fontId="183" fillId="0" borderId="0" xfId="10" applyNumberFormat="1" applyFont="1" applyFill="1" applyAlignment="1">
      <alignment horizontal="left"/>
    </xf>
    <xf numFmtId="0" fontId="176" fillId="0" borderId="0" xfId="10" applyFont="1" applyAlignment="1">
      <alignment horizontal="right"/>
    </xf>
    <xf numFmtId="0" fontId="178" fillId="0" borderId="0" xfId="10" applyFont="1" applyFill="1" applyAlignment="1">
      <alignment horizontal="left"/>
    </xf>
    <xf numFmtId="0" fontId="172" fillId="0" borderId="0" xfId="10" applyFont="1" applyFill="1" applyAlignment="1">
      <alignment wrapText="1"/>
    </xf>
    <xf numFmtId="49" fontId="177" fillId="0" borderId="0" xfId="10" applyNumberFormat="1" applyFont="1" applyFill="1" applyAlignment="1">
      <alignment horizontal="left" wrapText="1"/>
    </xf>
    <xf numFmtId="49" fontId="178" fillId="0" borderId="0" xfId="10" applyNumberFormat="1" applyFont="1" applyFill="1" applyAlignment="1">
      <alignment horizontal="left" wrapText="1"/>
    </xf>
    <xf numFmtId="0" fontId="173" fillId="0" borderId="0" xfId="10" applyFont="1" applyFill="1" applyAlignment="1">
      <alignment wrapText="1"/>
    </xf>
    <xf numFmtId="49" fontId="173" fillId="0" borderId="0" xfId="10" applyNumberFormat="1" applyFont="1" applyAlignment="1">
      <alignment horizontal="right"/>
    </xf>
    <xf numFmtId="49" fontId="172" fillId="0" borderId="0" xfId="10" applyNumberFormat="1" applyFont="1" applyAlignment="1">
      <alignment horizontal="right"/>
    </xf>
    <xf numFmtId="0" fontId="177" fillId="0" borderId="0" xfId="10" applyFont="1" applyAlignment="1">
      <alignment horizontal="left"/>
    </xf>
    <xf numFmtId="49" fontId="176" fillId="0" borderId="0" xfId="10" applyNumberFormat="1" applyFont="1"/>
    <xf numFmtId="2" fontId="172" fillId="0" borderId="0" xfId="10" applyNumberFormat="1" applyFont="1" applyFill="1"/>
    <xf numFmtId="0" fontId="173" fillId="0" borderId="0" xfId="10" applyFont="1" applyAlignment="1">
      <alignment wrapText="1"/>
    </xf>
    <xf numFmtId="0" fontId="172" fillId="0" borderId="0" xfId="10" applyFont="1" applyAlignment="1">
      <alignment wrapText="1"/>
    </xf>
    <xf numFmtId="0" fontId="4" fillId="0" borderId="0" xfId="10" applyFont="1" applyBorder="1"/>
    <xf numFmtId="0" fontId="4" fillId="0" borderId="0" xfId="10" applyFont="1" applyFill="1" applyBorder="1"/>
    <xf numFmtId="0" fontId="172" fillId="0" borderId="0" xfId="10" applyFont="1" applyBorder="1"/>
    <xf numFmtId="0" fontId="177" fillId="0" borderId="0" xfId="10" applyFont="1"/>
    <xf numFmtId="0" fontId="184" fillId="0" borderId="0" xfId="10" applyFont="1"/>
    <xf numFmtId="0" fontId="185" fillId="0" borderId="0" xfId="10" applyFont="1"/>
    <xf numFmtId="49" fontId="186" fillId="0" borderId="0" xfId="10" applyNumberFormat="1" applyFont="1" applyFill="1" applyAlignment="1">
      <alignment horizontal="left"/>
    </xf>
    <xf numFmtId="0" fontId="187" fillId="0" borderId="0" xfId="10" applyFont="1"/>
    <xf numFmtId="0" fontId="188" fillId="0" borderId="0" xfId="10" applyFont="1"/>
    <xf numFmtId="49" fontId="188" fillId="0" borderId="0" xfId="10" applyNumberFormat="1" applyFont="1" applyFill="1"/>
    <xf numFmtId="0" fontId="172" fillId="0" borderId="0" xfId="10" applyFont="1" applyFill="1" applyAlignment="1">
      <alignment horizontal="left"/>
    </xf>
    <xf numFmtId="0" fontId="177" fillId="0" borderId="0" xfId="10" applyFont="1" applyFill="1" applyAlignment="1">
      <alignment horizontal="left"/>
    </xf>
    <xf numFmtId="0" fontId="181" fillId="0" borderId="0" xfId="10" applyFont="1" applyFill="1"/>
    <xf numFmtId="0" fontId="188" fillId="0" borderId="0" xfId="10" applyFont="1" applyFill="1"/>
    <xf numFmtId="167" fontId="0" fillId="0" borderId="125" xfId="5" applyNumberFormat="1" applyFont="1" applyBorder="1"/>
    <xf numFmtId="0" fontId="34" fillId="0" borderId="125" xfId="0" applyFont="1" applyBorder="1"/>
    <xf numFmtId="0" fontId="0" fillId="0" borderId="284" xfId="0" applyBorder="1"/>
    <xf numFmtId="0" fontId="0" fillId="0" borderId="0" xfId="0" applyBorder="1"/>
    <xf numFmtId="0" fontId="122" fillId="0" borderId="284" xfId="0" applyFont="1" applyBorder="1"/>
    <xf numFmtId="0" fontId="122" fillId="0" borderId="0" xfId="0" applyFont="1" applyBorder="1"/>
    <xf numFmtId="0" fontId="122" fillId="38" borderId="284" xfId="0" applyFont="1" applyFill="1" applyBorder="1"/>
    <xf numFmtId="0" fontId="0" fillId="38" borderId="0" xfId="0" applyFill="1" applyBorder="1"/>
    <xf numFmtId="0" fontId="122" fillId="32" borderId="284" xfId="0" applyFont="1" applyFill="1" applyBorder="1"/>
    <xf numFmtId="0" fontId="0" fillId="32" borderId="0" xfId="0" applyFill="1" applyBorder="1"/>
    <xf numFmtId="0" fontId="122" fillId="0" borderId="285" xfId="0" applyFont="1" applyBorder="1"/>
    <xf numFmtId="0" fontId="0" fillId="67" borderId="287" xfId="0" applyFill="1" applyBorder="1" applyAlignment="1">
      <alignment horizontal="left" vertical="top"/>
    </xf>
    <xf numFmtId="0" fontId="11" fillId="54" borderId="288" xfId="0" applyFont="1" applyFill="1" applyBorder="1" applyAlignment="1">
      <alignment horizontal="center" vertical="top" wrapText="1"/>
    </xf>
    <xf numFmtId="0" fontId="11" fillId="54" borderId="135" xfId="0" applyFont="1" applyFill="1" applyBorder="1" applyAlignment="1">
      <alignment horizontal="center" vertical="top" wrapText="1"/>
    </xf>
    <xf numFmtId="0" fontId="11" fillId="54" borderId="289" xfId="0" applyFont="1" applyFill="1" applyBorder="1" applyAlignment="1">
      <alignment horizontal="center" vertical="top"/>
    </xf>
    <xf numFmtId="0" fontId="11" fillId="11" borderId="290" xfId="0" applyFont="1" applyFill="1" applyBorder="1" applyAlignment="1">
      <alignment horizontal="center" vertical="top" wrapText="1"/>
    </xf>
    <xf numFmtId="0" fontId="11" fillId="11" borderId="135" xfId="0" applyFont="1" applyFill="1" applyBorder="1" applyAlignment="1">
      <alignment horizontal="center" vertical="top" wrapText="1"/>
    </xf>
    <xf numFmtId="0" fontId="11" fillId="11" borderId="289" xfId="0" applyFont="1" applyFill="1" applyBorder="1" applyAlignment="1">
      <alignment horizontal="center" vertical="top" wrapText="1"/>
    </xf>
    <xf numFmtId="0" fontId="11" fillId="11" borderId="136" xfId="0" applyFont="1" applyFill="1" applyBorder="1" applyAlignment="1">
      <alignment horizontal="center" vertical="top"/>
    </xf>
    <xf numFmtId="0" fontId="11" fillId="32" borderId="26" xfId="0" applyFont="1" applyFill="1" applyBorder="1" applyAlignment="1">
      <alignment horizontal="center" vertical="top"/>
    </xf>
    <xf numFmtId="0" fontId="11" fillId="32" borderId="136" xfId="0" applyFont="1" applyFill="1" applyBorder="1" applyAlignment="1">
      <alignment horizontal="center" vertical="top" wrapText="1"/>
    </xf>
    <xf numFmtId="0" fontId="0" fillId="0" borderId="0" xfId="0" applyAlignment="1">
      <alignment vertical="top"/>
    </xf>
    <xf numFmtId="0" fontId="69" fillId="0" borderId="21" xfId="0" applyFont="1" applyBorder="1" applyAlignment="1">
      <alignment horizontal="center" vertical="top" wrapText="1"/>
    </xf>
    <xf numFmtId="0" fontId="69" fillId="0" borderId="291" xfId="0" applyFont="1" applyBorder="1" applyAlignment="1">
      <alignment horizontal="center" vertical="top" wrapText="1"/>
    </xf>
    <xf numFmtId="0" fontId="11" fillId="67" borderId="292" xfId="0" applyFont="1" applyFill="1" applyBorder="1" applyAlignment="1">
      <alignment horizontal="left"/>
    </xf>
    <xf numFmtId="41" fontId="0" fillId="54" borderId="286" xfId="0" applyNumberFormat="1" applyFill="1" applyBorder="1"/>
    <xf numFmtId="0" fontId="0" fillId="54" borderId="15" xfId="0" applyFill="1" applyBorder="1"/>
    <xf numFmtId="41" fontId="0" fillId="54" borderId="285" xfId="0" applyNumberFormat="1" applyFill="1" applyBorder="1"/>
    <xf numFmtId="41" fontId="0" fillId="11" borderId="126" xfId="0" applyNumberFormat="1" applyFill="1" applyBorder="1"/>
    <xf numFmtId="41" fontId="0" fillId="11" borderId="15" xfId="0" applyNumberFormat="1" applyFill="1" applyBorder="1"/>
    <xf numFmtId="41" fontId="0" fillId="11" borderId="285" xfId="0" applyNumberFormat="1" applyFill="1" applyBorder="1"/>
    <xf numFmtId="41" fontId="0" fillId="11" borderId="128" xfId="0" applyNumberFormat="1" applyFill="1" applyBorder="1"/>
    <xf numFmtId="41" fontId="0" fillId="32" borderId="54" xfId="0" applyNumberFormat="1" applyFill="1" applyBorder="1"/>
    <xf numFmtId="41" fontId="0" fillId="32" borderId="128" xfId="0" applyNumberFormat="1" applyFill="1" applyBorder="1"/>
    <xf numFmtId="9" fontId="23" fillId="0" borderId="293" xfId="5" applyFont="1" applyBorder="1"/>
    <xf numFmtId="9" fontId="23" fillId="0" borderId="294" xfId="5" applyFont="1" applyBorder="1"/>
    <xf numFmtId="0" fontId="11" fillId="67" borderId="64" xfId="0" applyFont="1" applyFill="1" applyBorder="1" applyAlignment="1">
      <alignment horizontal="left"/>
    </xf>
    <xf numFmtId="41" fontId="0" fillId="54" borderId="7" xfId="0" applyNumberFormat="1" applyFill="1" applyBorder="1"/>
    <xf numFmtId="0" fontId="0" fillId="54" borderId="250" xfId="0" applyFill="1" applyBorder="1"/>
    <xf numFmtId="43" fontId="0" fillId="54" borderId="250" xfId="0" applyNumberFormat="1" applyFill="1" applyBorder="1" applyAlignment="1">
      <alignment horizontal="center"/>
    </xf>
    <xf numFmtId="41" fontId="0" fillId="54" borderId="251" xfId="0" applyNumberFormat="1" applyFill="1" applyBorder="1"/>
    <xf numFmtId="41" fontId="0" fillId="11" borderId="50" xfId="0" applyNumberFormat="1" applyFill="1" applyBorder="1"/>
    <xf numFmtId="41" fontId="0" fillId="11" borderId="250" xfId="0" applyNumberFormat="1" applyFill="1" applyBorder="1"/>
    <xf numFmtId="41" fontId="0" fillId="11" borderId="251" xfId="0" applyNumberFormat="1" applyFill="1" applyBorder="1"/>
    <xf numFmtId="41" fontId="0" fillId="11" borderId="60" xfId="0" applyNumberFormat="1" applyFill="1" applyBorder="1"/>
    <xf numFmtId="41" fontId="0" fillId="32" borderId="63" xfId="0" applyNumberFormat="1" applyFill="1" applyBorder="1"/>
    <xf numFmtId="9" fontId="23" fillId="0" borderId="295" xfId="5" applyFont="1" applyBorder="1"/>
    <xf numFmtId="9" fontId="23" fillId="0" borderId="296" xfId="5" applyFont="1" applyBorder="1"/>
    <xf numFmtId="41" fontId="0" fillId="54" borderId="250" xfId="0" applyNumberFormat="1" applyFill="1" applyBorder="1"/>
    <xf numFmtId="0" fontId="0" fillId="11" borderId="250" xfId="0" applyFill="1" applyBorder="1"/>
    <xf numFmtId="0" fontId="0" fillId="11" borderId="251" xfId="0" applyFill="1" applyBorder="1"/>
    <xf numFmtId="0" fontId="11" fillId="67" borderId="73" xfId="0" applyFont="1" applyFill="1" applyBorder="1" applyAlignment="1">
      <alignment horizontal="left"/>
    </xf>
    <xf numFmtId="41" fontId="0" fillId="54" borderId="297" xfId="0" applyNumberFormat="1" applyFill="1" applyBorder="1"/>
    <xf numFmtId="0" fontId="0" fillId="54" borderId="42" xfId="0" applyFill="1" applyBorder="1"/>
    <xf numFmtId="41" fontId="0" fillId="54" borderId="44" xfId="0" applyNumberFormat="1" applyFill="1" applyBorder="1"/>
    <xf numFmtId="41" fontId="0" fillId="11" borderId="41" xfId="0" applyNumberFormat="1" applyFill="1" applyBorder="1"/>
    <xf numFmtId="0" fontId="0" fillId="11" borderId="42" xfId="0" applyFill="1" applyBorder="1"/>
    <xf numFmtId="0" fontId="0" fillId="11" borderId="44" xfId="0" applyFill="1" applyBorder="1"/>
    <xf numFmtId="41" fontId="0" fillId="11" borderId="43" xfId="0" applyNumberFormat="1" applyFill="1" applyBorder="1"/>
    <xf numFmtId="41" fontId="0" fillId="32" borderId="298" xfId="0" applyNumberFormat="1" applyFill="1" applyBorder="1"/>
    <xf numFmtId="41" fontId="0" fillId="32" borderId="73" xfId="0" applyNumberFormat="1" applyFill="1" applyBorder="1"/>
    <xf numFmtId="9" fontId="23" fillId="0" borderId="299" xfId="5" applyFont="1" applyBorder="1"/>
    <xf numFmtId="9" fontId="23" fillId="0" borderId="300" xfId="5" applyFont="1" applyBorder="1"/>
    <xf numFmtId="9" fontId="69" fillId="0" borderId="28" xfId="5" applyFont="1" applyBorder="1"/>
    <xf numFmtId="9" fontId="69" fillId="0" borderId="140" xfId="5" applyFont="1" applyBorder="1"/>
    <xf numFmtId="3" fontId="0" fillId="0" borderId="0" xfId="0" applyNumberFormat="1" applyAlignment="1"/>
    <xf numFmtId="0" fontId="55" fillId="32" borderId="0" xfId="0" applyFont="1" applyFill="1"/>
    <xf numFmtId="3" fontId="55" fillId="32" borderId="0" xfId="0" applyNumberFormat="1" applyFont="1" applyFill="1"/>
    <xf numFmtId="10" fontId="0" fillId="0" borderId="0" xfId="0" applyNumberFormat="1"/>
    <xf numFmtId="0" fontId="11" fillId="11" borderId="0" xfId="0" applyFont="1" applyFill="1"/>
    <xf numFmtId="3" fontId="11" fillId="11" borderId="0" xfId="0" applyNumberFormat="1" applyFont="1" applyFill="1"/>
    <xf numFmtId="3" fontId="0" fillId="0" borderId="0" xfId="0" applyNumberFormat="1" applyAlignment="1">
      <alignment horizontal="right"/>
    </xf>
    <xf numFmtId="0" fontId="11" fillId="12" borderId="284" xfId="0" applyFont="1" applyFill="1" applyBorder="1"/>
    <xf numFmtId="0" fontId="0" fillId="32" borderId="284" xfId="0" applyFill="1" applyBorder="1"/>
    <xf numFmtId="0" fontId="0" fillId="0" borderId="285" xfId="0" applyBorder="1"/>
    <xf numFmtId="3" fontId="0" fillId="0" borderId="127" xfId="0" applyNumberFormat="1" applyBorder="1"/>
    <xf numFmtId="3" fontId="122" fillId="0" borderId="127" xfId="0" applyNumberFormat="1" applyFont="1" applyBorder="1"/>
    <xf numFmtId="3" fontId="0" fillId="38" borderId="127" xfId="0" applyNumberFormat="1" applyFill="1" applyBorder="1"/>
    <xf numFmtId="3" fontId="0" fillId="32" borderId="127" xfId="0" applyNumberFormat="1" applyFill="1" applyBorder="1"/>
    <xf numFmtId="3" fontId="0" fillId="0" borderId="15" xfId="0" applyNumberFormat="1" applyBorder="1"/>
    <xf numFmtId="3" fontId="10" fillId="12" borderId="127" xfId="0" applyNumberFormat="1" applyFont="1" applyFill="1" applyBorder="1"/>
    <xf numFmtId="0" fontId="34" fillId="0" borderId="250" xfId="0" applyFont="1" applyBorder="1" applyAlignment="1">
      <alignment horizontal="center"/>
    </xf>
    <xf numFmtId="0" fontId="11" fillId="32" borderId="26" xfId="0" applyFont="1" applyFill="1" applyBorder="1" applyAlignment="1">
      <alignment horizontal="center" vertical="top" wrapText="1"/>
    </xf>
    <xf numFmtId="0" fontId="11" fillId="66" borderId="26" xfId="0" applyFont="1" applyFill="1" applyBorder="1" applyAlignment="1">
      <alignment horizontal="center" vertical="top"/>
    </xf>
    <xf numFmtId="0" fontId="11" fillId="66" borderId="136" xfId="0" applyFont="1" applyFill="1" applyBorder="1" applyAlignment="1">
      <alignment horizontal="center" vertical="top" wrapText="1"/>
    </xf>
    <xf numFmtId="41" fontId="0" fillId="66" borderId="54" xfId="0" applyNumberFormat="1" applyFill="1" applyBorder="1"/>
    <xf numFmtId="41" fontId="0" fillId="66" borderId="128" xfId="0" applyNumberFormat="1" applyFill="1" applyBorder="1"/>
    <xf numFmtId="9" fontId="23" fillId="0" borderId="301" xfId="5" applyFont="1" applyBorder="1"/>
    <xf numFmtId="41" fontId="0" fillId="66" borderId="63" xfId="0" applyNumberFormat="1" applyFill="1" applyBorder="1"/>
    <xf numFmtId="9" fontId="23" fillId="0" borderId="302" xfId="5" applyFont="1" applyBorder="1"/>
    <xf numFmtId="41" fontId="0" fillId="66" borderId="298" xfId="0" applyNumberFormat="1" applyFill="1" applyBorder="1"/>
    <xf numFmtId="9" fontId="23" fillId="0" borderId="303" xfId="5" applyFont="1" applyBorder="1"/>
    <xf numFmtId="9" fontId="69" fillId="0" borderId="40" xfId="5" applyFont="1" applyBorder="1"/>
    <xf numFmtId="3" fontId="189" fillId="0" borderId="0" xfId="0" applyNumberFormat="1" applyFont="1"/>
    <xf numFmtId="41" fontId="0" fillId="0" borderId="0" xfId="0" applyNumberFormat="1"/>
    <xf numFmtId="0" fontId="34" fillId="12" borderId="6" xfId="0" applyFont="1" applyFill="1" applyBorder="1"/>
    <xf numFmtId="0" fontId="34" fillId="12" borderId="7" xfId="0" applyFont="1" applyFill="1" applyBorder="1"/>
    <xf numFmtId="0" fontId="190" fillId="0" borderId="0" xfId="0" applyFont="1"/>
    <xf numFmtId="0" fontId="190" fillId="0" borderId="284" xfId="0" applyFont="1" applyBorder="1"/>
    <xf numFmtId="3" fontId="42" fillId="0" borderId="0" xfId="0" applyNumberFormat="1" applyFont="1"/>
    <xf numFmtId="0" fontId="191" fillId="0" borderId="0" xfId="0" applyFont="1"/>
    <xf numFmtId="0" fontId="191" fillId="0" borderId="284" xfId="0" applyFont="1" applyBorder="1"/>
    <xf numFmtId="3" fontId="191" fillId="0" borderId="0" xfId="0" applyNumberFormat="1" applyFont="1"/>
    <xf numFmtId="3" fontId="192" fillId="0" borderId="0" xfId="0" applyNumberFormat="1" applyFont="1"/>
    <xf numFmtId="0" fontId="34" fillId="0" borderId="304" xfId="0" applyFont="1" applyBorder="1" applyAlignment="1">
      <alignment horizontal="center"/>
    </xf>
    <xf numFmtId="0" fontId="34" fillId="0" borderId="305" xfId="0" applyFont="1" applyBorder="1" applyAlignment="1">
      <alignment horizontal="center"/>
    </xf>
    <xf numFmtId="0" fontId="34" fillId="0" borderId="306" xfId="0" applyFont="1" applyBorder="1" applyAlignment="1">
      <alignment horizontal="center"/>
    </xf>
    <xf numFmtId="3" fontId="0" fillId="0" borderId="307" xfId="0" applyNumberFormat="1" applyBorder="1"/>
    <xf numFmtId="3" fontId="0" fillId="0" borderId="308" xfId="0" applyNumberFormat="1" applyBorder="1"/>
    <xf numFmtId="3" fontId="0" fillId="0" borderId="309" xfId="0" applyNumberFormat="1" applyBorder="1"/>
    <xf numFmtId="3" fontId="122" fillId="0" borderId="307" xfId="0" applyNumberFormat="1" applyFont="1" applyBorder="1"/>
    <xf numFmtId="3" fontId="122" fillId="0" borderId="308" xfId="0" applyNumberFormat="1" applyFont="1" applyBorder="1"/>
    <xf numFmtId="3" fontId="122" fillId="0" borderId="309" xfId="0" applyNumberFormat="1" applyFont="1" applyBorder="1"/>
    <xf numFmtId="3" fontId="0" fillId="38" borderId="307" xfId="0" applyNumberFormat="1" applyFill="1" applyBorder="1"/>
    <xf numFmtId="3" fontId="0" fillId="38" borderId="308" xfId="0" applyNumberFormat="1" applyFill="1" applyBorder="1"/>
    <xf numFmtId="3" fontId="0" fillId="38" borderId="309" xfId="0" applyNumberFormat="1" applyFill="1" applyBorder="1"/>
    <xf numFmtId="3" fontId="0" fillId="0" borderId="307" xfId="0" applyNumberFormat="1" applyFill="1" applyBorder="1"/>
    <xf numFmtId="3" fontId="0" fillId="0" borderId="308" xfId="0" applyNumberFormat="1" applyFill="1" applyBorder="1"/>
    <xf numFmtId="3" fontId="0" fillId="0" borderId="309" xfId="0" applyNumberFormat="1" applyFill="1" applyBorder="1"/>
    <xf numFmtId="3" fontId="162" fillId="32" borderId="307" xfId="0" applyNumberFormat="1" applyFont="1" applyFill="1" applyBorder="1"/>
    <xf numFmtId="3" fontId="162" fillId="32" borderId="308" xfId="0" applyNumberFormat="1" applyFont="1" applyFill="1" applyBorder="1"/>
    <xf numFmtId="3" fontId="162" fillId="32" borderId="309" xfId="0" applyNumberFormat="1" applyFont="1" applyFill="1" applyBorder="1"/>
    <xf numFmtId="3" fontId="0" fillId="36" borderId="307" xfId="0" applyNumberFormat="1" applyFill="1" applyBorder="1"/>
    <xf numFmtId="3" fontId="0" fillId="36" borderId="308" xfId="0" applyNumberFormat="1" applyFill="1" applyBorder="1"/>
    <xf numFmtId="3" fontId="0" fillId="36" borderId="310" xfId="0" applyNumberFormat="1" applyFill="1" applyBorder="1"/>
    <xf numFmtId="3" fontId="0" fillId="36" borderId="311" xfId="0" applyNumberFormat="1" applyFill="1" applyBorder="1"/>
    <xf numFmtId="3" fontId="0" fillId="0" borderId="312" xfId="0" applyNumberFormat="1" applyBorder="1"/>
    <xf numFmtId="3" fontId="122" fillId="12" borderId="307" xfId="0" applyNumberFormat="1" applyFont="1" applyFill="1" applyBorder="1"/>
    <xf numFmtId="3" fontId="122" fillId="12" borderId="308" xfId="0" applyNumberFormat="1" applyFont="1" applyFill="1" applyBorder="1"/>
    <xf numFmtId="3" fontId="122" fillId="12" borderId="309" xfId="0" applyNumberFormat="1" applyFont="1" applyFill="1" applyBorder="1"/>
    <xf numFmtId="3" fontId="0" fillId="0" borderId="310" xfId="0" applyNumberFormat="1" applyFill="1" applyBorder="1"/>
    <xf numFmtId="3" fontId="0" fillId="0" borderId="311" xfId="0" applyNumberFormat="1" applyFill="1" applyBorder="1"/>
    <xf numFmtId="3" fontId="0" fillId="0" borderId="312" xfId="0" applyNumberFormat="1" applyFill="1" applyBorder="1"/>
    <xf numFmtId="0" fontId="55" fillId="32" borderId="251" xfId="0" applyFont="1" applyFill="1" applyBorder="1"/>
    <xf numFmtId="0" fontId="55" fillId="32" borderId="6" xfId="0" applyFont="1" applyFill="1" applyBorder="1"/>
    <xf numFmtId="0" fontId="55" fillId="32" borderId="125" xfId="0" applyFont="1" applyFill="1" applyBorder="1"/>
    <xf numFmtId="3" fontId="55" fillId="32" borderId="310" xfId="0" applyNumberFormat="1" applyFont="1" applyFill="1" applyBorder="1"/>
    <xf numFmtId="3" fontId="55" fillId="32" borderId="311" xfId="0" applyNumberFormat="1" applyFont="1" applyFill="1" applyBorder="1"/>
    <xf numFmtId="3" fontId="55" fillId="32" borderId="312" xfId="0" applyNumberFormat="1" applyFont="1" applyFill="1" applyBorder="1"/>
    <xf numFmtId="0" fontId="128" fillId="0" borderId="0" xfId="0" applyFont="1"/>
    <xf numFmtId="0" fontId="128" fillId="18" borderId="251" xfId="0" applyFont="1" applyFill="1" applyBorder="1"/>
    <xf numFmtId="0" fontId="128" fillId="18" borderId="6" xfId="0" applyFont="1" applyFill="1" applyBorder="1"/>
    <xf numFmtId="0" fontId="128" fillId="18" borderId="125" xfId="0" applyFont="1" applyFill="1" applyBorder="1"/>
    <xf numFmtId="3" fontId="128" fillId="18" borderId="310" xfId="0" applyNumberFormat="1" applyFont="1" applyFill="1" applyBorder="1"/>
    <xf numFmtId="3" fontId="128" fillId="18" borderId="311" xfId="0" applyNumberFormat="1" applyFont="1" applyFill="1" applyBorder="1"/>
    <xf numFmtId="3" fontId="128" fillId="18" borderId="312" xfId="0" applyNumberFormat="1" applyFont="1" applyFill="1" applyBorder="1"/>
    <xf numFmtId="0" fontId="193" fillId="0" borderId="0" xfId="0" applyFont="1"/>
    <xf numFmtId="3" fontId="193" fillId="0" borderId="0" xfId="0" applyNumberFormat="1" applyFont="1"/>
    <xf numFmtId="10" fontId="193" fillId="0" borderId="0" xfId="5" applyNumberFormat="1" applyFont="1"/>
    <xf numFmtId="0" fontId="33" fillId="0" borderId="0" xfId="0" applyFont="1"/>
    <xf numFmtId="0" fontId="33" fillId="0" borderId="285" xfId="0" applyFont="1" applyBorder="1"/>
    <xf numFmtId="3" fontId="20" fillId="0" borderId="0" xfId="0" applyNumberFormat="1" applyFont="1" applyFill="1"/>
    <xf numFmtId="0" fontId="33" fillId="64" borderId="251" xfId="0" applyFont="1" applyFill="1" applyBorder="1"/>
    <xf numFmtId="0" fontId="33" fillId="64" borderId="6" xfId="0" applyFont="1" applyFill="1" applyBorder="1"/>
    <xf numFmtId="0" fontId="33" fillId="64" borderId="125" xfId="0" applyFont="1" applyFill="1" applyBorder="1"/>
    <xf numFmtId="3" fontId="33" fillId="64" borderId="15" xfId="0" applyNumberFormat="1" applyFont="1" applyFill="1" applyBorder="1"/>
    <xf numFmtId="3" fontId="33" fillId="64" borderId="310" xfId="0" applyNumberFormat="1" applyFont="1" applyFill="1" applyBorder="1"/>
    <xf numFmtId="3" fontId="33" fillId="64" borderId="311" xfId="0" applyNumberFormat="1" applyFont="1" applyFill="1" applyBorder="1"/>
    <xf numFmtId="3" fontId="33" fillId="64" borderId="312" xfId="0" applyNumberFormat="1" applyFont="1" applyFill="1" applyBorder="1"/>
    <xf numFmtId="0" fontId="33" fillId="0" borderId="0" xfId="0" applyFont="1" applyFill="1" applyBorder="1" applyAlignment="1">
      <alignment horizontal="right"/>
    </xf>
    <xf numFmtId="0" fontId="55" fillId="0" borderId="0" xfId="0" applyFont="1" applyFill="1" applyBorder="1" applyAlignment="1">
      <alignment horizontal="right"/>
    </xf>
    <xf numFmtId="0" fontId="128" fillId="0" borderId="0" xfId="0" applyFont="1" applyFill="1" applyBorder="1" applyAlignment="1">
      <alignment horizontal="right"/>
    </xf>
    <xf numFmtId="3" fontId="128" fillId="0" borderId="0" xfId="0" applyNumberFormat="1" applyFont="1"/>
    <xf numFmtId="0" fontId="82" fillId="0" borderId="0" xfId="0" applyFont="1" applyAlignment="1">
      <alignment horizontal="center"/>
    </xf>
    <xf numFmtId="0" fontId="194" fillId="0" borderId="0" xfId="0" applyFont="1"/>
    <xf numFmtId="0" fontId="195" fillId="12" borderId="0" xfId="4" applyFont="1" applyFill="1" applyBorder="1">
      <alignment horizontal="left"/>
    </xf>
    <xf numFmtId="0" fontId="196" fillId="12" borderId="0" xfId="0" applyFont="1" applyFill="1"/>
    <xf numFmtId="0" fontId="0" fillId="0" borderId="0" xfId="0" applyFill="1" applyBorder="1"/>
    <xf numFmtId="0" fontId="82" fillId="38" borderId="284" xfId="0" applyFont="1" applyFill="1" applyBorder="1"/>
    <xf numFmtId="0" fontId="191" fillId="65" borderId="251" xfId="0" applyFont="1" applyFill="1" applyBorder="1"/>
    <xf numFmtId="0" fontId="191" fillId="65" borderId="6" xfId="0" applyFont="1" applyFill="1" applyBorder="1"/>
    <xf numFmtId="3" fontId="191" fillId="65" borderId="250" xfId="0" applyNumberFormat="1" applyFont="1" applyFill="1" applyBorder="1"/>
    <xf numFmtId="3" fontId="191" fillId="65" borderId="304" xfId="0" applyNumberFormat="1" applyFont="1" applyFill="1" applyBorder="1"/>
    <xf numFmtId="3" fontId="191" fillId="65" borderId="305" xfId="0" applyNumberFormat="1" applyFont="1" applyFill="1" applyBorder="1"/>
    <xf numFmtId="3" fontId="191" fillId="65" borderId="306" xfId="0" applyNumberFormat="1" applyFont="1" applyFill="1" applyBorder="1"/>
    <xf numFmtId="0" fontId="190" fillId="58" borderId="251" xfId="0" applyFont="1" applyFill="1" applyBorder="1"/>
    <xf numFmtId="0" fontId="190" fillId="58" borderId="6" xfId="0" applyFont="1" applyFill="1" applyBorder="1"/>
    <xf numFmtId="0" fontId="190" fillId="58" borderId="7" xfId="0" applyFont="1" applyFill="1" applyBorder="1"/>
    <xf numFmtId="3" fontId="190" fillId="58" borderId="250" xfId="0" applyNumberFormat="1" applyFont="1" applyFill="1" applyBorder="1"/>
    <xf numFmtId="3" fontId="190" fillId="58" borderId="304" xfId="0" applyNumberFormat="1" applyFont="1" applyFill="1" applyBorder="1"/>
    <xf numFmtId="3" fontId="190" fillId="58" borderId="305" xfId="0" applyNumberFormat="1" applyFont="1" applyFill="1" applyBorder="1"/>
    <xf numFmtId="3" fontId="190" fillId="58" borderId="306" xfId="0" applyNumberFormat="1" applyFont="1" applyFill="1" applyBorder="1"/>
    <xf numFmtId="0" fontId="32" fillId="47" borderId="0" xfId="0" applyFont="1" applyFill="1" applyAlignment="1">
      <alignment horizontal="left"/>
    </xf>
    <xf numFmtId="4" fontId="2" fillId="3" borderId="0" xfId="2" applyFont="1" applyFill="1" applyBorder="1" applyAlignment="1">
      <alignment horizontal="center" shrinkToFit="1"/>
    </xf>
    <xf numFmtId="0" fontId="5" fillId="6" borderId="2" xfId="3" applyFont="1" applyFill="1" applyBorder="1" applyAlignment="1">
      <alignment horizontal="center" shrinkToFit="1"/>
    </xf>
    <xf numFmtId="0" fontId="6" fillId="6" borderId="3" xfId="3" applyFont="1" applyFill="1" applyBorder="1" applyAlignment="1">
      <alignment horizontal="center" shrinkToFit="1"/>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7" fillId="7" borderId="6" xfId="0" applyFont="1" applyFill="1" applyBorder="1" applyAlignment="1"/>
    <xf numFmtId="0" fontId="7" fillId="7" borderId="7" xfId="0" applyFont="1" applyFill="1" applyBorder="1" applyAlignment="1"/>
    <xf numFmtId="4" fontId="5" fillId="5" borderId="2" xfId="2" applyFont="1" applyFill="1" applyBorder="1" applyAlignment="1">
      <alignment horizontal="center" shrinkToFit="1"/>
    </xf>
    <xf numFmtId="4" fontId="5" fillId="5" borderId="12" xfId="2" applyFont="1" applyFill="1" applyBorder="1" applyAlignment="1">
      <alignment horizontal="center" shrinkToFit="1"/>
    </xf>
    <xf numFmtId="4" fontId="5" fillId="5" borderId="3" xfId="2" applyFont="1" applyFill="1" applyBorder="1" applyAlignment="1">
      <alignment horizontal="center" shrinkToFit="1"/>
    </xf>
    <xf numFmtId="0" fontId="6" fillId="6" borderId="2" xfId="3" applyFont="1" applyFill="1" applyBorder="1" applyAlignment="1">
      <alignment horizontal="center" shrinkToFit="1"/>
    </xf>
    <xf numFmtId="0" fontId="5" fillId="6" borderId="3" xfId="3" applyFont="1" applyFill="1" applyBorder="1" applyAlignment="1">
      <alignment horizontal="center" shrinkToFit="1"/>
    </xf>
    <xf numFmtId="0" fontId="5" fillId="8" borderId="14" xfId="4" applyFont="1" applyFill="1" applyBorder="1" applyAlignment="1">
      <alignment horizontal="center" vertical="center" wrapText="1" shrinkToFit="1"/>
    </xf>
    <xf numFmtId="0" fontId="5" fillId="8" borderId="15" xfId="4" applyFont="1" applyFill="1" applyBorder="1" applyAlignment="1">
      <alignment horizontal="center" vertical="center" wrapText="1" shrinkToFit="1"/>
    </xf>
    <xf numFmtId="0" fontId="21" fillId="13" borderId="24" xfId="0" applyFont="1" applyFill="1" applyBorder="1" applyAlignment="1">
      <alignment horizontal="center"/>
    </xf>
    <xf numFmtId="0" fontId="21" fillId="13" borderId="25" xfId="0" applyFont="1" applyFill="1" applyBorder="1" applyAlignment="1">
      <alignment horizontal="center"/>
    </xf>
    <xf numFmtId="0" fontId="21" fillId="13" borderId="26" xfId="0" applyFont="1" applyFill="1" applyBorder="1" applyAlignment="1">
      <alignment horizontal="center"/>
    </xf>
    <xf numFmtId="0" fontId="21" fillId="16" borderId="24" xfId="0" applyFont="1" applyFill="1" applyBorder="1" applyAlignment="1">
      <alignment horizontal="center"/>
    </xf>
    <xf numFmtId="0" fontId="21" fillId="16" borderId="25" xfId="0" applyFont="1" applyFill="1" applyBorder="1" applyAlignment="1">
      <alignment horizontal="center"/>
    </xf>
    <xf numFmtId="0" fontId="21" fillId="16" borderId="26" xfId="0" applyFont="1" applyFill="1" applyBorder="1" applyAlignment="1">
      <alignment horizontal="center"/>
    </xf>
    <xf numFmtId="3" fontId="28" fillId="18" borderId="29" xfId="0" applyNumberFormat="1" applyFont="1" applyFill="1" applyBorder="1" applyAlignment="1">
      <alignment horizontal="center"/>
    </xf>
    <xf numFmtId="0" fontId="37" fillId="27" borderId="35" xfId="0" applyFont="1" applyFill="1" applyBorder="1" applyAlignment="1">
      <alignment horizontal="center"/>
    </xf>
    <xf numFmtId="0" fontId="37" fillId="27" borderId="37" xfId="0" applyFont="1" applyFill="1" applyBorder="1" applyAlignment="1">
      <alignment horizontal="center"/>
    </xf>
    <xf numFmtId="3" fontId="16" fillId="0" borderId="27" xfId="0" applyNumberFormat="1" applyFont="1" applyBorder="1" applyAlignment="1">
      <alignment horizontal="center" vertical="center" textRotation="90"/>
    </xf>
    <xf numFmtId="0" fontId="16" fillId="0" borderId="27" xfId="0" applyFont="1" applyBorder="1" applyAlignment="1">
      <alignment horizontal="center" vertical="center" textRotation="90"/>
    </xf>
    <xf numFmtId="10" fontId="67" fillId="0" borderId="110" xfId="5" applyNumberFormat="1" applyFont="1" applyBorder="1" applyAlignment="1">
      <alignment horizontal="center"/>
    </xf>
    <xf numFmtId="3" fontId="11" fillId="31" borderId="111" xfId="5" applyNumberFormat="1" applyFont="1" applyFill="1" applyBorder="1" applyAlignment="1">
      <alignment horizontal="left" vertical="center" wrapText="1"/>
    </xf>
    <xf numFmtId="3" fontId="11" fillId="31" borderId="112" xfId="5" applyNumberFormat="1" applyFont="1" applyFill="1" applyBorder="1" applyAlignment="1">
      <alignment horizontal="left" vertical="center" wrapText="1"/>
    </xf>
    <xf numFmtId="3" fontId="11" fillId="31" borderId="113" xfId="5" applyNumberFormat="1" applyFont="1" applyFill="1" applyBorder="1" applyAlignment="1">
      <alignment horizontal="left" vertical="center" wrapText="1"/>
    </xf>
    <xf numFmtId="0" fontId="32" fillId="21" borderId="35" xfId="0" applyFont="1" applyFill="1" applyBorder="1" applyAlignment="1">
      <alignment horizontal="center"/>
    </xf>
    <xf numFmtId="0" fontId="32" fillId="21" borderId="36" xfId="0" applyFont="1" applyFill="1" applyBorder="1" applyAlignment="1">
      <alignment horizontal="center"/>
    </xf>
    <xf numFmtId="0" fontId="32" fillId="21" borderId="37" xfId="0" applyFont="1" applyFill="1" applyBorder="1" applyAlignment="1">
      <alignment horizontal="center"/>
    </xf>
    <xf numFmtId="0" fontId="11" fillId="22" borderId="32" xfId="0" applyFont="1" applyFill="1" applyBorder="1" applyAlignment="1">
      <alignment horizontal="center"/>
    </xf>
    <xf numFmtId="0" fontId="11" fillId="22" borderId="33" xfId="0" applyFont="1" applyFill="1" applyBorder="1" applyAlignment="1">
      <alignment horizontal="center"/>
    </xf>
    <xf numFmtId="0" fontId="11" fillId="22" borderId="34" xfId="0" applyFont="1" applyFill="1" applyBorder="1" applyAlignment="1">
      <alignment horizontal="center"/>
    </xf>
    <xf numFmtId="0" fontId="33" fillId="23" borderId="32" xfId="0" applyFont="1" applyFill="1" applyBorder="1" applyAlignment="1">
      <alignment horizontal="center"/>
    </xf>
    <xf numFmtId="0" fontId="33" fillId="23" borderId="33" xfId="0" applyFont="1" applyFill="1" applyBorder="1" applyAlignment="1">
      <alignment horizontal="center"/>
    </xf>
    <xf numFmtId="0" fontId="33" fillId="23" borderId="34" xfId="0" applyFont="1" applyFill="1" applyBorder="1" applyAlignment="1">
      <alignment horizontal="center"/>
    </xf>
    <xf numFmtId="0" fontId="24" fillId="0" borderId="21" xfId="0" applyFont="1" applyBorder="1" applyAlignment="1">
      <alignment horizontal="left" vertical="center"/>
    </xf>
    <xf numFmtId="0" fontId="24" fillId="0" borderId="28" xfId="0" applyFont="1" applyBorder="1" applyAlignment="1">
      <alignment horizontal="left" vertical="center"/>
    </xf>
    <xf numFmtId="0" fontId="24" fillId="0" borderId="38" xfId="0" applyFont="1" applyBorder="1" applyAlignment="1">
      <alignment horizontal="left" vertical="center"/>
    </xf>
    <xf numFmtId="0" fontId="24" fillId="0" borderId="46" xfId="0" applyFont="1" applyBorder="1" applyAlignment="1">
      <alignment horizontal="left" vertical="center"/>
    </xf>
    <xf numFmtId="0" fontId="22" fillId="25" borderId="35" xfId="0" applyFont="1" applyFill="1" applyBorder="1" applyAlignment="1">
      <alignment horizontal="center"/>
    </xf>
    <xf numFmtId="0" fontId="22" fillId="25" borderId="37" xfId="0" applyFont="1" applyFill="1" applyBorder="1" applyAlignment="1">
      <alignment horizontal="center"/>
    </xf>
    <xf numFmtId="0" fontId="24" fillId="0" borderId="21" xfId="0" applyFont="1" applyBorder="1" applyAlignment="1">
      <alignment horizontal="center" vertical="center"/>
    </xf>
    <xf numFmtId="0" fontId="24" fillId="0" borderId="28" xfId="0" applyFont="1" applyBorder="1" applyAlignment="1">
      <alignment horizontal="center" vertical="center"/>
    </xf>
    <xf numFmtId="0" fontId="30" fillId="0" borderId="22" xfId="0" applyFont="1" applyBorder="1" applyAlignment="1">
      <alignment horizontal="center" vertical="center"/>
    </xf>
    <xf numFmtId="0" fontId="30" fillId="0" borderId="29" xfId="0" applyFont="1" applyBorder="1" applyAlignment="1">
      <alignment horizontal="center" vertical="center"/>
    </xf>
    <xf numFmtId="0" fontId="24" fillId="0" borderId="31" xfId="0" applyFont="1" applyBorder="1" applyAlignment="1">
      <alignment horizontal="center" vertical="center"/>
    </xf>
    <xf numFmtId="0" fontId="24" fillId="0" borderId="40" xfId="0" applyFont="1" applyBorder="1" applyAlignment="1">
      <alignment horizontal="center" vertical="center"/>
    </xf>
    <xf numFmtId="0" fontId="11" fillId="0" borderId="32" xfId="0" applyFont="1" applyBorder="1" applyAlignment="1">
      <alignment horizontal="center"/>
    </xf>
    <xf numFmtId="0" fontId="11" fillId="0" borderId="33" xfId="0" applyFont="1" applyBorder="1" applyAlignment="1">
      <alignment horizontal="center"/>
    </xf>
    <xf numFmtId="0" fontId="11" fillId="0" borderId="34" xfId="0" applyFont="1" applyBorder="1" applyAlignment="1">
      <alignment horizontal="center"/>
    </xf>
    <xf numFmtId="0" fontId="9" fillId="20" borderId="32" xfId="0" applyFont="1" applyFill="1" applyBorder="1" applyAlignment="1">
      <alignment horizontal="center"/>
    </xf>
    <xf numFmtId="0" fontId="9" fillId="20" borderId="33" xfId="0" applyFont="1" applyFill="1" applyBorder="1" applyAlignment="1">
      <alignment horizontal="center"/>
    </xf>
    <xf numFmtId="0" fontId="9" fillId="20" borderId="34" xfId="0" applyFont="1" applyFill="1" applyBorder="1" applyAlignment="1">
      <alignment horizontal="center"/>
    </xf>
    <xf numFmtId="3" fontId="8" fillId="31" borderId="114" xfId="5" applyNumberFormat="1" applyFill="1" applyBorder="1" applyAlignment="1">
      <alignment horizontal="center"/>
    </xf>
    <xf numFmtId="3" fontId="8" fillId="31" borderId="115" xfId="5" applyNumberFormat="1" applyFill="1" applyBorder="1" applyAlignment="1">
      <alignment horizontal="center"/>
    </xf>
    <xf numFmtId="3" fontId="8" fillId="31" borderId="116" xfId="5" applyNumberFormat="1" applyFill="1" applyBorder="1" applyAlignment="1">
      <alignment horizontal="center"/>
    </xf>
    <xf numFmtId="3" fontId="8" fillId="31" borderId="117" xfId="5" applyNumberFormat="1" applyFill="1" applyBorder="1" applyAlignment="1">
      <alignment horizontal="center"/>
    </xf>
    <xf numFmtId="3" fontId="8" fillId="31" borderId="118" xfId="5" applyNumberFormat="1" applyFill="1" applyBorder="1" applyAlignment="1">
      <alignment horizontal="center"/>
    </xf>
    <xf numFmtId="3" fontId="8" fillId="31" borderId="119" xfId="5" applyNumberFormat="1" applyFill="1" applyBorder="1" applyAlignment="1">
      <alignment horizontal="center"/>
    </xf>
    <xf numFmtId="3" fontId="8" fillId="31" borderId="121" xfId="5" applyNumberFormat="1" applyFill="1" applyBorder="1" applyAlignment="1">
      <alignment horizontal="center"/>
    </xf>
    <xf numFmtId="3" fontId="8" fillId="31" borderId="122" xfId="5" applyNumberFormat="1" applyFill="1" applyBorder="1" applyAlignment="1">
      <alignment horizontal="center"/>
    </xf>
    <xf numFmtId="3" fontId="8" fillId="31" borderId="123" xfId="5" applyNumberFormat="1" applyFill="1" applyBorder="1" applyAlignment="1">
      <alignment horizontal="center"/>
    </xf>
    <xf numFmtId="3" fontId="11" fillId="12" borderId="207" xfId="7" applyNumberFormat="1" applyFont="1" applyFill="1" applyBorder="1" applyAlignment="1">
      <alignment horizontal="center" wrapText="1"/>
    </xf>
    <xf numFmtId="3" fontId="11" fillId="12" borderId="209" xfId="7" applyNumberFormat="1" applyFont="1" applyFill="1" applyBorder="1" applyAlignment="1">
      <alignment horizontal="center" wrapText="1"/>
    </xf>
    <xf numFmtId="3" fontId="0" fillId="12" borderId="207" xfId="7" applyNumberFormat="1" applyFont="1" applyFill="1" applyBorder="1" applyAlignment="1">
      <alignment horizontal="center" vertical="center"/>
    </xf>
    <xf numFmtId="3" fontId="0" fillId="12" borderId="214" xfId="7" applyNumberFormat="1" applyFont="1" applyFill="1" applyBorder="1" applyAlignment="1">
      <alignment horizontal="center" vertical="center"/>
    </xf>
    <xf numFmtId="0" fontId="6" fillId="9" borderId="231" xfId="4" applyFont="1" applyFill="1" applyBorder="1">
      <alignment horizontal="left"/>
    </xf>
    <xf numFmtId="0" fontId="6" fillId="9" borderId="234" xfId="4" applyFont="1" applyFill="1" applyBorder="1">
      <alignment horizontal="left"/>
    </xf>
    <xf numFmtId="0" fontId="6" fillId="32" borderId="231" xfId="4" applyFont="1" applyFill="1" applyBorder="1">
      <alignment horizontal="left"/>
    </xf>
    <xf numFmtId="0" fontId="6" fillId="32" borderId="234" xfId="4" applyFont="1" applyFill="1" applyBorder="1">
      <alignment horizontal="left"/>
    </xf>
    <xf numFmtId="0" fontId="83" fillId="7" borderId="5" xfId="0" applyFont="1" applyFill="1" applyBorder="1" applyAlignment="1">
      <alignment horizontal="center" vertical="center"/>
    </xf>
    <xf numFmtId="0" fontId="83" fillId="7" borderId="6" xfId="0" applyFont="1" applyFill="1" applyBorder="1" applyAlignment="1">
      <alignment horizontal="center" vertical="center"/>
    </xf>
    <xf numFmtId="0" fontId="84" fillId="0" borderId="6" xfId="0" applyFont="1" applyBorder="1" applyAlignment="1">
      <alignment horizontal="center" vertical="center"/>
    </xf>
    <xf numFmtId="0" fontId="55" fillId="0" borderId="137" xfId="0" applyFont="1" applyBorder="1" applyAlignment="1">
      <alignment horizontal="left" vertical="center"/>
    </xf>
    <xf numFmtId="0" fontId="13" fillId="0" borderId="137" xfId="0" applyFont="1" applyBorder="1" applyAlignment="1">
      <alignment horizontal="left" vertical="center" wrapText="1"/>
    </xf>
    <xf numFmtId="0" fontId="6" fillId="44" borderId="231" xfId="4" applyFont="1" applyFill="1" applyBorder="1">
      <alignment horizontal="left"/>
    </xf>
    <xf numFmtId="0" fontId="6" fillId="44" borderId="234" xfId="4" applyFont="1" applyFill="1" applyBorder="1">
      <alignment horizontal="left"/>
    </xf>
    <xf numFmtId="0" fontId="6" fillId="52" borderId="231" xfId="4" applyFont="1" applyFill="1" applyBorder="1">
      <alignment horizontal="left"/>
    </xf>
    <xf numFmtId="0" fontId="6" fillId="52" borderId="234" xfId="4" applyFont="1" applyFill="1" applyBorder="1">
      <alignment horizontal="left"/>
    </xf>
    <xf numFmtId="3" fontId="6" fillId="12" borderId="236" xfId="4" applyNumberFormat="1" applyFont="1" applyFill="1" applyBorder="1" applyAlignment="1">
      <alignment horizontal="left" vertical="center" wrapText="1"/>
    </xf>
    <xf numFmtId="0" fontId="0" fillId="12" borderId="236" xfId="0" applyFill="1" applyBorder="1" applyAlignment="1">
      <alignment horizontal="left" vertical="center" wrapText="1"/>
    </xf>
    <xf numFmtId="0" fontId="6" fillId="12" borderId="231" xfId="4" applyFont="1" applyFill="1" applyBorder="1">
      <alignment horizontal="left"/>
    </xf>
    <xf numFmtId="0" fontId="6" fillId="12" borderId="234" xfId="4" applyFont="1" applyFill="1" applyBorder="1">
      <alignment horizontal="left"/>
    </xf>
    <xf numFmtId="0" fontId="6" fillId="54" borderId="231" xfId="4" applyFont="1" applyFill="1" applyBorder="1">
      <alignment horizontal="left"/>
    </xf>
    <xf numFmtId="0" fontId="6" fillId="54" borderId="234" xfId="4" applyFont="1" applyFill="1" applyBorder="1">
      <alignment horizontal="left"/>
    </xf>
    <xf numFmtId="0" fontId="14" fillId="12" borderId="231" xfId="4" applyFont="1" applyFill="1" applyBorder="1">
      <alignment horizontal="left"/>
    </xf>
    <xf numFmtId="0" fontId="14" fillId="12" borderId="234" xfId="4" applyFont="1" applyFill="1" applyBorder="1">
      <alignment horizontal="left"/>
    </xf>
    <xf numFmtId="0" fontId="6" fillId="13" borderId="231" xfId="4" applyFont="1" applyFill="1" applyBorder="1">
      <alignment horizontal="left"/>
    </xf>
    <xf numFmtId="0" fontId="6" fillId="13" borderId="234" xfId="4" applyFont="1" applyFill="1" applyBorder="1">
      <alignment horizontal="left"/>
    </xf>
    <xf numFmtId="0" fontId="6" fillId="0" borderId="231" xfId="4" applyFont="1" applyFill="1" applyBorder="1">
      <alignment horizontal="left"/>
    </xf>
    <xf numFmtId="0" fontId="6" fillId="0" borderId="234" xfId="4" applyFont="1" applyFill="1" applyBorder="1">
      <alignment horizontal="left"/>
    </xf>
    <xf numFmtId="0" fontId="105" fillId="57" borderId="231" xfId="4" applyFont="1" applyFill="1" applyBorder="1" applyAlignment="1">
      <alignment horizontal="left" vertical="center"/>
    </xf>
    <xf numFmtId="0" fontId="105" fillId="57" borderId="234" xfId="4" applyFont="1" applyFill="1" applyBorder="1" applyAlignment="1">
      <alignment horizontal="left" vertical="center"/>
    </xf>
    <xf numFmtId="0" fontId="105" fillId="56" borderId="231" xfId="4" applyFont="1" applyFill="1" applyBorder="1" applyAlignment="1">
      <alignment horizontal="left" vertical="center"/>
    </xf>
    <xf numFmtId="0" fontId="105" fillId="56" borderId="234" xfId="4" applyFont="1" applyFill="1" applyBorder="1" applyAlignment="1">
      <alignment horizontal="left" vertical="center"/>
    </xf>
    <xf numFmtId="0" fontId="105" fillId="49" borderId="231" xfId="4" applyFont="1" applyFill="1" applyBorder="1" applyAlignment="1">
      <alignment horizontal="left" vertical="center"/>
    </xf>
    <xf numFmtId="0" fontId="105" fillId="49" borderId="234" xfId="4" applyFont="1" applyFill="1" applyBorder="1" applyAlignment="1">
      <alignment horizontal="left" vertical="center"/>
    </xf>
    <xf numFmtId="0" fontId="6" fillId="57" borderId="231" xfId="4" applyFont="1" applyFill="1" applyBorder="1">
      <alignment horizontal="left"/>
    </xf>
    <xf numFmtId="0" fontId="6" fillId="57" borderId="234" xfId="4" applyFont="1" applyFill="1" applyBorder="1">
      <alignment horizontal="left"/>
    </xf>
    <xf numFmtId="0" fontId="6" fillId="49" borderId="231" xfId="4" applyFont="1" applyFill="1" applyBorder="1">
      <alignment horizontal="left"/>
    </xf>
    <xf numFmtId="0" fontId="6" fillId="49" borderId="234" xfId="4" applyFont="1" applyFill="1" applyBorder="1">
      <alignment horizontal="left"/>
    </xf>
    <xf numFmtId="3" fontId="100" fillId="0" borderId="236" xfId="0" applyNumberFormat="1" applyFont="1" applyBorder="1" applyAlignment="1">
      <alignment vertical="center" wrapText="1"/>
    </xf>
    <xf numFmtId="0" fontId="23" fillId="0" borderId="236" xfId="0" applyFont="1" applyBorder="1" applyAlignment="1">
      <alignment vertical="center" wrapText="1"/>
    </xf>
    <xf numFmtId="3" fontId="100" fillId="0" borderId="236" xfId="0" applyNumberFormat="1" applyFont="1" applyBorder="1" applyAlignment="1">
      <alignment horizontal="left" vertical="center" wrapText="1"/>
    </xf>
    <xf numFmtId="0" fontId="23" fillId="0" borderId="236" xfId="0" applyFont="1" applyBorder="1" applyAlignment="1">
      <alignment horizontal="left" vertical="center" wrapText="1"/>
    </xf>
    <xf numFmtId="0" fontId="7" fillId="7" borderId="231" xfId="0" applyFont="1" applyFill="1" applyBorder="1" applyAlignment="1">
      <alignment horizontal="center" vertical="center"/>
    </xf>
    <xf numFmtId="0" fontId="7" fillId="7" borderId="240" xfId="0" applyFont="1" applyFill="1" applyBorder="1" applyAlignment="1">
      <alignment horizontal="center" vertical="center"/>
    </xf>
    <xf numFmtId="0" fontId="0" fillId="0" borderId="234" xfId="0" applyBorder="1"/>
    <xf numFmtId="0" fontId="7" fillId="7" borderId="246" xfId="0" applyFont="1" applyFill="1" applyBorder="1" applyAlignment="1">
      <alignment horizontal="center" vertical="center" wrapText="1"/>
    </xf>
    <xf numFmtId="0" fontId="7" fillId="7" borderId="240" xfId="0" applyFont="1" applyFill="1" applyBorder="1" applyAlignment="1">
      <alignment horizontal="center" vertical="center" wrapText="1"/>
    </xf>
    <xf numFmtId="0" fontId="0" fillId="0" borderId="247" xfId="0" applyBorder="1" applyAlignment="1">
      <alignment wrapText="1"/>
    </xf>
    <xf numFmtId="0" fontId="126" fillId="12" borderId="51" xfId="0" applyFont="1" applyFill="1" applyBorder="1" applyAlignment="1">
      <alignment horizontal="center" vertical="top"/>
    </xf>
    <xf numFmtId="0" fontId="126" fillId="12" borderId="36" xfId="0" applyFont="1" applyFill="1" applyBorder="1" applyAlignment="1">
      <alignment horizontal="center" vertical="top"/>
    </xf>
    <xf numFmtId="10" fontId="139" fillId="12" borderId="255" xfId="0" applyNumberFormat="1" applyFont="1" applyFill="1" applyBorder="1" applyAlignment="1">
      <alignment horizontal="center" vertical="center" wrapText="1"/>
    </xf>
    <xf numFmtId="10" fontId="139" fillId="12" borderId="256" xfId="0" applyNumberFormat="1" applyFont="1" applyFill="1" applyBorder="1" applyAlignment="1">
      <alignment horizontal="center" vertical="center" wrapText="1"/>
    </xf>
    <xf numFmtId="3" fontId="131" fillId="0" borderId="268" xfId="0" applyNumberFormat="1" applyFont="1" applyBorder="1" applyAlignment="1">
      <alignment horizontal="center"/>
    </xf>
    <xf numFmtId="3" fontId="131" fillId="0" borderId="269" xfId="0" applyNumberFormat="1" applyFont="1" applyBorder="1" applyAlignment="1">
      <alignment horizontal="center"/>
    </xf>
    <xf numFmtId="0" fontId="126" fillId="12" borderId="248" xfId="0" applyFont="1" applyFill="1" applyBorder="1" applyAlignment="1">
      <alignment horizontal="center" vertical="top"/>
    </xf>
    <xf numFmtId="0" fontId="126" fillId="59" borderId="51" xfId="0" applyFont="1" applyFill="1" applyBorder="1" applyAlignment="1">
      <alignment horizontal="center" vertical="top"/>
    </xf>
    <xf numFmtId="0" fontId="126" fillId="59" borderId="36" xfId="0" applyFont="1" applyFill="1" applyBorder="1" applyAlignment="1">
      <alignment horizontal="center" vertical="top"/>
    </xf>
    <xf numFmtId="0" fontId="126" fillId="59" borderId="248" xfId="0" applyFont="1" applyFill="1" applyBorder="1" applyAlignment="1">
      <alignment horizontal="center" vertical="top"/>
    </xf>
    <xf numFmtId="0" fontId="127" fillId="12" borderId="51" xfId="0" applyFont="1" applyFill="1" applyBorder="1" applyAlignment="1">
      <alignment horizontal="center" vertical="top"/>
    </xf>
    <xf numFmtId="0" fontId="127" fillId="12" borderId="36" xfId="0" applyFont="1" applyFill="1" applyBorder="1" applyAlignment="1">
      <alignment horizontal="center" vertical="top"/>
    </xf>
    <xf numFmtId="0" fontId="127" fillId="12" borderId="248" xfId="0" applyFont="1" applyFill="1" applyBorder="1" applyAlignment="1">
      <alignment horizontal="center" vertical="top"/>
    </xf>
    <xf numFmtId="3" fontId="131" fillId="0" borderId="261" xfId="0" applyNumberFormat="1" applyFont="1" applyBorder="1" applyAlignment="1">
      <alignment horizontal="center"/>
    </xf>
    <xf numFmtId="3" fontId="131" fillId="0" borderId="262" xfId="0" applyNumberFormat="1" applyFont="1" applyBorder="1" applyAlignment="1">
      <alignment horizontal="center"/>
    </xf>
    <xf numFmtId="3" fontId="148" fillId="50" borderId="0" xfId="0" applyNumberFormat="1" applyFont="1" applyFill="1" applyAlignment="1">
      <alignment horizontal="right"/>
    </xf>
    <xf numFmtId="3" fontId="145" fillId="12" borderId="203" xfId="0" applyNumberFormat="1" applyFont="1" applyFill="1" applyBorder="1" applyAlignment="1">
      <alignment horizontal="center" vertical="center"/>
    </xf>
    <xf numFmtId="3" fontId="145" fillId="12" borderId="204" xfId="0" applyNumberFormat="1" applyFont="1" applyFill="1" applyBorder="1" applyAlignment="1">
      <alignment horizontal="center" vertical="center"/>
    </xf>
    <xf numFmtId="3" fontId="145" fillId="12" borderId="201" xfId="0" applyNumberFormat="1" applyFont="1" applyFill="1" applyBorder="1" applyAlignment="1">
      <alignment horizontal="center" vertical="center"/>
    </xf>
    <xf numFmtId="0" fontId="147" fillId="62" borderId="22" xfId="0" applyFont="1" applyFill="1" applyBorder="1" applyAlignment="1">
      <alignment horizontal="center" vertical="center"/>
    </xf>
    <xf numFmtId="3" fontId="30" fillId="63" borderId="280" xfId="0" applyNumberFormat="1" applyFont="1" applyFill="1" applyBorder="1" applyAlignment="1">
      <alignment horizontal="center" vertical="center"/>
    </xf>
    <xf numFmtId="10" fontId="139" fillId="32" borderId="106" xfId="0" applyNumberFormat="1" applyFont="1" applyFill="1" applyBorder="1" applyAlignment="1">
      <alignment horizontal="center" vertical="center" wrapText="1"/>
    </xf>
    <xf numFmtId="10" fontId="139" fillId="32" borderId="103" xfId="0" applyNumberFormat="1" applyFont="1" applyFill="1" applyBorder="1" applyAlignment="1">
      <alignment horizontal="center" vertical="center" wrapText="1"/>
    </xf>
    <xf numFmtId="10" fontId="139" fillId="32" borderId="112" xfId="0" applyNumberFormat="1" applyFont="1" applyFill="1" applyBorder="1" applyAlignment="1">
      <alignment horizontal="center" vertical="center" wrapText="1"/>
    </xf>
    <xf numFmtId="3" fontId="26" fillId="50" borderId="280" xfId="0" applyNumberFormat="1" applyFont="1" applyFill="1" applyBorder="1" applyAlignment="1">
      <alignment horizontal="center" vertical="center"/>
    </xf>
    <xf numFmtId="0" fontId="151" fillId="54" borderId="250" xfId="0" applyFont="1" applyFill="1" applyBorder="1" applyAlignment="1">
      <alignment horizontal="center"/>
    </xf>
  </cellXfs>
  <cellStyles count="11">
    <cellStyle name="___row1" xfId="4"/>
    <cellStyle name="__page" xfId="1"/>
    <cellStyle name="_data" xfId="2"/>
    <cellStyle name="_page" xfId="3"/>
    <cellStyle name="Čárka 2" xfId="7"/>
    <cellStyle name="Hypertextový odkaz" xfId="9" builtinId="8"/>
    <cellStyle name="Normální" xfId="0" builtinId="0"/>
    <cellStyle name="Normální 18" xfId="8"/>
    <cellStyle name="Normální 2" xfId="10"/>
    <cellStyle name="Procenta" xfId="5" builtinId="5"/>
    <cellStyle name="Zvýraznění 2" xfId="6" builtinId="33"/>
  </cellStyles>
  <dxfs count="341">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ont>
        <b/>
        <i val="0"/>
        <color auto="1"/>
      </font>
      <fill>
        <patternFill>
          <bgColor rgb="FFCDCDCD"/>
        </patternFill>
      </fill>
    </dxf>
    <dxf>
      <font>
        <b/>
        <i val="0"/>
      </font>
      <fill>
        <patternFill>
          <bgColor rgb="FFDCDCDC"/>
        </patternFill>
      </fill>
    </dxf>
    <dxf>
      <fill>
        <patternFill>
          <bgColor rgb="FFE2E2E2"/>
        </patternFill>
      </fill>
    </dxf>
    <dxf>
      <fill>
        <patternFill>
          <bgColor rgb="FFEEEEEE"/>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
      <fill>
        <patternFill>
          <bgColor rgb="FFF0F0F0"/>
        </patternFill>
      </fill>
    </dxf>
    <dxf>
      <font>
        <b/>
        <i val="0"/>
        <color auto="1"/>
      </font>
      <fill>
        <patternFill>
          <bgColor rgb="FFC4C4C4"/>
        </patternFill>
      </fill>
    </dxf>
    <dxf>
      <font>
        <b/>
        <i val="0"/>
      </font>
      <fill>
        <patternFill>
          <bgColor rgb="FFD1D1D1"/>
        </patternFill>
      </fill>
    </dxf>
    <dxf>
      <fill>
        <patternFill>
          <bgColor rgb="FFD5D5D5"/>
        </patternFill>
      </fill>
    </dxf>
    <dxf>
      <fill>
        <patternFill>
          <bgColor rgb="FFE4E4E4"/>
        </patternFill>
      </fill>
    </dxf>
    <dxf>
      <fill>
        <patternFill>
          <bgColor rgb="FFF9F9F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0E0E0"/>
      <rgbColor rgb="00808080"/>
      <rgbColor rgb="009999FF"/>
      <rgbColor rgb="00993366"/>
      <rgbColor rgb="00FFFFCC"/>
      <rgbColor rgb="0017375D"/>
      <rgbColor rgb="00660066"/>
      <rgbColor rgb="00FF8080"/>
      <rgbColor rgb="000066CC"/>
      <rgbColor rgb="00CCCCFF"/>
      <rgbColor rgb="00000080"/>
      <rgbColor rgb="00FF00FF"/>
      <rgbColor rgb="00FFFF00"/>
      <rgbColor rgb="0000FFFF"/>
      <rgbColor rgb="00800080"/>
      <rgbColor rgb="00800000"/>
      <rgbColor rgb="00008080"/>
      <rgbColor rgb="00FFCC66"/>
      <rgbColor rgb="00A1BDDB"/>
      <rgbColor rgb="00CCFFFF"/>
      <rgbColor rgb="00CCFFCC"/>
      <rgbColor rgb="00FFFF99"/>
      <rgbColor rgb="00CEE3FF"/>
      <rgbColor rgb="00FF99CC"/>
      <rgbColor rgb="00CC99FF"/>
      <rgbColor rgb="00FFCC99"/>
      <rgbColor rgb="0031659C"/>
      <rgbColor rgb="0033CCCC"/>
      <rgbColor rgb="0099CC00"/>
      <rgbColor rgb="00FFCC00"/>
      <rgbColor rgb="00FF9900"/>
      <rgbColor rgb="00FF6600"/>
      <rgbColor rgb="00666699"/>
      <rgbColor rgb="00BEBEBE"/>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cs-CZ"/>
              <a:t>PLÁN</a:t>
            </a:r>
            <a:r>
              <a:rPr lang="cs-CZ" baseline="0"/>
              <a:t> 2020 kalendarizace kumulovaně (MAK, Controlling) x skutečnost 2019 (bez rozdílu z dohadů od ZP)</a:t>
            </a:r>
            <a:endParaRPr lang="cs-CZ"/>
          </a:p>
        </c:rich>
      </c:tx>
      <c:layout>
        <c:manualLayout>
          <c:xMode val="edge"/>
          <c:yMode val="edge"/>
          <c:x val="0.1096823346416046"/>
          <c:y val="1.6359911878043171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cs-CZ"/>
        </a:p>
      </c:txPr>
    </c:title>
    <c:autoTitleDeleted val="0"/>
    <c:plotArea>
      <c:layout/>
      <c:lineChart>
        <c:grouping val="standard"/>
        <c:varyColors val="0"/>
        <c:ser>
          <c:idx val="0"/>
          <c:order val="0"/>
          <c:tx>
            <c:strRef>
              <c:f>'Kalendarozice 2020 CON x MAK'!$H$123:$J$123</c:f>
              <c:strCache>
                <c:ptCount val="3"/>
                <c:pt idx="0">
                  <c:v>HELP GRAF</c:v>
                </c:pt>
                <c:pt idx="2">
                  <c:v>HV 2020 dle MAK kumulovaně</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cat>
            <c:strRef>
              <c:f>'Kalendarozice 2020 CON x MAK'!$K$122:$V$122</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'Kalendarozice 2020 CON x MAK'!$K$123:$V$123</c:f>
              <c:numCache>
                <c:formatCode>#,##0</c:formatCode>
                <c:ptCount val="12"/>
                <c:pt idx="0">
                  <c:v>24128.633469488006</c:v>
                </c:pt>
                <c:pt idx="1">
                  <c:v>42794.551513375947</c:v>
                </c:pt>
                <c:pt idx="2">
                  <c:v>41326.968190423911</c:v>
                </c:pt>
                <c:pt idx="3">
                  <c:v>47045.344360277755</c:v>
                </c:pt>
                <c:pt idx="4">
                  <c:v>60741.452619690681</c:v>
                </c:pt>
                <c:pt idx="5">
                  <c:v>48939.601959867636</c:v>
                </c:pt>
                <c:pt idx="6">
                  <c:v>-18025.164433689089</c:v>
                </c:pt>
                <c:pt idx="7">
                  <c:v>16419.315907643875</c:v>
                </c:pt>
                <c:pt idx="8">
                  <c:v>30331.720700829872</c:v>
                </c:pt>
                <c:pt idx="9">
                  <c:v>36834.798105814611</c:v>
                </c:pt>
                <c:pt idx="10">
                  <c:v>-68887.313167691347</c:v>
                </c:pt>
                <c:pt idx="11">
                  <c:v>4.3089489918202162E-4</c:v>
                </c:pt>
              </c:numCache>
            </c:numRef>
          </c:val>
          <c:smooth val="0"/>
        </c:ser>
        <c:ser>
          <c:idx val="1"/>
          <c:order val="1"/>
          <c:tx>
            <c:strRef>
              <c:f>'Kalendarozice 2020 CON x MAK'!$H$124:$J$124</c:f>
              <c:strCache>
                <c:ptCount val="3"/>
                <c:pt idx="0">
                  <c:v>HELP GRAF</c:v>
                </c:pt>
                <c:pt idx="2">
                  <c:v>HV 2020 dle CONTR. kumulovaně</c:v>
                </c:pt>
              </c:strCache>
            </c:strRef>
          </c:tx>
          <c:spPr>
            <a:ln w="34925" cap="rnd">
              <a:solidFill>
                <a:srgbClr val="00B050"/>
              </a:solidFill>
              <a:round/>
            </a:ln>
            <a:effectLst>
              <a:outerShdw blurRad="40000" dist="23000" dir="5400000" rotWithShape="0">
                <a:srgbClr val="000000">
                  <a:alpha val="35000"/>
                </a:srgbClr>
              </a:outerShdw>
            </a:effectLst>
          </c:spPr>
          <c:marker>
            <c:symbol val="none"/>
          </c:marker>
          <c:cat>
            <c:strRef>
              <c:f>'Kalendarozice 2020 CON x MAK'!$K$122:$V$122</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'Kalendarozice 2020 CON x MAK'!$K$124:$V$124</c:f>
              <c:numCache>
                <c:formatCode>#,##0</c:formatCode>
                <c:ptCount val="12"/>
                <c:pt idx="0">
                  <c:v>-5153.3088781242368</c:v>
                </c:pt>
                <c:pt idx="1">
                  <c:v>17601.8218697505</c:v>
                </c:pt>
                <c:pt idx="2">
                  <c:v>24698.685759338023</c:v>
                </c:pt>
                <c:pt idx="3">
                  <c:v>9626.3440656948096</c:v>
                </c:pt>
                <c:pt idx="4">
                  <c:v>24496.313184270504</c:v>
                </c:pt>
                <c:pt idx="5">
                  <c:v>41111.654824422243</c:v>
                </c:pt>
                <c:pt idx="6">
                  <c:v>-29588.644454761139</c:v>
                </c:pt>
                <c:pt idx="7">
                  <c:v>-4066.3431310055166</c:v>
                </c:pt>
                <c:pt idx="8">
                  <c:v>27938.82247991515</c:v>
                </c:pt>
                <c:pt idx="9">
                  <c:v>23635.960989678988</c:v>
                </c:pt>
                <c:pt idx="10">
                  <c:v>-77191.476348639233</c:v>
                </c:pt>
                <c:pt idx="11">
                  <c:v>9.6639849653001875E-4</c:v>
                </c:pt>
              </c:numCache>
            </c:numRef>
          </c:val>
          <c:smooth val="0"/>
        </c:ser>
        <c:ser>
          <c:idx val="2"/>
          <c:order val="2"/>
          <c:tx>
            <c:strRef>
              <c:f>'Kalendarozice 2020 CON x MAK'!$H$125:$J$125</c:f>
              <c:strCache>
                <c:ptCount val="3"/>
                <c:pt idx="0">
                  <c:v>HELP GRAF</c:v>
                </c:pt>
                <c:pt idx="2">
                  <c:v>HV účetní 2019 z běžné činnosti nez rozdílu z dohadů od ZP</c:v>
                </c:pt>
              </c:strCache>
            </c:strRef>
          </c:tx>
          <c:spPr>
            <a:ln w="34925" cap="rnd">
              <a:solidFill>
                <a:srgbClr val="7030A0"/>
              </a:solidFill>
              <a:round/>
            </a:ln>
            <a:effectLst>
              <a:outerShdw blurRad="40000" dist="23000" dir="5400000" rotWithShape="0">
                <a:srgbClr val="000000">
                  <a:alpha val="35000"/>
                </a:srgbClr>
              </a:outerShdw>
            </a:effectLst>
          </c:spPr>
          <c:marker>
            <c:symbol val="none"/>
          </c:marker>
          <c:cat>
            <c:strRef>
              <c:f>'Kalendarozice 2020 CON x MAK'!$K$122:$V$122</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'Kalendarozice 2020 CON x MAK'!$K$125:$V$125</c:f>
              <c:numCache>
                <c:formatCode>#,##0</c:formatCode>
                <c:ptCount val="12"/>
                <c:pt idx="0">
                  <c:v>10214.206029999972</c:v>
                </c:pt>
                <c:pt idx="1">
                  <c:v>33397.152059999993</c:v>
                </c:pt>
                <c:pt idx="2">
                  <c:v>30166.978079999852</c:v>
                </c:pt>
                <c:pt idx="3">
                  <c:v>19006.737799999999</c:v>
                </c:pt>
                <c:pt idx="4">
                  <c:v>19121.213899999693</c:v>
                </c:pt>
                <c:pt idx="5">
                  <c:v>18017.898360000676</c:v>
                </c:pt>
                <c:pt idx="6">
                  <c:v>-47913.990819998697</c:v>
                </c:pt>
                <c:pt idx="7">
                  <c:v>-9240.506839998292</c:v>
                </c:pt>
                <c:pt idx="8">
                  <c:v>12180.595840001773</c:v>
                </c:pt>
                <c:pt idx="9">
                  <c:v>9922.5514600024471</c:v>
                </c:pt>
                <c:pt idx="10">
                  <c:v>-57651.76358999846</c:v>
                </c:pt>
                <c:pt idx="11">
                  <c:v>-14843.283469998234</c:v>
                </c:pt>
              </c:numCache>
            </c:numRef>
          </c:val>
          <c:smooth val="0"/>
        </c:ser>
        <c:dLbls>
          <c:showLegendKey val="0"/>
          <c:showVal val="0"/>
          <c:showCatName val="0"/>
          <c:showSerName val="0"/>
          <c:showPercent val="0"/>
          <c:showBubbleSize val="0"/>
        </c:dLbls>
        <c:smooth val="0"/>
        <c:axId val="376731128"/>
        <c:axId val="377679328"/>
      </c:lineChart>
      <c:catAx>
        <c:axId val="37673112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377679328"/>
        <c:crossesAt val="0"/>
        <c:auto val="1"/>
        <c:lblAlgn val="ctr"/>
        <c:lblOffset val="100"/>
        <c:noMultiLvlLbl val="0"/>
      </c:catAx>
      <c:valAx>
        <c:axId val="377679328"/>
        <c:scaling>
          <c:orientation val="minMax"/>
          <c:max val="70000"/>
          <c:min val="-8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37673112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legend>
    <c:plotVisOnly val="1"/>
    <c:dispBlanksAs val="zero"/>
    <c:showDLblsOverMax val="0"/>
  </c:chart>
  <c:spPr>
    <a:gradFill>
      <a:gsLst>
        <a:gs pos="0">
          <a:srgbClr val="FFFFCC"/>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lt1"/>
                </a:solidFill>
                <a:latin typeface="+mn-lt"/>
                <a:ea typeface="+mn-ea"/>
                <a:cs typeface="+mn-cs"/>
              </a:defRPr>
            </a:pPr>
            <a:r>
              <a:rPr lang="cs-CZ" sz="1800"/>
              <a:t>VýVOJ HV 2018</a:t>
            </a:r>
          </a:p>
        </c:rich>
      </c:tx>
      <c:overlay val="0"/>
      <c:spPr>
        <a:noFill/>
        <a:ln>
          <a:noFill/>
        </a:ln>
        <a:effectLst/>
      </c:spPr>
      <c:txPr>
        <a:bodyPr rot="0" spcFirstLastPara="1" vertOverflow="ellipsis" vert="horz" wrap="square" anchor="ctr" anchorCtr="1"/>
        <a:lstStyle/>
        <a:p>
          <a:pPr>
            <a:defRPr sz="1800" b="1" i="0" u="none" strike="noStrike" kern="1200" cap="all" spc="100" normalizeH="0" baseline="0">
              <a:solidFill>
                <a:schemeClr val="lt1"/>
              </a:solidFill>
              <a:latin typeface="+mn-lt"/>
              <a:ea typeface="+mn-ea"/>
              <a:cs typeface="+mn-cs"/>
            </a:defRPr>
          </a:pPr>
          <a:endParaRPr lang="cs-CZ"/>
        </a:p>
      </c:txPr>
    </c:title>
    <c:autoTitleDeleted val="0"/>
    <c:plotArea>
      <c:layout>
        <c:manualLayout>
          <c:layoutTarget val="inner"/>
          <c:xMode val="edge"/>
          <c:yMode val="edge"/>
          <c:x val="6.866847905237243E-2"/>
          <c:y val="0.10064061724309117"/>
          <c:w val="0.91873373593942453"/>
          <c:h val="0.62470215796414164"/>
        </c:manualLayout>
      </c:layout>
      <c:barChart>
        <c:barDir val="col"/>
        <c:grouping val="clustered"/>
        <c:varyColors val="0"/>
        <c:ser>
          <c:idx val="3"/>
          <c:order val="3"/>
          <c:tx>
            <c:strRef>
              <c:f>'Výsledovky, plán, predikce'!$A$108</c:f>
              <c:strCache>
                <c:ptCount val="1"/>
                <c:pt idx="0">
                  <c:v>Manažerské HV v měsíci CELKEM vč. rozdílu z dohadů</c:v>
                </c:pt>
              </c:strCache>
            </c:strRef>
          </c:tx>
          <c:spPr>
            <a:solidFill>
              <a:srgbClr val="FF5B5B"/>
            </a:solidFill>
            <a:ln>
              <a:noFill/>
            </a:ln>
            <a:effectLst/>
          </c:spPr>
          <c:invertIfNegative val="0"/>
          <c:val>
            <c:numRef>
              <c:f>'Výsledovky, plán, predikce'!$AN$108:$AY$108</c:f>
              <c:numCache>
                <c:formatCode>#,##0</c:formatCode>
                <c:ptCount val="12"/>
                <c:pt idx="0">
                  <c:v>11077361.456340209</c:v>
                </c:pt>
                <c:pt idx="1">
                  <c:v>36129320.542408966</c:v>
                </c:pt>
                <c:pt idx="2">
                  <c:v>46967604.842601739</c:v>
                </c:pt>
                <c:pt idx="3">
                  <c:v>48007460.721273303</c:v>
                </c:pt>
                <c:pt idx="4">
                  <c:v>51883413.788356483</c:v>
                </c:pt>
                <c:pt idx="5">
                  <c:v>50219485.958094001</c:v>
                </c:pt>
                <c:pt idx="6">
                  <c:v>-65244969.373421192</c:v>
                </c:pt>
                <c:pt idx="7">
                  <c:v>10093727.341521591</c:v>
                </c:pt>
                <c:pt idx="8">
                  <c:v>36531687.375238687</c:v>
                </c:pt>
                <c:pt idx="9">
                  <c:v>13995292.823116243</c:v>
                </c:pt>
                <c:pt idx="10">
                  <c:v>-3434597.420548439</c:v>
                </c:pt>
                <c:pt idx="11">
                  <c:v>-85236991.084982574</c:v>
                </c:pt>
              </c:numCache>
            </c:numRef>
          </c:val>
          <c:extLst xmlns:c16r2="http://schemas.microsoft.com/office/drawing/2015/06/chart">
            <c:ext xmlns:c16="http://schemas.microsoft.com/office/drawing/2014/chart" uri="{C3380CC4-5D6E-409C-BE32-E72D297353CC}">
              <c16:uniqueId val="{00000000-7FFD-4B30-8470-0452D359B59F}"/>
            </c:ext>
          </c:extLst>
        </c:ser>
        <c:ser>
          <c:idx val="4"/>
          <c:order val="4"/>
          <c:tx>
            <c:strRef>
              <c:f>'Výsledovky, plán, predikce'!$A$106</c:f>
              <c:strCache>
                <c:ptCount val="1"/>
                <c:pt idx="0">
                  <c:v>Manažerské HV v měsíci běžná činnost</c:v>
                </c:pt>
              </c:strCache>
            </c:strRef>
          </c:tx>
          <c:spPr>
            <a:solidFill>
              <a:schemeClr val="bg1">
                <a:lumMod val="95000"/>
              </a:schemeClr>
            </a:solidFill>
            <a:ln>
              <a:noFill/>
            </a:ln>
            <a:effectLst/>
          </c:spPr>
          <c:invertIfNegative val="0"/>
          <c:val>
            <c:numRef>
              <c:f>'Výsledovky, plán, predikce'!$AN$106:$AY$106</c:f>
              <c:numCache>
                <c:formatCode>#,##0</c:formatCode>
                <c:ptCount val="12"/>
                <c:pt idx="0">
                  <c:v>11052498.046340227</c:v>
                </c:pt>
                <c:pt idx="1">
                  <c:v>36014753.772408962</c:v>
                </c:pt>
                <c:pt idx="2">
                  <c:v>37914414.812601745</c:v>
                </c:pt>
                <c:pt idx="3">
                  <c:v>48007460.721273303</c:v>
                </c:pt>
                <c:pt idx="4">
                  <c:v>51932749.788356483</c:v>
                </c:pt>
                <c:pt idx="5">
                  <c:v>34919947.568094015</c:v>
                </c:pt>
                <c:pt idx="6">
                  <c:v>-83506013.353421211</c:v>
                </c:pt>
                <c:pt idx="7">
                  <c:v>-20436054.838478386</c:v>
                </c:pt>
                <c:pt idx="8">
                  <c:v>-13833465.624761343</c:v>
                </c:pt>
                <c:pt idx="9">
                  <c:v>13995292.823116243</c:v>
                </c:pt>
                <c:pt idx="10">
                  <c:v>-18375253.420548439</c:v>
                </c:pt>
                <c:pt idx="11">
                  <c:v>-54196565.203031532</c:v>
                </c:pt>
              </c:numCache>
            </c:numRef>
          </c:val>
          <c:extLst xmlns:c16r2="http://schemas.microsoft.com/office/drawing/2015/06/chart">
            <c:ext xmlns:c16="http://schemas.microsoft.com/office/drawing/2014/chart" uri="{C3380CC4-5D6E-409C-BE32-E72D297353CC}">
              <c16:uniqueId val="{00000001-7FFD-4B30-8470-0452D359B59F}"/>
            </c:ext>
          </c:extLst>
        </c:ser>
        <c:ser>
          <c:idx val="5"/>
          <c:order val="5"/>
          <c:tx>
            <c:strRef>
              <c:f>'Výsledovky, plán, predikce'!$A$88</c:f>
              <c:strCache>
                <c:ptCount val="1"/>
                <c:pt idx="0">
                  <c:v>ÚČETNÍ HV v měsíci CELKEM</c:v>
                </c:pt>
              </c:strCache>
            </c:strRef>
          </c:tx>
          <c:spPr>
            <a:solidFill>
              <a:srgbClr val="FFFF00"/>
            </a:solidFill>
            <a:ln>
              <a:noFill/>
            </a:ln>
            <a:effectLst/>
          </c:spPr>
          <c:invertIfNegative val="0"/>
          <c:cat>
            <c:strRef>
              <c:f>'Výsledovky, plán, predikce'!$AN$104:$AY$104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predikce'!$AN$88:$AY$88</c:f>
              <c:numCache>
                <c:formatCode>#,##0</c:formatCode>
                <c:ptCount val="12"/>
                <c:pt idx="0">
                  <c:v>9911847.3400000334</c:v>
                </c:pt>
                <c:pt idx="1">
                  <c:v>39620524.859999895</c:v>
                </c:pt>
                <c:pt idx="2">
                  <c:v>5783426.6799997687</c:v>
                </c:pt>
                <c:pt idx="3">
                  <c:v>14805164.129999936</c:v>
                </c:pt>
                <c:pt idx="4">
                  <c:v>31819875.720000029</c:v>
                </c:pt>
                <c:pt idx="5">
                  <c:v>10379666.809999824</c:v>
                </c:pt>
                <c:pt idx="6">
                  <c:v>16776624.170000196</c:v>
                </c:pt>
                <c:pt idx="7">
                  <c:v>61952323.560000122</c:v>
                </c:pt>
                <c:pt idx="8">
                  <c:v>67818782.00000006</c:v>
                </c:pt>
                <c:pt idx="9">
                  <c:v>-19237466.350000143</c:v>
                </c:pt>
                <c:pt idx="10">
                  <c:v>-35016789.660000324</c:v>
                </c:pt>
                <c:pt idx="11">
                  <c:v>-53625182.290000319</c:v>
                </c:pt>
              </c:numCache>
            </c:numRef>
          </c:val>
          <c:extLst xmlns:c16r2="http://schemas.microsoft.com/office/drawing/2015/06/chart">
            <c:ext xmlns:c16="http://schemas.microsoft.com/office/drawing/2014/chart" uri="{C3380CC4-5D6E-409C-BE32-E72D297353CC}">
              <c16:uniqueId val="{00000002-7FFD-4B30-8470-0452D359B59F}"/>
            </c:ext>
          </c:extLst>
        </c:ser>
        <c:dLbls>
          <c:showLegendKey val="0"/>
          <c:showVal val="0"/>
          <c:showCatName val="0"/>
          <c:showSerName val="0"/>
          <c:showPercent val="0"/>
          <c:showBubbleSize val="0"/>
        </c:dLbls>
        <c:gapWidth val="90"/>
        <c:axId val="377683640"/>
        <c:axId val="377685600"/>
      </c:barChart>
      <c:lineChart>
        <c:grouping val="standard"/>
        <c:varyColors val="0"/>
        <c:ser>
          <c:idx val="0"/>
          <c:order val="0"/>
          <c:tx>
            <c:strRef>
              <c:f>'Výsledovky, plán, predikce'!$A$105</c:f>
              <c:strCache>
                <c:ptCount val="1"/>
                <c:pt idx="0">
                  <c:v>Manažerské HV za běžnou činnost KUMULOVANĚ</c:v>
                </c:pt>
              </c:strCache>
            </c:strRef>
          </c:tx>
          <c:spPr>
            <a:ln w="66675" cap="rnd">
              <a:solidFill>
                <a:schemeClr val="lt1"/>
              </a:solidFill>
              <a:round/>
            </a:ln>
            <a:effectLst>
              <a:outerShdw dist="25400" dir="2700000" algn="tl" rotWithShape="0">
                <a:schemeClr val="accent1"/>
              </a:outerShdw>
            </a:effectLst>
          </c:spPr>
          <c:marker>
            <c:symbol val="none"/>
          </c:marker>
          <c:cat>
            <c:strRef>
              <c:f>'Výsledovky, plán, predikce'!$AN$104:$AY$104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predikce'!$AN$105:$AY$105</c:f>
              <c:numCache>
                <c:formatCode>#,##0</c:formatCode>
                <c:ptCount val="12"/>
                <c:pt idx="0">
                  <c:v>11052498.046340227</c:v>
                </c:pt>
                <c:pt idx="1">
                  <c:v>47067251.818749189</c:v>
                </c:pt>
                <c:pt idx="2">
                  <c:v>84981666.631350935</c:v>
                </c:pt>
                <c:pt idx="3">
                  <c:v>132989127.35262424</c:v>
                </c:pt>
                <c:pt idx="4">
                  <c:v>184921877.14098072</c:v>
                </c:pt>
                <c:pt idx="5">
                  <c:v>219841824.70907474</c:v>
                </c:pt>
                <c:pt idx="6">
                  <c:v>136335811.35565352</c:v>
                </c:pt>
                <c:pt idx="7">
                  <c:v>115899756.51717514</c:v>
                </c:pt>
                <c:pt idx="8">
                  <c:v>102066290.89241379</c:v>
                </c:pt>
                <c:pt idx="9">
                  <c:v>116061583.71553004</c:v>
                </c:pt>
                <c:pt idx="10">
                  <c:v>97686330.294981599</c:v>
                </c:pt>
                <c:pt idx="11">
                  <c:v>43489765.091950066</c:v>
                </c:pt>
              </c:numCache>
            </c:numRef>
          </c:val>
          <c:smooth val="0"/>
          <c:extLst xmlns:c16r2="http://schemas.microsoft.com/office/drawing/2015/06/chart">
            <c:ext xmlns:c16="http://schemas.microsoft.com/office/drawing/2014/chart" uri="{C3380CC4-5D6E-409C-BE32-E72D297353CC}">
              <c16:uniqueId val="{00000003-7FFD-4B30-8470-0452D359B59F}"/>
            </c:ext>
          </c:extLst>
        </c:ser>
        <c:ser>
          <c:idx val="1"/>
          <c:order val="1"/>
          <c:tx>
            <c:v>HV kumulovaně - účetnictví</c:v>
          </c:tx>
          <c:spPr>
            <a:ln w="34925" cap="rnd">
              <a:solidFill>
                <a:srgbClr val="FFFF00"/>
              </a:solidFill>
              <a:round/>
            </a:ln>
            <a:effectLst>
              <a:outerShdw dist="25400" dir="2700000" algn="tl" rotWithShape="0">
                <a:schemeClr val="accent2"/>
              </a:outerShdw>
            </a:effectLst>
          </c:spPr>
          <c:marker>
            <c:symbol val="none"/>
          </c:marker>
          <c:cat>
            <c:strRef>
              <c:f>'Výsledovky, plán, predikce'!$AN$104:$AY$104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predikce'!$AN$84:$AY$84</c:f>
              <c:numCache>
                <c:formatCode>#,##0</c:formatCode>
                <c:ptCount val="12"/>
                <c:pt idx="0">
                  <c:v>9911847.3400000334</c:v>
                </c:pt>
                <c:pt idx="1">
                  <c:v>49532372.199999928</c:v>
                </c:pt>
                <c:pt idx="2">
                  <c:v>55315798.879999697</c:v>
                </c:pt>
                <c:pt idx="3">
                  <c:v>70120963.009999633</c:v>
                </c:pt>
                <c:pt idx="4">
                  <c:v>101940838.72999966</c:v>
                </c:pt>
                <c:pt idx="5">
                  <c:v>112320505.53999949</c:v>
                </c:pt>
                <c:pt idx="6">
                  <c:v>129097129.70999968</c:v>
                </c:pt>
                <c:pt idx="7">
                  <c:v>191049453.2699998</c:v>
                </c:pt>
                <c:pt idx="8">
                  <c:v>258868235.26999986</c:v>
                </c:pt>
                <c:pt idx="9">
                  <c:v>239630768.91999972</c:v>
                </c:pt>
                <c:pt idx="10">
                  <c:v>204613979.25999939</c:v>
                </c:pt>
                <c:pt idx="11">
                  <c:v>150988796.96999907</c:v>
                </c:pt>
              </c:numCache>
            </c:numRef>
          </c:val>
          <c:smooth val="0"/>
          <c:extLst xmlns:c16r2="http://schemas.microsoft.com/office/drawing/2015/06/chart">
            <c:ext xmlns:c16="http://schemas.microsoft.com/office/drawing/2014/chart" uri="{C3380CC4-5D6E-409C-BE32-E72D297353CC}">
              <c16:uniqueId val="{00000004-7FFD-4B30-8470-0452D359B59F}"/>
            </c:ext>
          </c:extLst>
        </c:ser>
        <c:ser>
          <c:idx val="2"/>
          <c:order val="2"/>
          <c:tx>
            <c:strRef>
              <c:f>'Výsledovky, plán, predikce'!$A$107</c:f>
              <c:strCache>
                <c:ptCount val="1"/>
                <c:pt idx="0">
                  <c:v>Manažerské HV CELKEM vč. rozdílu z dohadů KUMULOVANĚ</c:v>
                </c:pt>
              </c:strCache>
            </c:strRef>
          </c:tx>
          <c:spPr>
            <a:ln w="66675" cap="rnd">
              <a:solidFill>
                <a:srgbClr val="C00000"/>
              </a:solidFill>
              <a:round/>
            </a:ln>
            <a:effectLst>
              <a:outerShdw dist="25400" dir="2700000" algn="tl" rotWithShape="0">
                <a:schemeClr val="accent3"/>
              </a:outerShdw>
            </a:effectLst>
          </c:spPr>
          <c:marker>
            <c:symbol val="none"/>
          </c:marker>
          <c:cat>
            <c:strRef>
              <c:f>'Výsledovky, plán, predikce'!$AN$104:$AY$104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predikce'!$AN$107:$AY$107</c:f>
              <c:numCache>
                <c:formatCode>#,##0</c:formatCode>
                <c:ptCount val="12"/>
                <c:pt idx="0">
                  <c:v>11077361.456340209</c:v>
                </c:pt>
                <c:pt idx="1">
                  <c:v>47206681.998749174</c:v>
                </c:pt>
                <c:pt idx="2">
                  <c:v>94174286.841350913</c:v>
                </c:pt>
                <c:pt idx="3">
                  <c:v>142181747.56262422</c:v>
                </c:pt>
                <c:pt idx="4">
                  <c:v>194065161.3509807</c:v>
                </c:pt>
                <c:pt idx="5">
                  <c:v>244284647.3090747</c:v>
                </c:pt>
                <c:pt idx="6">
                  <c:v>179039677.93565351</c:v>
                </c:pt>
                <c:pt idx="7">
                  <c:v>189133405.2771751</c:v>
                </c:pt>
                <c:pt idx="8">
                  <c:v>225665092.65241379</c:v>
                </c:pt>
                <c:pt idx="9">
                  <c:v>239660385.47553003</c:v>
                </c:pt>
                <c:pt idx="10">
                  <c:v>236225788.05498159</c:v>
                </c:pt>
                <c:pt idx="11">
                  <c:v>150988796.96999902</c:v>
                </c:pt>
              </c:numCache>
            </c:numRef>
          </c:val>
          <c:smooth val="0"/>
          <c:extLst xmlns:c16r2="http://schemas.microsoft.com/office/drawing/2015/06/chart">
            <c:ext xmlns:c16="http://schemas.microsoft.com/office/drawing/2014/chart" uri="{C3380CC4-5D6E-409C-BE32-E72D297353CC}">
              <c16:uniqueId val="{00000005-7FFD-4B30-8470-0452D359B59F}"/>
            </c:ext>
          </c:extLst>
        </c:ser>
        <c:dLbls>
          <c:showLegendKey val="0"/>
          <c:showVal val="0"/>
          <c:showCatName val="0"/>
          <c:showSerName val="0"/>
          <c:showPercent val="0"/>
          <c:showBubbleSize val="0"/>
        </c:dLbls>
        <c:marker val="1"/>
        <c:smooth val="0"/>
        <c:axId val="377683640"/>
        <c:axId val="377685600"/>
      </c:lineChart>
      <c:catAx>
        <c:axId val="377683640"/>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ysClr val="windowText" lastClr="000000"/>
                </a:solidFill>
                <a:latin typeface="+mn-lt"/>
                <a:ea typeface="+mn-ea"/>
                <a:cs typeface="+mn-cs"/>
              </a:defRPr>
            </a:pPr>
            <a:endParaRPr lang="cs-CZ"/>
          </a:p>
        </c:txPr>
        <c:crossAx val="377685600"/>
        <c:crosses val="autoZero"/>
        <c:auto val="1"/>
        <c:lblAlgn val="ctr"/>
        <c:lblOffset val="100"/>
        <c:noMultiLvlLbl val="0"/>
      </c:catAx>
      <c:valAx>
        <c:axId val="377685600"/>
        <c:scaling>
          <c:orientation val="minMax"/>
          <c:max val="280000000"/>
          <c:min val="-100000000"/>
        </c:scaling>
        <c:delete val="0"/>
        <c:axPos val="l"/>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cs-CZ"/>
          </a:p>
        </c:txPr>
        <c:crossAx val="377683640"/>
        <c:crosses val="autoZero"/>
        <c:crossBetween val="between"/>
      </c:valAx>
      <c:spPr>
        <a:noFill/>
        <a:ln>
          <a:noFill/>
        </a:ln>
        <a:effectLst/>
      </c:spPr>
    </c:plotArea>
    <c:legend>
      <c:legendPos val="b"/>
      <c:layout>
        <c:manualLayout>
          <c:xMode val="edge"/>
          <c:yMode val="edge"/>
          <c:x val="1.3367525810811709E-2"/>
          <c:y val="0.7968600083928008"/>
          <c:w val="0.97886089474679738"/>
          <c:h val="0.2031400658486200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lt1"/>
              </a:solidFill>
              <a:latin typeface="+mn-lt"/>
              <a:ea typeface="+mn-ea"/>
              <a:cs typeface="+mn-cs"/>
            </a:defRPr>
          </a:pPr>
          <a:endParaRPr lang="cs-CZ"/>
        </a:p>
      </c:txPr>
    </c:legend>
    <c:plotVisOnly val="1"/>
    <c:dispBlanksAs val="gap"/>
    <c:showDLblsOverMax val="0"/>
  </c:chart>
  <c:spPr>
    <a:solidFill>
      <a:srgbClr val="92D050"/>
    </a:solidFill>
    <a:ln w="9525" cap="flat" cmpd="sng" algn="ctr">
      <a:solidFill>
        <a:schemeClr val="accent1"/>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lt1"/>
                </a:solidFill>
                <a:latin typeface="+mn-lt"/>
                <a:ea typeface="+mn-ea"/>
                <a:cs typeface="+mn-cs"/>
              </a:defRPr>
            </a:pPr>
            <a:r>
              <a:rPr lang="cs-CZ" sz="1800"/>
              <a:t>VýVOJ HV 2017</a:t>
            </a:r>
          </a:p>
        </c:rich>
      </c:tx>
      <c:overlay val="0"/>
      <c:spPr>
        <a:noFill/>
        <a:ln>
          <a:noFill/>
        </a:ln>
        <a:effectLst/>
      </c:spPr>
      <c:txPr>
        <a:bodyPr rot="0" spcFirstLastPara="1" vertOverflow="ellipsis" vert="horz" wrap="square" anchor="ctr" anchorCtr="1"/>
        <a:lstStyle/>
        <a:p>
          <a:pPr>
            <a:defRPr sz="1800" b="1" i="0" u="none" strike="noStrike" kern="1200" cap="all" spc="100" normalizeH="0" baseline="0">
              <a:solidFill>
                <a:schemeClr val="lt1"/>
              </a:solidFill>
              <a:latin typeface="+mn-lt"/>
              <a:ea typeface="+mn-ea"/>
              <a:cs typeface="+mn-cs"/>
            </a:defRPr>
          </a:pPr>
          <a:endParaRPr lang="cs-CZ"/>
        </a:p>
      </c:txPr>
    </c:title>
    <c:autoTitleDeleted val="0"/>
    <c:plotArea>
      <c:layout>
        <c:manualLayout>
          <c:layoutTarget val="inner"/>
          <c:xMode val="edge"/>
          <c:yMode val="edge"/>
          <c:x val="6.7523225869808523E-2"/>
          <c:y val="0.10395159648967456"/>
          <c:w val="0.91873373593942453"/>
          <c:h val="0.62920159057855274"/>
        </c:manualLayout>
      </c:layout>
      <c:barChart>
        <c:barDir val="col"/>
        <c:grouping val="clustered"/>
        <c:varyColors val="0"/>
        <c:ser>
          <c:idx val="2"/>
          <c:order val="2"/>
          <c:tx>
            <c:strRef>
              <c:f>'Výsledovky, plán, predikce'!$A$108</c:f>
              <c:strCache>
                <c:ptCount val="1"/>
                <c:pt idx="0">
                  <c:v>Manažerské HV v měsíci CELKEM vč. rozdílu z dohadů</c:v>
                </c:pt>
              </c:strCache>
            </c:strRef>
          </c:tx>
          <c:spPr>
            <a:solidFill>
              <a:srgbClr val="FF5B5B"/>
            </a:solidFill>
            <a:ln>
              <a:noFill/>
            </a:ln>
            <a:effectLst/>
          </c:spPr>
          <c:invertIfNegative val="0"/>
          <c:cat>
            <c:strRef>
              <c:f>'Výsledovky, plán, predikce'!$AZ$104:$BK$104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predikce'!$AZ$108:$BK$108</c:f>
              <c:numCache>
                <c:formatCode>#,##0</c:formatCode>
                <c:ptCount val="12"/>
                <c:pt idx="0">
                  <c:v>13205597.74894315</c:v>
                </c:pt>
                <c:pt idx="1">
                  <c:v>48147051.541604362</c:v>
                </c:pt>
                <c:pt idx="2">
                  <c:v>67601502.788695812</c:v>
                </c:pt>
                <c:pt idx="3">
                  <c:v>27634417.911333025</c:v>
                </c:pt>
                <c:pt idx="4">
                  <c:v>88205338.738126665</c:v>
                </c:pt>
                <c:pt idx="5">
                  <c:v>63425463.31314975</c:v>
                </c:pt>
                <c:pt idx="6">
                  <c:v>-49742249.153029174</c:v>
                </c:pt>
                <c:pt idx="7">
                  <c:v>-5017673.5297179818</c:v>
                </c:pt>
                <c:pt idx="8">
                  <c:v>50966833.643646747</c:v>
                </c:pt>
                <c:pt idx="9">
                  <c:v>33465961.040402591</c:v>
                </c:pt>
                <c:pt idx="10">
                  <c:v>-43693288.165340126</c:v>
                </c:pt>
                <c:pt idx="11">
                  <c:v>-108024746.76781192</c:v>
                </c:pt>
              </c:numCache>
            </c:numRef>
          </c:val>
          <c:extLst xmlns:c16r2="http://schemas.microsoft.com/office/drawing/2015/06/chart">
            <c:ext xmlns:c16="http://schemas.microsoft.com/office/drawing/2014/chart" uri="{C3380CC4-5D6E-409C-BE32-E72D297353CC}">
              <c16:uniqueId val="{00000000-50FB-419E-949C-8013482DFB17}"/>
            </c:ext>
          </c:extLst>
        </c:ser>
        <c:ser>
          <c:idx val="4"/>
          <c:order val="4"/>
          <c:tx>
            <c:strRef>
              <c:f>'Výsledovky, plán, predikce'!$A$106</c:f>
              <c:strCache>
                <c:ptCount val="1"/>
                <c:pt idx="0">
                  <c:v>Manažerské HV v měsíci běžná činnost</c:v>
                </c:pt>
              </c:strCache>
            </c:strRef>
          </c:tx>
          <c:spPr>
            <a:solidFill>
              <a:schemeClr val="bg1">
                <a:lumMod val="95000"/>
              </a:schemeClr>
            </a:solidFill>
            <a:ln>
              <a:noFill/>
            </a:ln>
            <a:effectLst/>
          </c:spPr>
          <c:invertIfNegative val="0"/>
          <c:val>
            <c:numRef>
              <c:f>'Výsledovky, plán, predikce'!$AZ$106:$BK$106</c:f>
              <c:numCache>
                <c:formatCode>#,##0</c:formatCode>
                <c:ptCount val="12"/>
                <c:pt idx="0">
                  <c:v>13189989.74894315</c:v>
                </c:pt>
                <c:pt idx="1">
                  <c:v>48124979.641604364</c:v>
                </c:pt>
                <c:pt idx="2">
                  <c:v>67601502.788695812</c:v>
                </c:pt>
                <c:pt idx="3">
                  <c:v>27634042.911333025</c:v>
                </c:pt>
                <c:pt idx="4">
                  <c:v>81727375.808126688</c:v>
                </c:pt>
                <c:pt idx="5">
                  <c:v>59360541.693149745</c:v>
                </c:pt>
                <c:pt idx="6">
                  <c:v>-49742249.153029144</c:v>
                </c:pt>
                <c:pt idx="7">
                  <c:v>-5017673.5297179818</c:v>
                </c:pt>
                <c:pt idx="8">
                  <c:v>28459940.853646755</c:v>
                </c:pt>
                <c:pt idx="9">
                  <c:v>27538719.700402558</c:v>
                </c:pt>
                <c:pt idx="10">
                  <c:v>-49977449.165340126</c:v>
                </c:pt>
                <c:pt idx="11">
                  <c:v>-97507393.561620235</c:v>
                </c:pt>
              </c:numCache>
            </c:numRef>
          </c:val>
          <c:extLst xmlns:c16r2="http://schemas.microsoft.com/office/drawing/2015/06/chart">
            <c:ext xmlns:c16="http://schemas.microsoft.com/office/drawing/2014/chart" uri="{C3380CC4-5D6E-409C-BE32-E72D297353CC}">
              <c16:uniqueId val="{00000001-50FB-419E-949C-8013482DFB17}"/>
            </c:ext>
          </c:extLst>
        </c:ser>
        <c:ser>
          <c:idx val="5"/>
          <c:order val="5"/>
          <c:tx>
            <c:strRef>
              <c:f>'Výsledovky, plán, predikce'!$A$88</c:f>
              <c:strCache>
                <c:ptCount val="1"/>
                <c:pt idx="0">
                  <c:v>ÚČETNÍ HV v měsíci CELKEM</c:v>
                </c:pt>
              </c:strCache>
            </c:strRef>
          </c:tx>
          <c:spPr>
            <a:solidFill>
              <a:srgbClr val="FFFF00"/>
            </a:solidFill>
            <a:ln>
              <a:noFill/>
            </a:ln>
            <a:effectLst/>
          </c:spPr>
          <c:invertIfNegative val="0"/>
          <c:cat>
            <c:strRef>
              <c:f>'Výsledovky, plán, predikce'!$AZ$104:$BK$104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predikce'!$AZ$88:$BK$88</c:f>
              <c:numCache>
                <c:formatCode>#,##0</c:formatCode>
                <c:ptCount val="12"/>
                <c:pt idx="0">
                  <c:v>13652533.82000047</c:v>
                </c:pt>
                <c:pt idx="1">
                  <c:v>36574211.250000119</c:v>
                </c:pt>
                <c:pt idx="2">
                  <c:v>27138878.729999721</c:v>
                </c:pt>
                <c:pt idx="3">
                  <c:v>23219788.629999816</c:v>
                </c:pt>
                <c:pt idx="4">
                  <c:v>38147996.700000048</c:v>
                </c:pt>
                <c:pt idx="5">
                  <c:v>9362867.810000062</c:v>
                </c:pt>
                <c:pt idx="6">
                  <c:v>13270877.200000107</c:v>
                </c:pt>
                <c:pt idx="7">
                  <c:v>24365891.880000353</c:v>
                </c:pt>
                <c:pt idx="8">
                  <c:v>45369197.59000057</c:v>
                </c:pt>
                <c:pt idx="9">
                  <c:v>-923928.88999944925</c:v>
                </c:pt>
                <c:pt idx="10">
                  <c:v>-52616977.960000277</c:v>
                </c:pt>
                <c:pt idx="11">
                  <c:v>8612872.3500005007</c:v>
                </c:pt>
              </c:numCache>
            </c:numRef>
          </c:val>
          <c:extLst xmlns:c16r2="http://schemas.microsoft.com/office/drawing/2015/06/chart">
            <c:ext xmlns:c16="http://schemas.microsoft.com/office/drawing/2014/chart" uri="{C3380CC4-5D6E-409C-BE32-E72D297353CC}">
              <c16:uniqueId val="{00000002-50FB-419E-949C-8013482DFB17}"/>
            </c:ext>
          </c:extLst>
        </c:ser>
        <c:dLbls>
          <c:showLegendKey val="0"/>
          <c:showVal val="0"/>
          <c:showCatName val="0"/>
          <c:showSerName val="0"/>
          <c:showPercent val="0"/>
          <c:showBubbleSize val="0"/>
        </c:dLbls>
        <c:gapWidth val="90"/>
        <c:axId val="377685208"/>
        <c:axId val="377682072"/>
      </c:barChart>
      <c:lineChart>
        <c:grouping val="standard"/>
        <c:varyColors val="0"/>
        <c:ser>
          <c:idx val="0"/>
          <c:order val="0"/>
          <c:tx>
            <c:strRef>
              <c:f>'Výsledovky, plán, predikce'!$A$105</c:f>
              <c:strCache>
                <c:ptCount val="1"/>
                <c:pt idx="0">
                  <c:v>Manažerské HV za běžnou činnost KUMULOVANĚ</c:v>
                </c:pt>
              </c:strCache>
            </c:strRef>
          </c:tx>
          <c:spPr>
            <a:ln w="66675" cap="rnd">
              <a:solidFill>
                <a:schemeClr val="lt1"/>
              </a:solidFill>
              <a:round/>
            </a:ln>
            <a:effectLst>
              <a:outerShdw dist="25400" dir="2700000" algn="tl" rotWithShape="0">
                <a:schemeClr val="accent1"/>
              </a:outerShdw>
            </a:effectLst>
          </c:spPr>
          <c:marker>
            <c:symbol val="none"/>
          </c:marker>
          <c:cat>
            <c:strRef>
              <c:f>'Výsledovky, plán, predikce'!$AZ$104:$BK$104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predikce'!$AZ$105:$BK$105</c:f>
              <c:numCache>
                <c:formatCode>#,##0</c:formatCode>
                <c:ptCount val="12"/>
                <c:pt idx="0">
                  <c:v>13189989.74894315</c:v>
                </c:pt>
                <c:pt idx="1">
                  <c:v>61314969.390547514</c:v>
                </c:pt>
                <c:pt idx="2">
                  <c:v>128916472.17924333</c:v>
                </c:pt>
                <c:pt idx="3">
                  <c:v>156550515.09057635</c:v>
                </c:pt>
                <c:pt idx="4">
                  <c:v>238277890.89870304</c:v>
                </c:pt>
                <c:pt idx="5">
                  <c:v>297638432.59185278</c:v>
                </c:pt>
                <c:pt idx="6">
                  <c:v>247896183.43882364</c:v>
                </c:pt>
                <c:pt idx="7">
                  <c:v>242878509.90910566</c:v>
                </c:pt>
                <c:pt idx="8">
                  <c:v>271338450.76275241</c:v>
                </c:pt>
                <c:pt idx="9">
                  <c:v>298877170.46315497</c:v>
                </c:pt>
                <c:pt idx="10">
                  <c:v>248899721.29781485</c:v>
                </c:pt>
                <c:pt idx="11">
                  <c:v>151392327.73619461</c:v>
                </c:pt>
              </c:numCache>
            </c:numRef>
          </c:val>
          <c:smooth val="0"/>
          <c:extLst xmlns:c16r2="http://schemas.microsoft.com/office/drawing/2015/06/chart">
            <c:ext xmlns:c16="http://schemas.microsoft.com/office/drawing/2014/chart" uri="{C3380CC4-5D6E-409C-BE32-E72D297353CC}">
              <c16:uniqueId val="{00000003-50FB-419E-949C-8013482DFB17}"/>
            </c:ext>
          </c:extLst>
        </c:ser>
        <c:ser>
          <c:idx val="1"/>
          <c:order val="1"/>
          <c:tx>
            <c:v>HV kumulovaně - účetnictví</c:v>
          </c:tx>
          <c:spPr>
            <a:ln w="34925" cap="rnd">
              <a:solidFill>
                <a:srgbClr val="FFFF00"/>
              </a:solidFill>
              <a:round/>
            </a:ln>
            <a:effectLst>
              <a:outerShdw dist="25400" dir="2700000" algn="tl" rotWithShape="0">
                <a:schemeClr val="accent2"/>
              </a:outerShdw>
            </a:effectLst>
          </c:spPr>
          <c:marker>
            <c:symbol val="none"/>
          </c:marker>
          <c:cat>
            <c:strRef>
              <c:f>'Výsledovky, plán, predikce'!$AZ$104:$BK$104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predikce'!$AZ$84:$BK$84</c:f>
              <c:numCache>
                <c:formatCode>#,##0</c:formatCode>
                <c:ptCount val="12"/>
                <c:pt idx="0">
                  <c:v>13652533.82000047</c:v>
                </c:pt>
                <c:pt idx="1">
                  <c:v>50226745.070000589</c:v>
                </c:pt>
                <c:pt idx="2">
                  <c:v>77365623.80000031</c:v>
                </c:pt>
                <c:pt idx="3">
                  <c:v>100585412.43000013</c:v>
                </c:pt>
                <c:pt idx="4">
                  <c:v>138733409.13000017</c:v>
                </c:pt>
                <c:pt idx="5">
                  <c:v>148096276.94000024</c:v>
                </c:pt>
                <c:pt idx="6">
                  <c:v>161367154.14000034</c:v>
                </c:pt>
                <c:pt idx="7">
                  <c:v>185733046.0200007</c:v>
                </c:pt>
                <c:pt idx="8">
                  <c:v>231102243.61000127</c:v>
                </c:pt>
                <c:pt idx="9">
                  <c:v>230178314.72000182</c:v>
                </c:pt>
                <c:pt idx="10">
                  <c:v>177561336.76000154</c:v>
                </c:pt>
                <c:pt idx="11">
                  <c:v>186174209.11000204</c:v>
                </c:pt>
              </c:numCache>
            </c:numRef>
          </c:val>
          <c:smooth val="0"/>
          <c:extLst xmlns:c16r2="http://schemas.microsoft.com/office/drawing/2015/06/chart">
            <c:ext xmlns:c16="http://schemas.microsoft.com/office/drawing/2014/chart" uri="{C3380CC4-5D6E-409C-BE32-E72D297353CC}">
              <c16:uniqueId val="{00000004-50FB-419E-949C-8013482DFB17}"/>
            </c:ext>
          </c:extLst>
        </c:ser>
        <c:ser>
          <c:idx val="3"/>
          <c:order val="3"/>
          <c:tx>
            <c:strRef>
              <c:f>'Výsledovky, plán, predikce'!$A$107</c:f>
              <c:strCache>
                <c:ptCount val="1"/>
                <c:pt idx="0">
                  <c:v>Manažerské HV CELKEM vč. rozdílu z dohadů KUMULOVANĚ</c:v>
                </c:pt>
              </c:strCache>
            </c:strRef>
          </c:tx>
          <c:spPr>
            <a:ln w="66675" cap="rnd">
              <a:solidFill>
                <a:srgbClr val="C00000"/>
              </a:solidFill>
              <a:round/>
            </a:ln>
            <a:effectLst>
              <a:outerShdw dist="25400" dir="2700000" algn="tl" rotWithShape="0">
                <a:schemeClr val="accent4"/>
              </a:outerShdw>
            </a:effectLst>
          </c:spPr>
          <c:marker>
            <c:symbol val="none"/>
          </c:marker>
          <c:cat>
            <c:strRef>
              <c:f>'Výsledovky, plán, predikce'!$AZ$104:$BK$104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predikce'!$AZ$107:$BK$107</c:f>
              <c:numCache>
                <c:formatCode>#,##0</c:formatCode>
                <c:ptCount val="12"/>
                <c:pt idx="0">
                  <c:v>13205597.74894315</c:v>
                </c:pt>
                <c:pt idx="1">
                  <c:v>61352649.290547512</c:v>
                </c:pt>
                <c:pt idx="2">
                  <c:v>128954152.07924333</c:v>
                </c:pt>
                <c:pt idx="3">
                  <c:v>156588569.99057636</c:v>
                </c:pt>
                <c:pt idx="4">
                  <c:v>244793908.72870302</c:v>
                </c:pt>
                <c:pt idx="5">
                  <c:v>308219372.04185277</c:v>
                </c:pt>
                <c:pt idx="6">
                  <c:v>258477122.8888236</c:v>
                </c:pt>
                <c:pt idx="7">
                  <c:v>253459449.35910562</c:v>
                </c:pt>
                <c:pt idx="8">
                  <c:v>304426283.00275236</c:v>
                </c:pt>
                <c:pt idx="9">
                  <c:v>337892244.04315495</c:v>
                </c:pt>
                <c:pt idx="10">
                  <c:v>294198955.87781483</c:v>
                </c:pt>
                <c:pt idx="11">
                  <c:v>186174209.11000291</c:v>
                </c:pt>
              </c:numCache>
            </c:numRef>
          </c:val>
          <c:smooth val="0"/>
          <c:extLst xmlns:c16r2="http://schemas.microsoft.com/office/drawing/2015/06/chart">
            <c:ext xmlns:c16="http://schemas.microsoft.com/office/drawing/2014/chart" uri="{C3380CC4-5D6E-409C-BE32-E72D297353CC}">
              <c16:uniqueId val="{00000005-50FB-419E-949C-8013482DFB17}"/>
            </c:ext>
          </c:extLst>
        </c:ser>
        <c:dLbls>
          <c:showLegendKey val="0"/>
          <c:showVal val="0"/>
          <c:showCatName val="0"/>
          <c:showSerName val="0"/>
          <c:showPercent val="0"/>
          <c:showBubbleSize val="0"/>
        </c:dLbls>
        <c:marker val="1"/>
        <c:smooth val="0"/>
        <c:axId val="377685208"/>
        <c:axId val="377682072"/>
      </c:lineChart>
      <c:catAx>
        <c:axId val="377685208"/>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chemeClr val="tx1"/>
                </a:solidFill>
                <a:latin typeface="+mn-lt"/>
                <a:ea typeface="+mn-ea"/>
                <a:cs typeface="+mn-cs"/>
              </a:defRPr>
            </a:pPr>
            <a:endParaRPr lang="cs-CZ"/>
          </a:p>
        </c:txPr>
        <c:crossAx val="377682072"/>
        <c:crosses val="autoZero"/>
        <c:auto val="1"/>
        <c:lblAlgn val="ctr"/>
        <c:lblOffset val="100"/>
        <c:noMultiLvlLbl val="0"/>
      </c:catAx>
      <c:valAx>
        <c:axId val="377682072"/>
        <c:scaling>
          <c:orientation val="minMax"/>
        </c:scaling>
        <c:delete val="0"/>
        <c:axPos val="l"/>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cs-CZ"/>
          </a:p>
        </c:txPr>
        <c:crossAx val="377685208"/>
        <c:crosses val="autoZero"/>
        <c:crossBetween val="between"/>
      </c:valAx>
      <c:spPr>
        <a:noFill/>
        <a:ln>
          <a:noFill/>
        </a:ln>
        <a:effectLst/>
      </c:spPr>
    </c:plotArea>
    <c:legend>
      <c:legendPos val="b"/>
      <c:layout>
        <c:manualLayout>
          <c:xMode val="edge"/>
          <c:yMode val="edge"/>
          <c:x val="1.8069903459477258E-3"/>
          <c:y val="0.78248154497161837"/>
          <c:w val="0.9934132498946695"/>
          <c:h val="0.21751846246345863"/>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lt1"/>
              </a:solidFill>
              <a:latin typeface="+mn-lt"/>
              <a:ea typeface="+mn-ea"/>
              <a:cs typeface="+mn-cs"/>
            </a:defRPr>
          </a:pPr>
          <a:endParaRPr lang="cs-CZ"/>
        </a:p>
      </c:txPr>
    </c:legend>
    <c:plotVisOnly val="1"/>
    <c:dispBlanksAs val="gap"/>
    <c:showDLblsOverMax val="0"/>
  </c:chart>
  <c:spPr>
    <a:solidFill>
      <a:schemeClr val="accent5">
        <a:lumMod val="75000"/>
      </a:schemeClr>
    </a:solidFill>
    <a:ln w="9525" cap="flat" cmpd="sng" algn="ctr">
      <a:solidFill>
        <a:schemeClr val="accent1"/>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cs-CZ" sz="1800"/>
              <a:t>Vývoj</a:t>
            </a:r>
            <a:r>
              <a:rPr lang="cs-CZ" sz="1800" baseline="0"/>
              <a:t> TRŽEB a ON v jedn. měsících - PLÁN</a:t>
            </a:r>
            <a:endParaRPr lang="cs-CZ" sz="1800"/>
          </a:p>
        </c:rich>
      </c:tx>
      <c:overlay val="0"/>
      <c:spPr>
        <a:noFill/>
        <a:ln>
          <a:noFill/>
        </a:ln>
        <a:effectLst/>
      </c:spPr>
      <c:txPr>
        <a:bodyPr rot="0" spcFirstLastPara="1" vertOverflow="ellipsis" vert="horz" wrap="square" anchor="ctr" anchorCtr="1"/>
        <a:lstStyle/>
        <a:p>
          <a:pPr>
            <a:defRPr sz="18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cs-CZ"/>
        </a:p>
      </c:txPr>
    </c:title>
    <c:autoTitleDeleted val="0"/>
    <c:plotArea>
      <c:layout/>
      <c:barChart>
        <c:barDir val="col"/>
        <c:grouping val="clustered"/>
        <c:varyColors val="0"/>
        <c:ser>
          <c:idx val="1"/>
          <c:order val="1"/>
          <c:tx>
            <c:strRef>
              <c:f>'Výsledovky, plán, predikce'!$A$122</c:f>
              <c:strCache>
                <c:ptCount val="1"/>
                <c:pt idx="0">
                  <c:v>Tržby</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trendline>
            <c:spPr>
              <a:ln w="69850" cap="rnd">
                <a:solidFill>
                  <a:schemeClr val="accent2"/>
                </a:solidFill>
              </a:ln>
              <a:effectLst/>
            </c:spPr>
            <c:trendlineType val="exp"/>
            <c:dispRSqr val="0"/>
            <c:dispEq val="0"/>
          </c:trendline>
          <c:cat>
            <c:strRef>
              <c:f>'Výsledovky, plán, predikce'!$AB$125:$AM$125</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predikce'!$AB$122:$AM$122</c:f>
              <c:numCache>
                <c:formatCode>#,##0</c:formatCode>
                <c:ptCount val="12"/>
                <c:pt idx="0">
                  <c:v>552452728.12932503</c:v>
                </c:pt>
                <c:pt idx="1">
                  <c:v>576982654.57319999</c:v>
                </c:pt>
                <c:pt idx="2">
                  <c:v>610261685.61816454</c:v>
                </c:pt>
                <c:pt idx="3">
                  <c:v>603886715.42954898</c:v>
                </c:pt>
                <c:pt idx="4">
                  <c:v>613191249.44806659</c:v>
                </c:pt>
                <c:pt idx="5">
                  <c:v>634547695.75122058</c:v>
                </c:pt>
                <c:pt idx="6">
                  <c:v>521684149.38959271</c:v>
                </c:pt>
                <c:pt idx="7">
                  <c:v>529291706.67602754</c:v>
                </c:pt>
                <c:pt idx="8">
                  <c:v>567490745.53841496</c:v>
                </c:pt>
                <c:pt idx="9">
                  <c:v>604301806.58701849</c:v>
                </c:pt>
                <c:pt idx="10">
                  <c:v>615724929.00977564</c:v>
                </c:pt>
                <c:pt idx="11">
                  <c:v>573358070.6829778</c:v>
                </c:pt>
              </c:numCache>
            </c:numRef>
          </c:val>
          <c:extLst xmlns:c16r2="http://schemas.microsoft.com/office/drawing/2015/06/chart">
            <c:ext xmlns:c16="http://schemas.microsoft.com/office/drawing/2014/chart" uri="{C3380CC4-5D6E-409C-BE32-E72D297353CC}">
              <c16:uniqueId val="{00000001-9ECE-4D66-AFBA-6AE547E9BA3F}"/>
            </c:ext>
          </c:extLst>
        </c:ser>
        <c:dLbls>
          <c:showLegendKey val="0"/>
          <c:showVal val="0"/>
          <c:showCatName val="0"/>
          <c:showSerName val="0"/>
          <c:showPercent val="0"/>
          <c:showBubbleSize val="0"/>
        </c:dLbls>
        <c:gapWidth val="150"/>
        <c:axId val="377682464"/>
        <c:axId val="377684032"/>
      </c:barChart>
      <c:lineChart>
        <c:grouping val="standard"/>
        <c:varyColors val="0"/>
        <c:ser>
          <c:idx val="0"/>
          <c:order val="0"/>
          <c:tx>
            <c:strRef>
              <c:f>'Výsledovky, plán, predikce'!$A$121</c:f>
              <c:strCache>
                <c:ptCount val="1"/>
                <c:pt idx="0">
                  <c:v>Osobní náklady</c:v>
                </c:pt>
              </c:strCache>
            </c:strRef>
          </c:tx>
          <c:spPr>
            <a:ln w="34925" cap="rnd">
              <a:solidFill>
                <a:schemeClr val="accent1"/>
              </a:solidFill>
              <a:round/>
            </a:ln>
            <a:effectLst>
              <a:outerShdw blurRad="57150" dist="19050" dir="5400000" algn="ctr" rotWithShape="0">
                <a:srgbClr val="000000">
                  <a:alpha val="63000"/>
                </a:srgbClr>
              </a:outerShdw>
            </a:effectLst>
          </c:spPr>
          <c:marker>
            <c:symbol val="none"/>
          </c:marker>
          <c:trendline>
            <c:spPr>
              <a:ln w="63500" cap="rnd">
                <a:solidFill>
                  <a:schemeClr val="accent5">
                    <a:lumMod val="40000"/>
                    <a:lumOff val="60000"/>
                  </a:schemeClr>
                </a:solidFill>
              </a:ln>
              <a:effectLst/>
            </c:spPr>
            <c:trendlineType val="exp"/>
            <c:dispRSqr val="0"/>
            <c:dispEq val="0"/>
          </c:trendline>
          <c:cat>
            <c:strRef>
              <c:f>'Výsledovky, plán, predikce'!$AB$120:$AM$120</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predikce'!$AB$121:$AM$121</c:f>
              <c:numCache>
                <c:formatCode>#,##0</c:formatCode>
                <c:ptCount val="12"/>
                <c:pt idx="0">
                  <c:v>250911000</c:v>
                </c:pt>
                <c:pt idx="1">
                  <c:v>246393000</c:v>
                </c:pt>
                <c:pt idx="2">
                  <c:v>251111000</c:v>
                </c:pt>
                <c:pt idx="3">
                  <c:v>249278000</c:v>
                </c:pt>
                <c:pt idx="4">
                  <c:v>250431000</c:v>
                </c:pt>
                <c:pt idx="5">
                  <c:v>249097631.85714284</c:v>
                </c:pt>
                <c:pt idx="6">
                  <c:v>344719631.85714287</c:v>
                </c:pt>
                <c:pt idx="7">
                  <c:v>253663631.85714284</c:v>
                </c:pt>
                <c:pt idx="8">
                  <c:v>250374631.85714284</c:v>
                </c:pt>
                <c:pt idx="9">
                  <c:v>249579631.85714284</c:v>
                </c:pt>
                <c:pt idx="10">
                  <c:v>313054631.85714287</c:v>
                </c:pt>
                <c:pt idx="11">
                  <c:v>283237631.85714287</c:v>
                </c:pt>
              </c:numCache>
            </c:numRef>
          </c:val>
          <c:smooth val="0"/>
          <c:extLst xmlns:c16r2="http://schemas.microsoft.com/office/drawing/2015/06/chart">
            <c:ext xmlns:c16="http://schemas.microsoft.com/office/drawing/2014/chart" uri="{C3380CC4-5D6E-409C-BE32-E72D297353CC}">
              <c16:uniqueId val="{00000003-9ECE-4D66-AFBA-6AE547E9BA3F}"/>
            </c:ext>
          </c:extLst>
        </c:ser>
        <c:dLbls>
          <c:showLegendKey val="0"/>
          <c:showVal val="0"/>
          <c:showCatName val="0"/>
          <c:showSerName val="0"/>
          <c:showPercent val="0"/>
          <c:showBubbleSize val="0"/>
        </c:dLbls>
        <c:marker val="1"/>
        <c:smooth val="0"/>
        <c:axId val="377680112"/>
        <c:axId val="377678152"/>
      </c:lineChart>
      <c:catAx>
        <c:axId val="377682464"/>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cs-CZ"/>
          </a:p>
        </c:txPr>
        <c:crossAx val="377684032"/>
        <c:crosses val="autoZero"/>
        <c:auto val="1"/>
        <c:lblAlgn val="ctr"/>
        <c:lblOffset val="100"/>
        <c:noMultiLvlLbl val="0"/>
      </c:catAx>
      <c:valAx>
        <c:axId val="377684032"/>
        <c:scaling>
          <c:orientation val="minMax"/>
          <c:max val="650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2">
                    <a:lumMod val="60000"/>
                    <a:lumOff val="40000"/>
                  </a:schemeClr>
                </a:solidFill>
                <a:latin typeface="+mn-lt"/>
                <a:ea typeface="+mn-ea"/>
                <a:cs typeface="+mn-cs"/>
              </a:defRPr>
            </a:pPr>
            <a:endParaRPr lang="cs-CZ"/>
          </a:p>
        </c:txPr>
        <c:crossAx val="377682464"/>
        <c:crosses val="autoZero"/>
        <c:crossBetween val="between"/>
      </c:valAx>
      <c:valAx>
        <c:axId val="377678152"/>
        <c:scaling>
          <c:orientation val="minMax"/>
          <c:max val="600000000"/>
          <c:min val="200000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5">
                    <a:lumMod val="60000"/>
                    <a:lumOff val="40000"/>
                  </a:schemeClr>
                </a:solidFill>
                <a:latin typeface="+mn-lt"/>
                <a:ea typeface="+mn-ea"/>
                <a:cs typeface="+mn-cs"/>
              </a:defRPr>
            </a:pPr>
            <a:endParaRPr lang="cs-CZ"/>
          </a:p>
        </c:txPr>
        <c:crossAx val="377680112"/>
        <c:crosses val="max"/>
        <c:crossBetween val="between"/>
      </c:valAx>
      <c:catAx>
        <c:axId val="377680112"/>
        <c:scaling>
          <c:orientation val="minMax"/>
        </c:scaling>
        <c:delete val="1"/>
        <c:axPos val="b"/>
        <c:numFmt formatCode="General" sourceLinked="1"/>
        <c:majorTickMark val="out"/>
        <c:minorTickMark val="none"/>
        <c:tickLblPos val="nextTo"/>
        <c:crossAx val="3776781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2000" b="0" i="0" u="none" strike="noStrike" kern="1200" baseline="0">
              <a:solidFill>
                <a:schemeClr val="lt1">
                  <a:lumMod val="85000"/>
                </a:schemeClr>
              </a:solidFill>
              <a:latin typeface="+mn-lt"/>
              <a:ea typeface="+mn-ea"/>
              <a:cs typeface="+mn-cs"/>
            </a:defRPr>
          </a:pPr>
          <a:endParaRPr lang="cs-CZ"/>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cs-CZ"/>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cs-CZ" sz="2800" baseline="0"/>
              <a:t>2019 Skutečnost x plán</a:t>
            </a:r>
            <a:endParaRPr lang="cs-CZ" sz="2800"/>
          </a:p>
        </c:rich>
      </c:tx>
      <c:layout>
        <c:manualLayout>
          <c:xMode val="edge"/>
          <c:yMode val="edge"/>
          <c:x val="0.35869266288637641"/>
          <c:y val="2.0197126070885023E-2"/>
        </c:manualLayout>
      </c:layout>
      <c:overlay val="0"/>
      <c:spPr>
        <a:noFill/>
        <a:ln>
          <a:noFill/>
        </a:ln>
        <a:effectLst/>
      </c:spPr>
      <c:txPr>
        <a:bodyPr rot="0" spcFirstLastPara="1" vertOverflow="ellipsis" vert="horz" wrap="square" anchor="ctr" anchorCtr="1"/>
        <a:lstStyle/>
        <a:p>
          <a:pPr>
            <a:defRPr sz="28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cs-CZ"/>
        </a:p>
      </c:txPr>
    </c:title>
    <c:autoTitleDeleted val="0"/>
    <c:plotArea>
      <c:layout>
        <c:manualLayout>
          <c:layoutTarget val="inner"/>
          <c:xMode val="edge"/>
          <c:yMode val="edge"/>
          <c:x val="7.0057480593642987E-2"/>
          <c:y val="3.3735931797260602E-2"/>
          <c:w val="0.92926907806995462"/>
          <c:h val="0.71792654854793614"/>
        </c:manualLayout>
      </c:layout>
      <c:barChart>
        <c:barDir val="col"/>
        <c:grouping val="clustered"/>
        <c:varyColors val="0"/>
        <c:ser>
          <c:idx val="2"/>
          <c:order val="2"/>
          <c:tx>
            <c:v>PLÁN HV měsíční manažerský</c:v>
          </c:tx>
          <c:spPr>
            <a:solidFill>
              <a:schemeClr val="accent1"/>
            </a:soli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cat>
            <c:strRef>
              <c:f>'Výsledovky, plán, predikce'!$D$104:$O$104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predikce'!$AB$108:$AM$108</c:f>
              <c:numCache>
                <c:formatCode>#,##0</c:formatCode>
                <c:ptCount val="12"/>
                <c:pt idx="0">
                  <c:v>-8831376.9800571203</c:v>
                </c:pt>
                <c:pt idx="1">
                  <c:v>13806184.781344414</c:v>
                </c:pt>
                <c:pt idx="2">
                  <c:v>26723763.213588238</c:v>
                </c:pt>
                <c:pt idx="3">
                  <c:v>38150356.219939828</c:v>
                </c:pt>
                <c:pt idx="4">
                  <c:v>43122559.9866997</c:v>
                </c:pt>
                <c:pt idx="5">
                  <c:v>44461912.01877439</c:v>
                </c:pt>
                <c:pt idx="6">
                  <c:v>-105309825.12829685</c:v>
                </c:pt>
                <c:pt idx="7">
                  <c:v>-18439827.032566786</c:v>
                </c:pt>
                <c:pt idx="8">
                  <c:v>3698363.9883219004</c:v>
                </c:pt>
                <c:pt idx="9">
                  <c:v>28750939.719134569</c:v>
                </c:pt>
                <c:pt idx="10">
                  <c:v>-19163229.129273772</c:v>
                </c:pt>
                <c:pt idx="11">
                  <c:v>-43036951.374037623</c:v>
                </c:pt>
              </c:numCache>
            </c:numRef>
          </c:val>
          <c:extLst xmlns:c16r2="http://schemas.microsoft.com/office/drawing/2015/06/chart">
            <c:ext xmlns:c16="http://schemas.microsoft.com/office/drawing/2014/chart" uri="{C3380CC4-5D6E-409C-BE32-E72D297353CC}">
              <c16:uniqueId val="{00000000-C0AE-4AB4-833C-92647FCAE59D}"/>
            </c:ext>
          </c:extLst>
        </c:ser>
        <c:ser>
          <c:idx val="7"/>
          <c:order val="7"/>
          <c:tx>
            <c:v>Měsíční manažerský HV bez rozdílu z dohadů</c:v>
          </c:tx>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cene3d>
              <a:camera prst="orthographicFront">
                <a:rot lat="0" lon="0" rev="0"/>
              </a:camera>
              <a:lightRig rig="threePt" dir="t">
                <a:rot lat="0" lon="0" rev="1200000"/>
              </a:lightRig>
            </a:scene3d>
            <a:sp3d>
              <a:bevelT w="63500" h="25400"/>
            </a:sp3d>
          </c:spPr>
          <c:invertIfNegative val="0"/>
          <c:cat>
            <c:strRef>
              <c:f>'Výsledovky, plán, predikce'!$D$104:$O$104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predikce'!$D$106:$O$106</c:f>
              <c:numCache>
                <c:formatCode>#,##0</c:formatCode>
                <c:ptCount val="12"/>
                <c:pt idx="0">
                  <c:v>14075386.4364076</c:v>
                </c:pt>
                <c:pt idx="1">
                  <c:v>16879972.835823044</c:v>
                </c:pt>
                <c:pt idx="2">
                  <c:v>30710396.538188607</c:v>
                </c:pt>
                <c:pt idx="3">
                  <c:v>40111481.386442363</c:v>
                </c:pt>
                <c:pt idx="4">
                  <c:v>24314966.560407788</c:v>
                </c:pt>
                <c:pt idx="5">
                  <c:v>28327110.702408068</c:v>
                </c:pt>
                <c:pt idx="6">
                  <c:v>-108032196.20330776</c:v>
                </c:pt>
                <c:pt idx="7">
                  <c:v>6364735.0872720769</c:v>
                </c:pt>
                <c:pt idx="8">
                  <c:v>545708.25285208225</c:v>
                </c:pt>
                <c:pt idx="9">
                  <c:v>27014962.582427338</c:v>
                </c:pt>
                <c:pt idx="10">
                  <c:v>-97663529.923366785</c:v>
                </c:pt>
                <c:pt idx="11">
                  <c:v>0</c:v>
                </c:pt>
              </c:numCache>
            </c:numRef>
          </c:val>
          <c:extLst xmlns:c16r2="http://schemas.microsoft.com/office/drawing/2015/06/chart">
            <c:ext xmlns:c16="http://schemas.microsoft.com/office/drawing/2014/chart" uri="{C3380CC4-5D6E-409C-BE32-E72D297353CC}">
              <c16:uniqueId val="{00000001-C0AE-4AB4-833C-92647FCAE59D}"/>
            </c:ext>
          </c:extLst>
        </c:ser>
        <c:dLbls>
          <c:showLegendKey val="0"/>
          <c:showVal val="0"/>
          <c:showCatName val="0"/>
          <c:showSerName val="0"/>
          <c:showPercent val="0"/>
          <c:showBubbleSize val="0"/>
        </c:dLbls>
        <c:gapWidth val="150"/>
        <c:axId val="377678544"/>
        <c:axId val="377678936"/>
      </c:barChart>
      <c:lineChart>
        <c:grouping val="standard"/>
        <c:varyColors val="0"/>
        <c:ser>
          <c:idx val="0"/>
          <c:order val="0"/>
          <c:tx>
            <c:v>PLÁN HV manažerský KUMULOVANÉ</c:v>
          </c:tx>
          <c:spPr>
            <a:ln w="104775" cap="rnd" cmpd="sng">
              <a:solidFill>
                <a:schemeClr val="accent1"/>
              </a:solidFill>
              <a:round/>
            </a:ln>
            <a:effectLst>
              <a:outerShdw blurRad="57150" dist="19050" dir="5400000" algn="ctr" rotWithShape="0">
                <a:srgbClr val="000000">
                  <a:alpha val="63000"/>
                </a:srgbClr>
              </a:outerShdw>
            </a:effectLst>
          </c:spPr>
          <c:marker>
            <c:symbol val="none"/>
          </c:marker>
          <c:cat>
            <c:strRef>
              <c:f>'Výsledovky, plán, predikce'!$D$104:$O$104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predikce'!$AB$107:$AM$107</c:f>
              <c:numCache>
                <c:formatCode>#,##0</c:formatCode>
                <c:ptCount val="12"/>
                <c:pt idx="0">
                  <c:v>-8831376.9800568819</c:v>
                </c:pt>
                <c:pt idx="1">
                  <c:v>4974807.8012875319</c:v>
                </c:pt>
                <c:pt idx="2">
                  <c:v>31698571.01487577</c:v>
                </c:pt>
                <c:pt idx="3">
                  <c:v>69848927.234815598</c:v>
                </c:pt>
                <c:pt idx="4">
                  <c:v>112971487.2215153</c:v>
                </c:pt>
                <c:pt idx="5">
                  <c:v>157433399.24028969</c:v>
                </c:pt>
                <c:pt idx="6">
                  <c:v>52123574.111992836</c:v>
                </c:pt>
                <c:pt idx="7">
                  <c:v>33683747.07942605</c:v>
                </c:pt>
                <c:pt idx="8">
                  <c:v>37382111.067747951</c:v>
                </c:pt>
                <c:pt idx="9">
                  <c:v>66133050.78688252</c:v>
                </c:pt>
                <c:pt idx="10">
                  <c:v>46969821.657608747</c:v>
                </c:pt>
                <c:pt idx="11">
                  <c:v>3932870.2835711241</c:v>
                </c:pt>
              </c:numCache>
            </c:numRef>
          </c:val>
          <c:smooth val="1"/>
          <c:extLst xmlns:c16r2="http://schemas.microsoft.com/office/drawing/2015/06/chart">
            <c:ext xmlns:c16="http://schemas.microsoft.com/office/drawing/2014/chart" uri="{C3380CC4-5D6E-409C-BE32-E72D297353CC}">
              <c16:uniqueId val="{00000002-C0AE-4AB4-833C-92647FCAE59D}"/>
            </c:ext>
          </c:extLst>
        </c:ser>
        <c:ser>
          <c:idx val="1"/>
          <c:order val="1"/>
          <c:tx>
            <c:v>Skutečné HV kumulovaně dle účetnictví vč. rozdílu z dohadů</c:v>
          </c:tx>
          <c:spPr>
            <a:ln w="63500" cap="rnd">
              <a:solidFill>
                <a:schemeClr val="accent2"/>
              </a:solidFill>
              <a:prstDash val="dash"/>
              <a:round/>
            </a:ln>
            <a:effectLst>
              <a:outerShdw blurRad="57150" dist="19050" dir="5400000" algn="ctr" rotWithShape="0">
                <a:srgbClr val="000000">
                  <a:alpha val="63000"/>
                </a:srgbClr>
              </a:outerShdw>
            </a:effectLst>
          </c:spPr>
          <c:marker>
            <c:symbol val="none"/>
          </c:marker>
          <c:cat>
            <c:strRef>
              <c:f>'Výsledovky, plán, predikce'!$D$104:$O$104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predikce'!$D$84:$O$84</c:f>
              <c:numCache>
                <c:formatCode>#,##0</c:formatCode>
                <c:ptCount val="12"/>
                <c:pt idx="0">
                  <c:v>8606817.0299999714</c:v>
                </c:pt>
                <c:pt idx="1">
                  <c:v>105545215.49000001</c:v>
                </c:pt>
                <c:pt idx="2">
                  <c:v>112315041.50999987</c:v>
                </c:pt>
                <c:pt idx="3">
                  <c:v>101615601.23000002</c:v>
                </c:pt>
                <c:pt idx="4">
                  <c:v>110256888.29999971</c:v>
                </c:pt>
                <c:pt idx="5">
                  <c:v>136920488.7700007</c:v>
                </c:pt>
                <c:pt idx="6">
                  <c:v>62753429.860001326</c:v>
                </c:pt>
                <c:pt idx="7">
                  <c:v>101717382.06000173</c:v>
                </c:pt>
                <c:pt idx="8">
                  <c:v>123138484.7400018</c:v>
                </c:pt>
                <c:pt idx="9">
                  <c:v>134413587.65000248</c:v>
                </c:pt>
                <c:pt idx="10">
                  <c:v>173304693.25000155</c:v>
                </c:pt>
                <c:pt idx="11">
                  <c:v>181164399.51000178</c:v>
                </c:pt>
              </c:numCache>
            </c:numRef>
          </c:val>
          <c:smooth val="0"/>
          <c:extLst xmlns:c16r2="http://schemas.microsoft.com/office/drawing/2015/06/chart">
            <c:ext xmlns:c16="http://schemas.microsoft.com/office/drawing/2014/chart" uri="{C3380CC4-5D6E-409C-BE32-E72D297353CC}">
              <c16:uniqueId val="{00000003-C0AE-4AB4-833C-92647FCAE59D}"/>
            </c:ext>
          </c:extLst>
        </c:ser>
        <c:ser>
          <c:idx val="3"/>
          <c:order val="3"/>
          <c:tx>
            <c:v>HV PLÁN kumulovaně pro MZ</c:v>
          </c:tx>
          <c:spPr>
            <a:ln w="53975" cap="rnd">
              <a:solidFill>
                <a:schemeClr val="accent6">
                  <a:lumMod val="40000"/>
                  <a:lumOff val="60000"/>
                </a:schemeClr>
              </a:solidFill>
              <a:prstDash val="dash"/>
              <a:round/>
            </a:ln>
            <a:effectLst>
              <a:outerShdw blurRad="57150" dist="19050" dir="5400000" algn="ctr" rotWithShape="0">
                <a:srgbClr val="000000">
                  <a:alpha val="63000"/>
                </a:srgbClr>
              </a:outerShdw>
            </a:effectLst>
          </c:spPr>
          <c:marker>
            <c:symbol val="none"/>
          </c:marker>
          <c:cat>
            <c:strRef>
              <c:f>'Výsledovky, plán, predikce'!$D$104:$O$104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predikce'!$P$84:$AA$84</c:f>
              <c:numCache>
                <c:formatCode>#,##0</c:formatCode>
                <c:ptCount val="12"/>
                <c:pt idx="0">
                  <c:v>-10336000</c:v>
                </c:pt>
                <c:pt idx="1">
                  <c:v>-11618000</c:v>
                </c:pt>
                <c:pt idx="2">
                  <c:v>-18146000</c:v>
                </c:pt>
                <c:pt idx="3">
                  <c:v>-2241000</c:v>
                </c:pt>
                <c:pt idx="4">
                  <c:v>10768000</c:v>
                </c:pt>
                <c:pt idx="5">
                  <c:v>23239000</c:v>
                </c:pt>
                <c:pt idx="6">
                  <c:v>-28442000</c:v>
                </c:pt>
                <c:pt idx="7">
                  <c:v>-6017000.0000001192</c:v>
                </c:pt>
                <c:pt idx="8">
                  <c:v>28624999.999999881</c:v>
                </c:pt>
                <c:pt idx="9">
                  <c:v>37725999.999999881</c:v>
                </c:pt>
                <c:pt idx="10">
                  <c:v>8174999.9999998808</c:v>
                </c:pt>
                <c:pt idx="11">
                  <c:v>-2.384185791015625E-7</c:v>
                </c:pt>
              </c:numCache>
            </c:numRef>
          </c:val>
          <c:smooth val="0"/>
          <c:extLst xmlns:c16r2="http://schemas.microsoft.com/office/drawing/2015/06/chart">
            <c:ext xmlns:c16="http://schemas.microsoft.com/office/drawing/2014/chart" uri="{C3380CC4-5D6E-409C-BE32-E72D297353CC}">
              <c16:uniqueId val="{00000004-C0AE-4AB4-833C-92647FCAE59D}"/>
            </c:ext>
          </c:extLst>
        </c:ser>
        <c:ser>
          <c:idx val="4"/>
          <c:order val="4"/>
          <c:tx>
            <c:strRef>
              <c:f>'Výsledovky, plán, predikce'!$A$90</c:f>
              <c:strCache>
                <c:ptCount val="1"/>
                <c:pt idx="0">
                  <c:v>ÚČETNÍ Kumulovaný HV bez rozdílu z dohadů </c:v>
                </c:pt>
              </c:strCache>
            </c:strRef>
          </c:tx>
          <c:spPr>
            <a:ln w="34925" cap="rnd">
              <a:solidFill>
                <a:schemeClr val="accent5"/>
              </a:solidFill>
              <a:prstDash val="dash"/>
              <a:round/>
            </a:ln>
            <a:effectLst>
              <a:outerShdw blurRad="57150" dist="19050" dir="5400000" algn="ctr" rotWithShape="0">
                <a:srgbClr val="000000">
                  <a:alpha val="63000"/>
                </a:srgbClr>
              </a:outerShdw>
            </a:effectLst>
          </c:spPr>
          <c:marker>
            <c:symbol val="none"/>
          </c:marker>
          <c:cat>
            <c:strRef>
              <c:f>'Výsledovky, plán, predikce'!$D$104:$O$104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predikce'!$D$90:$O$90</c:f>
              <c:numCache>
                <c:formatCode>#,##0</c:formatCode>
                <c:ptCount val="12"/>
                <c:pt idx="0">
                  <c:v>-17766455.060000028</c:v>
                </c:pt>
                <c:pt idx="1">
                  <c:v>2564211.9699999876</c:v>
                </c:pt>
                <c:pt idx="2">
                  <c:v>-1640945.1000001524</c:v>
                </c:pt>
                <c:pt idx="3">
                  <c:v>-12340385.380000005</c:v>
                </c:pt>
                <c:pt idx="4">
                  <c:v>-12225909.280000309</c:v>
                </c:pt>
                <c:pt idx="5">
                  <c:v>-13329224.819999324</c:v>
                </c:pt>
                <c:pt idx="6">
                  <c:v>-79261113.999998704</c:v>
                </c:pt>
                <c:pt idx="7">
                  <c:v>-40587630.019998297</c:v>
                </c:pt>
                <c:pt idx="8">
                  <c:v>-19166527.33999823</c:v>
                </c:pt>
                <c:pt idx="9">
                  <c:v>-21424571.719997555</c:v>
                </c:pt>
                <c:pt idx="10">
                  <c:v>-88998886.769998461</c:v>
                </c:pt>
                <c:pt idx="11">
                  <c:v>-85410406.649998233</c:v>
                </c:pt>
              </c:numCache>
            </c:numRef>
          </c:val>
          <c:smooth val="0"/>
          <c:extLst xmlns:c16r2="http://schemas.microsoft.com/office/drawing/2015/06/chart">
            <c:ext xmlns:c16="http://schemas.microsoft.com/office/drawing/2014/chart" uri="{C3380CC4-5D6E-409C-BE32-E72D297353CC}">
              <c16:uniqueId val="{00000005-C0AE-4AB4-833C-92647FCAE59D}"/>
            </c:ext>
          </c:extLst>
        </c:ser>
        <c:ser>
          <c:idx val="5"/>
          <c:order val="5"/>
          <c:tx>
            <c:strRef>
              <c:f>'Výsledovky, plán, predikce'!$A$105</c:f>
              <c:strCache>
                <c:ptCount val="1"/>
                <c:pt idx="0">
                  <c:v>Manažerské HV za běžnou činnost KUMULOVANĚ</c:v>
                </c:pt>
              </c:strCache>
            </c:strRef>
          </c:tx>
          <c:spPr>
            <a:ln w="73025" cap="rnd">
              <a:solidFill>
                <a:schemeClr val="accent6"/>
              </a:solidFill>
              <a:round/>
            </a:ln>
            <a:effectLst>
              <a:outerShdw blurRad="57150" dist="19050" dir="5400000" algn="ctr" rotWithShape="0">
                <a:srgbClr val="000000">
                  <a:alpha val="63000"/>
                </a:srgbClr>
              </a:outerShdw>
            </a:effectLst>
          </c:spPr>
          <c:marker>
            <c:symbol val="none"/>
          </c:marker>
          <c:cat>
            <c:strRef>
              <c:f>'Výsledovky, plán, predikce'!$D$104:$O$104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predikce'!$D$105:$O$105</c:f>
              <c:numCache>
                <c:formatCode>#,##0</c:formatCode>
                <c:ptCount val="12"/>
                <c:pt idx="0">
                  <c:v>14075386.4364076</c:v>
                </c:pt>
                <c:pt idx="1">
                  <c:v>30955359.272230644</c:v>
                </c:pt>
                <c:pt idx="2">
                  <c:v>61665755.810419247</c:v>
                </c:pt>
                <c:pt idx="3">
                  <c:v>101777237.19686161</c:v>
                </c:pt>
                <c:pt idx="4">
                  <c:v>126092203.7572694</c:v>
                </c:pt>
                <c:pt idx="5">
                  <c:v>154419314.45967746</c:v>
                </c:pt>
                <c:pt idx="6">
                  <c:v>46387118.256369695</c:v>
                </c:pt>
                <c:pt idx="7">
                  <c:v>52751853.343641773</c:v>
                </c:pt>
                <c:pt idx="8">
                  <c:v>53297561.596493855</c:v>
                </c:pt>
                <c:pt idx="9">
                  <c:v>80312524.178921193</c:v>
                </c:pt>
                <c:pt idx="10">
                  <c:v>-17351005.744445592</c:v>
                </c:pt>
                <c:pt idx="11">
                  <c:v>0</c:v>
                </c:pt>
              </c:numCache>
            </c:numRef>
          </c:val>
          <c:smooth val="0"/>
          <c:extLst xmlns:c16r2="http://schemas.microsoft.com/office/drawing/2015/06/chart">
            <c:ext xmlns:c16="http://schemas.microsoft.com/office/drawing/2014/chart" uri="{C3380CC4-5D6E-409C-BE32-E72D297353CC}">
              <c16:uniqueId val="{00000006-C0AE-4AB4-833C-92647FCAE59D}"/>
            </c:ext>
          </c:extLst>
        </c:ser>
        <c:ser>
          <c:idx val="6"/>
          <c:order val="6"/>
          <c:tx>
            <c:strRef>
              <c:f>'Výsledovky, plán, predikce'!$A$107</c:f>
              <c:strCache>
                <c:ptCount val="1"/>
                <c:pt idx="0">
                  <c:v>Manažerské HV CELKEM vč. rozdílu z dohadů KUMULOVANĚ</c:v>
                </c:pt>
              </c:strCache>
            </c:strRef>
          </c:tx>
          <c:spPr>
            <a:ln w="76200" cap="rnd">
              <a:solidFill>
                <a:schemeClr val="accent5">
                  <a:lumMod val="60000"/>
                  <a:lumOff val="40000"/>
                </a:schemeClr>
              </a:solidFill>
              <a:round/>
            </a:ln>
            <a:effectLst>
              <a:outerShdw blurRad="57150" dist="19050" dir="5400000" algn="ctr" rotWithShape="0">
                <a:srgbClr val="000000">
                  <a:alpha val="63000"/>
                </a:srgbClr>
              </a:outerShdw>
            </a:effectLst>
          </c:spPr>
          <c:marker>
            <c:symbol val="none"/>
          </c:marker>
          <c:cat>
            <c:strRef>
              <c:f>'Výsledovky, plán, predikce'!$D$104:$O$104</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predikce'!$D$107:$O$107</c:f>
              <c:numCache>
                <c:formatCode>#,##0</c:formatCode>
                <c:ptCount val="12"/>
                <c:pt idx="0">
                  <c:v>40448658.526407599</c:v>
                </c:pt>
                <c:pt idx="1">
                  <c:v>133936362.79223067</c:v>
                </c:pt>
                <c:pt idx="2">
                  <c:v>175621742.42041928</c:v>
                </c:pt>
                <c:pt idx="3">
                  <c:v>215733223.80686164</c:v>
                </c:pt>
                <c:pt idx="4">
                  <c:v>248575001.33726943</c:v>
                </c:pt>
                <c:pt idx="5">
                  <c:v>304669028.04967749</c:v>
                </c:pt>
                <c:pt idx="6">
                  <c:v>188401662.11636972</c:v>
                </c:pt>
                <c:pt idx="7">
                  <c:v>195056865.4236418</c:v>
                </c:pt>
                <c:pt idx="8">
                  <c:v>195602573.67649388</c:v>
                </c:pt>
                <c:pt idx="9">
                  <c:v>236150683.54892123</c:v>
                </c:pt>
                <c:pt idx="10">
                  <c:v>244952574.27555442</c:v>
                </c:pt>
                <c:pt idx="11">
                  <c:v>0</c:v>
                </c:pt>
              </c:numCache>
            </c:numRef>
          </c:val>
          <c:smooth val="0"/>
          <c:extLst xmlns:c16r2="http://schemas.microsoft.com/office/drawing/2015/06/chart">
            <c:ext xmlns:c16="http://schemas.microsoft.com/office/drawing/2014/chart" uri="{C3380CC4-5D6E-409C-BE32-E72D297353CC}">
              <c16:uniqueId val="{00000007-C0AE-4AB4-833C-92647FCAE59D}"/>
            </c:ext>
          </c:extLst>
        </c:ser>
        <c:dLbls>
          <c:showLegendKey val="0"/>
          <c:showVal val="0"/>
          <c:showCatName val="0"/>
          <c:showSerName val="0"/>
          <c:showPercent val="0"/>
          <c:showBubbleSize val="0"/>
        </c:dLbls>
        <c:marker val="1"/>
        <c:smooth val="0"/>
        <c:axId val="377678544"/>
        <c:axId val="377678936"/>
      </c:lineChart>
      <c:catAx>
        <c:axId val="377678544"/>
        <c:scaling>
          <c:orientation val="minMax"/>
        </c:scaling>
        <c:delete val="0"/>
        <c:axPos val="b"/>
        <c:numFmt formatCode="General" sourceLinked="1"/>
        <c:majorTickMark val="none"/>
        <c:minorTickMark val="none"/>
        <c:tickLblPos val="nextTo"/>
        <c:spPr>
          <a:noFill/>
          <a:ln w="9525" cap="flat" cmpd="sng" algn="ctr">
            <a:solidFill>
              <a:schemeClr val="lt1">
                <a:lumMod val="95000"/>
                <a:alpha val="10000"/>
              </a:schemeClr>
            </a:solidFill>
            <a:round/>
          </a:ln>
          <a:effectLst/>
        </c:spPr>
        <c:txPr>
          <a:bodyPr rot="-60000000" spcFirstLastPara="1" vertOverflow="ellipsis" vert="horz" wrap="square" anchor="ctr" anchorCtr="1"/>
          <a:lstStyle/>
          <a:p>
            <a:pPr>
              <a:defRPr sz="1400" b="1" i="0" u="none" strike="noStrike" kern="1200" baseline="0">
                <a:solidFill>
                  <a:srgbClr val="FFFF00"/>
                </a:solidFill>
                <a:latin typeface="+mn-lt"/>
                <a:ea typeface="+mn-ea"/>
                <a:cs typeface="+mn-cs"/>
              </a:defRPr>
            </a:pPr>
            <a:endParaRPr lang="cs-CZ"/>
          </a:p>
        </c:txPr>
        <c:crossAx val="377678936"/>
        <c:crosses val="autoZero"/>
        <c:auto val="1"/>
        <c:lblAlgn val="ctr"/>
        <c:lblOffset val="100"/>
        <c:noMultiLvlLbl val="0"/>
      </c:catAx>
      <c:valAx>
        <c:axId val="377678936"/>
        <c:scaling>
          <c:orientation val="minMax"/>
          <c:min val="-12000000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lt1">
                    <a:lumMod val="85000"/>
                  </a:schemeClr>
                </a:solidFill>
                <a:latin typeface="+mn-lt"/>
                <a:ea typeface="+mn-ea"/>
                <a:cs typeface="+mn-cs"/>
              </a:defRPr>
            </a:pPr>
            <a:endParaRPr lang="cs-CZ"/>
          </a:p>
        </c:txPr>
        <c:crossAx val="377678544"/>
        <c:crosses val="autoZero"/>
        <c:crossBetween val="between"/>
      </c:valAx>
      <c:spPr>
        <a:noFill/>
        <a:ln>
          <a:noFill/>
        </a:ln>
        <a:effectLst/>
      </c:spPr>
    </c:plotArea>
    <c:legend>
      <c:legendPos val="b"/>
      <c:layout>
        <c:manualLayout>
          <c:xMode val="edge"/>
          <c:yMode val="edge"/>
          <c:x val="6.9171307759530341E-3"/>
          <c:y val="0.82273660828599693"/>
          <c:w val="0.98637318312796596"/>
          <c:h val="0.17726368264627956"/>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lt1">
                  <a:lumMod val="85000"/>
                </a:schemeClr>
              </a:solidFill>
              <a:latin typeface="+mn-lt"/>
              <a:ea typeface="+mn-ea"/>
              <a:cs typeface="+mn-cs"/>
            </a:defRPr>
          </a:pPr>
          <a:endParaRPr lang="cs-CZ"/>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cs-CZ"/>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lt1"/>
                </a:solidFill>
                <a:latin typeface="+mn-lt"/>
                <a:ea typeface="+mn-ea"/>
                <a:cs typeface="+mn-cs"/>
              </a:defRPr>
            </a:pPr>
            <a:r>
              <a:rPr lang="cs-CZ" sz="1800"/>
              <a:t>VýVOJ  vÝKONNOSTI 2017</a:t>
            </a:r>
          </a:p>
        </c:rich>
      </c:tx>
      <c:overlay val="0"/>
      <c:spPr>
        <a:noFill/>
        <a:ln>
          <a:noFill/>
        </a:ln>
        <a:effectLst/>
      </c:spPr>
      <c:txPr>
        <a:bodyPr rot="0" spcFirstLastPara="1" vertOverflow="ellipsis" vert="horz" wrap="square" anchor="ctr" anchorCtr="1"/>
        <a:lstStyle/>
        <a:p>
          <a:pPr>
            <a:defRPr sz="1800" b="1" i="0" u="none" strike="noStrike" kern="1200" cap="all" spc="100" normalizeH="0" baseline="0">
              <a:solidFill>
                <a:schemeClr val="lt1"/>
              </a:solidFill>
              <a:latin typeface="+mn-lt"/>
              <a:ea typeface="+mn-ea"/>
              <a:cs typeface="+mn-cs"/>
            </a:defRPr>
          </a:pPr>
          <a:endParaRPr lang="cs-CZ"/>
        </a:p>
      </c:txPr>
    </c:title>
    <c:autoTitleDeleted val="0"/>
    <c:plotArea>
      <c:layout>
        <c:manualLayout>
          <c:layoutTarget val="inner"/>
          <c:xMode val="edge"/>
          <c:yMode val="edge"/>
          <c:x val="6.7523225869808523E-2"/>
          <c:y val="0.10395159648967456"/>
          <c:w val="0.91873373593942453"/>
          <c:h val="0.62920159057855274"/>
        </c:manualLayout>
      </c:layout>
      <c:barChart>
        <c:barDir val="col"/>
        <c:grouping val="clustered"/>
        <c:varyColors val="0"/>
        <c:ser>
          <c:idx val="2"/>
          <c:order val="0"/>
          <c:tx>
            <c:strRef>
              <c:f>'Výsledovky, plán, predikce'!$A$131</c:f>
              <c:strCache>
                <c:ptCount val="1"/>
                <c:pt idx="0">
                  <c:v>AMBULANCE</c:v>
                </c:pt>
              </c:strCache>
            </c:strRef>
          </c:tx>
          <c:spPr>
            <a:solidFill>
              <a:srgbClr val="FFFFAF"/>
            </a:solidFill>
            <a:ln>
              <a:noFill/>
            </a:ln>
            <a:effectLst/>
          </c:spPr>
          <c:invertIfNegative val="0"/>
          <c:cat>
            <c:strRef>
              <c:f>'Výsledovky, plán, predikce'!$AZ$125:$BK$125</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predikce'!$AZ$131:$BK$131</c:f>
              <c:numCache>
                <c:formatCode>#,##0</c:formatCode>
                <c:ptCount val="12"/>
                <c:pt idx="0">
                  <c:v>113761612.63000041</c:v>
                </c:pt>
                <c:pt idx="1">
                  <c:v>109842063.42999953</c:v>
                </c:pt>
                <c:pt idx="2">
                  <c:v>121964254.40999922</c:v>
                </c:pt>
                <c:pt idx="3">
                  <c:v>107623587.70999999</c:v>
                </c:pt>
                <c:pt idx="4">
                  <c:v>122378718.86999929</c:v>
                </c:pt>
                <c:pt idx="5">
                  <c:v>120594815.64999953</c:v>
                </c:pt>
                <c:pt idx="6">
                  <c:v>89419906.649999097</c:v>
                </c:pt>
                <c:pt idx="7">
                  <c:v>101436241.43999988</c:v>
                </c:pt>
                <c:pt idx="8">
                  <c:v>109210612.39999983</c:v>
                </c:pt>
                <c:pt idx="9">
                  <c:v>122063856.5100005</c:v>
                </c:pt>
                <c:pt idx="10">
                  <c:v>117999278.8200002</c:v>
                </c:pt>
                <c:pt idx="11">
                  <c:v>93419161.809999511</c:v>
                </c:pt>
              </c:numCache>
            </c:numRef>
          </c:val>
          <c:extLst xmlns:c16r2="http://schemas.microsoft.com/office/drawing/2015/06/chart">
            <c:ext xmlns:c16="http://schemas.microsoft.com/office/drawing/2014/chart" uri="{C3380CC4-5D6E-409C-BE32-E72D297353CC}">
              <c16:uniqueId val="{00000000-40B9-4B36-98F2-C1D528802B2F}"/>
            </c:ext>
          </c:extLst>
        </c:ser>
        <c:dLbls>
          <c:showLegendKey val="0"/>
          <c:showVal val="0"/>
          <c:showCatName val="0"/>
          <c:showSerName val="0"/>
          <c:showPercent val="0"/>
          <c:showBubbleSize val="0"/>
        </c:dLbls>
        <c:gapWidth val="150"/>
        <c:axId val="395547984"/>
        <c:axId val="395540928"/>
      </c:barChart>
      <c:lineChart>
        <c:grouping val="standard"/>
        <c:varyColors val="0"/>
        <c:ser>
          <c:idx val="0"/>
          <c:order val="2"/>
          <c:tx>
            <c:v>Ambulance</c:v>
          </c:tx>
          <c:spPr>
            <a:ln w="66675" cap="rnd">
              <a:solidFill>
                <a:srgbClr val="FFFF00"/>
              </a:solidFill>
              <a:round/>
            </a:ln>
            <a:effectLst>
              <a:outerShdw dist="25400" dir="2700000" algn="tl" rotWithShape="0">
                <a:schemeClr val="accent1"/>
              </a:outerShdw>
            </a:effectLst>
          </c:spPr>
          <c:marker>
            <c:symbol val="none"/>
          </c:marker>
          <c:cat>
            <c:strRef>
              <c:f>'Výsledovky, plán, predikce'!$AZ$125:$BK$125</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predikce'!$AZ$131:$BK$131</c:f>
              <c:numCache>
                <c:formatCode>#,##0</c:formatCode>
                <c:ptCount val="12"/>
                <c:pt idx="0">
                  <c:v>113761612.63000041</c:v>
                </c:pt>
                <c:pt idx="1">
                  <c:v>109842063.42999953</c:v>
                </c:pt>
                <c:pt idx="2">
                  <c:v>121964254.40999922</c:v>
                </c:pt>
                <c:pt idx="3">
                  <c:v>107623587.70999999</c:v>
                </c:pt>
                <c:pt idx="4">
                  <c:v>122378718.86999929</c:v>
                </c:pt>
                <c:pt idx="5">
                  <c:v>120594815.64999953</c:v>
                </c:pt>
                <c:pt idx="6">
                  <c:v>89419906.649999097</c:v>
                </c:pt>
                <c:pt idx="7">
                  <c:v>101436241.43999988</c:v>
                </c:pt>
                <c:pt idx="8">
                  <c:v>109210612.39999983</c:v>
                </c:pt>
                <c:pt idx="9">
                  <c:v>122063856.5100005</c:v>
                </c:pt>
                <c:pt idx="10">
                  <c:v>117999278.8200002</c:v>
                </c:pt>
                <c:pt idx="11">
                  <c:v>93419161.809999511</c:v>
                </c:pt>
              </c:numCache>
            </c:numRef>
          </c:val>
          <c:smooth val="0"/>
          <c:extLst xmlns:c16r2="http://schemas.microsoft.com/office/drawing/2015/06/chart">
            <c:ext xmlns:c16="http://schemas.microsoft.com/office/drawing/2014/chart" uri="{C3380CC4-5D6E-409C-BE32-E72D297353CC}">
              <c16:uniqueId val="{00000001-40B9-4B36-98F2-C1D528802B2F}"/>
            </c:ext>
          </c:extLst>
        </c:ser>
        <c:dLbls>
          <c:showLegendKey val="0"/>
          <c:showVal val="0"/>
          <c:showCatName val="0"/>
          <c:showSerName val="0"/>
          <c:showPercent val="0"/>
          <c:showBubbleSize val="0"/>
        </c:dLbls>
        <c:marker val="1"/>
        <c:smooth val="0"/>
        <c:axId val="395547984"/>
        <c:axId val="395540928"/>
      </c:lineChart>
      <c:lineChart>
        <c:grouping val="standard"/>
        <c:varyColors val="0"/>
        <c:ser>
          <c:idx val="4"/>
          <c:order val="1"/>
          <c:tx>
            <c:strRef>
              <c:f>'Výsledovky, plán, predikce'!$A$130</c:f>
              <c:strCache>
                <c:ptCount val="1"/>
                <c:pt idx="0">
                  <c:v>DRG CM</c:v>
                </c:pt>
              </c:strCache>
            </c:strRef>
          </c:tx>
          <c:spPr>
            <a:ln w="82550" cap="rnd">
              <a:solidFill>
                <a:srgbClr val="C00000"/>
              </a:solidFill>
              <a:round/>
            </a:ln>
            <a:effectLst>
              <a:outerShdw dist="25400" dir="2700000" algn="tl" rotWithShape="0">
                <a:schemeClr val="accent5"/>
              </a:outerShdw>
            </a:effectLst>
          </c:spPr>
          <c:marker>
            <c:symbol val="none"/>
          </c:marker>
          <c:cat>
            <c:strRef>
              <c:f>'Výsledovky, plán, predikce'!$AZ$125:$BK$125</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predikce'!$AZ$130:$BK$130</c:f>
              <c:numCache>
                <c:formatCode>#,##0.00</c:formatCode>
                <c:ptCount val="12"/>
                <c:pt idx="0">
                  <c:v>6210.9491999999927</c:v>
                </c:pt>
                <c:pt idx="1">
                  <c:v>6821.7538999999715</c:v>
                </c:pt>
                <c:pt idx="2">
                  <c:v>7487.9398999999557</c:v>
                </c:pt>
                <c:pt idx="3">
                  <c:v>6893.4151999999749</c:v>
                </c:pt>
                <c:pt idx="4">
                  <c:v>7474.0738999999712</c:v>
                </c:pt>
                <c:pt idx="5">
                  <c:v>7711.8876999999657</c:v>
                </c:pt>
                <c:pt idx="6">
                  <c:v>5589.1985999999797</c:v>
                </c:pt>
                <c:pt idx="7">
                  <c:v>6192.6208999999726</c:v>
                </c:pt>
                <c:pt idx="8">
                  <c:v>7113.718399999967</c:v>
                </c:pt>
                <c:pt idx="9">
                  <c:v>7105.2518999999538</c:v>
                </c:pt>
                <c:pt idx="10">
                  <c:v>6993.8831999999638</c:v>
                </c:pt>
                <c:pt idx="11">
                  <c:v>6169.7374999999774</c:v>
                </c:pt>
              </c:numCache>
            </c:numRef>
          </c:val>
          <c:smooth val="0"/>
          <c:extLst xmlns:c16r2="http://schemas.microsoft.com/office/drawing/2015/06/chart">
            <c:ext xmlns:c16="http://schemas.microsoft.com/office/drawing/2014/chart" uri="{C3380CC4-5D6E-409C-BE32-E72D297353CC}">
              <c16:uniqueId val="{00000002-40B9-4B36-98F2-C1D528802B2F}"/>
            </c:ext>
          </c:extLst>
        </c:ser>
        <c:dLbls>
          <c:showLegendKey val="0"/>
          <c:showVal val="0"/>
          <c:showCatName val="0"/>
          <c:showSerName val="0"/>
          <c:showPercent val="0"/>
          <c:showBubbleSize val="0"/>
        </c:dLbls>
        <c:marker val="1"/>
        <c:smooth val="0"/>
        <c:axId val="395542496"/>
        <c:axId val="395546808"/>
      </c:lineChart>
      <c:catAx>
        <c:axId val="395547984"/>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800" b="1" i="0" u="none" strike="noStrike" kern="1200" spc="100" baseline="0">
                <a:solidFill>
                  <a:srgbClr val="FFFF00"/>
                </a:solidFill>
                <a:latin typeface="+mn-lt"/>
                <a:ea typeface="+mn-ea"/>
                <a:cs typeface="+mn-cs"/>
              </a:defRPr>
            </a:pPr>
            <a:endParaRPr lang="cs-CZ"/>
          </a:p>
        </c:txPr>
        <c:crossAx val="395540928"/>
        <c:crosses val="autoZero"/>
        <c:auto val="1"/>
        <c:lblAlgn val="ctr"/>
        <c:lblOffset val="100"/>
        <c:noMultiLvlLbl val="0"/>
      </c:catAx>
      <c:valAx>
        <c:axId val="395540928"/>
        <c:scaling>
          <c:orientation val="minMax"/>
          <c:max val="300000000"/>
        </c:scaling>
        <c:delete val="0"/>
        <c:axPos val="l"/>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FFFF00"/>
                </a:solidFill>
                <a:latin typeface="+mn-lt"/>
                <a:ea typeface="+mn-ea"/>
                <a:cs typeface="+mn-cs"/>
              </a:defRPr>
            </a:pPr>
            <a:endParaRPr lang="cs-CZ"/>
          </a:p>
        </c:txPr>
        <c:crossAx val="395547984"/>
        <c:crosses val="autoZero"/>
        <c:crossBetween val="between"/>
      </c:valAx>
      <c:valAx>
        <c:axId val="395546808"/>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FFB8A7"/>
                </a:solidFill>
                <a:latin typeface="+mn-lt"/>
                <a:ea typeface="+mn-ea"/>
                <a:cs typeface="+mn-cs"/>
              </a:defRPr>
            </a:pPr>
            <a:endParaRPr lang="cs-CZ"/>
          </a:p>
        </c:txPr>
        <c:crossAx val="395542496"/>
        <c:crosses val="max"/>
        <c:crossBetween val="between"/>
      </c:valAx>
      <c:catAx>
        <c:axId val="395542496"/>
        <c:scaling>
          <c:orientation val="minMax"/>
        </c:scaling>
        <c:delete val="1"/>
        <c:axPos val="b"/>
        <c:numFmt formatCode="General" sourceLinked="1"/>
        <c:majorTickMark val="out"/>
        <c:minorTickMark val="none"/>
        <c:tickLblPos val="nextTo"/>
        <c:crossAx val="395546808"/>
        <c:crosses val="autoZero"/>
        <c:auto val="1"/>
        <c:lblAlgn val="ctr"/>
        <c:lblOffset val="100"/>
        <c:noMultiLvlLbl val="0"/>
      </c:catAx>
      <c:spPr>
        <a:noFill/>
        <a:ln>
          <a:noFill/>
        </a:ln>
        <a:effectLst/>
      </c:spPr>
    </c:plotArea>
    <c:legend>
      <c:legendPos val="b"/>
      <c:layout>
        <c:manualLayout>
          <c:xMode val="edge"/>
          <c:yMode val="edge"/>
          <c:x val="0.27082064593029043"/>
          <c:y val="0.9044684799580881"/>
          <c:w val="0.47757197443876648"/>
          <c:h val="6.336537027255598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lt1"/>
              </a:solidFill>
              <a:latin typeface="+mn-lt"/>
              <a:ea typeface="+mn-ea"/>
              <a:cs typeface="+mn-cs"/>
            </a:defRPr>
          </a:pPr>
          <a:endParaRPr lang="cs-CZ"/>
        </a:p>
      </c:txPr>
    </c:legend>
    <c:plotVisOnly val="1"/>
    <c:dispBlanksAs val="gap"/>
    <c:showDLblsOverMax val="0"/>
  </c:chart>
  <c:spPr>
    <a:solidFill>
      <a:schemeClr val="accent5">
        <a:lumMod val="75000"/>
      </a:schemeClr>
    </a:solidFill>
    <a:ln w="9525" cap="flat" cmpd="sng" algn="ctr">
      <a:solidFill>
        <a:schemeClr val="accent1"/>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all" spc="100" normalizeH="0" baseline="0">
                <a:solidFill>
                  <a:schemeClr val="lt1"/>
                </a:solidFill>
                <a:latin typeface="+mn-lt"/>
                <a:ea typeface="+mn-ea"/>
                <a:cs typeface="+mn-cs"/>
              </a:defRPr>
            </a:pPr>
            <a:r>
              <a:rPr lang="cs-CZ" sz="2000"/>
              <a:t>VýVOJ  PODÍLU TRŽEB NA</a:t>
            </a:r>
            <a:r>
              <a:rPr lang="cs-CZ" sz="2000" baseline="0"/>
              <a:t> 1 Kč nákladů ON</a:t>
            </a:r>
            <a:r>
              <a:rPr lang="cs-CZ" sz="2000"/>
              <a:t> 2017</a:t>
            </a:r>
          </a:p>
        </c:rich>
      </c:tx>
      <c:overlay val="0"/>
      <c:spPr>
        <a:noFill/>
        <a:ln>
          <a:noFill/>
        </a:ln>
        <a:effectLst/>
      </c:spPr>
      <c:txPr>
        <a:bodyPr rot="0" spcFirstLastPara="1" vertOverflow="ellipsis" vert="horz" wrap="square" anchor="ctr" anchorCtr="1"/>
        <a:lstStyle/>
        <a:p>
          <a:pPr>
            <a:defRPr sz="2000" b="1" i="0" u="none" strike="noStrike" kern="1200" cap="all" spc="100" normalizeH="0" baseline="0">
              <a:solidFill>
                <a:schemeClr val="lt1"/>
              </a:solidFill>
              <a:latin typeface="+mn-lt"/>
              <a:ea typeface="+mn-ea"/>
              <a:cs typeface="+mn-cs"/>
            </a:defRPr>
          </a:pPr>
          <a:endParaRPr lang="cs-CZ"/>
        </a:p>
      </c:txPr>
    </c:title>
    <c:autoTitleDeleted val="0"/>
    <c:plotArea>
      <c:layout>
        <c:manualLayout>
          <c:layoutTarget val="inner"/>
          <c:xMode val="edge"/>
          <c:yMode val="edge"/>
          <c:x val="6.7523225869808523E-2"/>
          <c:y val="0.10395159648967456"/>
          <c:w val="0.91873373593942453"/>
          <c:h val="0.62920159057855274"/>
        </c:manualLayout>
      </c:layout>
      <c:lineChart>
        <c:grouping val="standard"/>
        <c:varyColors val="0"/>
        <c:ser>
          <c:idx val="2"/>
          <c:order val="0"/>
          <c:tx>
            <c:strRef>
              <c:f>'Výsledovky, plán, predikce'!$A$132</c:f>
              <c:strCache>
                <c:ptCount val="1"/>
                <c:pt idx="0">
                  <c:v>Podíl Tržeb z běžné činnosti / ON</c:v>
                </c:pt>
              </c:strCache>
            </c:strRef>
          </c:tx>
          <c:spPr>
            <a:ln w="88900" cap="rnd">
              <a:solidFill>
                <a:schemeClr val="accent6">
                  <a:lumMod val="20000"/>
                  <a:lumOff val="80000"/>
                </a:schemeClr>
              </a:solidFill>
              <a:round/>
            </a:ln>
            <a:effectLst>
              <a:outerShdw dist="25400" dir="2700000" algn="tl" rotWithShape="0">
                <a:schemeClr val="accent3"/>
              </a:outerShdw>
            </a:effectLst>
          </c:spPr>
          <c:marker>
            <c:symbol val="none"/>
          </c:marker>
          <c:cat>
            <c:strRef>
              <c:f>'Výsledovky, plán, predikce'!$AZ$125:$BK$125</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predikce'!$AZ$132:$BK$132</c:f>
              <c:numCache>
                <c:formatCode>#\ ##0.000</c:formatCode>
                <c:ptCount val="12"/>
                <c:pt idx="0">
                  <c:v>2.4149092871252837</c:v>
                </c:pt>
                <c:pt idx="1">
                  <c:v>2.5386663077935614</c:v>
                </c:pt>
                <c:pt idx="2">
                  <c:v>2.7571008608415046</c:v>
                </c:pt>
                <c:pt idx="3">
                  <c:v>2.3483174048953792</c:v>
                </c:pt>
                <c:pt idx="4">
                  <c:v>2.7646919638066429</c:v>
                </c:pt>
                <c:pt idx="5">
                  <c:v>2.7626149667291338</c:v>
                </c:pt>
                <c:pt idx="6">
                  <c:v>1.4690549999626039</c:v>
                </c:pt>
                <c:pt idx="7">
                  <c:v>2.2171773043172585</c:v>
                </c:pt>
                <c:pt idx="8">
                  <c:v>2.3608411982787767</c:v>
                </c:pt>
                <c:pt idx="9">
                  <c:v>2.4992588159827793</c:v>
                </c:pt>
                <c:pt idx="10">
                  <c:v>1.9376345441487655</c:v>
                </c:pt>
                <c:pt idx="11">
                  <c:v>1.9071955562747431</c:v>
                </c:pt>
              </c:numCache>
            </c:numRef>
          </c:val>
          <c:smooth val="0"/>
          <c:extLst xmlns:c16r2="http://schemas.microsoft.com/office/drawing/2015/06/chart">
            <c:ext xmlns:c16="http://schemas.microsoft.com/office/drawing/2014/chart" uri="{C3380CC4-5D6E-409C-BE32-E72D297353CC}">
              <c16:uniqueId val="{00000000-FA7E-4241-A42B-8D66D08C2647}"/>
            </c:ext>
          </c:extLst>
        </c:ser>
        <c:dLbls>
          <c:showLegendKey val="0"/>
          <c:showVal val="0"/>
          <c:showCatName val="0"/>
          <c:showSerName val="0"/>
          <c:showPercent val="0"/>
          <c:showBubbleSize val="0"/>
        </c:dLbls>
        <c:smooth val="0"/>
        <c:axId val="395544064"/>
        <c:axId val="395547200"/>
      </c:lineChart>
      <c:catAx>
        <c:axId val="395544064"/>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rgbClr val="FFFF00"/>
                </a:solidFill>
                <a:latin typeface="+mn-lt"/>
                <a:ea typeface="+mn-ea"/>
                <a:cs typeface="+mn-cs"/>
              </a:defRPr>
            </a:pPr>
            <a:endParaRPr lang="cs-CZ"/>
          </a:p>
        </c:txPr>
        <c:crossAx val="395547200"/>
        <c:crosses val="autoZero"/>
        <c:auto val="1"/>
        <c:lblAlgn val="ctr"/>
        <c:lblOffset val="100"/>
        <c:noMultiLvlLbl val="0"/>
      </c:catAx>
      <c:valAx>
        <c:axId val="395547200"/>
        <c:scaling>
          <c:orientation val="minMax"/>
        </c:scaling>
        <c:delete val="0"/>
        <c:axPos val="l"/>
        <c:majorGridlines>
          <c:spPr>
            <a:ln w="9525" cap="flat" cmpd="sng" algn="ctr">
              <a:solidFill>
                <a:schemeClr val="lt1">
                  <a:alpha val="25000"/>
                </a:schemeClr>
              </a:solidFill>
              <a:round/>
            </a:ln>
            <a:effectLst/>
          </c:spPr>
        </c:majorGridlines>
        <c:numFmt formatCode="#\ ##0.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lt1"/>
                </a:solidFill>
                <a:latin typeface="+mn-lt"/>
                <a:ea typeface="+mn-ea"/>
                <a:cs typeface="+mn-cs"/>
              </a:defRPr>
            </a:pPr>
            <a:endParaRPr lang="cs-CZ"/>
          </a:p>
        </c:txPr>
        <c:crossAx val="395544064"/>
        <c:crosses val="autoZero"/>
        <c:crossBetween val="between"/>
      </c:valAx>
      <c:spPr>
        <a:noFill/>
        <a:ln>
          <a:noFill/>
        </a:ln>
        <a:effectLst/>
      </c:spPr>
    </c:plotArea>
    <c:legend>
      <c:legendPos val="b"/>
      <c:layout>
        <c:manualLayout>
          <c:xMode val="edge"/>
          <c:yMode val="edge"/>
          <c:x val="0.34578039600511506"/>
          <c:y val="0.85616335961533185"/>
          <c:w val="0.38480152377885773"/>
          <c:h val="6.633880089841637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lt1"/>
              </a:solidFill>
              <a:latin typeface="+mn-lt"/>
              <a:ea typeface="+mn-ea"/>
              <a:cs typeface="+mn-cs"/>
            </a:defRPr>
          </a:pPr>
          <a:endParaRPr lang="cs-CZ"/>
        </a:p>
      </c:txPr>
    </c:legend>
    <c:plotVisOnly val="1"/>
    <c:dispBlanksAs val="gap"/>
    <c:showDLblsOverMax val="0"/>
  </c:chart>
  <c:spPr>
    <a:solidFill>
      <a:schemeClr val="accent5">
        <a:lumMod val="75000"/>
      </a:schemeClr>
    </a:solidFill>
    <a:ln w="9525" cap="flat" cmpd="sng" algn="ctr">
      <a:solidFill>
        <a:schemeClr val="accent1"/>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00" normalizeH="0" baseline="0">
                <a:solidFill>
                  <a:schemeClr val="lt1"/>
                </a:solidFill>
                <a:latin typeface="+mn-lt"/>
                <a:ea typeface="+mn-ea"/>
                <a:cs typeface="+mn-cs"/>
              </a:defRPr>
            </a:pPr>
            <a:r>
              <a:rPr lang="cs-CZ" sz="1800"/>
              <a:t>VýVOJ  vÝKONNOSTI 2018</a:t>
            </a:r>
          </a:p>
        </c:rich>
      </c:tx>
      <c:overlay val="0"/>
      <c:spPr>
        <a:noFill/>
        <a:ln>
          <a:noFill/>
        </a:ln>
        <a:effectLst/>
      </c:spPr>
      <c:txPr>
        <a:bodyPr rot="0" spcFirstLastPara="1" vertOverflow="ellipsis" vert="horz" wrap="square" anchor="ctr" anchorCtr="1"/>
        <a:lstStyle/>
        <a:p>
          <a:pPr>
            <a:defRPr sz="1800" b="1" i="0" u="none" strike="noStrike" kern="1200" cap="all" spc="100" normalizeH="0" baseline="0">
              <a:solidFill>
                <a:schemeClr val="lt1"/>
              </a:solidFill>
              <a:latin typeface="+mn-lt"/>
              <a:ea typeface="+mn-ea"/>
              <a:cs typeface="+mn-cs"/>
            </a:defRPr>
          </a:pPr>
          <a:endParaRPr lang="cs-CZ"/>
        </a:p>
      </c:txPr>
    </c:title>
    <c:autoTitleDeleted val="0"/>
    <c:plotArea>
      <c:layout>
        <c:manualLayout>
          <c:layoutTarget val="inner"/>
          <c:xMode val="edge"/>
          <c:yMode val="edge"/>
          <c:x val="6.7523225869808523E-2"/>
          <c:y val="0.10395159648967456"/>
          <c:w val="0.91873373593942453"/>
          <c:h val="0.62920159057855274"/>
        </c:manualLayout>
      </c:layout>
      <c:barChart>
        <c:barDir val="col"/>
        <c:grouping val="stacked"/>
        <c:varyColors val="0"/>
        <c:ser>
          <c:idx val="2"/>
          <c:order val="0"/>
          <c:tx>
            <c:strRef>
              <c:f>'Výsledovky, plán, predikce'!$A$131</c:f>
              <c:strCache>
                <c:ptCount val="1"/>
                <c:pt idx="0">
                  <c:v>AMBULANCE</c:v>
                </c:pt>
              </c:strCache>
            </c:strRef>
          </c:tx>
          <c:spPr>
            <a:solidFill>
              <a:srgbClr val="FFFFAF"/>
            </a:solidFill>
            <a:ln w="28575">
              <a:noFill/>
            </a:ln>
            <a:effectLst/>
          </c:spPr>
          <c:invertIfNegative val="0"/>
          <c:cat>
            <c:strRef>
              <c:f>'Výsledovky, plán, predikce'!$AN$125:$AY$125</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predikce'!$AN$131:$AY$131</c:f>
              <c:numCache>
                <c:formatCode>#,##0</c:formatCode>
                <c:ptCount val="12"/>
                <c:pt idx="0">
                  <c:v>125181292.40000027</c:v>
                </c:pt>
                <c:pt idx="1">
                  <c:v>114689352.49999979</c:v>
                </c:pt>
                <c:pt idx="2">
                  <c:v>120533758.48999931</c:v>
                </c:pt>
                <c:pt idx="3">
                  <c:v>124332872.7299999</c:v>
                </c:pt>
                <c:pt idx="4">
                  <c:v>125302383.51000023</c:v>
                </c:pt>
                <c:pt idx="5">
                  <c:v>120759177.04999968</c:v>
                </c:pt>
                <c:pt idx="6">
                  <c:v>98324105.859999955</c:v>
                </c:pt>
                <c:pt idx="7">
                  <c:v>100920947.44000006</c:v>
                </c:pt>
                <c:pt idx="8">
                  <c:v>110578569.34999938</c:v>
                </c:pt>
                <c:pt idx="9">
                  <c:v>129518244.32999982</c:v>
                </c:pt>
                <c:pt idx="10">
                  <c:v>128204809.44999988</c:v>
                </c:pt>
                <c:pt idx="11">
                  <c:v>92936033.019999281</c:v>
                </c:pt>
              </c:numCache>
            </c:numRef>
          </c:val>
          <c:extLst xmlns:c16r2="http://schemas.microsoft.com/office/drawing/2015/06/chart">
            <c:ext xmlns:c16="http://schemas.microsoft.com/office/drawing/2014/chart" uri="{C3380CC4-5D6E-409C-BE32-E72D297353CC}">
              <c16:uniqueId val="{00000000-CD06-4732-BBA7-B0976F71E039}"/>
            </c:ext>
          </c:extLst>
        </c:ser>
        <c:dLbls>
          <c:showLegendKey val="0"/>
          <c:showVal val="0"/>
          <c:showCatName val="0"/>
          <c:showSerName val="0"/>
          <c:showPercent val="0"/>
          <c:showBubbleSize val="0"/>
        </c:dLbls>
        <c:gapWidth val="150"/>
        <c:axId val="395542104"/>
        <c:axId val="395548376"/>
      </c:barChart>
      <c:lineChart>
        <c:grouping val="standard"/>
        <c:varyColors val="0"/>
        <c:ser>
          <c:idx val="0"/>
          <c:order val="1"/>
          <c:tx>
            <c:v>Ambulance</c:v>
          </c:tx>
          <c:spPr>
            <a:ln w="66675" cap="rnd">
              <a:solidFill>
                <a:srgbClr val="FFFF00"/>
              </a:solidFill>
              <a:round/>
            </a:ln>
            <a:effectLst>
              <a:outerShdw dist="25400" dir="2700000" algn="tl" rotWithShape="0">
                <a:schemeClr val="accent1"/>
              </a:outerShdw>
            </a:effectLst>
          </c:spPr>
          <c:marker>
            <c:symbol val="none"/>
          </c:marker>
          <c:cat>
            <c:strRef>
              <c:f>'Výsledovky, plán, predikce'!$AN$125:$AY$125</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predikce'!$AN$131:$AY$131</c:f>
              <c:numCache>
                <c:formatCode>#,##0</c:formatCode>
                <c:ptCount val="12"/>
                <c:pt idx="0">
                  <c:v>125181292.40000027</c:v>
                </c:pt>
                <c:pt idx="1">
                  <c:v>114689352.49999979</c:v>
                </c:pt>
                <c:pt idx="2">
                  <c:v>120533758.48999931</c:v>
                </c:pt>
                <c:pt idx="3">
                  <c:v>124332872.7299999</c:v>
                </c:pt>
                <c:pt idx="4">
                  <c:v>125302383.51000023</c:v>
                </c:pt>
                <c:pt idx="5">
                  <c:v>120759177.04999968</c:v>
                </c:pt>
                <c:pt idx="6">
                  <c:v>98324105.859999955</c:v>
                </c:pt>
                <c:pt idx="7">
                  <c:v>100920947.44000006</c:v>
                </c:pt>
                <c:pt idx="8">
                  <c:v>110578569.34999938</c:v>
                </c:pt>
                <c:pt idx="9">
                  <c:v>129518244.32999982</c:v>
                </c:pt>
                <c:pt idx="10">
                  <c:v>128204809.44999988</c:v>
                </c:pt>
                <c:pt idx="11">
                  <c:v>92936033.019999281</c:v>
                </c:pt>
              </c:numCache>
            </c:numRef>
          </c:val>
          <c:smooth val="0"/>
          <c:extLst xmlns:c16r2="http://schemas.microsoft.com/office/drawing/2015/06/chart">
            <c:ext xmlns:c16="http://schemas.microsoft.com/office/drawing/2014/chart" uri="{C3380CC4-5D6E-409C-BE32-E72D297353CC}">
              <c16:uniqueId val="{00000001-CD06-4732-BBA7-B0976F71E039}"/>
            </c:ext>
          </c:extLst>
        </c:ser>
        <c:dLbls>
          <c:showLegendKey val="0"/>
          <c:showVal val="0"/>
          <c:showCatName val="0"/>
          <c:showSerName val="0"/>
          <c:showPercent val="0"/>
          <c:showBubbleSize val="0"/>
        </c:dLbls>
        <c:marker val="1"/>
        <c:smooth val="0"/>
        <c:axId val="395542104"/>
        <c:axId val="395548376"/>
      </c:lineChart>
      <c:lineChart>
        <c:grouping val="standard"/>
        <c:varyColors val="0"/>
        <c:ser>
          <c:idx val="3"/>
          <c:order val="2"/>
          <c:tx>
            <c:v>CM</c:v>
          </c:tx>
          <c:spPr>
            <a:ln w="66675" cap="rnd">
              <a:solidFill>
                <a:srgbClr val="C00000"/>
              </a:solidFill>
              <a:round/>
            </a:ln>
            <a:effectLst>
              <a:outerShdw dist="25400" dir="2700000" algn="tl" rotWithShape="0">
                <a:schemeClr val="accent4"/>
              </a:outerShdw>
            </a:effectLst>
          </c:spPr>
          <c:marker>
            <c:symbol val="none"/>
          </c:marker>
          <c:val>
            <c:numRef>
              <c:f>'Výsledovky, plán, predikce'!$AN$130:$AY$130</c:f>
              <c:numCache>
                <c:formatCode>#,##0.00</c:formatCode>
                <c:ptCount val="12"/>
                <c:pt idx="0">
                  <c:v>6575.9971999999589</c:v>
                </c:pt>
                <c:pt idx="1">
                  <c:v>7120.4864999999591</c:v>
                </c:pt>
                <c:pt idx="2">
                  <c:v>7643.6934999999867</c:v>
                </c:pt>
                <c:pt idx="3">
                  <c:v>7473.8982999999462</c:v>
                </c:pt>
                <c:pt idx="4">
                  <c:v>7108.009099999962</c:v>
                </c:pt>
                <c:pt idx="5">
                  <c:v>7709.0496999999586</c:v>
                </c:pt>
                <c:pt idx="6">
                  <c:v>5386.9443999999776</c:v>
                </c:pt>
                <c:pt idx="7">
                  <c:v>5765.2419999999602</c:v>
                </c:pt>
                <c:pt idx="8">
                  <c:v>6422.2193999999754</c:v>
                </c:pt>
                <c:pt idx="9">
                  <c:v>7479.0571999999447</c:v>
                </c:pt>
                <c:pt idx="10">
                  <c:v>7477.8366999999607</c:v>
                </c:pt>
                <c:pt idx="11">
                  <c:v>6226.2227999999741</c:v>
                </c:pt>
              </c:numCache>
            </c:numRef>
          </c:val>
          <c:smooth val="0"/>
          <c:extLst xmlns:c16r2="http://schemas.microsoft.com/office/drawing/2015/06/chart">
            <c:ext xmlns:c16="http://schemas.microsoft.com/office/drawing/2014/chart" uri="{C3380CC4-5D6E-409C-BE32-E72D297353CC}">
              <c16:uniqueId val="{00000002-CD06-4732-BBA7-B0976F71E039}"/>
            </c:ext>
          </c:extLst>
        </c:ser>
        <c:dLbls>
          <c:showLegendKey val="0"/>
          <c:showVal val="0"/>
          <c:showCatName val="0"/>
          <c:showSerName val="0"/>
          <c:showPercent val="0"/>
          <c:showBubbleSize val="0"/>
        </c:dLbls>
        <c:marker val="1"/>
        <c:smooth val="0"/>
        <c:axId val="395541320"/>
        <c:axId val="395543280"/>
      </c:lineChart>
      <c:catAx>
        <c:axId val="395542104"/>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800" b="1" i="0" u="none" strike="noStrike" kern="1200" spc="100" baseline="0">
                <a:solidFill>
                  <a:srgbClr val="FFFF00"/>
                </a:solidFill>
                <a:latin typeface="+mn-lt"/>
                <a:ea typeface="+mn-ea"/>
                <a:cs typeface="+mn-cs"/>
              </a:defRPr>
            </a:pPr>
            <a:endParaRPr lang="cs-CZ"/>
          </a:p>
        </c:txPr>
        <c:crossAx val="395548376"/>
        <c:crosses val="autoZero"/>
        <c:auto val="1"/>
        <c:lblAlgn val="ctr"/>
        <c:lblOffset val="100"/>
        <c:noMultiLvlLbl val="0"/>
      </c:catAx>
      <c:valAx>
        <c:axId val="395548376"/>
        <c:scaling>
          <c:orientation val="minMax"/>
          <c:max val="310000000"/>
          <c:min val="0"/>
        </c:scaling>
        <c:delete val="0"/>
        <c:axPos val="l"/>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FFFF00"/>
                </a:solidFill>
                <a:latin typeface="+mn-lt"/>
                <a:ea typeface="+mn-ea"/>
                <a:cs typeface="+mn-cs"/>
              </a:defRPr>
            </a:pPr>
            <a:endParaRPr lang="cs-CZ"/>
          </a:p>
        </c:txPr>
        <c:crossAx val="395542104"/>
        <c:crosses val="autoZero"/>
        <c:crossBetween val="between"/>
      </c:valAx>
      <c:valAx>
        <c:axId val="395543280"/>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rgbClr val="C00000"/>
                </a:solidFill>
                <a:latin typeface="+mn-lt"/>
                <a:ea typeface="+mn-ea"/>
                <a:cs typeface="+mn-cs"/>
              </a:defRPr>
            </a:pPr>
            <a:endParaRPr lang="cs-CZ"/>
          </a:p>
        </c:txPr>
        <c:crossAx val="395541320"/>
        <c:crosses val="max"/>
        <c:crossBetween val="between"/>
      </c:valAx>
      <c:catAx>
        <c:axId val="395541320"/>
        <c:scaling>
          <c:orientation val="minMax"/>
        </c:scaling>
        <c:delete val="1"/>
        <c:axPos val="b"/>
        <c:numFmt formatCode="General" sourceLinked="1"/>
        <c:majorTickMark val="out"/>
        <c:minorTickMark val="none"/>
        <c:tickLblPos val="nextTo"/>
        <c:crossAx val="395543280"/>
        <c:crosses val="autoZero"/>
        <c:auto val="1"/>
        <c:lblAlgn val="ctr"/>
        <c:lblOffset val="100"/>
        <c:noMultiLvlLbl val="0"/>
      </c:catAx>
      <c:spPr>
        <a:noFill/>
        <a:ln>
          <a:noFill/>
        </a:ln>
        <a:effectLst/>
      </c:spPr>
    </c:plotArea>
    <c:legend>
      <c:legendPos val="b"/>
      <c:layout>
        <c:manualLayout>
          <c:xMode val="edge"/>
          <c:yMode val="edge"/>
          <c:x val="0.31358014376877702"/>
          <c:y val="0.91080338736881561"/>
          <c:w val="0.41438101490716855"/>
          <c:h val="6.336537027255598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lt1"/>
              </a:solidFill>
              <a:latin typeface="+mn-lt"/>
              <a:ea typeface="+mn-ea"/>
              <a:cs typeface="+mn-cs"/>
            </a:defRPr>
          </a:pPr>
          <a:endParaRPr lang="cs-CZ"/>
        </a:p>
      </c:txPr>
    </c:legend>
    <c:plotVisOnly val="1"/>
    <c:dispBlanksAs val="gap"/>
    <c:showDLblsOverMax val="0"/>
  </c:chart>
  <c:spPr>
    <a:solidFill>
      <a:srgbClr val="92D050"/>
    </a:solidFill>
    <a:ln w="9525" cap="flat" cmpd="sng" algn="ctr">
      <a:solidFill>
        <a:schemeClr val="accent1"/>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cap="all" spc="100" normalizeH="0" baseline="0">
                <a:solidFill>
                  <a:schemeClr val="lt1"/>
                </a:solidFill>
                <a:latin typeface="+mn-lt"/>
                <a:ea typeface="+mn-ea"/>
                <a:cs typeface="+mn-cs"/>
              </a:defRPr>
            </a:pPr>
            <a:r>
              <a:rPr lang="cs-CZ" sz="2000"/>
              <a:t>VýVOJ  PODÍLU TRŽEB NA</a:t>
            </a:r>
            <a:r>
              <a:rPr lang="cs-CZ" sz="2000" baseline="0"/>
              <a:t> 1 Kč nákladů ON</a:t>
            </a:r>
            <a:r>
              <a:rPr lang="cs-CZ" sz="2000"/>
              <a:t> 2018</a:t>
            </a:r>
          </a:p>
        </c:rich>
      </c:tx>
      <c:overlay val="0"/>
      <c:spPr>
        <a:noFill/>
        <a:ln>
          <a:noFill/>
        </a:ln>
        <a:effectLst/>
      </c:spPr>
      <c:txPr>
        <a:bodyPr rot="0" spcFirstLastPara="1" vertOverflow="ellipsis" vert="horz" wrap="square" anchor="ctr" anchorCtr="1"/>
        <a:lstStyle/>
        <a:p>
          <a:pPr>
            <a:defRPr sz="2000" b="1" i="0" u="none" strike="noStrike" kern="1200" cap="all" spc="100" normalizeH="0" baseline="0">
              <a:solidFill>
                <a:schemeClr val="lt1"/>
              </a:solidFill>
              <a:latin typeface="+mn-lt"/>
              <a:ea typeface="+mn-ea"/>
              <a:cs typeface="+mn-cs"/>
            </a:defRPr>
          </a:pPr>
          <a:endParaRPr lang="cs-CZ"/>
        </a:p>
      </c:txPr>
    </c:title>
    <c:autoTitleDeleted val="0"/>
    <c:plotArea>
      <c:layout>
        <c:manualLayout>
          <c:layoutTarget val="inner"/>
          <c:xMode val="edge"/>
          <c:yMode val="edge"/>
          <c:x val="6.7523225869808523E-2"/>
          <c:y val="0.10395159648967456"/>
          <c:w val="0.91873373593942453"/>
          <c:h val="0.62920159057855274"/>
        </c:manualLayout>
      </c:layout>
      <c:lineChart>
        <c:grouping val="standard"/>
        <c:varyColors val="0"/>
        <c:ser>
          <c:idx val="2"/>
          <c:order val="0"/>
          <c:tx>
            <c:strRef>
              <c:f>'Výsledovky, plán, predikce'!$A$132</c:f>
              <c:strCache>
                <c:ptCount val="1"/>
                <c:pt idx="0">
                  <c:v>Podíl Tržeb z běžné činnosti / ON</c:v>
                </c:pt>
              </c:strCache>
            </c:strRef>
          </c:tx>
          <c:spPr>
            <a:ln w="88900" cap="rnd">
              <a:solidFill>
                <a:schemeClr val="lt1"/>
              </a:solidFill>
              <a:round/>
            </a:ln>
            <a:effectLst>
              <a:outerShdw dist="25400" dir="2700000" algn="tl" rotWithShape="0">
                <a:schemeClr val="accent3"/>
              </a:outerShdw>
            </a:effectLst>
          </c:spPr>
          <c:marker>
            <c:symbol val="none"/>
          </c:marker>
          <c:cat>
            <c:strRef>
              <c:f>'Výsledovky, plán, predikce'!$AN$125:$AY$125</c:f>
              <c:strCache>
                <c:ptCount val="12"/>
                <c:pt idx="0">
                  <c:v>leden</c:v>
                </c:pt>
                <c:pt idx="1">
                  <c:v>únor</c:v>
                </c:pt>
                <c:pt idx="2">
                  <c:v>březen</c:v>
                </c:pt>
                <c:pt idx="3">
                  <c:v>duben</c:v>
                </c:pt>
                <c:pt idx="4">
                  <c:v>květen</c:v>
                </c:pt>
                <c:pt idx="5">
                  <c:v>červen</c:v>
                </c:pt>
                <c:pt idx="6">
                  <c:v>červenec</c:v>
                </c:pt>
                <c:pt idx="7">
                  <c:v>srpen</c:v>
                </c:pt>
                <c:pt idx="8">
                  <c:v>září</c:v>
                </c:pt>
                <c:pt idx="9">
                  <c:v>říjen</c:v>
                </c:pt>
                <c:pt idx="10">
                  <c:v>listopad</c:v>
                </c:pt>
                <c:pt idx="11">
                  <c:v>prosinec</c:v>
                </c:pt>
              </c:strCache>
            </c:strRef>
          </c:cat>
          <c:val>
            <c:numRef>
              <c:f>'Výsledovky, plán, predikce'!$AN$132:$AY$132</c:f>
              <c:numCache>
                <c:formatCode>#\ ##0.000</c:formatCode>
                <c:ptCount val="12"/>
                <c:pt idx="0">
                  <c:v>2.3836879936992887</c:v>
                </c:pt>
                <c:pt idx="1">
                  <c:v>2.4500256283863626</c:v>
                </c:pt>
                <c:pt idx="2">
                  <c:v>2.4937958321462084</c:v>
                </c:pt>
                <c:pt idx="3">
                  <c:v>2.5281170157061785</c:v>
                </c:pt>
                <c:pt idx="4">
                  <c:v>2.5274534526749464</c:v>
                </c:pt>
                <c:pt idx="5">
                  <c:v>2.5193593141995452</c:v>
                </c:pt>
                <c:pt idx="6">
                  <c:v>1.5619051545648568</c:v>
                </c:pt>
                <c:pt idx="7">
                  <c:v>2.1028767778348434</c:v>
                </c:pt>
                <c:pt idx="8">
                  <c:v>2.1823966918230355</c:v>
                </c:pt>
                <c:pt idx="9">
                  <c:v>2.5373504291164322</c:v>
                </c:pt>
                <c:pt idx="10">
                  <c:v>2.0311857110105214</c:v>
                </c:pt>
                <c:pt idx="11">
                  <c:v>2.0035494191101337</c:v>
                </c:pt>
              </c:numCache>
            </c:numRef>
          </c:val>
          <c:smooth val="0"/>
          <c:extLst xmlns:c16r2="http://schemas.microsoft.com/office/drawing/2015/06/chart">
            <c:ext xmlns:c16="http://schemas.microsoft.com/office/drawing/2014/chart" uri="{C3380CC4-5D6E-409C-BE32-E72D297353CC}">
              <c16:uniqueId val="{00000000-FDF3-4937-A660-557DC78221F5}"/>
            </c:ext>
          </c:extLst>
        </c:ser>
        <c:dLbls>
          <c:showLegendKey val="0"/>
          <c:showVal val="0"/>
          <c:showCatName val="0"/>
          <c:showSerName val="0"/>
          <c:showPercent val="0"/>
          <c:showBubbleSize val="0"/>
        </c:dLbls>
        <c:smooth val="0"/>
        <c:axId val="395545240"/>
        <c:axId val="395541712"/>
      </c:lineChart>
      <c:catAx>
        <c:axId val="395545240"/>
        <c:scaling>
          <c:orientation val="minMax"/>
        </c:scaling>
        <c:delete val="0"/>
        <c:axPos val="b"/>
        <c:numFmt formatCode="General" sourceLinked="1"/>
        <c:majorTickMark val="none"/>
        <c:minorTickMark val="none"/>
        <c:tickLblPos val="nextTo"/>
        <c:spPr>
          <a:noFill/>
          <a:ln w="12700" cap="flat" cmpd="sng" algn="ctr">
            <a:solidFill>
              <a:schemeClr val="lt1"/>
            </a:solidFill>
            <a:round/>
          </a:ln>
          <a:effectLst/>
        </c:spPr>
        <c:txPr>
          <a:bodyPr rot="-60000000" spcFirstLastPara="1" vertOverflow="ellipsis" vert="horz" wrap="square" anchor="ctr" anchorCtr="1"/>
          <a:lstStyle/>
          <a:p>
            <a:pPr>
              <a:defRPr sz="1400" b="1" i="0" u="none" strike="noStrike" kern="1200" spc="100" baseline="0">
                <a:solidFill>
                  <a:srgbClr val="FFFF00"/>
                </a:solidFill>
                <a:latin typeface="+mn-lt"/>
                <a:ea typeface="+mn-ea"/>
                <a:cs typeface="+mn-cs"/>
              </a:defRPr>
            </a:pPr>
            <a:endParaRPr lang="cs-CZ"/>
          </a:p>
        </c:txPr>
        <c:crossAx val="395541712"/>
        <c:crosses val="autoZero"/>
        <c:auto val="1"/>
        <c:lblAlgn val="ctr"/>
        <c:lblOffset val="100"/>
        <c:noMultiLvlLbl val="0"/>
      </c:catAx>
      <c:valAx>
        <c:axId val="395541712"/>
        <c:scaling>
          <c:orientation val="minMax"/>
        </c:scaling>
        <c:delete val="0"/>
        <c:axPos val="l"/>
        <c:majorGridlines>
          <c:spPr>
            <a:ln w="9525" cap="flat" cmpd="sng" algn="ctr">
              <a:solidFill>
                <a:schemeClr val="lt1">
                  <a:alpha val="25000"/>
                </a:schemeClr>
              </a:solidFill>
              <a:round/>
            </a:ln>
            <a:effectLst/>
          </c:spPr>
        </c:majorGridlines>
        <c:numFmt formatCode="#\ ##0.0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lt1"/>
                </a:solidFill>
                <a:latin typeface="+mn-lt"/>
                <a:ea typeface="+mn-ea"/>
                <a:cs typeface="+mn-cs"/>
              </a:defRPr>
            </a:pPr>
            <a:endParaRPr lang="cs-CZ"/>
          </a:p>
        </c:txPr>
        <c:crossAx val="395545240"/>
        <c:crosses val="autoZero"/>
        <c:crossBetween val="between"/>
      </c:valAx>
      <c:spPr>
        <a:noFill/>
        <a:ln>
          <a:noFill/>
        </a:ln>
        <a:effectLst/>
      </c:spPr>
    </c:plotArea>
    <c:legend>
      <c:legendPos val="b"/>
      <c:layout>
        <c:manualLayout>
          <c:xMode val="edge"/>
          <c:yMode val="edge"/>
          <c:x val="0.28672276582324269"/>
          <c:y val="0.86666447273332237"/>
          <c:w val="0.40164720132501885"/>
          <c:h val="6.667637659052207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lt1"/>
              </a:solidFill>
              <a:latin typeface="+mn-lt"/>
              <a:ea typeface="+mn-ea"/>
              <a:cs typeface="+mn-cs"/>
            </a:defRPr>
          </a:pPr>
          <a:endParaRPr lang="cs-CZ"/>
        </a:p>
      </c:txPr>
    </c:legend>
    <c:plotVisOnly val="1"/>
    <c:dispBlanksAs val="gap"/>
    <c:showDLblsOverMax val="0"/>
  </c:chart>
  <c:spPr>
    <a:solidFill>
      <a:srgbClr val="92D050"/>
    </a:solidFill>
    <a:ln w="9525" cap="flat" cmpd="sng" algn="ctr">
      <a:solidFill>
        <a:schemeClr val="accent1"/>
      </a:solidFill>
      <a:round/>
    </a:ln>
    <a:effectLst/>
  </c:spPr>
  <c:txPr>
    <a:bodyPr/>
    <a:lstStyle/>
    <a:p>
      <a:pPr>
        <a:defRPr/>
      </a:pPr>
      <a:endParaRPr lang="cs-CZ"/>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33">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lt1">
            <a:lumMod val="95000"/>
            <a:alpha val="1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29">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solidFill>
        <a:round/>
      </a:ln>
    </cs:spPr>
    <cs:defRPr sz="90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fillRef idx="0"/>
    <cs:effectRef idx="0"/>
    <cs:fontRef idx="minor">
      <a:schemeClr val="dk1"/>
    </cs:fontRef>
    <cs:spPr>
      <a:ln w="9525" cap="flat" cmpd="sng" algn="ctr">
        <a:gradFill>
          <a:gsLst>
            <a:gs pos="0">
              <a:schemeClr val="lt1"/>
            </a:gs>
            <a:gs pos="100000">
              <a:schemeClr val="lt1">
                <a:alpha val="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w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chart" Target="../charts/chart9.xml"/><Relationship Id="rId3" Type="http://schemas.openxmlformats.org/officeDocument/2006/relationships/chart" Target="../charts/chart4.xml"/><Relationship Id="rId7" Type="http://schemas.openxmlformats.org/officeDocument/2006/relationships/chart" Target="../charts/chart8.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3.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9.emf"/><Relationship Id="rId7" Type="http://schemas.openxmlformats.org/officeDocument/2006/relationships/image" Target="../media/image13.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 Id="rId9" Type="http://schemas.openxmlformats.org/officeDocument/2006/relationships/image" Target="../media/image15.emf"/></Relationships>
</file>

<file path=xl/drawings/_rels/drawing4.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6.jpeg"/></Relationships>
</file>

<file path=xl/drawings/drawing1.xml><?xml version="1.0" encoding="utf-8"?>
<xdr:wsDr xmlns:xdr="http://schemas.openxmlformats.org/drawingml/2006/spreadsheetDrawing" xmlns:a="http://schemas.openxmlformats.org/drawingml/2006/main">
  <xdr:twoCellAnchor editAs="oneCell">
    <xdr:from>
      <xdr:col>9</xdr:col>
      <xdr:colOff>0</xdr:colOff>
      <xdr:row>19</xdr:row>
      <xdr:rowOff>9525</xdr:rowOff>
    </xdr:from>
    <xdr:to>
      <xdr:col>12</xdr:col>
      <xdr:colOff>0</xdr:colOff>
      <xdr:row>20</xdr:row>
      <xdr:rowOff>0</xdr:rowOff>
    </xdr:to>
    <xdr:pic>
      <xdr:nvPicPr>
        <xdr:cNvPr id="1025" name="Picture 1">
          <a:extLst>
            <a:ext uri="{FF2B5EF4-FFF2-40B4-BE49-F238E27FC236}">
              <a16:creationId xmlns=""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5200" y="523875"/>
          <a:ext cx="2657475"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21</xdr:row>
      <xdr:rowOff>9525</xdr:rowOff>
    </xdr:from>
    <xdr:to>
      <xdr:col>16</xdr:col>
      <xdr:colOff>0</xdr:colOff>
      <xdr:row>22</xdr:row>
      <xdr:rowOff>0</xdr:rowOff>
    </xdr:to>
    <xdr:pic>
      <xdr:nvPicPr>
        <xdr:cNvPr id="1026" name="Picture 2">
          <a:extLst>
            <a:ext uri="{FF2B5EF4-FFF2-40B4-BE49-F238E27FC236}">
              <a16:creationId xmlns=""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34325" y="752475"/>
          <a:ext cx="17716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21</xdr:row>
      <xdr:rowOff>9525</xdr:rowOff>
    </xdr:from>
    <xdr:to>
      <xdr:col>12</xdr:col>
      <xdr:colOff>0</xdr:colOff>
      <xdr:row>22</xdr:row>
      <xdr:rowOff>0</xdr:rowOff>
    </xdr:to>
    <xdr:pic>
      <xdr:nvPicPr>
        <xdr:cNvPr id="1027" name="Picture 3">
          <a:extLst>
            <a:ext uri="{FF2B5EF4-FFF2-40B4-BE49-F238E27FC236}">
              <a16:creationId xmlns=""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391025" y="752475"/>
          <a:ext cx="17716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19</xdr:row>
      <xdr:rowOff>9525</xdr:rowOff>
    </xdr:from>
    <xdr:to>
      <xdr:col>16</xdr:col>
      <xdr:colOff>0</xdr:colOff>
      <xdr:row>20</xdr:row>
      <xdr:rowOff>0</xdr:rowOff>
    </xdr:to>
    <xdr:pic>
      <xdr:nvPicPr>
        <xdr:cNvPr id="1028" name="Picture 4">
          <a:extLst>
            <a:ext uri="{FF2B5EF4-FFF2-40B4-BE49-F238E27FC236}">
              <a16:creationId xmlns=""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934325" y="523875"/>
          <a:ext cx="1771650" cy="161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18</xdr:row>
      <xdr:rowOff>66675</xdr:rowOff>
    </xdr:from>
    <xdr:to>
      <xdr:col>7</xdr:col>
      <xdr:colOff>247650</xdr:colOff>
      <xdr:row>21</xdr:row>
      <xdr:rowOff>142875</xdr:rowOff>
    </xdr:to>
    <xdr:pic>
      <xdr:nvPicPr>
        <xdr:cNvPr id="1029" name="Picture 5">
          <a:extLst>
            <a:ext uri="{FF2B5EF4-FFF2-40B4-BE49-F238E27FC236}">
              <a16:creationId xmlns=""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4300" y="504825"/>
          <a:ext cx="2476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28575</xdr:colOff>
      <xdr:row>151</xdr:row>
      <xdr:rowOff>0</xdr:rowOff>
    </xdr:from>
    <xdr:to>
      <xdr:col>7</xdr:col>
      <xdr:colOff>704850</xdr:colOff>
      <xdr:row>152</xdr:row>
      <xdr:rowOff>85725</xdr:rowOff>
    </xdr:to>
    <xdr:pic>
      <xdr:nvPicPr>
        <xdr:cNvPr id="7" name="obrázek 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628775" y="21564600"/>
          <a:ext cx="140017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47625</xdr:colOff>
      <xdr:row>129</xdr:row>
      <xdr:rowOff>138111</xdr:rowOff>
    </xdr:from>
    <xdr:to>
      <xdr:col>20</xdr:col>
      <xdr:colOff>800099</xdr:colOff>
      <xdr:row>150</xdr:row>
      <xdr:rowOff>9525</xdr:rowOff>
    </xdr:to>
    <xdr:graphicFrame macro="">
      <xdr:nvGraphicFramePr>
        <xdr:cNvPr id="2" name="Graf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38</xdr:col>
      <xdr:colOff>829108</xdr:colOff>
      <xdr:row>140</xdr:row>
      <xdr:rowOff>69022</xdr:rowOff>
    </xdr:from>
    <xdr:to>
      <xdr:col>50</xdr:col>
      <xdr:colOff>841164</xdr:colOff>
      <xdr:row>171</xdr:row>
      <xdr:rowOff>150849</xdr:rowOff>
    </xdr:to>
    <xdr:graphicFrame macro="">
      <xdr:nvGraphicFramePr>
        <xdr:cNvPr id="2" name="Graf 1">
          <a:extLst>
            <a:ext uri="{FF2B5EF4-FFF2-40B4-BE49-F238E27FC236}">
              <a16:creationId xmlns="" xmlns:a16="http://schemas.microsoft.com/office/drawing/2014/main" id="{D0FFEDAC-BFB7-4428-A08C-57158587EB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51</xdr:col>
      <xdr:colOff>62536</xdr:colOff>
      <xdr:row>140</xdr:row>
      <xdr:rowOff>78080</xdr:rowOff>
    </xdr:from>
    <xdr:to>
      <xdr:col>62</xdr:col>
      <xdr:colOff>852497</xdr:colOff>
      <xdr:row>172</xdr:row>
      <xdr:rowOff>0</xdr:rowOff>
    </xdr:to>
    <xdr:graphicFrame macro="">
      <xdr:nvGraphicFramePr>
        <xdr:cNvPr id="3" name="Graf 2">
          <a:extLst>
            <a:ext uri="{FF2B5EF4-FFF2-40B4-BE49-F238E27FC236}">
              <a16:creationId xmlns="" xmlns:a16="http://schemas.microsoft.com/office/drawing/2014/main" id="{87F7C15D-946D-4266-BF85-73850DB1BC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2984864</xdr:colOff>
      <xdr:row>173</xdr:row>
      <xdr:rowOff>120795</xdr:rowOff>
    </xdr:from>
    <xdr:to>
      <xdr:col>14</xdr:col>
      <xdr:colOff>1067042</xdr:colOff>
      <xdr:row>197</xdr:row>
      <xdr:rowOff>32679</xdr:rowOff>
    </xdr:to>
    <xdr:graphicFrame macro="">
      <xdr:nvGraphicFramePr>
        <xdr:cNvPr id="4" name="Graf 3">
          <a:extLst>
            <a:ext uri="{FF2B5EF4-FFF2-40B4-BE49-F238E27FC236}">
              <a16:creationId xmlns="" xmlns:a16="http://schemas.microsoft.com/office/drawing/2014/main" id="{1B0EE406-3F04-442B-AE4E-91284A4C19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2982094</xdr:colOff>
      <xdr:row>141</xdr:row>
      <xdr:rowOff>4250</xdr:rowOff>
    </xdr:from>
    <xdr:to>
      <xdr:col>14</xdr:col>
      <xdr:colOff>1055883</xdr:colOff>
      <xdr:row>172</xdr:row>
      <xdr:rowOff>135595</xdr:rowOff>
    </xdr:to>
    <xdr:grpSp>
      <xdr:nvGrpSpPr>
        <xdr:cNvPr id="5" name="Skupina 4">
          <a:extLst>
            <a:ext uri="{FF2B5EF4-FFF2-40B4-BE49-F238E27FC236}">
              <a16:creationId xmlns="" xmlns:a16="http://schemas.microsoft.com/office/drawing/2014/main" id="{6042D1C7-62EE-4074-B95E-5064F9563183}"/>
            </a:ext>
          </a:extLst>
        </xdr:cNvPr>
        <xdr:cNvGrpSpPr/>
      </xdr:nvGrpSpPr>
      <xdr:grpSpPr>
        <a:xfrm>
          <a:off x="3682462" y="28439176"/>
          <a:ext cx="14200734" cy="6210537"/>
          <a:chOff x="23938614" y="22638114"/>
          <a:chExt cx="14137706" cy="5788652"/>
        </a:xfrm>
      </xdr:grpSpPr>
      <xdr:graphicFrame macro="">
        <xdr:nvGraphicFramePr>
          <xdr:cNvPr id="6" name="Graf 5">
            <a:extLst>
              <a:ext uri="{FF2B5EF4-FFF2-40B4-BE49-F238E27FC236}">
                <a16:creationId xmlns="" xmlns:a16="http://schemas.microsoft.com/office/drawing/2014/main" id="{206FAC80-3C83-475A-AD0F-3924DE5665C4}"/>
              </a:ext>
            </a:extLst>
          </xdr:cNvPr>
          <xdr:cNvGraphicFramePr>
            <a:graphicFrameLocks/>
          </xdr:cNvGraphicFramePr>
        </xdr:nvGraphicFramePr>
        <xdr:xfrm>
          <a:off x="23938614" y="22640869"/>
          <a:ext cx="14137706" cy="5785897"/>
        </xdr:xfrm>
        <a:graphic>
          <a:graphicData uri="http://schemas.openxmlformats.org/drawingml/2006/chart">
            <c:chart xmlns:c="http://schemas.openxmlformats.org/drawingml/2006/chart" xmlns:r="http://schemas.openxmlformats.org/officeDocument/2006/relationships" r:id="rId4"/>
          </a:graphicData>
        </a:graphic>
      </xdr:graphicFrame>
      <xdr:sp macro="" textlink="">
        <xdr:nvSpPr>
          <xdr:cNvPr id="7" name="Obdélník 6">
            <a:extLst>
              <a:ext uri="{FF2B5EF4-FFF2-40B4-BE49-F238E27FC236}">
                <a16:creationId xmlns="" xmlns:a16="http://schemas.microsoft.com/office/drawing/2014/main" id="{672E4806-4D2D-49A6-8D68-8ADD3D6B0C54}"/>
              </a:ext>
            </a:extLst>
          </xdr:cNvPr>
          <xdr:cNvSpPr/>
        </xdr:nvSpPr>
        <xdr:spPr>
          <a:xfrm>
            <a:off x="36951592" y="22638114"/>
            <a:ext cx="1122575" cy="4584915"/>
          </a:xfrm>
          <a:prstGeom prst="rect">
            <a:avLst/>
          </a:prstGeom>
          <a:solidFill>
            <a:srgbClr val="FF99FF">
              <a:alpha val="38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cs-CZ" sz="2400" b="1"/>
              <a:t>PREDIKCE</a:t>
            </a:r>
          </a:p>
        </xdr:txBody>
      </xdr:sp>
    </xdr:grpSp>
    <xdr:clientData/>
  </xdr:twoCellAnchor>
  <xdr:twoCellAnchor>
    <xdr:from>
      <xdr:col>51</xdr:col>
      <xdr:colOff>64576</xdr:colOff>
      <xdr:row>173</xdr:row>
      <xdr:rowOff>12915</xdr:rowOff>
    </xdr:from>
    <xdr:to>
      <xdr:col>62</xdr:col>
      <xdr:colOff>854537</xdr:colOff>
      <xdr:row>204</xdr:row>
      <xdr:rowOff>154393</xdr:rowOff>
    </xdr:to>
    <xdr:graphicFrame macro="">
      <xdr:nvGraphicFramePr>
        <xdr:cNvPr id="8" name="Graf 7">
          <a:extLst>
            <a:ext uri="{FF2B5EF4-FFF2-40B4-BE49-F238E27FC236}">
              <a16:creationId xmlns="" xmlns:a16="http://schemas.microsoft.com/office/drawing/2014/main" id="{B2AFB3AD-387F-4E9D-9FC6-067B1DB179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51</xdr:col>
      <xdr:colOff>64577</xdr:colOff>
      <xdr:row>206</xdr:row>
      <xdr:rowOff>12915</xdr:rowOff>
    </xdr:from>
    <xdr:to>
      <xdr:col>62</xdr:col>
      <xdr:colOff>854538</xdr:colOff>
      <xdr:row>237</xdr:row>
      <xdr:rowOff>154393</xdr:rowOff>
    </xdr:to>
    <xdr:graphicFrame macro="">
      <xdr:nvGraphicFramePr>
        <xdr:cNvPr id="9" name="Graf 8">
          <a:extLst>
            <a:ext uri="{FF2B5EF4-FFF2-40B4-BE49-F238E27FC236}">
              <a16:creationId xmlns="" xmlns:a16="http://schemas.microsoft.com/office/drawing/2014/main" id="{765E8621-65C2-4EC2-9C1C-5335672DD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95250</xdr:colOff>
      <xdr:row>173</xdr:row>
      <xdr:rowOff>0</xdr:rowOff>
    </xdr:from>
    <xdr:to>
      <xdr:col>50</xdr:col>
      <xdr:colOff>854538</xdr:colOff>
      <xdr:row>204</xdr:row>
      <xdr:rowOff>141478</xdr:rowOff>
    </xdr:to>
    <xdr:graphicFrame macro="">
      <xdr:nvGraphicFramePr>
        <xdr:cNvPr id="10" name="Graf 9">
          <a:extLst>
            <a:ext uri="{FF2B5EF4-FFF2-40B4-BE49-F238E27FC236}">
              <a16:creationId xmlns="" xmlns:a16="http://schemas.microsoft.com/office/drawing/2014/main" id="{63289252-BD29-424D-9AF2-B158F60D6B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39</xdr:col>
      <xdr:colOff>143435</xdr:colOff>
      <xdr:row>206</xdr:row>
      <xdr:rowOff>22470</xdr:rowOff>
    </xdr:from>
    <xdr:to>
      <xdr:col>50</xdr:col>
      <xdr:colOff>867335</xdr:colOff>
      <xdr:row>237</xdr:row>
      <xdr:rowOff>163948</xdr:rowOff>
    </xdr:to>
    <xdr:graphicFrame macro="">
      <xdr:nvGraphicFramePr>
        <xdr:cNvPr id="11" name="Graf 10">
          <a:extLst>
            <a:ext uri="{FF2B5EF4-FFF2-40B4-BE49-F238E27FC236}">
              <a16:creationId xmlns="" xmlns:a16="http://schemas.microsoft.com/office/drawing/2014/main" id="{04317743-28CF-44C3-ADB7-C41394A9F0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6</xdr:row>
      <xdr:rowOff>0</xdr:rowOff>
    </xdr:from>
    <xdr:to>
      <xdr:col>8</xdr:col>
      <xdr:colOff>533400</xdr:colOff>
      <xdr:row>6</xdr:row>
      <xdr:rowOff>173934</xdr:rowOff>
    </xdr:to>
    <xdr:pic>
      <xdr:nvPicPr>
        <xdr:cNvPr id="2" name="Picture 2">
          <a:extLst>
            <a:ext uri="{FF2B5EF4-FFF2-40B4-BE49-F238E27FC236}">
              <a16:creationId xmlns="" xmlns:a16="http://schemas.microsoft.com/office/drawing/2014/main" id="{1A1F540C-88DB-4393-AA04-44D128B1388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89320" y="1645920"/>
          <a:ext cx="1607820" cy="1739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74544</xdr:colOff>
      <xdr:row>6</xdr:row>
      <xdr:rowOff>41413</xdr:rowOff>
    </xdr:from>
    <xdr:to>
      <xdr:col>8</xdr:col>
      <xdr:colOff>607944</xdr:colOff>
      <xdr:row>7</xdr:row>
      <xdr:rowOff>24848</xdr:rowOff>
    </xdr:to>
    <xdr:pic>
      <xdr:nvPicPr>
        <xdr:cNvPr id="3" name="Picture 4">
          <a:extLst>
            <a:ext uri="{FF2B5EF4-FFF2-40B4-BE49-F238E27FC236}">
              <a16:creationId xmlns="" xmlns:a16="http://schemas.microsoft.com/office/drawing/2014/main" id="{2122E885-764D-4756-999C-DE9469EF78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63864" y="1687333"/>
          <a:ext cx="1607820" cy="173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7</xdr:row>
      <xdr:rowOff>0</xdr:rowOff>
    </xdr:from>
    <xdr:to>
      <xdr:col>8</xdr:col>
      <xdr:colOff>533400</xdr:colOff>
      <xdr:row>7</xdr:row>
      <xdr:rowOff>173935</xdr:rowOff>
    </xdr:to>
    <xdr:pic>
      <xdr:nvPicPr>
        <xdr:cNvPr id="4" name="Picture 7">
          <a:extLst>
            <a:ext uri="{FF2B5EF4-FFF2-40B4-BE49-F238E27FC236}">
              <a16:creationId xmlns="" xmlns:a16="http://schemas.microsoft.com/office/drawing/2014/main" id="{5E5D8899-6FEA-41AE-9509-BF62DCF103F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89320" y="1836420"/>
          <a:ext cx="1607820" cy="173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xdr:row>
      <xdr:rowOff>0</xdr:rowOff>
    </xdr:from>
    <xdr:to>
      <xdr:col>9</xdr:col>
      <xdr:colOff>419100</xdr:colOff>
      <xdr:row>7</xdr:row>
      <xdr:rowOff>173935</xdr:rowOff>
    </xdr:to>
    <xdr:pic>
      <xdr:nvPicPr>
        <xdr:cNvPr id="5" name="Picture 12">
          <a:extLst>
            <a:ext uri="{FF2B5EF4-FFF2-40B4-BE49-F238E27FC236}">
              <a16:creationId xmlns="" xmlns:a16="http://schemas.microsoft.com/office/drawing/2014/main" id="{C1232170-15FE-490E-899C-1491E80CEF4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63740" y="1836420"/>
          <a:ext cx="1493520" cy="173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5</xdr:row>
      <xdr:rowOff>0</xdr:rowOff>
    </xdr:from>
    <xdr:to>
      <xdr:col>9</xdr:col>
      <xdr:colOff>419101</xdr:colOff>
      <xdr:row>5</xdr:row>
      <xdr:rowOff>172278</xdr:rowOff>
    </xdr:to>
    <xdr:pic>
      <xdr:nvPicPr>
        <xdr:cNvPr id="6" name="Picture 14">
          <a:extLst>
            <a:ext uri="{FF2B5EF4-FFF2-40B4-BE49-F238E27FC236}">
              <a16:creationId xmlns="" xmlns:a16="http://schemas.microsoft.com/office/drawing/2014/main" id="{4C269743-00B5-4F05-A7F6-3230C1A3A2F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063740" y="1455420"/>
          <a:ext cx="1493521" cy="172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xdr:row>
      <xdr:rowOff>0</xdr:rowOff>
    </xdr:from>
    <xdr:to>
      <xdr:col>9</xdr:col>
      <xdr:colOff>419101</xdr:colOff>
      <xdr:row>7</xdr:row>
      <xdr:rowOff>173935</xdr:rowOff>
    </xdr:to>
    <xdr:pic>
      <xdr:nvPicPr>
        <xdr:cNvPr id="7" name="Picture 15">
          <a:extLst>
            <a:ext uri="{FF2B5EF4-FFF2-40B4-BE49-F238E27FC236}">
              <a16:creationId xmlns="" xmlns:a16="http://schemas.microsoft.com/office/drawing/2014/main" id="{7CA64448-8FCD-48ED-8915-6E1F643C583D}"/>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7063740" y="1836420"/>
          <a:ext cx="1493521" cy="173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5</xdr:row>
      <xdr:rowOff>0</xdr:rowOff>
    </xdr:from>
    <xdr:to>
      <xdr:col>10</xdr:col>
      <xdr:colOff>419099</xdr:colOff>
      <xdr:row>5</xdr:row>
      <xdr:rowOff>173935</xdr:rowOff>
    </xdr:to>
    <xdr:pic>
      <xdr:nvPicPr>
        <xdr:cNvPr id="8" name="Picture 17">
          <a:extLst>
            <a:ext uri="{FF2B5EF4-FFF2-40B4-BE49-F238E27FC236}">
              <a16:creationId xmlns="" xmlns:a16="http://schemas.microsoft.com/office/drawing/2014/main" id="{B9D209B3-EFEB-47B1-A535-65D62C6FC046}"/>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138160" y="1455420"/>
          <a:ext cx="1493519" cy="173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0</xdr:colOff>
      <xdr:row>7</xdr:row>
      <xdr:rowOff>0</xdr:rowOff>
    </xdr:from>
    <xdr:to>
      <xdr:col>10</xdr:col>
      <xdr:colOff>419099</xdr:colOff>
      <xdr:row>7</xdr:row>
      <xdr:rowOff>173935</xdr:rowOff>
    </xdr:to>
    <xdr:pic>
      <xdr:nvPicPr>
        <xdr:cNvPr id="9" name="Picture 18">
          <a:extLst>
            <a:ext uri="{FF2B5EF4-FFF2-40B4-BE49-F238E27FC236}">
              <a16:creationId xmlns="" xmlns:a16="http://schemas.microsoft.com/office/drawing/2014/main" id="{32405764-8C7E-4F9F-A856-094620336C14}"/>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138160" y="1836420"/>
          <a:ext cx="1493519" cy="173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0</xdr:colOff>
      <xdr:row>7</xdr:row>
      <xdr:rowOff>0</xdr:rowOff>
    </xdr:from>
    <xdr:to>
      <xdr:col>11</xdr:col>
      <xdr:colOff>419101</xdr:colOff>
      <xdr:row>7</xdr:row>
      <xdr:rowOff>173935</xdr:rowOff>
    </xdr:to>
    <xdr:pic>
      <xdr:nvPicPr>
        <xdr:cNvPr id="10" name="Picture 21">
          <a:extLst>
            <a:ext uri="{FF2B5EF4-FFF2-40B4-BE49-F238E27FC236}">
              <a16:creationId xmlns="" xmlns:a16="http://schemas.microsoft.com/office/drawing/2014/main" id="{B6C6301F-3AEC-4248-8DF2-ABD34B64F735}"/>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212580" y="1836420"/>
          <a:ext cx="1493521" cy="173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38100</xdr:colOff>
      <xdr:row>2</xdr:row>
      <xdr:rowOff>28575</xdr:rowOff>
    </xdr:from>
    <xdr:to>
      <xdr:col>3</xdr:col>
      <xdr:colOff>123825</xdr:colOff>
      <xdr:row>2</xdr:row>
      <xdr:rowOff>355600</xdr:rowOff>
    </xdr:to>
    <xdr:pic>
      <xdr:nvPicPr>
        <xdr:cNvPr id="2" name="WordPictureWatermark3" descr="ilustrator kopie">
          <a:extLst>
            <a:ext uri="{FF2B5EF4-FFF2-40B4-BE49-F238E27FC236}">
              <a16:creationId xmlns="" xmlns:a16="http://schemas.microsoft.com/office/drawing/2014/main" id="{9FDB9603-9042-48A7-85AD-FCB62C9EB4B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559" t="3206" r="60689" b="88243"/>
        <a:stretch>
          <a:fillRect/>
        </a:stretch>
      </xdr:blipFill>
      <xdr:spPr bwMode="auto">
        <a:xfrm>
          <a:off x="335280" y="264795"/>
          <a:ext cx="870585"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19050</xdr:colOff>
      <xdr:row>2</xdr:row>
      <xdr:rowOff>19050</xdr:rowOff>
    </xdr:from>
    <xdr:to>
      <xdr:col>3</xdr:col>
      <xdr:colOff>104775</xdr:colOff>
      <xdr:row>2</xdr:row>
      <xdr:rowOff>346075</xdr:rowOff>
    </xdr:to>
    <xdr:pic>
      <xdr:nvPicPr>
        <xdr:cNvPr id="2" name="WordPictureWatermark3" descr="ilustrator kopie">
          <a:extLst>
            <a:ext uri="{FF2B5EF4-FFF2-40B4-BE49-F238E27FC236}">
              <a16:creationId xmlns="" xmlns:a16="http://schemas.microsoft.com/office/drawing/2014/main" id="{28C35BB7-946E-4249-A0C5-5C44FC9FB05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559" t="3206" r="60689" b="88243"/>
        <a:stretch>
          <a:fillRect/>
        </a:stretch>
      </xdr:blipFill>
      <xdr:spPr bwMode="auto">
        <a:xfrm>
          <a:off x="308610" y="255270"/>
          <a:ext cx="870585" cy="32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Dokumenty\E_DATA\2001%20pr&#367;b&#283;h\Pril%204%20SR%20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net/Users/martin.knapek/AppData/Local/Microsoft/Windows/Temporary%20Internet%20Files/Content.IE5/15KC9LD5/DOKUMENTY%20SMN/Reporty%202013/11.LISTOPAD%202013/14.Preskripce%20anal&#253;za%20LISTOPAD%202013%20z%202011%20POJI&#352;&#356;OVNY.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2230%20CZ%20Financial%20Statements%20Template%20v2b.03"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intranet/users/Documents%20and%20Settings/jkuben/Local%20Settings/Temporary%20Internet%20Files/OLKB2/Vr&#225;&#357;a%20F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intranet/Documents%20and%20Settings/OI/Local%20Settings/Temporary%20Internet%20Files/Content.Outlook/1HJPTDYK/Anal&#253;za%20preskripce%20za%202010%201-1%20POJI&#352;&#356;OVN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01-KPR"/>
      <sheetName val="302-PSP"/>
      <sheetName val="303-SP"/>
      <sheetName val="304-ÚV"/>
      <sheetName val="305-BIS"/>
      <sheetName val="306-MZV"/>
      <sheetName val="307-MO"/>
      <sheetName val="308-NBÚ"/>
      <sheetName val="309-KVOP"/>
      <sheetName val="312-MF"/>
      <sheetName val="313-MPSV"/>
      <sheetName val="314-MV"/>
      <sheetName val="315-MŽP"/>
      <sheetName val="317-MMR"/>
      <sheetName val="321-GA"/>
      <sheetName val="322-MPO"/>
      <sheetName val="327-MDS"/>
      <sheetName val="328-ČTÚ"/>
      <sheetName val="329-MZe"/>
      <sheetName val="333-MŠMT"/>
      <sheetName val="334-MK"/>
      <sheetName val="335-MZd"/>
      <sheetName val="336-MSp"/>
      <sheetName val="341-ÚVIS"/>
      <sheetName val="343-ÚOOÚ"/>
      <sheetName val="344-ÚPV"/>
      <sheetName val="345-ČSÚ"/>
      <sheetName val="346-ČÚZK"/>
      <sheetName val="347-KCP"/>
      <sheetName val="348-ČBÚ"/>
      <sheetName val="353-ÚOHS"/>
      <sheetName val="358-ÚS"/>
      <sheetName val="361-AV"/>
      <sheetName val="372-RRTV"/>
      <sheetName val="374-SSHR"/>
      <sheetName val="375-SÚJB"/>
      <sheetName val="380-OÚ"/>
      <sheetName val="380BE"/>
      <sheetName val="380BI"/>
      <sheetName val="380BK"/>
      <sheetName val="380BN"/>
      <sheetName val="380BR"/>
      <sheetName val="380BV"/>
      <sheetName val="380CB"/>
      <sheetName val="380CH"/>
      <sheetName val="380CK"/>
      <sheetName val="380CL"/>
      <sheetName val="380CR"/>
      <sheetName val="380CV"/>
      <sheetName val="380DC"/>
      <sheetName val="380DO"/>
      <sheetName val="380FM"/>
      <sheetName val="380HB"/>
      <sheetName val="380HK"/>
      <sheetName val="380HO"/>
      <sheetName val="380JC"/>
      <sheetName val="380JE"/>
      <sheetName val="380JH"/>
      <sheetName val="380JI"/>
      <sheetName val="380JN"/>
      <sheetName val="380KD"/>
      <sheetName val="380KH"/>
      <sheetName val="380KI"/>
      <sheetName val="380KM"/>
      <sheetName val="380KO"/>
      <sheetName val="380KT"/>
      <sheetName val="380KV"/>
      <sheetName val="380LI"/>
      <sheetName val="380LN"/>
      <sheetName val="380LT"/>
      <sheetName val="380MB"/>
      <sheetName val="380ME"/>
      <sheetName val="380MO"/>
      <sheetName val="380NA"/>
      <sheetName val="380NB"/>
      <sheetName val="380NJ"/>
      <sheetName val="380OC"/>
      <sheetName val="380OP"/>
      <sheetName val="380PB"/>
      <sheetName val="380PE"/>
      <sheetName val="380PI"/>
      <sheetName val="380PJ"/>
      <sheetName val="380PR"/>
      <sheetName val="380PS"/>
      <sheetName val="380PT"/>
      <sheetName val="380PU"/>
      <sheetName val="380PV"/>
      <sheetName val="380PY"/>
      <sheetName val="380PZ"/>
      <sheetName val="380RA"/>
      <sheetName val="380RK"/>
      <sheetName val="380RO"/>
      <sheetName val="380SM"/>
      <sheetName val="380SO"/>
      <sheetName val="380ST"/>
      <sheetName val="380SU"/>
      <sheetName val="380SY"/>
      <sheetName val="380TA"/>
      <sheetName val="380TC"/>
      <sheetName val="380TP"/>
      <sheetName val="380TR"/>
      <sheetName val="380TU"/>
      <sheetName val="380UH"/>
      <sheetName val="380UL"/>
      <sheetName val="380UO"/>
      <sheetName val="380VS"/>
      <sheetName val="380VY"/>
      <sheetName val="380ZL"/>
      <sheetName val="380ZN"/>
      <sheetName val="380ZR"/>
      <sheetName val="381-NKÚ"/>
      <sheetName val="396-SD"/>
      <sheetName val="397-SFA"/>
      <sheetName val="398-VPS"/>
      <sheetName val="301_KPR"/>
      <sheetName val="SOUHRN 314"/>
      <sheetName val="314020"/>
      <sheetName val="314030"/>
      <sheetName val="314040"/>
      <sheetName val="314050"/>
      <sheetName val="314060"/>
      <sheetName val="314070"/>
      <sheetName val="314120"/>
      <sheetName val="314130"/>
      <sheetName val="314140"/>
      <sheetName val="314210"/>
      <sheetName val="314310"/>
      <sheetName val="314610"/>
      <sheetName val="314620"/>
      <sheetName val="Poznámky"/>
      <sheetName val="List1"/>
      <sheetName val="List3"/>
      <sheetName val="SOUHRN_314"/>
      <sheetName val="314Poz_Boris"/>
      <sheetName val="ISPROFIN_314"/>
      <sheetName val="ISPROFIN 2003_314"/>
      <sheetName val="314 volné 1"/>
      <sheetName val="214 volné 2"/>
      <sheetName val="214 názvy prg"/>
      <sheetName val="List2"/>
      <sheetName val="ISPROFIN 2003_SOUHRN_314"/>
      <sheetName val="REZERV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stavení"/>
      <sheetName val="HiMIS"/>
      <sheetName val="HIMIS 2008"/>
      <sheetName val="HIMIS 2009"/>
      <sheetName val="HIMIS 2010"/>
      <sheetName val="HIMIS 2011"/>
      <sheetName val="HIMIS 2012"/>
      <sheetName val="HIMIS 2013"/>
      <sheetName val="111"/>
      <sheetName val="201"/>
      <sheetName val="205"/>
      <sheetName val="207"/>
      <sheetName val="209"/>
      <sheetName val="211"/>
      <sheetName val="213"/>
      <sheetName val="217"/>
      <sheetName val="SMN celkem"/>
      <sheetName val="SMN CELKEM překročení dle ZP"/>
      <sheetName val="tabulka"/>
    </sheetNames>
    <sheetDataSet>
      <sheetData sheetId="0">
        <row r="16">
          <cell r="D16">
            <v>2013</v>
          </cell>
        </row>
        <row r="17">
          <cell r="C17">
            <v>2011</v>
          </cell>
        </row>
        <row r="19">
          <cell r="E19" t="str">
            <v>98%</v>
          </cell>
        </row>
        <row r="21">
          <cell r="C21">
            <v>0.4</v>
          </cell>
        </row>
        <row r="45">
          <cell r="B45">
            <v>111</v>
          </cell>
          <cell r="C45">
            <v>0.93</v>
          </cell>
        </row>
        <row r="46">
          <cell r="B46">
            <v>201</v>
          </cell>
          <cell r="C46">
            <v>1.07</v>
          </cell>
        </row>
        <row r="47">
          <cell r="B47">
            <v>205</v>
          </cell>
          <cell r="C47">
            <v>1.04</v>
          </cell>
        </row>
        <row r="48">
          <cell r="B48">
            <v>207</v>
          </cell>
          <cell r="C48">
            <v>0.96</v>
          </cell>
        </row>
        <row r="49">
          <cell r="B49">
            <v>209</v>
          </cell>
          <cell r="C49">
            <v>1</v>
          </cell>
        </row>
        <row r="50">
          <cell r="B50">
            <v>211</v>
          </cell>
          <cell r="C50">
            <v>1.05</v>
          </cell>
        </row>
        <row r="51">
          <cell r="B51">
            <v>213</v>
          </cell>
          <cell r="C51">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6">
          <cell r="M6">
            <v>0</v>
          </cell>
        </row>
      </sheetData>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fo"/>
      <sheetName val="BS"/>
      <sheetName val="P&amp;L"/>
      <sheetName val="CF"/>
      <sheetName val="CF P"/>
      <sheetName val="CF P2"/>
      <sheetName val="Reconciliation"/>
      <sheetName val="TB"/>
      <sheetName val="TBLinks"/>
      <sheetName val="Tickmarks"/>
      <sheetName val="Languages"/>
      <sheetName val="Analytical review"/>
      <sheetName val="Cntrl"/>
    </sheetNames>
    <sheetDataSet>
      <sheetData sheetId="0"/>
      <sheetData sheetId="1"/>
      <sheetData sheetId="2"/>
      <sheetData sheetId="3"/>
      <sheetData sheetId="4"/>
      <sheetData sheetId="5"/>
      <sheetData sheetId="6"/>
      <sheetData sheetId="7"/>
      <sheetData sheetId="8"/>
      <sheetData sheetId="9"/>
      <sheetData sheetId="10"/>
      <sheetData sheetId="11" refreshError="1">
        <row r="280">
          <cell r="A280">
            <v>1</v>
          </cell>
          <cell r="B280" t="str">
            <v>Cash and cash equivalents at the beginning of the accounting period</v>
          </cell>
          <cell r="C280" t="str">
            <v>Stav peněžních prostředků a peněžních ekvivalentů na začátku účetního období</v>
          </cell>
          <cell r="D280" t="str">
            <v>Liquide middelen begin boekjaar</v>
          </cell>
          <cell r="E280" t="str">
            <v>Netto Finanzvermögen zum Jahresanfang</v>
          </cell>
        </row>
        <row r="281">
          <cell r="A281">
            <v>2</v>
          </cell>
          <cell r="B281" t="str">
            <v>Cash flows from ordinary activities</v>
          </cell>
          <cell r="C281" t="str">
            <v>Peněžní toky z hlavní výdělečné činnosti (provozní činnost)</v>
          </cell>
          <cell r="D281" t="str">
            <v>Kasstroom uit operationele activiteiten</v>
          </cell>
          <cell r="E281" t="str">
            <v>Geldflüsse aus der gewöhnlichen Geschäftstätigkeit</v>
          </cell>
        </row>
        <row r="282">
          <cell r="A282">
            <v>3</v>
          </cell>
          <cell r="B282" t="str">
            <v xml:space="preserve">Profit/(loss) from ordinary activities before tax </v>
          </cell>
          <cell r="C282" t="str">
            <v>Účetní zisk nebo ztráta z běžné činnosti před zdaněním</v>
          </cell>
          <cell r="D282" t="str">
            <v>Resultaat uit gewone bedrijfsuitoefening voor belastingen</v>
          </cell>
          <cell r="E282" t="str">
            <v>Ergebnis aus der gewöhnlichen Geschäftstätigkeit vor Steuern</v>
          </cell>
        </row>
        <row r="283">
          <cell r="A283">
            <v>4</v>
          </cell>
          <cell r="B283" t="str">
            <v>Adjustments for non-cash transactions</v>
          </cell>
          <cell r="C283" t="str">
            <v>Úpravy o nepeněžní operace</v>
          </cell>
          <cell r="D283" t="str">
            <v>Aanpassingen voor niet monetaire transacties</v>
          </cell>
          <cell r="E283" t="str">
            <v>Nicht geldwirksame Vorgänge</v>
          </cell>
        </row>
        <row r="284">
          <cell r="A284">
            <v>5</v>
          </cell>
          <cell r="B284" t="str">
            <v xml:space="preserve">Depreciation of fixed assets (+) excluding book value of fixed assets sold, amortization of goodwill </v>
          </cell>
          <cell r="C284" t="str">
            <v>Odpisy stálých aktiv (+) s výjimkou zůstatkové ceny prodaných stálých aktiv, a dále umořování opravné položky k nabytému majetku (+/-)</v>
          </cell>
          <cell r="D284" t="str">
            <v>Afschrijvingen op vaste activa, afschrijvingen op vorderingen, afschrijving van goodwill</v>
          </cell>
          <cell r="E284" t="str">
            <v>Abschreibungen auf das Anlagevermögen</v>
          </cell>
        </row>
        <row r="285">
          <cell r="A285">
            <v>6</v>
          </cell>
          <cell r="B285" t="str">
            <v>Change in provisions, reserves</v>
          </cell>
          <cell r="C285" t="str">
            <v>Změna stavu opravných položek, rezerv</v>
          </cell>
          <cell r="D285" t="str">
            <v>Wijzigingen in voorzieningen, reserves</v>
          </cell>
          <cell r="E285" t="str">
            <v>Veränderungen des Bestands bei Wertberichtigungen, Rückstellungen</v>
          </cell>
        </row>
        <row r="286">
          <cell r="A286">
            <v>7</v>
          </cell>
          <cell r="B286" t="str">
            <v>Profit/(loss) on sale of fixed assets</v>
          </cell>
          <cell r="C286" t="str">
            <v>Zisk (ztráta) z prodeje stálých aktiv (-/+)</v>
          </cell>
          <cell r="D286" t="str">
            <v>Resultaat op de verkoop van vaste activa</v>
          </cell>
          <cell r="E286" t="str">
            <v>Gewinn (Verlust) aus dem Verkauf von Anlagevermögen</v>
          </cell>
        </row>
        <row r="287">
          <cell r="A287">
            <v>8</v>
          </cell>
          <cell r="B287" t="str">
            <v>Revenues from dividends (-)</v>
          </cell>
          <cell r="C287" t="str">
            <v>Výnosy z dividend a podílů na zisku (-)</v>
          </cell>
          <cell r="D287" t="str">
            <v>Opbrengsten uit hoofde van dividenden en winstaandelen</v>
          </cell>
          <cell r="E287" t="str">
            <v>Erträge aus Dividenden</v>
          </cell>
        </row>
        <row r="288">
          <cell r="A288">
            <v>9</v>
          </cell>
          <cell r="B288" t="str">
            <v>Interest expense (+) excluding capitalized interest and interest income (-)</v>
          </cell>
          <cell r="C288" t="str">
            <v>Vyúčtované nákladové úroky (+) s výjimkou kapitalizovaných úroků a vyúčtované výnosové úroky (-)</v>
          </cell>
          <cell r="D288" t="str">
            <v>Rentelasten exclusief geactiveerde intrest en rentebaten</v>
          </cell>
          <cell r="E288" t="str">
            <v>Zinsaufwendungen</v>
          </cell>
        </row>
        <row r="289">
          <cell r="A289">
            <v>10</v>
          </cell>
          <cell r="B289" t="str">
            <v>Other non-cash transactions</v>
          </cell>
          <cell r="C289" t="str">
            <v>Případné úpravy o ostatní nepeněžní operace</v>
          </cell>
          <cell r="D289" t="str">
            <v>Overige niet monetaire transacties</v>
          </cell>
          <cell r="E289" t="str">
            <v>Andere nicht geldwirksame Vorgänge</v>
          </cell>
        </row>
        <row r="290">
          <cell r="A290">
            <v>11</v>
          </cell>
          <cell r="B290" t="str">
            <v xml:space="preserve">Net cash flow from operating activities before tax, movements in working capital and extraordinary items </v>
          </cell>
          <cell r="C290" t="str">
            <v>Čistý peněžní tok  z provozní činnosti před zdaněním, změnami pracovního kapitálu a mimořádnými položkami</v>
          </cell>
          <cell r="D290" t="str">
            <v>Netto-kasstroom uit gewone bedrijfsuitoefening voor belastingen, wijzigingen in het werkkapitaal en buitengewone posten</v>
          </cell>
          <cell r="E290" t="str">
            <v>Netto-Geldfluß aus gewöhnlicher Geschäftstätigkeit vor Steuern, Veränderung des Betriebkapitals</v>
          </cell>
        </row>
        <row r="291">
          <cell r="A291">
            <v>12</v>
          </cell>
          <cell r="B291" t="str">
            <v xml:space="preserve">Change in working capital </v>
          </cell>
          <cell r="C291" t="str">
            <v>Změny stavu nepeněžních složek pracovního kapitálu</v>
          </cell>
          <cell r="D291" t="str">
            <v>Wijzigingen in het werkkapitaal</v>
          </cell>
          <cell r="E291" t="str">
            <v>Veränderung des Betriebskapitals</v>
          </cell>
        </row>
        <row r="292">
          <cell r="A292">
            <v>13</v>
          </cell>
          <cell r="B292" t="str">
            <v>Change in receivables from operating activities</v>
          </cell>
          <cell r="C292" t="str">
            <v>Změna stavu pohledávek z provozní činnosti (+/-) aktivních účtů časového rozlišení a dohadných účtů aktivních</v>
          </cell>
          <cell r="D292" t="str">
            <v>Wijziging in de vorderingen uit operationele activiteiten</v>
          </cell>
          <cell r="E292" t="str">
            <v>Veränderung der Forderungen aus gewöhnlicher Geschäftstätigkeit</v>
          </cell>
        </row>
        <row r="293">
          <cell r="A293">
            <v>14</v>
          </cell>
          <cell r="B293" t="str">
            <v>Change in short-term payables from operating activities</v>
          </cell>
          <cell r="C293" t="str">
            <v>Změna stavu krátkodobých závazků z provozní činnosti (+/-) pasivních účtů časového rozlišení a dohadných účtů pasivních</v>
          </cell>
          <cell r="D293" t="str">
            <v>Wijziging in de kortlopende schulden uit operationele activiteiten</v>
          </cell>
          <cell r="E293" t="str">
            <v>Veränderung der kurzfristigen Verbindlichkeiten aus gewöhnlicher Geschäftstätigkeit</v>
          </cell>
        </row>
        <row r="294">
          <cell r="A294">
            <v>15</v>
          </cell>
          <cell r="B294" t="str">
            <v>Change in inventory</v>
          </cell>
          <cell r="C294" t="str">
            <v>Změna stavu zásob (+/-)</v>
          </cell>
          <cell r="D294" t="str">
            <v>Wijzigingen in de voorraden</v>
          </cell>
          <cell r="E294" t="str">
            <v>Veränderung der Vorräte</v>
          </cell>
        </row>
        <row r="295">
          <cell r="A295">
            <v>16</v>
          </cell>
          <cell r="B295" t="str">
            <v>Change in short-term investments</v>
          </cell>
          <cell r="C295" t="str">
            <v>Změna stavu krátkodobého finančního majetku nespadajícího do peněžních prostředků a ekvivalentů</v>
          </cell>
          <cell r="D295" t="str">
            <v>Wijzigingen in de kortlopende financiele activa</v>
          </cell>
          <cell r="E295" t="str">
            <v>Veränderung des kurzfristigen Finanzvermögens</v>
          </cell>
        </row>
        <row r="296">
          <cell r="A296">
            <v>17</v>
          </cell>
          <cell r="B296" t="str">
            <v>Net cash flow from operating activities before tax and extraordinary items</v>
          </cell>
          <cell r="C296" t="str">
            <v>Čistý peněžní tok z provozní činnosti před zdaněním a mimořádnými položkami</v>
          </cell>
          <cell r="D296" t="str">
            <v>Netto-kasstroom uit gewone bedrijfsuitoefening voor belastingen en buitengewone posten</v>
          </cell>
          <cell r="E296" t="str">
            <v>Netto-Geldfluß aus gewöhnlicher Geschäftstätigkeit vor Steuern und außerordentlichen Posten</v>
          </cell>
        </row>
        <row r="297">
          <cell r="A297">
            <v>18</v>
          </cell>
          <cell r="B297" t="str">
            <v xml:space="preserve">Interest paid (-), except interest capitalised </v>
          </cell>
          <cell r="C297" t="str">
            <v>Vyplacené úroky s výjimkou kapitalizovaných úroků (-)</v>
          </cell>
          <cell r="D297" t="str">
            <v>Betaalde rentelasten, uitgezonderd geactiveerde rente</v>
          </cell>
          <cell r="E297" t="str">
            <v>Zinszahlungen ohne kapitalisierten Zinsen</v>
          </cell>
        </row>
        <row r="298">
          <cell r="A298">
            <v>19</v>
          </cell>
          <cell r="B298" t="str">
            <v>Interest received (+)</v>
          </cell>
          <cell r="C298" t="str">
            <v>Přijaté úroky (+)</v>
          </cell>
          <cell r="D298" t="str">
            <v>Ontvangen rentebaten</v>
          </cell>
          <cell r="E298" t="str">
            <v>Zinserträge</v>
          </cell>
        </row>
        <row r="299">
          <cell r="A299">
            <v>20</v>
          </cell>
          <cell r="B299" t="str">
            <v>Income tax paid for operating activities, additional tax paid for previous periods (-)</v>
          </cell>
          <cell r="C299" t="str">
            <v>Zaplacená daň z příjmů za běžnou činnost a za doměrky daně za minulá období (-)</v>
          </cell>
          <cell r="D299" t="str">
            <v>Betaalde vennootschapsbelasting over gewone bedrijfsuitoefening en aanvullende belastingen inzake voorgaande perioden</v>
          </cell>
          <cell r="E299" t="str">
            <v>Bezahlte Einkommensteuer</v>
          </cell>
        </row>
        <row r="300">
          <cell r="A300">
            <v>21</v>
          </cell>
          <cell r="B300" t="str">
            <v>Receipts and expenditures relating to extraordinary activities, which create extraordinary profit or loss, including  income tax paid from extraordinary activities</v>
          </cell>
          <cell r="C300" t="str">
            <v>Příjmy a výdaje spojené s mimořádnými účetními případy, které tvoří mimořádný výsledek hospodaření včetně uhrazené splatné daně z příjmů z mimořádné činnosti</v>
          </cell>
          <cell r="D300" t="str">
            <v>Ontvangsten en uitgaven uit buitengewone activiteiten en belastingen buitengewoon resultaat</v>
          </cell>
          <cell r="E300" t="str">
            <v>Bezüge und Ausgaben aus außerordentlichen Geschäftstätigkeiten</v>
          </cell>
        </row>
        <row r="301">
          <cell r="A301">
            <v>22</v>
          </cell>
          <cell r="B301" t="str">
            <v>Net cash flow from operating activities</v>
          </cell>
          <cell r="C301" t="str">
            <v>Čistý peněžní tok z provozní činnosti</v>
          </cell>
          <cell r="D301" t="str">
            <v>Netto-kasstroom uit operationele activiteiten</v>
          </cell>
          <cell r="E301" t="str">
            <v>Netto-Geldfluß aus gewöhnlicher Geschäftstätigkeit</v>
          </cell>
        </row>
        <row r="302">
          <cell r="A302">
            <v>23</v>
          </cell>
          <cell r="B302" t="str">
            <v>Cash flows from investing activities</v>
          </cell>
          <cell r="C302" t="str">
            <v>Peněžní toky z investiční činnosti</v>
          </cell>
          <cell r="D302" t="str">
            <v>Kasstroom uit investeringsactiviteiten</v>
          </cell>
          <cell r="E302" t="str">
            <v>Geldfluß aus der Investitionstätigkeit</v>
          </cell>
        </row>
        <row r="303">
          <cell r="A303">
            <v>24</v>
          </cell>
          <cell r="B303" t="str">
            <v>Fixed assets expenditures</v>
          </cell>
          <cell r="C303" t="str">
            <v>Výdaje spojené s nabytím stálých aktiv</v>
          </cell>
          <cell r="D303" t="str">
            <v>Investeringen in vaste activa</v>
          </cell>
          <cell r="E303" t="str">
            <v>Zugänge im Anlagevermögen</v>
          </cell>
        </row>
        <row r="304">
          <cell r="A304">
            <v>25</v>
          </cell>
          <cell r="B304" t="str">
            <v>Receipts from fixed assets sold</v>
          </cell>
          <cell r="C304" t="str">
            <v>Příjmy z prodeje stálých aktiv</v>
          </cell>
          <cell r="D304" t="str">
            <v>Ontvangsten uit hoofde van verkoop van vaste activa</v>
          </cell>
          <cell r="E304" t="str">
            <v>Erlöse aus dem Verkauf vom Anlagevermögen</v>
          </cell>
        </row>
        <row r="305">
          <cell r="A305">
            <v>26</v>
          </cell>
          <cell r="B305" t="str">
            <v>Loans provided to related parties</v>
          </cell>
          <cell r="C305" t="str">
            <v>Půjčky a úvěry spřízněným osobám</v>
          </cell>
          <cell r="D305" t="str">
            <v>Verstrekte leningen aan gelieerde ondernemingen</v>
          </cell>
          <cell r="E305" t="str">
            <v>Kredite an verbundene Personen</v>
          </cell>
        </row>
        <row r="306">
          <cell r="A306">
            <v>27</v>
          </cell>
          <cell r="B306" t="str">
            <v>Net cash flow from investing activities</v>
          </cell>
          <cell r="C306" t="str">
            <v>Čistý peněžní tok vztahující se k investiční činnosti</v>
          </cell>
          <cell r="D306" t="str">
            <v>Netto-kasstroom uit investeringsactiviteiten</v>
          </cell>
          <cell r="E306" t="str">
            <v>Netto-Geldfluß aus der Investitionstätigkeit</v>
          </cell>
        </row>
        <row r="307">
          <cell r="A307">
            <v>28</v>
          </cell>
          <cell r="B307" t="str">
            <v>Cash flow from financial activities</v>
          </cell>
          <cell r="C307" t="str">
            <v>Peněžní toky z finančních činností</v>
          </cell>
          <cell r="D307" t="str">
            <v>Kasstroom uit financieringsactiviteiten</v>
          </cell>
          <cell r="E307" t="str">
            <v>Geldfluß aus der finanziellen Tätigkeit</v>
          </cell>
        </row>
        <row r="308">
          <cell r="A308">
            <v>29</v>
          </cell>
          <cell r="B308" t="str">
            <v xml:space="preserve">Change in long term or short term payables (+,-) </v>
          </cell>
          <cell r="C308" t="str">
            <v>Dopady změn dlouhodobých závazků popř. takových krátkodobých závazků, které spadají do oblasti finanční činnosti na peněžní prostředky a ekvivalenty</v>
          </cell>
          <cell r="D308" t="str">
            <v>Wijziging in de langlopende resp. kortlopende schulden</v>
          </cell>
          <cell r="E308" t="str">
            <v>Veränderung der langfristigen bzw. kurzfristigen Verbindlichkeiten</v>
          </cell>
        </row>
        <row r="309">
          <cell r="A309">
            <v>30</v>
          </cell>
          <cell r="B309" t="str">
            <v>Impact on cash due to change in equity</v>
          </cell>
          <cell r="C309" t="str">
            <v>Dopady změn vlastního kapitálu na peněžní prostředky a peněžní ekvivalenty</v>
          </cell>
          <cell r="D309" t="str">
            <v>Kasstroom uit hoofde van wijzigingen in het eigen vermogen</v>
          </cell>
          <cell r="E309" t="str">
            <v>Geldflüsse aus Veränderungen im Eigenkapital</v>
          </cell>
        </row>
        <row r="310">
          <cell r="A310">
            <v>31</v>
          </cell>
          <cell r="B310" t="str">
            <v>Increase of cash and cash equivavalents due to change in registered capital, reserve fund, including prepayments made for this increase (+)</v>
          </cell>
          <cell r="C310" t="str">
            <v>Zvýšení peněžních prostředků a peněžních ekvivalentů z titulu zvýšení základního kapitálu, emisního ážia, event. rezervního fondu, včetně složených záloh na toto zvýšení (+)</v>
          </cell>
          <cell r="D310" t="str">
            <v xml:space="preserve">Kasstroom uit hoofde van verhoging van het geregistreerde kapitaal, reservefonds alsmede vooruitbetalingen terzake </v>
          </cell>
          <cell r="E310" t="str">
            <v>Geldflüsse aus der Erhöhung des Grundkapitals</v>
          </cell>
        </row>
        <row r="311">
          <cell r="A311">
            <v>32</v>
          </cell>
          <cell r="B311" t="str">
            <v>Capital payments to partners and shareholders (-)</v>
          </cell>
          <cell r="C311" t="str">
            <v>Vyplacení podílu na vlastním kapitálu společníkům (-)</v>
          </cell>
          <cell r="D311" t="str">
            <v>Kapitaalbetalingen aan partners en aandeelhouders</v>
          </cell>
          <cell r="E311" t="str">
            <v>Auszahlung von Anteilen am Grundkapital</v>
          </cell>
        </row>
        <row r="312">
          <cell r="A312">
            <v>33</v>
          </cell>
          <cell r="B312" t="str">
            <v>Monetary gifts and grants into equity and other deposits of cash made by partners and shareholders (+)</v>
          </cell>
          <cell r="C312" t="str">
            <v>Další vklady peněžních prostředků společníků a akcionářů (+)</v>
          </cell>
          <cell r="D312" t="str">
            <v>Geldelijke giften in het eigen vermogen en andere stortingen door aandeelhouders</v>
          </cell>
          <cell r="E312" t="str">
            <v>Spenden und Zuschüsse zum Eigenkapital und weitere Einlagen von Gesellschaftern</v>
          </cell>
        </row>
        <row r="313">
          <cell r="A313">
            <v>34</v>
          </cell>
          <cell r="B313" t="str">
            <v>Reimbursement of loss by partners (+)</v>
          </cell>
          <cell r="C313" t="str">
            <v>Úhrada ztráty společníky (+)</v>
          </cell>
          <cell r="D313" t="str">
            <v>Aanvulling van verliezen door de partners</v>
          </cell>
          <cell r="E313" t="str">
            <v>Verlustausgleich durch die Gesellschafter</v>
          </cell>
        </row>
        <row r="314">
          <cell r="A314">
            <v>35</v>
          </cell>
          <cell r="B314" t="str">
            <v>Payments made from funds (-)</v>
          </cell>
          <cell r="C314" t="str">
            <v>Přímé platby na vrub fondů (-)</v>
          </cell>
          <cell r="D314" t="str">
            <v>Betalingen uit fondsen</v>
          </cell>
          <cell r="E314" t="str">
            <v>Zahlungen zu Lasten von Rücklagefonds</v>
          </cell>
        </row>
        <row r="315">
          <cell r="A315">
            <v>36</v>
          </cell>
          <cell r="B315" t="str">
            <v>Dividends and ownership interests paid, including withholding tax related to these claims and including financial clearance with partners (-)</v>
          </cell>
          <cell r="C315" t="str">
            <v>Vyplacené dividendy nebo podíly na zisku včetně zaplacené srážkové daně vztahující se k těmto nárokům a včetně finančního vypořádání se společníky veřejné obchodní společnosti a komplementáři u komanditních společností (-)</v>
          </cell>
          <cell r="D315" t="str">
            <v>Betaalde dividenden (inclusief bronbelasting)</v>
          </cell>
          <cell r="E315" t="str">
            <v>Ausgezahlte Dividenden oder Anteile am Jahresüberschuß einschießlich daraus folgenden Quellensteuern</v>
          </cell>
        </row>
        <row r="316">
          <cell r="A316">
            <v>37</v>
          </cell>
          <cell r="B316" t="str">
            <v xml:space="preserve">Dividends and ownership interests received, except companies where the main activity is investing activity (+)  </v>
          </cell>
          <cell r="C316" t="str">
            <v>Přijaté dividendy a podíly na zisku (+)</v>
          </cell>
          <cell r="D316" t="str">
            <v>Ontvangen dividenden</v>
          </cell>
          <cell r="E316" t="str">
            <v>Erhaltene Dividenden und Anteile am Jahresüberschuß</v>
          </cell>
        </row>
        <row r="317">
          <cell r="A317">
            <v>38</v>
          </cell>
          <cell r="B317" t="str">
            <v>Net cash flow from financing activities</v>
          </cell>
          <cell r="C317" t="str">
            <v>Čistý peněžní tok vztahující se k finanční činnosti</v>
          </cell>
          <cell r="D317" t="str">
            <v>Netto-kasstroom uit financieringsactiviteiten</v>
          </cell>
          <cell r="E317" t="str">
            <v>Netto-Geldfluß aus der finanziellen Tätigkeit</v>
          </cell>
        </row>
        <row r="318">
          <cell r="A318">
            <v>39</v>
          </cell>
          <cell r="B318" t="str">
            <v>Net increase or decrease of cash and cash equivalents</v>
          </cell>
          <cell r="C318" t="str">
            <v>Čisté zvýšení, resp. snížení peněžních prostředků</v>
          </cell>
          <cell r="D318" t="str">
            <v>Netto-toename (netto-afname) van liquide middelen</v>
          </cell>
          <cell r="E318" t="str">
            <v>Netto-Zunahme, bzw. Abnahme des Finanzvermögens</v>
          </cell>
        </row>
        <row r="319">
          <cell r="A319">
            <v>40</v>
          </cell>
          <cell r="B319" t="str">
            <v>Cash and cash equivalents at the end of the period</v>
          </cell>
          <cell r="C319" t="str">
            <v>Stav peněžních prostředků a peněžních ekvivalentů na konci období</v>
          </cell>
          <cell r="D319" t="str">
            <v>Liquide middelen per einde boekjaar</v>
          </cell>
          <cell r="E319" t="str">
            <v>Netto Finanzvermögen zum Jahresende</v>
          </cell>
        </row>
      </sheetData>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ssets"/>
      <sheetName val="Liabilities"/>
      <sheetName val="Profit&amp;Loss"/>
      <sheetName val="Equity"/>
      <sheetName val="CashFlow"/>
      <sheetName val="Languages"/>
      <sheetName val="Analysis"/>
      <sheetName val="Tickmarks"/>
    </sheetNames>
    <sheetDataSet>
      <sheetData sheetId="0" refreshError="1">
        <row r="28">
          <cell r="G28">
            <v>3</v>
          </cell>
        </row>
      </sheetData>
      <sheetData sheetId="1" refreshError="1"/>
      <sheetData sheetId="2" refreshError="1"/>
      <sheetData sheetId="3" refreshError="1"/>
      <sheetData sheetId="4" refreshError="1"/>
      <sheetData sheetId="5" refreshError="1"/>
      <sheetData sheetId="6" refreshError="1">
        <row r="238">
          <cell r="B238" t="str">
            <v>Denotation</v>
          </cell>
          <cell r="C238" t="str">
            <v>Označení</v>
          </cell>
          <cell r="D238" t="str">
            <v>Bezeichnung</v>
          </cell>
        </row>
        <row r="239">
          <cell r="B239" t="str">
            <v>Item</v>
          </cell>
          <cell r="C239" t="str">
            <v>TEXT</v>
          </cell>
          <cell r="D239" t="str">
            <v>TEXT</v>
          </cell>
        </row>
        <row r="240">
          <cell r="B240" t="str">
            <v>Row</v>
          </cell>
          <cell r="C240" t="str">
            <v>Řád.</v>
          </cell>
          <cell r="D240" t="str">
            <v>Zeile</v>
          </cell>
        </row>
        <row r="241">
          <cell r="B241" t="str">
            <v>Accounting period</v>
          </cell>
          <cell r="C241" t="str">
            <v>Skutečnost v účetním období</v>
          </cell>
          <cell r="D241" t="str">
            <v>Geschäftsjahr</v>
          </cell>
        </row>
        <row r="242">
          <cell r="B242" t="str">
            <v xml:space="preserve">current </v>
          </cell>
          <cell r="C242" t="str">
            <v>sledovaném</v>
          </cell>
          <cell r="D242" t="str">
            <v>Laufendes Jahr</v>
          </cell>
        </row>
        <row r="243">
          <cell r="B243" t="str">
            <v>previous</v>
          </cell>
          <cell r="C243" t="str">
            <v>minulém</v>
          </cell>
          <cell r="D243" t="str">
            <v>Vorjahr</v>
          </cell>
        </row>
        <row r="245">
          <cell r="B245" t="str">
            <v xml:space="preserve">Date mailed:  </v>
          </cell>
          <cell r="C245" t="str">
            <v xml:space="preserve">Odesláno
dne:  </v>
          </cell>
          <cell r="D245" t="str">
            <v xml:space="preserve">Datum:  </v>
          </cell>
        </row>
        <row r="246">
          <cell r="B246" t="str">
            <v>Signature of the statutory representative:</v>
          </cell>
          <cell r="C246" t="str">
            <v>Podpis statutárního orgánu nebo fyzické osoby,
která je účetní jednotkou:</v>
          </cell>
          <cell r="D246" t="str">
            <v>Unterschrift des satzunsmäßigen Organs oder der physischen Person, die Rechnungseinheit ist:</v>
          </cell>
        </row>
        <row r="247">
          <cell r="B247" t="str">
            <v xml:space="preserve">Person responsible for
accounting
(name and signature):
 </v>
          </cell>
          <cell r="C247" t="str">
            <v xml:space="preserve">Osoba odpovědná
za účetnictví
(jméno a podpis):
 </v>
          </cell>
          <cell r="D247" t="str">
            <v xml:space="preserve">Für die Rechnung verantwortliche Person
 (Name und Unterschrift):
 </v>
          </cell>
        </row>
        <row r="248">
          <cell r="B248" t="str">
            <v xml:space="preserve">Person responsible for
preparation of 
the financial statements
(name and signature):
 </v>
          </cell>
          <cell r="C248" t="str">
            <v xml:space="preserve">Osoba odpovědná
za účetní závěrku
(jméno a podpis):
 </v>
          </cell>
          <cell r="D248" t="str">
            <v xml:space="preserve">Für den Rechnungsabschluss verantwortliche Person
 (Name und Unterschrift):
 </v>
          </cell>
        </row>
        <row r="322">
          <cell r="B322" t="str">
            <v>Denotation</v>
          </cell>
          <cell r="C322" t="str">
            <v>Označení</v>
          </cell>
          <cell r="D322" t="str">
            <v>Bezeichnung</v>
          </cell>
        </row>
        <row r="323">
          <cell r="B323" t="str">
            <v>Item</v>
          </cell>
          <cell r="C323" t="str">
            <v>TEXT</v>
          </cell>
          <cell r="D323" t="str">
            <v>TEXT</v>
          </cell>
        </row>
        <row r="324">
          <cell r="B324" t="str">
            <v>Accounting period</v>
          </cell>
          <cell r="C324" t="str">
            <v>Skutečnost v účetním období</v>
          </cell>
          <cell r="D324" t="str">
            <v>Geschäftsjahr</v>
          </cell>
        </row>
        <row r="325">
          <cell r="B325" t="str">
            <v xml:space="preserve">current </v>
          </cell>
          <cell r="C325" t="str">
            <v>sledovaném</v>
          </cell>
          <cell r="D325" t="str">
            <v>Laufendes Jahr</v>
          </cell>
        </row>
        <row r="326">
          <cell r="B326" t="str">
            <v>previous</v>
          </cell>
          <cell r="C326" t="str">
            <v>minulém</v>
          </cell>
          <cell r="D326" t="str">
            <v>Vorjahr</v>
          </cell>
        </row>
        <row r="329">
          <cell r="B329" t="str">
            <v xml:space="preserve">Date mailed:  </v>
          </cell>
          <cell r="C329" t="str">
            <v xml:space="preserve">Odesláno
dne:  </v>
          </cell>
          <cell r="D329" t="str">
            <v xml:space="preserve">Datum:  </v>
          </cell>
        </row>
        <row r="330">
          <cell r="B330" t="str">
            <v>Signature of the statutory representative:</v>
          </cell>
          <cell r="C330" t="str">
            <v>Podpis statutárního orgánu nebo fyzické osoby,
která je účetní jednotkou:</v>
          </cell>
          <cell r="D330" t="str">
            <v>Unterschrift des satzunsmäßigen Organs oder der physischen Person, die Rechnungseinheit ist:</v>
          </cell>
        </row>
        <row r="331">
          <cell r="B331" t="str">
            <v xml:space="preserve">Person responsible for
accounting
(name and signature):
 </v>
          </cell>
          <cell r="C331" t="str">
            <v xml:space="preserve">Osoba odpovědná
za účetnictví
(jméno a podpis):
 </v>
          </cell>
          <cell r="D331" t="str">
            <v xml:space="preserve">Für die Rechnung verantwortliche Person
 (Name und Unterschrift):
 </v>
          </cell>
        </row>
        <row r="332">
          <cell r="B332" t="str">
            <v xml:space="preserve">Person responsible for
preparation of 
the financial statements
(name and signature):
 </v>
          </cell>
          <cell r="C332" t="str">
            <v xml:space="preserve">Osoba odpovědná
za účetní závěrku
(jméno a podpis):
 </v>
          </cell>
          <cell r="D332" t="str">
            <v xml:space="preserve">Für den Rechnungsabschluss verantwortliche Person
 (Name und Unterschrift):
 </v>
          </cell>
        </row>
      </sheetData>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5"/>
      <sheetName val="nastavení"/>
      <sheetName val="HiMIS měsíce"/>
      <sheetName val="HiMIS"/>
      <sheetName val="výsledek"/>
      <sheetName val="po měsících"/>
      <sheetName val="HiMIS_měsíce"/>
      <sheetName val="po_měsících"/>
      <sheetName val="Languages"/>
      <sheetName val="MENU"/>
    </sheetNames>
    <sheetDataSet>
      <sheetData sheetId="0" refreshError="1"/>
      <sheetData sheetId="1">
        <row r="17">
          <cell r="B17">
            <v>1</v>
          </cell>
        </row>
        <row r="20">
          <cell r="B20">
            <v>111</v>
          </cell>
        </row>
        <row r="21">
          <cell r="B21">
            <v>201</v>
          </cell>
        </row>
        <row r="22">
          <cell r="B22">
            <v>205</v>
          </cell>
        </row>
        <row r="23">
          <cell r="B23">
            <v>207</v>
          </cell>
        </row>
        <row r="24">
          <cell r="B24">
            <v>209</v>
          </cell>
        </row>
        <row r="25">
          <cell r="B25">
            <v>211</v>
          </cell>
        </row>
        <row r="26">
          <cell r="B26">
            <v>213</v>
          </cell>
        </row>
        <row r="27">
          <cell r="B27">
            <v>217</v>
          </cell>
        </row>
        <row r="28">
          <cell r="B28">
            <v>222</v>
          </cell>
        </row>
        <row r="29">
          <cell r="B29">
            <v>227</v>
          </cell>
        </row>
        <row r="30">
          <cell r="B30" t="str">
            <v>vše</v>
          </cell>
        </row>
      </sheetData>
      <sheetData sheetId="2">
        <row r="2">
          <cell r="J2">
            <v>0</v>
          </cell>
        </row>
      </sheetData>
      <sheetData sheetId="3" refreshError="1"/>
      <sheetData sheetId="4">
        <row r="5">
          <cell r="E5">
            <v>1391.25</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fnol.cz/" TargetMode="External"/><Relationship Id="rId1" Type="http://schemas.openxmlformats.org/officeDocument/2006/relationships/hyperlink" Target="mailto:zdenek.havlicek@fnol.cz"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L158"/>
  <sheetViews>
    <sheetView showGridLines="0" tabSelected="1" topLeftCell="C58" workbookViewId="0">
      <selection activeCell="P59" sqref="P59"/>
    </sheetView>
  </sheetViews>
  <sheetFormatPr defaultRowHeight="15" x14ac:dyDescent="0.25"/>
  <cols>
    <col min="1" max="2" width="9.140625" hidden="1" customWidth="1"/>
    <col min="3" max="3" width="4.140625" customWidth="1"/>
    <col min="4" max="4" width="43" customWidth="1"/>
    <col min="5" max="5" width="9.140625" customWidth="1"/>
    <col min="6" max="7" width="0.85546875" customWidth="1"/>
    <col min="8" max="8" width="57.42578125" customWidth="1"/>
    <col min="9" max="9" width="0.85546875" customWidth="1"/>
    <col min="10" max="22" width="13.28515625" customWidth="1"/>
    <col min="23" max="24" width="0.85546875" customWidth="1"/>
    <col min="25" max="35" width="0" hidden="1" customWidth="1"/>
  </cols>
  <sheetData>
    <row r="1" spans="1:35" hidden="1" x14ac:dyDescent="0.25">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hidden="1" x14ac:dyDescent="0.25">
      <c r="A2" s="1" t="s">
        <v>1</v>
      </c>
      <c r="B2" s="1" t="s">
        <v>2</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hidden="1" x14ac:dyDescent="0.25">
      <c r="A3" s="3" t="s">
        <v>3</v>
      </c>
      <c r="B3" s="3" t="s">
        <v>4</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5" hidden="1" x14ac:dyDescent="0.25">
      <c r="A4" s="3" t="s">
        <v>5</v>
      </c>
      <c r="B4" s="2" t="s">
        <v>6</v>
      </c>
      <c r="C4" s="2"/>
      <c r="D4" s="2"/>
      <c r="E4" s="2"/>
      <c r="F4" s="2"/>
      <c r="G4" s="2"/>
      <c r="H4" s="2"/>
      <c r="I4" s="2"/>
      <c r="J4" s="4"/>
      <c r="K4" s="4"/>
      <c r="L4" s="4"/>
      <c r="M4" s="4"/>
      <c r="N4" s="4"/>
      <c r="O4" s="4"/>
      <c r="P4" s="4"/>
      <c r="Q4" s="2"/>
      <c r="R4" s="2"/>
      <c r="S4" s="2"/>
      <c r="T4" s="2"/>
      <c r="U4" s="2"/>
      <c r="V4" s="2"/>
      <c r="W4" s="2"/>
      <c r="X4" s="2"/>
      <c r="Y4" s="2"/>
      <c r="Z4" s="2"/>
      <c r="AA4" s="2"/>
      <c r="AB4" s="2"/>
      <c r="AC4" s="2"/>
      <c r="AD4" s="2"/>
      <c r="AE4" s="2"/>
      <c r="AF4" s="2"/>
      <c r="AG4" s="2"/>
      <c r="AH4" s="2"/>
      <c r="AI4" s="2"/>
    </row>
    <row r="5" spans="1:35" hidden="1" x14ac:dyDescent="0.25">
      <c r="A5" s="3" t="s">
        <v>6</v>
      </c>
      <c r="B5" s="2"/>
      <c r="C5" s="2"/>
      <c r="D5" s="2"/>
      <c r="E5" s="2"/>
      <c r="F5" s="2"/>
      <c r="G5" s="2"/>
      <c r="H5" s="2"/>
      <c r="I5" s="2"/>
      <c r="J5" s="4"/>
      <c r="K5" s="4"/>
      <c r="L5" s="4"/>
      <c r="M5" s="4"/>
      <c r="N5" s="4"/>
      <c r="O5" s="4"/>
      <c r="P5" s="4"/>
      <c r="Q5" s="2"/>
      <c r="R5" s="2"/>
      <c r="S5" s="2"/>
      <c r="T5" s="2"/>
      <c r="U5" s="2"/>
      <c r="V5" s="2"/>
      <c r="W5" s="2"/>
      <c r="X5" s="2"/>
      <c r="Y5" s="2"/>
      <c r="Z5" s="2"/>
      <c r="AA5" s="2"/>
      <c r="AB5" s="2"/>
      <c r="AC5" s="2"/>
      <c r="AD5" s="2"/>
      <c r="AE5" s="2"/>
      <c r="AF5" s="2"/>
      <c r="AG5" s="2"/>
      <c r="AH5" s="2"/>
      <c r="AI5" s="2"/>
    </row>
    <row r="6" spans="1:35" hidden="1" x14ac:dyDescent="0.25">
      <c r="A6" s="3" t="s">
        <v>7</v>
      </c>
      <c r="B6" s="2"/>
      <c r="C6" s="2"/>
      <c r="D6" s="2"/>
      <c r="E6" s="2"/>
      <c r="F6" s="2"/>
      <c r="G6" s="2"/>
      <c r="H6" s="2"/>
      <c r="I6" s="2"/>
      <c r="J6" s="5"/>
      <c r="K6" s="1352"/>
      <c r="L6" s="1352"/>
      <c r="M6" s="1352"/>
      <c r="N6" s="4"/>
      <c r="O6" s="4"/>
      <c r="P6" s="4"/>
      <c r="Q6" s="2"/>
      <c r="R6" s="2"/>
      <c r="S6" s="2"/>
      <c r="T6" s="2"/>
      <c r="U6" s="2"/>
      <c r="V6" s="2"/>
      <c r="W6" s="2"/>
      <c r="X6" s="2"/>
      <c r="Y6" s="2"/>
      <c r="Z6" s="2"/>
      <c r="AA6" s="2"/>
      <c r="AB6" s="2"/>
      <c r="AC6" s="2"/>
      <c r="AD6" s="2"/>
      <c r="AE6" s="2"/>
      <c r="AF6" s="2"/>
      <c r="AG6" s="2"/>
      <c r="AH6" s="2"/>
      <c r="AI6" s="2"/>
    </row>
    <row r="7" spans="1:35" hidden="1" x14ac:dyDescent="0.25">
      <c r="A7" s="3" t="s">
        <v>8</v>
      </c>
      <c r="B7" s="2"/>
      <c r="C7" s="2"/>
      <c r="D7" s="2"/>
      <c r="E7" s="2"/>
      <c r="F7" s="2"/>
      <c r="G7" s="2"/>
      <c r="H7" s="2"/>
      <c r="I7" s="2"/>
      <c r="J7" s="4"/>
      <c r="K7" s="4"/>
      <c r="L7" s="4"/>
      <c r="M7" s="4"/>
      <c r="N7" s="4"/>
      <c r="O7" s="4"/>
      <c r="P7" s="4"/>
      <c r="Q7" s="2"/>
      <c r="R7" s="2"/>
      <c r="S7" s="2"/>
      <c r="T7" s="2"/>
      <c r="U7" s="2"/>
      <c r="V7" s="2"/>
      <c r="W7" s="2"/>
      <c r="X7" s="2"/>
      <c r="Y7" s="2"/>
      <c r="Z7" s="2"/>
      <c r="AA7" s="2"/>
      <c r="AB7" s="2"/>
      <c r="AC7" s="2"/>
      <c r="AD7" s="2"/>
      <c r="AE7" s="2"/>
      <c r="AF7" s="2"/>
      <c r="AG7" s="2"/>
      <c r="AH7" s="2"/>
      <c r="AI7" s="2"/>
    </row>
    <row r="8" spans="1:35" ht="15.75" hidden="1" thickBot="1" x14ac:dyDescent="0.3">
      <c r="A8" s="2" t="s">
        <v>9</v>
      </c>
      <c r="B8" s="2"/>
      <c r="C8" s="2"/>
      <c r="D8" s="2"/>
      <c r="E8" s="4"/>
      <c r="F8" s="6" t="s">
        <v>10</v>
      </c>
      <c r="G8" s="1353" t="s">
        <v>11</v>
      </c>
      <c r="H8" s="1354"/>
      <c r="I8" s="4"/>
      <c r="J8" s="4"/>
      <c r="K8" s="4"/>
      <c r="L8" s="2"/>
      <c r="M8" s="2"/>
      <c r="N8" s="2"/>
      <c r="O8" s="2"/>
      <c r="P8" s="2"/>
      <c r="Q8" s="2"/>
      <c r="R8" s="2"/>
      <c r="S8" s="2"/>
      <c r="T8" s="2"/>
      <c r="U8" s="2"/>
      <c r="V8" s="2"/>
      <c r="W8" s="2"/>
      <c r="X8" s="2"/>
      <c r="Y8" s="2"/>
      <c r="Z8" s="2"/>
      <c r="AA8" s="2"/>
      <c r="AB8" s="2"/>
      <c r="AC8" s="2"/>
      <c r="AD8" s="2"/>
      <c r="AE8" s="2"/>
      <c r="AF8" s="2"/>
      <c r="AG8" s="2"/>
      <c r="AH8" s="2"/>
      <c r="AI8" s="2"/>
    </row>
    <row r="9" spans="1:35" hidden="1" x14ac:dyDescent="0.25">
      <c r="A9" s="3" t="s">
        <v>12</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row>
    <row r="10" spans="1:35" ht="15.75" hidden="1" thickBot="1" x14ac:dyDescent="0.3">
      <c r="A10" s="2"/>
      <c r="B10" s="2"/>
      <c r="C10" s="2"/>
      <c r="D10" s="2"/>
      <c r="E10" s="2"/>
      <c r="F10" s="2"/>
      <c r="G10" s="6" t="s">
        <v>13</v>
      </c>
      <c r="H10" s="7" t="s">
        <v>14</v>
      </c>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hidden="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hidden="1" x14ac:dyDescent="0.25">
      <c r="A12" s="2"/>
      <c r="B12" s="2"/>
      <c r="C12" s="2"/>
      <c r="D12" s="2"/>
      <c r="E12" s="2"/>
      <c r="F12" s="2"/>
      <c r="G12" s="2"/>
      <c r="H12" s="8"/>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hidden="1" x14ac:dyDescent="0.25">
      <c r="A13" s="2" t="s">
        <v>15</v>
      </c>
      <c r="B13" s="2"/>
      <c r="C13" s="2"/>
      <c r="D13" s="2"/>
      <c r="E13" s="2"/>
      <c r="F13" s="2"/>
      <c r="G13" s="2"/>
      <c r="H13" s="9"/>
      <c r="I13" s="2"/>
      <c r="J13" s="3"/>
      <c r="K13" s="3"/>
      <c r="L13" s="3"/>
      <c r="M13" s="3"/>
      <c r="N13" s="3"/>
      <c r="O13" s="3"/>
      <c r="P13" s="3"/>
      <c r="Q13" s="3"/>
      <c r="R13" s="3"/>
      <c r="S13" s="3"/>
      <c r="T13" s="3"/>
      <c r="U13" s="3"/>
      <c r="V13" s="3"/>
      <c r="W13" s="2"/>
      <c r="X13" s="2"/>
      <c r="Y13" s="2"/>
      <c r="Z13" s="2"/>
      <c r="AA13" s="2"/>
      <c r="AB13" s="2"/>
      <c r="AC13" s="2"/>
      <c r="AD13" s="2"/>
      <c r="AE13" s="2"/>
      <c r="AF13" s="2"/>
      <c r="AG13" s="2"/>
      <c r="AH13" s="2"/>
      <c r="AI13" s="2"/>
    </row>
    <row r="14" spans="1:35" hidden="1" x14ac:dyDescent="0.25">
      <c r="A14" s="2"/>
      <c r="B14" s="2"/>
      <c r="C14" s="2"/>
      <c r="D14" s="2"/>
      <c r="E14" s="2"/>
      <c r="F14" s="2"/>
      <c r="G14" s="2"/>
      <c r="H14" s="2"/>
      <c r="I14" s="2"/>
      <c r="J14" s="2" t="s">
        <v>8</v>
      </c>
      <c r="K14" s="3" t="s">
        <v>16</v>
      </c>
      <c r="L14" s="10" t="s">
        <v>17</v>
      </c>
      <c r="M14" s="10" t="s">
        <v>18</v>
      </c>
      <c r="N14" s="10" t="s">
        <v>19</v>
      </c>
      <c r="O14" s="10" t="s">
        <v>20</v>
      </c>
      <c r="P14" s="10" t="s">
        <v>21</v>
      </c>
      <c r="Q14" s="10" t="s">
        <v>22</v>
      </c>
      <c r="R14" s="10" t="s">
        <v>23</v>
      </c>
      <c r="S14" s="10" t="s">
        <v>24</v>
      </c>
      <c r="T14" s="10" t="s">
        <v>25</v>
      </c>
      <c r="U14" s="10" t="s">
        <v>26</v>
      </c>
      <c r="V14" s="10" t="s">
        <v>15</v>
      </c>
      <c r="W14" s="2"/>
      <c r="X14" s="2"/>
      <c r="Y14" s="2"/>
      <c r="Z14" s="2"/>
      <c r="AA14" s="2"/>
      <c r="AB14" s="2"/>
      <c r="AC14" s="2"/>
      <c r="AD14" s="2"/>
      <c r="AE14" s="2"/>
      <c r="AF14" s="2"/>
      <c r="AG14" s="2"/>
      <c r="AH14" s="2"/>
      <c r="AI14" s="2"/>
    </row>
    <row r="15" spans="1:35" hidden="1" x14ac:dyDescent="0.25">
      <c r="A15" s="2"/>
      <c r="B15" s="2"/>
      <c r="C15" s="2"/>
      <c r="D15" s="2"/>
      <c r="E15" s="2"/>
      <c r="F15" s="2"/>
      <c r="G15" s="2"/>
      <c r="H15" s="2"/>
      <c r="I15" s="2"/>
      <c r="J15" s="2" t="s">
        <v>8</v>
      </c>
      <c r="K15" s="11" t="s">
        <v>16</v>
      </c>
      <c r="L15" s="11" t="s">
        <v>17</v>
      </c>
      <c r="M15" s="11" t="s">
        <v>18</v>
      </c>
      <c r="N15" s="11" t="s">
        <v>19</v>
      </c>
      <c r="O15" s="11" t="s">
        <v>20</v>
      </c>
      <c r="P15" s="11" t="s">
        <v>21</v>
      </c>
      <c r="Q15" s="11" t="s">
        <v>22</v>
      </c>
      <c r="R15" s="11" t="s">
        <v>23</v>
      </c>
      <c r="S15" s="11" t="s">
        <v>24</v>
      </c>
      <c r="T15" s="11" t="s">
        <v>25</v>
      </c>
      <c r="U15" s="11" t="s">
        <v>26</v>
      </c>
      <c r="V15" s="11" t="s">
        <v>15</v>
      </c>
      <c r="W15" s="2"/>
      <c r="X15" s="2"/>
      <c r="Y15" s="2"/>
      <c r="Z15" s="2"/>
      <c r="AA15" s="2"/>
      <c r="AB15" s="2"/>
      <c r="AC15" s="2"/>
      <c r="AD15" s="2"/>
      <c r="AE15" s="2"/>
      <c r="AF15" s="2"/>
      <c r="AG15" s="2"/>
      <c r="AH15" s="2"/>
      <c r="AI15" s="2"/>
    </row>
    <row r="16" spans="1:35" ht="4.5" customHeight="1" x14ac:dyDescent="0.25">
      <c r="A16" s="2"/>
      <c r="B16" s="2"/>
      <c r="C16" s="2"/>
      <c r="D16" s="2"/>
      <c r="E16" s="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row>
    <row r="17" spans="1:35" ht="25.5" customHeight="1" x14ac:dyDescent="0.3">
      <c r="A17" s="2"/>
      <c r="B17" s="2"/>
      <c r="C17" s="2"/>
      <c r="D17" s="13" t="s">
        <v>27</v>
      </c>
      <c r="E17" s="13" t="s">
        <v>28</v>
      </c>
      <c r="F17" s="12"/>
      <c r="G17" s="1355" t="s">
        <v>29</v>
      </c>
      <c r="H17" s="1356"/>
      <c r="I17" s="1356"/>
      <c r="J17" s="1357"/>
      <c r="K17" s="1357"/>
      <c r="L17" s="1357"/>
      <c r="M17" s="1357"/>
      <c r="N17" s="1357"/>
      <c r="O17" s="1357"/>
      <c r="P17" s="1357"/>
      <c r="Q17" s="1357"/>
      <c r="R17" s="1357"/>
      <c r="S17" s="1357"/>
      <c r="T17" s="1357"/>
      <c r="U17" s="1357"/>
      <c r="V17" s="1357"/>
      <c r="W17" s="1358"/>
      <c r="X17" s="12"/>
      <c r="Y17" s="12"/>
      <c r="Z17" s="12"/>
      <c r="AA17" s="12"/>
      <c r="AB17" s="12"/>
      <c r="AC17" s="12"/>
      <c r="AD17" s="12"/>
      <c r="AE17" s="12"/>
      <c r="AF17" s="12"/>
      <c r="AG17" s="12"/>
      <c r="AH17" s="12"/>
      <c r="AI17" s="12"/>
    </row>
    <row r="18" spans="1:35" ht="4.5" customHeight="1" x14ac:dyDescent="0.25">
      <c r="A18" s="2"/>
      <c r="B18" s="2"/>
      <c r="C18" s="2"/>
      <c r="D18" s="2"/>
      <c r="E18" s="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row>
    <row r="19" spans="1:35" ht="6" customHeight="1" x14ac:dyDescent="0.25">
      <c r="A19" s="2"/>
      <c r="B19" s="2"/>
      <c r="C19" s="2"/>
      <c r="D19" s="2"/>
      <c r="E19" s="2"/>
      <c r="F19" s="12"/>
      <c r="G19" s="14"/>
      <c r="H19" s="15"/>
      <c r="I19" s="15"/>
      <c r="J19" s="15"/>
      <c r="K19" s="15"/>
      <c r="L19" s="15"/>
      <c r="M19" s="15"/>
      <c r="N19" s="15"/>
      <c r="O19" s="15"/>
      <c r="P19" s="15"/>
      <c r="Q19" s="15"/>
      <c r="R19" s="15"/>
      <c r="S19" s="15"/>
      <c r="T19" s="15"/>
      <c r="U19" s="15"/>
      <c r="V19" s="15"/>
      <c r="W19" s="16"/>
      <c r="X19" s="12"/>
      <c r="Y19" s="12"/>
      <c r="Z19" s="12"/>
      <c r="AA19" s="12"/>
      <c r="AB19" s="12"/>
      <c r="AC19" s="12"/>
      <c r="AD19" s="12"/>
      <c r="AE19" s="12"/>
      <c r="AF19" s="12"/>
      <c r="AG19" s="12"/>
      <c r="AH19" s="12"/>
      <c r="AI19" s="12"/>
    </row>
    <row r="20" spans="1:35" ht="13.5" customHeight="1" thickBot="1" x14ac:dyDescent="0.3">
      <c r="A20" s="2"/>
      <c r="B20" s="2"/>
      <c r="C20" s="2"/>
      <c r="D20" s="2"/>
      <c r="E20" s="2"/>
      <c r="F20" s="12"/>
      <c r="G20" s="17"/>
      <c r="H20" s="18"/>
      <c r="I20" s="6" t="s">
        <v>30</v>
      </c>
      <c r="J20" s="1359" t="s">
        <v>31</v>
      </c>
      <c r="K20" s="1360"/>
      <c r="L20" s="1361"/>
      <c r="M20" s="18"/>
      <c r="N20" s="6" t="s">
        <v>32</v>
      </c>
      <c r="O20" s="1362" t="s">
        <v>33</v>
      </c>
      <c r="P20" s="1363"/>
      <c r="Q20" s="18"/>
      <c r="R20" s="18"/>
      <c r="S20" s="18"/>
      <c r="T20" s="18"/>
      <c r="U20" s="18"/>
      <c r="V20" s="18"/>
      <c r="W20" s="19"/>
      <c r="X20" s="12"/>
      <c r="Y20" s="12"/>
      <c r="Z20" s="12"/>
      <c r="AA20" s="12"/>
      <c r="AB20" s="12"/>
      <c r="AC20" s="12"/>
      <c r="AD20" s="12"/>
      <c r="AE20" s="12"/>
      <c r="AF20" s="12"/>
      <c r="AG20" s="12"/>
      <c r="AH20" s="12"/>
      <c r="AI20" s="12"/>
    </row>
    <row r="21" spans="1:35" ht="4.5" customHeight="1" x14ac:dyDescent="0.25">
      <c r="A21" s="2"/>
      <c r="B21" s="2"/>
      <c r="C21" s="2"/>
      <c r="D21" s="2"/>
      <c r="E21" s="2"/>
      <c r="F21" s="12"/>
      <c r="G21" s="17"/>
      <c r="H21" s="18"/>
      <c r="I21" s="18"/>
      <c r="J21" s="18"/>
      <c r="K21" s="18"/>
      <c r="L21" s="18"/>
      <c r="M21" s="18"/>
      <c r="N21" s="18"/>
      <c r="O21" s="18"/>
      <c r="P21" s="18"/>
      <c r="Q21" s="18"/>
      <c r="R21" s="18"/>
      <c r="S21" s="18"/>
      <c r="T21" s="18"/>
      <c r="U21" s="18"/>
      <c r="V21" s="18"/>
      <c r="W21" s="19"/>
      <c r="X21" s="12"/>
      <c r="Y21" s="12"/>
      <c r="Z21" s="12"/>
      <c r="AA21" s="12"/>
      <c r="AB21" s="12"/>
      <c r="AC21" s="12"/>
      <c r="AD21" s="12"/>
      <c r="AE21" s="12"/>
      <c r="AF21" s="12"/>
      <c r="AG21" s="12"/>
      <c r="AH21" s="12"/>
      <c r="AI21" s="12"/>
    </row>
    <row r="22" spans="1:35" ht="13.5" customHeight="1" thickBot="1" x14ac:dyDescent="0.3">
      <c r="A22" s="2"/>
      <c r="B22" s="2"/>
      <c r="C22" s="2"/>
      <c r="D22" s="2"/>
      <c r="E22" s="2"/>
      <c r="F22" s="12"/>
      <c r="G22" s="17"/>
      <c r="H22" s="18"/>
      <c r="I22" s="18"/>
      <c r="J22" s="6" t="s">
        <v>34</v>
      </c>
      <c r="K22" s="1362" t="s">
        <v>35</v>
      </c>
      <c r="L22" s="1363"/>
      <c r="M22" s="18"/>
      <c r="N22" s="6" t="s">
        <v>36</v>
      </c>
      <c r="O22" s="1362" t="s">
        <v>37</v>
      </c>
      <c r="P22" s="1363"/>
      <c r="Q22" s="18"/>
      <c r="R22" s="18"/>
      <c r="S22" s="18"/>
      <c r="T22" s="18"/>
      <c r="U22" s="18"/>
      <c r="V22" s="18"/>
      <c r="W22" s="19"/>
      <c r="X22" s="12"/>
      <c r="Y22" s="12"/>
      <c r="Z22" s="12"/>
      <c r="AA22" s="12"/>
      <c r="AB22" s="12"/>
      <c r="AC22" s="12"/>
      <c r="AD22" s="12"/>
      <c r="AE22" s="12"/>
      <c r="AF22" s="12"/>
      <c r="AG22" s="12"/>
      <c r="AH22" s="12"/>
      <c r="AI22" s="12"/>
    </row>
    <row r="23" spans="1:35" ht="4.5" customHeight="1" x14ac:dyDescent="0.25">
      <c r="A23" s="2"/>
      <c r="B23" s="2"/>
      <c r="C23" s="2"/>
      <c r="D23" s="2"/>
      <c r="E23" s="2"/>
      <c r="F23" s="12"/>
      <c r="G23" s="17"/>
      <c r="H23" s="18"/>
      <c r="I23" s="18"/>
      <c r="J23" s="18"/>
      <c r="K23" s="18"/>
      <c r="L23" s="18"/>
      <c r="M23" s="18"/>
      <c r="N23" s="18"/>
      <c r="O23" s="18"/>
      <c r="P23" s="18"/>
      <c r="Q23" s="18"/>
      <c r="R23" s="18"/>
      <c r="S23" s="18"/>
      <c r="T23" s="18"/>
      <c r="U23" s="18"/>
      <c r="V23" s="18"/>
      <c r="W23" s="19"/>
      <c r="X23" s="12"/>
      <c r="Y23" s="12"/>
      <c r="Z23" s="12"/>
      <c r="AA23" s="12"/>
      <c r="AB23" s="12"/>
      <c r="AC23" s="12"/>
      <c r="AD23" s="12"/>
      <c r="AE23" s="12"/>
      <c r="AF23" s="12"/>
      <c r="AG23" s="12"/>
      <c r="AH23" s="12"/>
      <c r="AI23" s="12"/>
    </row>
    <row r="24" spans="1:35" ht="6" customHeight="1" x14ac:dyDescent="0.25">
      <c r="A24" s="2"/>
      <c r="B24" s="2"/>
      <c r="C24" s="2"/>
      <c r="D24" s="2"/>
      <c r="E24" s="2"/>
      <c r="F24" s="12"/>
      <c r="G24" s="17"/>
      <c r="H24" s="18"/>
      <c r="I24" s="18"/>
      <c r="J24" s="18"/>
      <c r="K24" s="18"/>
      <c r="L24" s="18"/>
      <c r="M24" s="18"/>
      <c r="N24" s="18"/>
      <c r="O24" s="18"/>
      <c r="P24" s="18"/>
      <c r="Q24" s="18"/>
      <c r="R24" s="18"/>
      <c r="S24" s="18"/>
      <c r="T24" s="18"/>
      <c r="U24" s="18"/>
      <c r="V24" s="18"/>
      <c r="W24" s="19"/>
      <c r="X24" s="12"/>
      <c r="Y24" s="12"/>
      <c r="Z24" s="12"/>
      <c r="AA24" s="12"/>
      <c r="AB24" s="12"/>
      <c r="AC24" s="12"/>
      <c r="AD24" s="12"/>
      <c r="AE24" s="12"/>
      <c r="AF24" s="12"/>
      <c r="AG24" s="12"/>
      <c r="AH24" s="12"/>
      <c r="AI24" s="12"/>
    </row>
    <row r="25" spans="1:35" ht="4.5" customHeight="1" x14ac:dyDescent="0.25">
      <c r="A25" s="2"/>
      <c r="B25" s="2"/>
      <c r="C25" s="2"/>
      <c r="D25" s="2"/>
      <c r="E25" s="2"/>
      <c r="F25" s="12"/>
      <c r="G25" s="17"/>
      <c r="H25" s="18"/>
      <c r="I25" s="18"/>
      <c r="J25" s="1364" t="s">
        <v>38</v>
      </c>
      <c r="K25" s="1364" t="s">
        <v>39</v>
      </c>
      <c r="L25" s="1364" t="s">
        <v>40</v>
      </c>
      <c r="M25" s="1364" t="s">
        <v>41</v>
      </c>
      <c r="N25" s="1364" t="s">
        <v>42</v>
      </c>
      <c r="O25" s="1364" t="s">
        <v>43</v>
      </c>
      <c r="P25" s="1364" t="s">
        <v>44</v>
      </c>
      <c r="Q25" s="1364" t="s">
        <v>45</v>
      </c>
      <c r="R25" s="1364" t="s">
        <v>46</v>
      </c>
      <c r="S25" s="1364" t="s">
        <v>47</v>
      </c>
      <c r="T25" s="1364" t="s">
        <v>48</v>
      </c>
      <c r="U25" s="1364" t="s">
        <v>49</v>
      </c>
      <c r="V25" s="1364" t="s">
        <v>50</v>
      </c>
      <c r="W25" s="19"/>
      <c r="X25" s="12"/>
      <c r="Y25" s="12"/>
      <c r="Z25" s="12"/>
      <c r="AA25" s="12"/>
      <c r="AB25" s="12"/>
      <c r="AC25" s="12"/>
      <c r="AD25" s="12"/>
      <c r="AE25" s="12"/>
      <c r="AF25" s="12"/>
      <c r="AG25" s="12"/>
      <c r="AH25" s="12"/>
      <c r="AI25" s="12"/>
    </row>
    <row r="26" spans="1:35" ht="13.5" customHeight="1" x14ac:dyDescent="0.25">
      <c r="A26" s="2"/>
      <c r="B26" s="2"/>
      <c r="C26" s="2"/>
      <c r="D26" s="2"/>
      <c r="E26" s="2"/>
      <c r="F26" s="12"/>
      <c r="G26" s="17"/>
      <c r="H26" s="18"/>
      <c r="I26" s="18"/>
      <c r="J26" s="1365"/>
      <c r="K26" s="1365"/>
      <c r="L26" s="1365"/>
      <c r="M26" s="1365"/>
      <c r="N26" s="1365"/>
      <c r="O26" s="1365"/>
      <c r="P26" s="1365"/>
      <c r="Q26" s="1365"/>
      <c r="R26" s="1365"/>
      <c r="S26" s="1365"/>
      <c r="T26" s="1365"/>
      <c r="U26" s="1365"/>
      <c r="V26" s="1365"/>
      <c r="W26" s="19"/>
      <c r="X26" s="12"/>
      <c r="Y26" s="12"/>
      <c r="Z26" s="12"/>
      <c r="AA26" s="12"/>
      <c r="AB26" s="12"/>
      <c r="AC26" s="12"/>
      <c r="AD26" s="12"/>
      <c r="AE26" s="12"/>
      <c r="AF26" s="12"/>
      <c r="AG26" s="12"/>
      <c r="AH26" s="12"/>
      <c r="AI26" s="12"/>
    </row>
    <row r="27" spans="1:35" ht="4.5" customHeight="1" x14ac:dyDescent="0.25">
      <c r="A27" s="2"/>
      <c r="B27" s="2"/>
      <c r="C27" s="2"/>
      <c r="D27" s="2"/>
      <c r="E27" s="2"/>
      <c r="F27" s="12"/>
      <c r="G27" s="17"/>
      <c r="H27" s="18"/>
      <c r="I27" s="20"/>
      <c r="J27" s="18"/>
      <c r="K27" s="18"/>
      <c r="L27" s="18"/>
      <c r="M27" s="18"/>
      <c r="N27" s="18"/>
      <c r="O27" s="18"/>
      <c r="P27" s="18"/>
      <c r="Q27" s="18"/>
      <c r="R27" s="18"/>
      <c r="S27" s="18"/>
      <c r="T27" s="18"/>
      <c r="U27" s="18"/>
      <c r="V27" s="18"/>
      <c r="W27" s="19"/>
      <c r="X27" s="12"/>
      <c r="Y27" s="12"/>
      <c r="Z27" s="12"/>
      <c r="AA27" s="12"/>
      <c r="AB27" s="12"/>
      <c r="AC27" s="12"/>
      <c r="AD27" s="12"/>
      <c r="AE27" s="12"/>
      <c r="AF27" s="12"/>
      <c r="AG27" s="12"/>
      <c r="AH27" s="12"/>
      <c r="AI27" s="12"/>
    </row>
    <row r="28" spans="1:35" ht="11.25" customHeight="1" x14ac:dyDescent="0.25">
      <c r="A28" s="2"/>
      <c r="B28" s="2"/>
      <c r="C28" s="2">
        <v>0</v>
      </c>
      <c r="D28" s="2">
        <v>3</v>
      </c>
      <c r="E28" s="21" t="s">
        <v>51</v>
      </c>
      <c r="F28" s="12"/>
      <c r="G28" s="17"/>
      <c r="H28" s="22" t="s">
        <v>9</v>
      </c>
      <c r="I28" s="18"/>
      <c r="J28" s="23">
        <f>J57+J29</f>
        <v>0.96644020080566406</v>
      </c>
      <c r="K28" s="23">
        <f t="shared" ref="K28:V28" si="0">K57+K29</f>
        <v>-5153308.8781242371</v>
      </c>
      <c r="L28" s="23">
        <f t="shared" si="0"/>
        <v>22755130.747874737</v>
      </c>
      <c r="M28" s="23">
        <f t="shared" si="0"/>
        <v>7096863.8895875216</v>
      </c>
      <c r="N28" s="23">
        <f t="shared" si="0"/>
        <v>-15072341.693643212</v>
      </c>
      <c r="O28" s="23">
        <f t="shared" si="0"/>
        <v>14869969.118575692</v>
      </c>
      <c r="P28" s="23">
        <f t="shared" si="0"/>
        <v>16615341.640151739</v>
      </c>
      <c r="Q28" s="23">
        <f t="shared" si="0"/>
        <v>-70700299.279183388</v>
      </c>
      <c r="R28" s="23">
        <f t="shared" si="0"/>
        <v>25522301.323755622</v>
      </c>
      <c r="S28" s="23">
        <f t="shared" si="0"/>
        <v>32005165.610920668</v>
      </c>
      <c r="T28" s="23">
        <f t="shared" si="0"/>
        <v>-4302861.4902361631</v>
      </c>
      <c r="U28" s="23">
        <f t="shared" si="0"/>
        <v>-100827437.33831823</v>
      </c>
      <c r="V28" s="23">
        <f t="shared" si="0"/>
        <v>77191477.315037727</v>
      </c>
      <c r="W28" s="19"/>
      <c r="X28" s="2"/>
      <c r="Y28" s="2"/>
      <c r="Z28" s="2"/>
      <c r="AA28" s="2"/>
      <c r="AB28" s="2"/>
      <c r="AC28" s="2"/>
      <c r="AD28" s="2"/>
      <c r="AE28" s="2"/>
      <c r="AF28" s="2"/>
      <c r="AG28" s="2"/>
      <c r="AH28" s="2"/>
      <c r="AI28" s="2"/>
    </row>
    <row r="29" spans="1:35" ht="11.25" customHeight="1" x14ac:dyDescent="0.25">
      <c r="A29" s="2"/>
      <c r="B29" s="2"/>
      <c r="C29" s="2">
        <v>0</v>
      </c>
      <c r="D29" s="2">
        <v>3</v>
      </c>
      <c r="E29" s="21" t="s">
        <v>125</v>
      </c>
      <c r="F29" s="12"/>
      <c r="G29" s="17"/>
      <c r="H29" s="22" t="s">
        <v>126</v>
      </c>
      <c r="I29" s="18"/>
      <c r="J29" s="23">
        <f>J30+SUM(J36:J56)</f>
        <v>-7718184107.1696701</v>
      </c>
      <c r="K29" s="23">
        <f t="shared" ref="K29:V29" si="1">K30+SUM(K36:K56)</f>
        <v>-627803649.61694932</v>
      </c>
      <c r="L29" s="23">
        <f t="shared" si="1"/>
        <v>-579022678.2773813</v>
      </c>
      <c r="M29" s="23">
        <f t="shared" si="1"/>
        <v>-610178328.74445736</v>
      </c>
      <c r="N29" s="23">
        <f t="shared" si="1"/>
        <v>-639550161.98376429</v>
      </c>
      <c r="O29" s="23">
        <f t="shared" si="1"/>
        <v>-609684585.35161829</v>
      </c>
      <c r="P29" s="23">
        <f t="shared" si="1"/>
        <v>-641613693.35381222</v>
      </c>
      <c r="Q29" s="23">
        <f t="shared" si="1"/>
        <v>-698435028.95093441</v>
      </c>
      <c r="R29" s="23">
        <f t="shared" si="1"/>
        <v>-594525957.64227438</v>
      </c>
      <c r="S29" s="23">
        <f t="shared" si="1"/>
        <v>-629461823.6631633</v>
      </c>
      <c r="T29" s="23">
        <f t="shared" si="1"/>
        <v>-660235081.06765819</v>
      </c>
      <c r="U29" s="23">
        <f t="shared" si="1"/>
        <v>-771769117.56312418</v>
      </c>
      <c r="V29" s="23">
        <f t="shared" si="1"/>
        <v>-655904000.95456231</v>
      </c>
      <c r="W29" s="19"/>
      <c r="X29" s="2"/>
      <c r="Y29" s="2"/>
      <c r="Z29" s="2"/>
      <c r="AA29" s="2"/>
      <c r="AB29" s="2"/>
      <c r="AC29" s="2"/>
      <c r="AD29" s="2"/>
      <c r="AE29" s="2"/>
      <c r="AF29" s="2"/>
      <c r="AG29" s="2"/>
      <c r="AH29" s="2"/>
      <c r="AI29" s="2"/>
    </row>
    <row r="30" spans="1:35" ht="11.25" customHeight="1" x14ac:dyDescent="0.25">
      <c r="A30" s="2"/>
      <c r="B30" s="2"/>
      <c r="C30" s="2">
        <v>1</v>
      </c>
      <c r="D30" s="2">
        <v>2</v>
      </c>
      <c r="E30" s="21" t="s">
        <v>52</v>
      </c>
      <c r="F30" s="12"/>
      <c r="G30" s="17"/>
      <c r="H30" s="22" t="s">
        <v>53</v>
      </c>
      <c r="I30" s="18"/>
      <c r="J30" s="23">
        <v>-3091567143.3260798</v>
      </c>
      <c r="K30" s="23">
        <v>-253777900.902116</v>
      </c>
      <c r="L30" s="23">
        <v>-230109450.22994801</v>
      </c>
      <c r="M30" s="23">
        <v>-247008006.59552401</v>
      </c>
      <c r="N30" s="23">
        <v>-267227733.598131</v>
      </c>
      <c r="O30" s="23">
        <v>-252432239.07888499</v>
      </c>
      <c r="P30" s="23">
        <v>-258680369.44987899</v>
      </c>
      <c r="Q30" s="23">
        <v>-244206541.632801</v>
      </c>
      <c r="R30" s="23">
        <v>-242711400.06864101</v>
      </c>
      <c r="S30" s="23">
        <v>-260276529.16773</v>
      </c>
      <c r="T30" s="23">
        <v>-287840377.90002501</v>
      </c>
      <c r="U30" s="23">
        <v>-299046408.963691</v>
      </c>
      <c r="V30" s="23">
        <v>-248250185.738729</v>
      </c>
      <c r="W30" s="19"/>
      <c r="X30" s="2"/>
      <c r="Y30" s="2"/>
      <c r="Z30" s="2"/>
      <c r="AA30" s="2"/>
      <c r="AB30" s="2"/>
      <c r="AC30" s="2"/>
      <c r="AD30" s="2"/>
      <c r="AE30" s="2"/>
      <c r="AF30" s="2"/>
      <c r="AG30" s="2"/>
      <c r="AH30" s="2"/>
      <c r="AI30" s="2"/>
    </row>
    <row r="31" spans="1:35" ht="11.25" customHeight="1" x14ac:dyDescent="0.25">
      <c r="A31" s="2"/>
      <c r="B31" s="2"/>
      <c r="C31" s="2">
        <v>2</v>
      </c>
      <c r="D31" s="2">
        <v>1</v>
      </c>
      <c r="E31" s="21" t="s">
        <v>54</v>
      </c>
      <c r="F31" s="12"/>
      <c r="G31" s="17"/>
      <c r="H31" s="22" t="s">
        <v>119</v>
      </c>
      <c r="I31" s="18"/>
      <c r="J31" s="23">
        <v>-1834014800</v>
      </c>
      <c r="K31" s="23">
        <v>-153971286.472922</v>
      </c>
      <c r="L31" s="23">
        <v>-132445789.236376</v>
      </c>
      <c r="M31" s="23">
        <v>-139417363.96461999</v>
      </c>
      <c r="N31" s="23">
        <v>-157902006.83399999</v>
      </c>
      <c r="O31" s="23">
        <v>-148668465.94644499</v>
      </c>
      <c r="P31" s="23">
        <v>-155254428.787489</v>
      </c>
      <c r="Q31" s="23">
        <v>-147753281.729978</v>
      </c>
      <c r="R31" s="23">
        <v>-147980781.561746</v>
      </c>
      <c r="S31" s="23">
        <v>-155800342.30326</v>
      </c>
      <c r="T31" s="23">
        <v>-175200594.55917501</v>
      </c>
      <c r="U31" s="23">
        <v>-173211601.56683701</v>
      </c>
      <c r="V31" s="23">
        <v>-146408857.03715101</v>
      </c>
      <c r="W31" s="19"/>
      <c r="X31" s="2"/>
      <c r="Y31" s="2"/>
      <c r="Z31" s="2"/>
      <c r="AA31" s="2"/>
      <c r="AB31" s="2"/>
      <c r="AC31" s="2"/>
      <c r="AD31" s="2"/>
      <c r="AE31" s="2"/>
      <c r="AF31" s="2"/>
      <c r="AG31" s="2"/>
      <c r="AH31" s="2"/>
      <c r="AI31" s="2"/>
    </row>
    <row r="32" spans="1:35" s="34" customFormat="1" ht="11.25" customHeight="1" x14ac:dyDescent="0.25">
      <c r="A32" s="27"/>
      <c r="B32" s="27"/>
      <c r="C32" s="27">
        <v>3</v>
      </c>
      <c r="D32" s="27">
        <v>0</v>
      </c>
      <c r="E32" s="28" t="s">
        <v>55</v>
      </c>
      <c r="F32" s="27"/>
      <c r="G32" s="29"/>
      <c r="H32" s="30" t="s">
        <v>120</v>
      </c>
      <c r="I32" s="31"/>
      <c r="J32" s="32">
        <v>-1340000000</v>
      </c>
      <c r="K32" s="32">
        <v>-116471246.58928099</v>
      </c>
      <c r="L32" s="32">
        <v>-97577677.177059203</v>
      </c>
      <c r="M32" s="32">
        <v>-102795940.733833</v>
      </c>
      <c r="N32" s="32">
        <v>-118615760.106755</v>
      </c>
      <c r="O32" s="32">
        <v>-111948115.67325</v>
      </c>
      <c r="P32" s="32">
        <v>-118162962.2176</v>
      </c>
      <c r="Q32" s="32">
        <v>-110504665.469346</v>
      </c>
      <c r="R32" s="32">
        <v>-110206931.03548899</v>
      </c>
      <c r="S32" s="32">
        <v>-120148704.894785</v>
      </c>
      <c r="T32" s="32">
        <v>-124307052.003295</v>
      </c>
      <c r="U32" s="32">
        <v>-121194327.411529</v>
      </c>
      <c r="V32" s="32">
        <v>-88066616.687775597</v>
      </c>
      <c r="W32" s="33"/>
      <c r="X32" s="27"/>
      <c r="Y32" s="27"/>
      <c r="Z32" s="27"/>
      <c r="AA32" s="27"/>
      <c r="AB32" s="27"/>
      <c r="AC32" s="27"/>
      <c r="AD32" s="27"/>
      <c r="AE32" s="27"/>
      <c r="AF32" s="27"/>
      <c r="AG32" s="27"/>
      <c r="AH32" s="27"/>
      <c r="AI32" s="27"/>
    </row>
    <row r="33" spans="1:35" s="34" customFormat="1" ht="11.25" customHeight="1" x14ac:dyDescent="0.25">
      <c r="A33" s="27"/>
      <c r="B33" s="27"/>
      <c r="C33" s="27">
        <v>3</v>
      </c>
      <c r="D33" s="27">
        <v>0</v>
      </c>
      <c r="E33" s="28" t="s">
        <v>56</v>
      </c>
      <c r="F33" s="27"/>
      <c r="G33" s="29"/>
      <c r="H33" s="30" t="s">
        <v>121</v>
      </c>
      <c r="I33" s="31"/>
      <c r="J33" s="32">
        <v>-114014800</v>
      </c>
      <c r="K33" s="32">
        <v>-6219300.6468906999</v>
      </c>
      <c r="L33" s="32">
        <v>-4509098.5117992004</v>
      </c>
      <c r="M33" s="32">
        <v>-7065744.2819534</v>
      </c>
      <c r="N33" s="32">
        <v>-6462437.9694153303</v>
      </c>
      <c r="O33" s="32">
        <v>-5521927.0681493198</v>
      </c>
      <c r="P33" s="32">
        <v>-6748285.88059719</v>
      </c>
      <c r="Q33" s="32">
        <v>-6230342.5263442397</v>
      </c>
      <c r="R33" s="32">
        <v>-6392714.2572938995</v>
      </c>
      <c r="S33" s="32">
        <v>-4524860.6225968599</v>
      </c>
      <c r="T33" s="32">
        <v>-14671861.514424199</v>
      </c>
      <c r="U33" s="32">
        <v>-19276433.899212301</v>
      </c>
      <c r="V33" s="32">
        <v>-26391792.821323399</v>
      </c>
      <c r="W33" s="33"/>
      <c r="X33" s="27"/>
      <c r="Y33" s="27"/>
      <c r="Z33" s="27"/>
      <c r="AA33" s="27"/>
      <c r="AB33" s="27"/>
      <c r="AC33" s="27"/>
      <c r="AD33" s="27"/>
      <c r="AE33" s="27"/>
      <c r="AF33" s="27"/>
      <c r="AG33" s="27"/>
      <c r="AH33" s="27"/>
      <c r="AI33" s="27"/>
    </row>
    <row r="34" spans="1:35" ht="11.25" customHeight="1" x14ac:dyDescent="0.25">
      <c r="A34" s="2"/>
      <c r="B34" s="2"/>
      <c r="C34" s="2">
        <v>2</v>
      </c>
      <c r="D34" s="2">
        <v>1</v>
      </c>
      <c r="E34" s="21" t="s">
        <v>57</v>
      </c>
      <c r="F34" s="12"/>
      <c r="G34" s="17"/>
      <c r="H34" s="22" t="s">
        <v>122</v>
      </c>
      <c r="I34" s="18"/>
      <c r="J34" s="23">
        <v>-1036380000</v>
      </c>
      <c r="K34" s="23">
        <v>-81736281.332237795</v>
      </c>
      <c r="L34" s="23">
        <v>-79318408.342260301</v>
      </c>
      <c r="M34" s="23">
        <v>-88289659.988329798</v>
      </c>
      <c r="N34" s="23">
        <v>-91124444.401835203</v>
      </c>
      <c r="O34" s="23">
        <v>-85245189.396443203</v>
      </c>
      <c r="P34" s="23">
        <v>-86402175.165065199</v>
      </c>
      <c r="Q34" s="23">
        <v>-79615972.872418001</v>
      </c>
      <c r="R34" s="23">
        <v>-77598264.3074864</v>
      </c>
      <c r="S34" s="23">
        <v>-85436109.693940699</v>
      </c>
      <c r="T34" s="23">
        <v>-91811202.348949805</v>
      </c>
      <c r="U34" s="23">
        <v>-105923955.34196199</v>
      </c>
      <c r="V34" s="23">
        <v>-83878336.809072405</v>
      </c>
      <c r="W34" s="19"/>
      <c r="X34" s="2"/>
      <c r="Y34" s="2"/>
      <c r="Z34" s="2"/>
      <c r="AA34" s="2"/>
      <c r="AB34" s="2"/>
      <c r="AC34" s="2"/>
      <c r="AD34" s="2"/>
      <c r="AE34" s="2"/>
      <c r="AF34" s="2"/>
      <c r="AG34" s="2"/>
      <c r="AH34" s="2"/>
      <c r="AI34" s="2"/>
    </row>
    <row r="35" spans="1:35" ht="11.25" customHeight="1" x14ac:dyDescent="0.25">
      <c r="A35" s="2"/>
      <c r="B35" s="2"/>
      <c r="C35" s="2">
        <v>2</v>
      </c>
      <c r="D35" s="2">
        <v>1</v>
      </c>
      <c r="E35" s="21" t="s">
        <v>57</v>
      </c>
      <c r="F35" s="12"/>
      <c r="G35" s="17"/>
      <c r="H35" s="22" t="s">
        <v>128</v>
      </c>
      <c r="I35" s="18"/>
      <c r="J35" s="23">
        <f>J30-J31-J34</f>
        <v>-221172343.32607985</v>
      </c>
      <c r="K35" s="23">
        <f t="shared" ref="K35:V35" si="2">K30-K31-K34</f>
        <v>-18070333.096956208</v>
      </c>
      <c r="L35" s="23">
        <f t="shared" si="2"/>
        <v>-18345252.65131171</v>
      </c>
      <c r="M35" s="23">
        <f t="shared" si="2"/>
        <v>-19300982.642574221</v>
      </c>
      <c r="N35" s="23">
        <f t="shared" si="2"/>
        <v>-18201282.362295806</v>
      </c>
      <c r="O35" s="23">
        <f t="shared" si="2"/>
        <v>-18518583.735996798</v>
      </c>
      <c r="P35" s="23">
        <f t="shared" si="2"/>
        <v>-17023765.497324795</v>
      </c>
      <c r="Q35" s="23">
        <f t="shared" si="2"/>
        <v>-16837287.030405</v>
      </c>
      <c r="R35" s="23">
        <f t="shared" si="2"/>
        <v>-17132354.199408606</v>
      </c>
      <c r="S35" s="23">
        <f t="shared" si="2"/>
        <v>-19040077.170529306</v>
      </c>
      <c r="T35" s="23">
        <f t="shared" si="2"/>
        <v>-20828580.991900191</v>
      </c>
      <c r="U35" s="23">
        <f t="shared" si="2"/>
        <v>-19910852.054891989</v>
      </c>
      <c r="V35" s="23">
        <f t="shared" si="2"/>
        <v>-17962991.892505586</v>
      </c>
      <c r="W35" s="19"/>
      <c r="X35" s="2"/>
      <c r="Y35" s="2"/>
      <c r="Z35" s="2"/>
      <c r="AA35" s="2"/>
      <c r="AB35" s="2"/>
      <c r="AC35" s="2"/>
      <c r="AD35" s="2"/>
      <c r="AE35" s="2"/>
      <c r="AF35" s="2"/>
      <c r="AG35" s="2"/>
      <c r="AH35" s="2"/>
      <c r="AI35" s="2"/>
    </row>
    <row r="36" spans="1:35" ht="11.25" customHeight="1" x14ac:dyDescent="0.25">
      <c r="A36" s="2"/>
      <c r="B36" s="2"/>
      <c r="C36" s="2">
        <v>1</v>
      </c>
      <c r="D36" s="2">
        <v>2</v>
      </c>
      <c r="E36" s="21" t="s">
        <v>58</v>
      </c>
      <c r="F36" s="12"/>
      <c r="G36" s="17"/>
      <c r="H36" s="22" t="s">
        <v>59</v>
      </c>
      <c r="I36" s="18"/>
      <c r="J36" s="23">
        <v>-107540000.2489</v>
      </c>
      <c r="K36" s="23">
        <v>-13262172.903200001</v>
      </c>
      <c r="L36" s="23">
        <v>-10991818.519200001</v>
      </c>
      <c r="M36" s="23">
        <v>-10375233.851199999</v>
      </c>
      <c r="N36" s="23">
        <v>-8318014.48260001</v>
      </c>
      <c r="O36" s="23">
        <v>-8071343.3396999901</v>
      </c>
      <c r="P36" s="23">
        <v>-6835512.1744999997</v>
      </c>
      <c r="Q36" s="23">
        <v>-6674864.6532000098</v>
      </c>
      <c r="R36" s="23">
        <v>-6680467.92560001</v>
      </c>
      <c r="S36" s="23">
        <v>-6858259.6245999997</v>
      </c>
      <c r="T36" s="23">
        <v>-8856014.5244000107</v>
      </c>
      <c r="U36" s="23">
        <v>-9914653.8539999891</v>
      </c>
      <c r="V36" s="23">
        <v>-10701644.3967</v>
      </c>
      <c r="W36" s="19"/>
      <c r="X36" s="2"/>
      <c r="Y36" s="2"/>
      <c r="Z36" s="2"/>
      <c r="AA36" s="2"/>
      <c r="AB36" s="2"/>
      <c r="AC36" s="2"/>
      <c r="AD36" s="2"/>
      <c r="AE36" s="2"/>
      <c r="AF36" s="2"/>
      <c r="AG36" s="2"/>
      <c r="AH36" s="2"/>
      <c r="AI36" s="2"/>
    </row>
    <row r="37" spans="1:35" ht="11.25" customHeight="1" x14ac:dyDescent="0.25">
      <c r="A37" s="2"/>
      <c r="B37" s="2"/>
      <c r="C37" s="2">
        <v>1</v>
      </c>
      <c r="D37" s="2">
        <v>2</v>
      </c>
      <c r="E37" s="21" t="s">
        <v>60</v>
      </c>
      <c r="F37" s="12"/>
      <c r="G37" s="17"/>
      <c r="H37" s="22" t="s">
        <v>61</v>
      </c>
      <c r="I37" s="18"/>
      <c r="J37" s="23">
        <v>-378457113.11290002</v>
      </c>
      <c r="K37" s="23">
        <v>-30423744.035500001</v>
      </c>
      <c r="L37" s="23">
        <v>-27708412.866500001</v>
      </c>
      <c r="M37" s="23">
        <v>-32560168.687100001</v>
      </c>
      <c r="N37" s="23">
        <v>-32717958.604899999</v>
      </c>
      <c r="O37" s="23">
        <v>-31076873.425099999</v>
      </c>
      <c r="P37" s="23">
        <v>-37205836.9221</v>
      </c>
      <c r="Q37" s="23">
        <v>-27095991.537599999</v>
      </c>
      <c r="R37" s="23">
        <v>-24301179.631000001</v>
      </c>
      <c r="S37" s="23">
        <v>-36585871.791699998</v>
      </c>
      <c r="T37" s="23">
        <v>-33096522.695999999</v>
      </c>
      <c r="U37" s="23">
        <v>-31527612.124200001</v>
      </c>
      <c r="V37" s="23">
        <v>-34156940.791199997</v>
      </c>
      <c r="W37" s="19"/>
      <c r="X37" s="2"/>
      <c r="Y37" s="2"/>
      <c r="Z37" s="2"/>
      <c r="AA37" s="2"/>
      <c r="AB37" s="2"/>
      <c r="AC37" s="2"/>
      <c r="AD37" s="2"/>
      <c r="AE37" s="2"/>
      <c r="AF37" s="2"/>
      <c r="AG37" s="2"/>
      <c r="AH37" s="2"/>
      <c r="AI37" s="2"/>
    </row>
    <row r="38" spans="1:35" ht="11.25" customHeight="1" x14ac:dyDescent="0.25">
      <c r="A38" s="2"/>
      <c r="B38" s="2"/>
      <c r="C38" s="2">
        <v>1</v>
      </c>
      <c r="D38" s="2">
        <v>2</v>
      </c>
      <c r="E38" s="21" t="s">
        <v>62</v>
      </c>
      <c r="F38" s="12"/>
      <c r="G38" s="17"/>
      <c r="H38" s="22" t="s">
        <v>63</v>
      </c>
      <c r="I38" s="18"/>
      <c r="J38" s="23">
        <v>123568999.99950001</v>
      </c>
      <c r="K38" s="23">
        <v>10935692.448999999</v>
      </c>
      <c r="L38" s="23">
        <v>10416212.4201</v>
      </c>
      <c r="M38" s="23">
        <v>11346319.7817</v>
      </c>
      <c r="N38" s="23">
        <v>10021773.089299999</v>
      </c>
      <c r="O38" s="23">
        <v>10307669.953299999</v>
      </c>
      <c r="P38" s="23">
        <v>10136969.289999999</v>
      </c>
      <c r="Q38" s="23">
        <v>8797542.8149999995</v>
      </c>
      <c r="R38" s="23">
        <v>8818330.1340999994</v>
      </c>
      <c r="S38" s="23">
        <v>10805823.127699999</v>
      </c>
      <c r="T38" s="23">
        <v>11945822.201099999</v>
      </c>
      <c r="U38" s="23">
        <v>10867867.147</v>
      </c>
      <c r="V38" s="23">
        <v>9168977.5911999997</v>
      </c>
      <c r="W38" s="19"/>
      <c r="X38" s="2"/>
      <c r="Y38" s="2"/>
      <c r="Z38" s="2"/>
      <c r="AA38" s="2"/>
      <c r="AB38" s="2"/>
      <c r="AC38" s="2"/>
      <c r="AD38" s="2"/>
      <c r="AE38" s="2"/>
      <c r="AF38" s="2"/>
      <c r="AG38" s="2"/>
      <c r="AH38" s="2"/>
      <c r="AI38" s="2"/>
    </row>
    <row r="39" spans="1:35" ht="11.25" customHeight="1" x14ac:dyDescent="0.25">
      <c r="A39" s="2"/>
      <c r="B39" s="2"/>
      <c r="C39" s="2">
        <v>1</v>
      </c>
      <c r="D39" s="2">
        <v>2</v>
      </c>
      <c r="E39" s="21" t="s">
        <v>64</v>
      </c>
      <c r="F39" s="12"/>
      <c r="G39" s="17"/>
      <c r="H39" s="22" t="s">
        <v>65</v>
      </c>
      <c r="I39" s="18"/>
      <c r="J39" s="23">
        <v>-86604999.991599903</v>
      </c>
      <c r="K39" s="23">
        <v>-6116223.8151333304</v>
      </c>
      <c r="L39" s="23">
        <v>-6145555.4723333297</v>
      </c>
      <c r="M39" s="23">
        <v>-5944435.9712333297</v>
      </c>
      <c r="N39" s="23">
        <v>-6575046.5255333297</v>
      </c>
      <c r="O39" s="23">
        <v>-5830451.0809333399</v>
      </c>
      <c r="P39" s="23">
        <v>-7890133.7456333302</v>
      </c>
      <c r="Q39" s="23">
        <v>-7369223.1168333301</v>
      </c>
      <c r="R39" s="23">
        <v>-7511102.0449333396</v>
      </c>
      <c r="S39" s="23">
        <v>-11052826.477733299</v>
      </c>
      <c r="T39" s="23">
        <v>-9026018.2726333402</v>
      </c>
      <c r="U39" s="23">
        <v>-5947041.6672333302</v>
      </c>
      <c r="V39" s="23">
        <v>-7196941.8014333397</v>
      </c>
      <c r="W39" s="19"/>
      <c r="X39" s="2"/>
      <c r="Y39" s="2"/>
      <c r="Z39" s="2"/>
      <c r="AA39" s="2"/>
      <c r="AB39" s="2"/>
      <c r="AC39" s="2"/>
      <c r="AD39" s="2"/>
      <c r="AE39" s="2"/>
      <c r="AF39" s="2"/>
      <c r="AG39" s="2"/>
      <c r="AH39" s="2"/>
      <c r="AI39" s="2"/>
    </row>
    <row r="40" spans="1:35" ht="11.25" customHeight="1" x14ac:dyDescent="0.25">
      <c r="A40" s="2"/>
      <c r="B40" s="2"/>
      <c r="C40" s="2">
        <v>1</v>
      </c>
      <c r="D40" s="2">
        <v>2</v>
      </c>
      <c r="E40" s="21" t="s">
        <v>66</v>
      </c>
      <c r="F40" s="12"/>
      <c r="G40" s="17"/>
      <c r="H40" s="22" t="s">
        <v>67</v>
      </c>
      <c r="I40" s="18"/>
      <c r="J40" s="23">
        <v>-9544503.0002999995</v>
      </c>
      <c r="K40" s="23">
        <v>-716642.38080000004</v>
      </c>
      <c r="L40" s="23">
        <v>-750293.0551</v>
      </c>
      <c r="M40" s="23">
        <v>-752373.76089999999</v>
      </c>
      <c r="N40" s="23">
        <v>-793455.99930000002</v>
      </c>
      <c r="O40" s="23">
        <v>-947956.63870000001</v>
      </c>
      <c r="P40" s="23">
        <v>-778844.10010000004</v>
      </c>
      <c r="Q40" s="23">
        <v>-732749.58250000002</v>
      </c>
      <c r="R40" s="23">
        <v>-743284.39500000002</v>
      </c>
      <c r="S40" s="23">
        <v>-1024391.8362</v>
      </c>
      <c r="T40" s="23">
        <v>-790839.71470000001</v>
      </c>
      <c r="U40" s="23">
        <v>-781240.08389999997</v>
      </c>
      <c r="V40" s="23">
        <v>-732431.45310000004</v>
      </c>
      <c r="W40" s="19"/>
      <c r="X40" s="2"/>
      <c r="Y40" s="2"/>
      <c r="Z40" s="2"/>
      <c r="AA40" s="2"/>
      <c r="AB40" s="2"/>
      <c r="AC40" s="2"/>
      <c r="AD40" s="2"/>
      <c r="AE40" s="2"/>
      <c r="AF40" s="2"/>
      <c r="AG40" s="2"/>
      <c r="AH40" s="2"/>
      <c r="AI40" s="2"/>
    </row>
    <row r="41" spans="1:35" ht="11.25" customHeight="1" x14ac:dyDescent="0.25">
      <c r="A41" s="2"/>
      <c r="B41" s="2"/>
      <c r="C41" s="2">
        <v>1</v>
      </c>
      <c r="D41" s="2">
        <v>2</v>
      </c>
      <c r="E41" s="21" t="s">
        <v>68</v>
      </c>
      <c r="F41" s="12"/>
      <c r="G41" s="17"/>
      <c r="H41" s="22" t="s">
        <v>69</v>
      </c>
      <c r="I41" s="18"/>
      <c r="J41" s="23">
        <v>-250000.0001</v>
      </c>
      <c r="K41" s="23">
        <v>-24583.1126</v>
      </c>
      <c r="L41" s="23">
        <v>-22586.4355</v>
      </c>
      <c r="M41" s="23">
        <v>-12413.5447</v>
      </c>
      <c r="N41" s="23">
        <v>-16599.487799999999</v>
      </c>
      <c r="O41" s="23">
        <v>-38633.784</v>
      </c>
      <c r="P41" s="23">
        <v>-20755.068500000001</v>
      </c>
      <c r="Q41" s="23">
        <v>-11646.1788</v>
      </c>
      <c r="R41" s="23">
        <v>-10106.0604</v>
      </c>
      <c r="S41" s="23">
        <v>-24238.9012</v>
      </c>
      <c r="T41" s="23">
        <v>-16909.249100000001</v>
      </c>
      <c r="U41" s="23">
        <v>-27933.756700000002</v>
      </c>
      <c r="V41" s="23">
        <v>-23594.4208</v>
      </c>
      <c r="W41" s="19"/>
      <c r="X41" s="2"/>
      <c r="Y41" s="2"/>
      <c r="Z41" s="2"/>
      <c r="AA41" s="2"/>
      <c r="AB41" s="2"/>
      <c r="AC41" s="2"/>
      <c r="AD41" s="2"/>
      <c r="AE41" s="2"/>
      <c r="AF41" s="2"/>
      <c r="AG41" s="2"/>
      <c r="AH41" s="2"/>
      <c r="AI41" s="2"/>
    </row>
    <row r="42" spans="1:35" ht="11.25" customHeight="1" x14ac:dyDescent="0.25">
      <c r="A42" s="2"/>
      <c r="B42" s="2"/>
      <c r="C42" s="2">
        <v>1</v>
      </c>
      <c r="D42" s="2">
        <v>2</v>
      </c>
      <c r="E42" s="21" t="s">
        <v>70</v>
      </c>
      <c r="F42" s="12"/>
      <c r="G42" s="17"/>
      <c r="H42" s="22" t="s">
        <v>71</v>
      </c>
      <c r="I42" s="18"/>
      <c r="J42" s="23">
        <v>-278189177.91640002</v>
      </c>
      <c r="K42" s="23">
        <v>-29284595.438299999</v>
      </c>
      <c r="L42" s="23">
        <v>-19647666.766800001</v>
      </c>
      <c r="M42" s="23">
        <v>-20749049.903499998</v>
      </c>
      <c r="N42" s="23">
        <v>-21903137.425299998</v>
      </c>
      <c r="O42" s="23">
        <v>-23124753.3178</v>
      </c>
      <c r="P42" s="23">
        <v>-36548577.770999998</v>
      </c>
      <c r="Q42" s="23">
        <v>-20109668.1292</v>
      </c>
      <c r="R42" s="23">
        <v>-19240431.511399999</v>
      </c>
      <c r="S42" s="23">
        <v>-21142024.9474</v>
      </c>
      <c r="T42" s="23">
        <v>-21978844.713599999</v>
      </c>
      <c r="U42" s="23">
        <v>-17807740.9421</v>
      </c>
      <c r="V42" s="23">
        <v>-26652687.050000001</v>
      </c>
      <c r="W42" s="19"/>
      <c r="X42" s="2"/>
      <c r="Y42" s="2"/>
      <c r="Z42" s="2"/>
      <c r="AA42" s="2"/>
      <c r="AB42" s="2"/>
      <c r="AC42" s="2"/>
      <c r="AD42" s="2"/>
      <c r="AE42" s="2"/>
      <c r="AF42" s="2"/>
      <c r="AG42" s="2"/>
      <c r="AH42" s="2"/>
      <c r="AI42" s="2"/>
    </row>
    <row r="43" spans="1:35" ht="11.25" customHeight="1" x14ac:dyDescent="0.25">
      <c r="A43" s="2"/>
      <c r="B43" s="2"/>
      <c r="C43" s="2">
        <v>1</v>
      </c>
      <c r="D43" s="2">
        <v>2</v>
      </c>
      <c r="E43" s="21" t="s">
        <v>72</v>
      </c>
      <c r="F43" s="12"/>
      <c r="G43" s="17"/>
      <c r="H43" s="22" t="s">
        <v>73</v>
      </c>
      <c r="I43" s="18"/>
      <c r="J43" s="23">
        <v>-2532879588.9008899</v>
      </c>
      <c r="K43" s="23">
        <v>-199409956.30630001</v>
      </c>
      <c r="L43" s="23">
        <v>-195898441.50909999</v>
      </c>
      <c r="M43" s="23">
        <v>-199864391.54179999</v>
      </c>
      <c r="N43" s="23">
        <v>-197665566.41499999</v>
      </c>
      <c r="O43" s="23">
        <v>-197211906.2529</v>
      </c>
      <c r="P43" s="23">
        <v>-200053440.39500001</v>
      </c>
      <c r="Q43" s="23">
        <v>-267016453.29879999</v>
      </c>
      <c r="R43" s="23">
        <v>-199621020.7349</v>
      </c>
      <c r="S43" s="23">
        <v>-200581649.23159999</v>
      </c>
      <c r="T43" s="23">
        <v>-198810983.77720001</v>
      </c>
      <c r="U43" s="23">
        <v>-251965453.98410001</v>
      </c>
      <c r="V43" s="23">
        <v>-224780325.4542</v>
      </c>
      <c r="W43" s="19"/>
      <c r="X43" s="2"/>
      <c r="Y43" s="2"/>
      <c r="Z43" s="2"/>
      <c r="AA43" s="2"/>
      <c r="AB43" s="2"/>
      <c r="AC43" s="2"/>
      <c r="AD43" s="2"/>
      <c r="AE43" s="2"/>
      <c r="AF43" s="2"/>
      <c r="AG43" s="2"/>
      <c r="AH43" s="2"/>
      <c r="AI43" s="2"/>
    </row>
    <row r="44" spans="1:35" ht="11.25" customHeight="1" x14ac:dyDescent="0.25">
      <c r="A44" s="2"/>
      <c r="B44" s="2"/>
      <c r="C44" s="2">
        <v>1</v>
      </c>
      <c r="D44" s="2">
        <v>2</v>
      </c>
      <c r="E44" s="21" t="s">
        <v>74</v>
      </c>
      <c r="F44" s="12"/>
      <c r="G44" s="17"/>
      <c r="H44" s="22" t="s">
        <v>75</v>
      </c>
      <c r="I44" s="18"/>
      <c r="J44" s="23">
        <v>-847224961.18450403</v>
      </c>
      <c r="K44" s="23">
        <v>-67177132.941599905</v>
      </c>
      <c r="L44" s="23">
        <v>-65990240.9406</v>
      </c>
      <c r="M44" s="23">
        <v>-67330732.055500001</v>
      </c>
      <c r="N44" s="23">
        <v>-66587529.162299998</v>
      </c>
      <c r="O44" s="23">
        <v>-66338515.0499999</v>
      </c>
      <c r="P44" s="23">
        <v>-67293139.628099993</v>
      </c>
      <c r="Q44" s="23">
        <v>-89907470.868800104</v>
      </c>
      <c r="R44" s="23">
        <v>-67123975.888800099</v>
      </c>
      <c r="S44" s="23">
        <v>-67351874.260399997</v>
      </c>
      <c r="T44" s="23">
        <v>-66543178.714699998</v>
      </c>
      <c r="U44" s="23">
        <v>-83619290.230999902</v>
      </c>
      <c r="V44" s="23">
        <v>-71961881.442699999</v>
      </c>
      <c r="W44" s="19"/>
      <c r="X44" s="2"/>
      <c r="Y44" s="2"/>
      <c r="Z44" s="2"/>
      <c r="AA44" s="2"/>
      <c r="AB44" s="2"/>
      <c r="AC44" s="2"/>
      <c r="AD44" s="2"/>
      <c r="AE44" s="2"/>
      <c r="AF44" s="2"/>
      <c r="AG44" s="2"/>
      <c r="AH44" s="2"/>
      <c r="AI44" s="2"/>
    </row>
    <row r="45" spans="1:35" s="34" customFormat="1" ht="11.25" customHeight="1" x14ac:dyDescent="0.25">
      <c r="A45" s="27"/>
      <c r="B45" s="27"/>
      <c r="C45" s="27">
        <v>1</v>
      </c>
      <c r="D45" s="27">
        <v>2</v>
      </c>
      <c r="E45" s="28" t="s">
        <v>76</v>
      </c>
      <c r="F45" s="27"/>
      <c r="G45" s="29"/>
      <c r="H45" s="30" t="s">
        <v>77</v>
      </c>
      <c r="I45" s="31"/>
      <c r="J45" s="32">
        <v>-10473850.231799999</v>
      </c>
      <c r="K45" s="32">
        <v>-823801.84759999998</v>
      </c>
      <c r="L45" s="32">
        <v>-809233.20499999903</v>
      </c>
      <c r="M45" s="32">
        <v>-825706.66339999996</v>
      </c>
      <c r="N45" s="32">
        <v>-816560.55489999906</v>
      </c>
      <c r="O45" s="32">
        <v>-814563.93360000104</v>
      </c>
      <c r="P45" s="32">
        <v>-826584.23679999996</v>
      </c>
      <c r="Q45" s="32">
        <v>-1107734.4143000001</v>
      </c>
      <c r="R45" s="32">
        <v>-824670.05119999999</v>
      </c>
      <c r="S45" s="32">
        <v>-828793.64590000105</v>
      </c>
      <c r="T45" s="32">
        <v>-821264.47290000005</v>
      </c>
      <c r="U45" s="32">
        <v>-1044603.3279</v>
      </c>
      <c r="V45" s="32">
        <v>-930333.87829999998</v>
      </c>
      <c r="W45" s="33"/>
      <c r="X45" s="27"/>
      <c r="Y45" s="27"/>
      <c r="Z45" s="27"/>
      <c r="AA45" s="27"/>
      <c r="AB45" s="27"/>
      <c r="AC45" s="27"/>
      <c r="AD45" s="27"/>
      <c r="AE45" s="27"/>
      <c r="AF45" s="27"/>
      <c r="AG45" s="27"/>
      <c r="AH45" s="27"/>
      <c r="AI45" s="27"/>
    </row>
    <row r="46" spans="1:35" s="1078" customFormat="1" ht="11.25" customHeight="1" x14ac:dyDescent="0.25">
      <c r="A46" s="1079"/>
      <c r="B46" s="1079"/>
      <c r="C46" s="1079">
        <v>1</v>
      </c>
      <c r="D46" s="1079">
        <v>2</v>
      </c>
      <c r="E46" s="1080" t="s">
        <v>78</v>
      </c>
      <c r="F46" s="12"/>
      <c r="G46" s="17"/>
      <c r="H46" s="22" t="s">
        <v>79</v>
      </c>
      <c r="I46" s="18"/>
      <c r="J46" s="23">
        <v>-50657591.769400097</v>
      </c>
      <c r="K46" s="23">
        <v>-3988199.1266999999</v>
      </c>
      <c r="L46" s="23">
        <v>-3917968.8300999999</v>
      </c>
      <c r="M46" s="23">
        <v>-3997287.8278000001</v>
      </c>
      <c r="N46" s="23">
        <v>-3953311.3278000001</v>
      </c>
      <c r="O46" s="23">
        <v>-3944238.1257000002</v>
      </c>
      <c r="P46" s="23">
        <v>-4001068.8084</v>
      </c>
      <c r="Q46" s="23">
        <v>-5340329.0675999997</v>
      </c>
      <c r="R46" s="23">
        <v>-3992420.4112999998</v>
      </c>
      <c r="S46" s="23">
        <v>-4011632.9855999998</v>
      </c>
      <c r="T46" s="23">
        <v>-3976219.6723000002</v>
      </c>
      <c r="U46" s="23">
        <v>-5039309.0778000001</v>
      </c>
      <c r="V46" s="23">
        <v>-4495606.5082999999</v>
      </c>
      <c r="W46" s="19"/>
      <c r="X46" s="12"/>
      <c r="Y46" s="12"/>
      <c r="Z46" s="12"/>
      <c r="AA46" s="12"/>
      <c r="AB46" s="12"/>
      <c r="AC46" s="12"/>
      <c r="AD46" s="12"/>
      <c r="AE46" s="12"/>
      <c r="AF46" s="12"/>
      <c r="AG46" s="12"/>
      <c r="AH46" s="12"/>
      <c r="AI46" s="12"/>
    </row>
    <row r="47" spans="1:35" ht="11.25" customHeight="1" x14ac:dyDescent="0.25">
      <c r="A47" s="2"/>
      <c r="B47" s="2"/>
      <c r="C47" s="2">
        <v>1</v>
      </c>
      <c r="D47" s="2">
        <v>2</v>
      </c>
      <c r="E47" s="21" t="s">
        <v>80</v>
      </c>
      <c r="F47" s="12"/>
      <c r="G47" s="17"/>
      <c r="H47" s="22" t="s">
        <v>81</v>
      </c>
      <c r="I47" s="18"/>
      <c r="J47" s="23">
        <v>-110000.0007</v>
      </c>
      <c r="K47" s="23">
        <v>0</v>
      </c>
      <c r="L47" s="23">
        <v>0</v>
      </c>
      <c r="M47" s="23">
        <v>-28697.321100000001</v>
      </c>
      <c r="N47" s="23">
        <v>0</v>
      </c>
      <c r="O47" s="23">
        <v>0</v>
      </c>
      <c r="P47" s="23">
        <v>-28588.1738</v>
      </c>
      <c r="Q47" s="23">
        <v>0</v>
      </c>
      <c r="R47" s="23">
        <v>0</v>
      </c>
      <c r="S47" s="23">
        <v>-26399.232599999999</v>
      </c>
      <c r="T47" s="23">
        <v>-29.985499999999998</v>
      </c>
      <c r="U47" s="23">
        <v>-17174.493900000001</v>
      </c>
      <c r="V47" s="23">
        <v>-9110.7937999999995</v>
      </c>
      <c r="W47" s="19"/>
      <c r="X47" s="2"/>
      <c r="Y47" s="2"/>
      <c r="Z47" s="2"/>
      <c r="AA47" s="2"/>
      <c r="AB47" s="2"/>
      <c r="AC47" s="2"/>
      <c r="AD47" s="2"/>
      <c r="AE47" s="2"/>
      <c r="AF47" s="2"/>
      <c r="AG47" s="2"/>
      <c r="AH47" s="2"/>
      <c r="AI47" s="2"/>
    </row>
    <row r="48" spans="1:35" ht="11.25" customHeight="1" x14ac:dyDescent="0.25">
      <c r="A48" s="2"/>
      <c r="B48" s="2"/>
      <c r="C48" s="2">
        <v>1</v>
      </c>
      <c r="D48" s="2">
        <v>2</v>
      </c>
      <c r="E48" s="21" t="s">
        <v>82</v>
      </c>
      <c r="F48" s="12"/>
      <c r="G48" s="17"/>
      <c r="H48" s="22" t="s">
        <v>83</v>
      </c>
      <c r="I48" s="18"/>
      <c r="J48" s="23">
        <v>-86000</v>
      </c>
      <c r="K48" s="23">
        <v>0</v>
      </c>
      <c r="L48" s="23">
        <v>0</v>
      </c>
      <c r="M48" s="23">
        <v>0</v>
      </c>
      <c r="N48" s="23">
        <v>0</v>
      </c>
      <c r="O48" s="23">
        <v>-42999.497199999998</v>
      </c>
      <c r="P48" s="23">
        <v>0</v>
      </c>
      <c r="Q48" s="23">
        <v>0</v>
      </c>
      <c r="R48" s="23">
        <v>0</v>
      </c>
      <c r="S48" s="23">
        <v>0</v>
      </c>
      <c r="T48" s="23">
        <v>0</v>
      </c>
      <c r="U48" s="23">
        <v>-43000.502800000002</v>
      </c>
      <c r="V48" s="23">
        <v>0</v>
      </c>
      <c r="W48" s="19"/>
      <c r="X48" s="2"/>
      <c r="Y48" s="2"/>
      <c r="Z48" s="2"/>
      <c r="AA48" s="2"/>
      <c r="AB48" s="2"/>
      <c r="AC48" s="2"/>
      <c r="AD48" s="2"/>
      <c r="AE48" s="2"/>
      <c r="AF48" s="2"/>
      <c r="AG48" s="2"/>
      <c r="AH48" s="2"/>
      <c r="AI48" s="2"/>
    </row>
    <row r="49" spans="1:36" s="34" customFormat="1" ht="11.25" customHeight="1" x14ac:dyDescent="0.25">
      <c r="A49" s="27"/>
      <c r="B49" s="27"/>
      <c r="C49" s="27">
        <v>1</v>
      </c>
      <c r="D49" s="27">
        <v>2</v>
      </c>
      <c r="E49" s="28" t="s">
        <v>84</v>
      </c>
      <c r="F49" s="27"/>
      <c r="G49" s="29"/>
      <c r="H49" s="30" t="s">
        <v>85</v>
      </c>
      <c r="I49" s="31"/>
      <c r="J49" s="32">
        <v>-25000</v>
      </c>
      <c r="K49" s="32">
        <v>-20683.9493</v>
      </c>
      <c r="L49" s="32">
        <v>0</v>
      </c>
      <c r="M49" s="32">
        <v>-1303.0888</v>
      </c>
      <c r="N49" s="32">
        <v>0</v>
      </c>
      <c r="O49" s="32">
        <v>0</v>
      </c>
      <c r="P49" s="32">
        <v>-930.77769999999998</v>
      </c>
      <c r="Q49" s="32">
        <v>0</v>
      </c>
      <c r="R49" s="32">
        <v>0</v>
      </c>
      <c r="S49" s="32">
        <v>-1041.0921000000001</v>
      </c>
      <c r="T49" s="32">
        <v>-1041.0921000000001</v>
      </c>
      <c r="U49" s="32">
        <v>0</v>
      </c>
      <c r="V49" s="32">
        <v>0</v>
      </c>
      <c r="W49" s="33"/>
      <c r="X49" s="27"/>
      <c r="Y49" s="27"/>
      <c r="Z49" s="27"/>
      <c r="AA49" s="27"/>
      <c r="AB49" s="27"/>
      <c r="AC49" s="27"/>
      <c r="AD49" s="27"/>
      <c r="AE49" s="27"/>
      <c r="AF49" s="27"/>
      <c r="AG49" s="27"/>
      <c r="AH49" s="27"/>
      <c r="AI49" s="27"/>
      <c r="AJ49" s="34" t="s">
        <v>2613</v>
      </c>
    </row>
    <row r="50" spans="1:36" ht="11.25" customHeight="1" x14ac:dyDescent="0.25">
      <c r="A50" s="2"/>
      <c r="B50" s="2"/>
      <c r="C50" s="1083">
        <v>1</v>
      </c>
      <c r="D50" s="1083">
        <v>2</v>
      </c>
      <c r="E50" s="1084" t="s">
        <v>86</v>
      </c>
      <c r="F50" s="1085"/>
      <c r="G50" s="1086"/>
      <c r="H50" s="30" t="s">
        <v>87</v>
      </c>
      <c r="I50" s="31"/>
      <c r="J50" s="32">
        <v>-999999.99959999998</v>
      </c>
      <c r="K50" s="32">
        <v>-83333.333299999998</v>
      </c>
      <c r="L50" s="32">
        <v>-83333.333299999998</v>
      </c>
      <c r="M50" s="32">
        <v>-83333.333299999998</v>
      </c>
      <c r="N50" s="32">
        <v>-83333.333299999998</v>
      </c>
      <c r="O50" s="32">
        <v>-83333.333299999998</v>
      </c>
      <c r="P50" s="32">
        <v>-83333.333299999998</v>
      </c>
      <c r="Q50" s="32">
        <v>-83333.333299999998</v>
      </c>
      <c r="R50" s="32">
        <v>-83333.333299999998</v>
      </c>
      <c r="S50" s="32">
        <v>-83333.333299999998</v>
      </c>
      <c r="T50" s="32">
        <v>-83333.333299999998</v>
      </c>
      <c r="U50" s="32">
        <v>-83333.333299999998</v>
      </c>
      <c r="V50" s="32">
        <v>-83333.333299999998</v>
      </c>
      <c r="W50" s="19"/>
      <c r="X50" s="2"/>
      <c r="Y50" s="2"/>
      <c r="Z50" s="2"/>
      <c r="AA50" s="2"/>
      <c r="AB50" s="2"/>
      <c r="AC50" s="2"/>
      <c r="AD50" s="2"/>
      <c r="AE50" s="2"/>
      <c r="AF50" s="2"/>
      <c r="AG50" s="2"/>
      <c r="AH50" s="2"/>
      <c r="AI50" s="2"/>
    </row>
    <row r="51" spans="1:36" ht="11.25" customHeight="1" x14ac:dyDescent="0.25">
      <c r="A51" s="1083"/>
      <c r="B51" s="1083"/>
      <c r="C51" s="1083">
        <v>1</v>
      </c>
      <c r="D51" s="1083">
        <v>2</v>
      </c>
      <c r="E51" s="1084" t="s">
        <v>88</v>
      </c>
      <c r="F51" s="1085"/>
      <c r="G51" s="1086"/>
      <c r="H51" s="30" t="s">
        <v>89</v>
      </c>
      <c r="I51" s="31"/>
      <c r="J51" s="32">
        <v>-47172000.000299998</v>
      </c>
      <c r="K51" s="32">
        <v>-4530171.1133000003</v>
      </c>
      <c r="L51" s="32">
        <v>-1385466.0004</v>
      </c>
      <c r="M51" s="32">
        <v>-5065329.6085999999</v>
      </c>
      <c r="N51" s="32">
        <v>-5734835.4738999996</v>
      </c>
      <c r="O51" s="32">
        <v>-1529602.9955</v>
      </c>
      <c r="P51" s="32">
        <v>-5445909.2983999997</v>
      </c>
      <c r="Q51" s="32">
        <v>-4133470.6009999998</v>
      </c>
      <c r="R51" s="32">
        <v>-1308743.5736</v>
      </c>
      <c r="S51" s="32">
        <v>-704826.03300000005</v>
      </c>
      <c r="T51" s="32">
        <v>-6433565.4167999998</v>
      </c>
      <c r="U51" s="32">
        <v>-6486984.7094000001</v>
      </c>
      <c r="V51" s="32">
        <v>-4413095.1764000002</v>
      </c>
      <c r="W51" s="19"/>
      <c r="X51" s="2"/>
      <c r="Y51" s="2"/>
      <c r="Z51" s="2"/>
      <c r="AA51" s="2"/>
      <c r="AB51" s="2"/>
      <c r="AC51" s="2"/>
      <c r="AD51" s="2"/>
      <c r="AE51" s="2"/>
      <c r="AF51" s="2"/>
      <c r="AG51" s="2"/>
      <c r="AH51" s="2"/>
      <c r="AI51" s="2"/>
    </row>
    <row r="52" spans="1:36" ht="11.25" customHeight="1" x14ac:dyDescent="0.25">
      <c r="A52" s="1083"/>
      <c r="B52" s="1083"/>
      <c r="C52" s="1083">
        <v>1</v>
      </c>
      <c r="D52" s="1083">
        <v>2</v>
      </c>
      <c r="E52" s="1084" t="s">
        <v>90</v>
      </c>
      <c r="F52" s="1085"/>
      <c r="G52" s="1086"/>
      <c r="H52" s="30" t="s">
        <v>91</v>
      </c>
      <c r="I52" s="18"/>
      <c r="J52" s="23">
        <v>-18462456.0033</v>
      </c>
      <c r="K52" s="23">
        <v>-3401977.4723</v>
      </c>
      <c r="L52" s="23">
        <v>-889075.57750000001</v>
      </c>
      <c r="M52" s="23">
        <v>-983977.27240000002</v>
      </c>
      <c r="N52" s="23">
        <v>-3189799.2562000002</v>
      </c>
      <c r="O52" s="23">
        <v>-803592.55130000005</v>
      </c>
      <c r="P52" s="23">
        <v>-404228.43449999997</v>
      </c>
      <c r="Q52" s="23">
        <v>-3019769.4347999999</v>
      </c>
      <c r="R52" s="23">
        <v>-517160.54080000002</v>
      </c>
      <c r="S52" s="23">
        <v>-890162.05310000002</v>
      </c>
      <c r="T52" s="23">
        <v>-3601515.7228000001</v>
      </c>
      <c r="U52" s="23">
        <v>-401752.32520000002</v>
      </c>
      <c r="V52" s="23">
        <v>-359445.36239999998</v>
      </c>
      <c r="W52" s="19"/>
      <c r="X52" s="2"/>
      <c r="Y52" s="2"/>
      <c r="Z52" s="2"/>
      <c r="AA52" s="2"/>
      <c r="AB52" s="2"/>
      <c r="AC52" s="2"/>
      <c r="AD52" s="2"/>
      <c r="AE52" s="2"/>
      <c r="AF52" s="2"/>
      <c r="AG52" s="2"/>
      <c r="AH52" s="2"/>
      <c r="AI52" s="2"/>
    </row>
    <row r="53" spans="1:36" ht="11.25" customHeight="1" x14ac:dyDescent="0.25">
      <c r="A53" s="2"/>
      <c r="B53" s="2"/>
      <c r="C53" s="2">
        <v>1</v>
      </c>
      <c r="D53" s="2">
        <v>2</v>
      </c>
      <c r="E53" s="21" t="s">
        <v>92</v>
      </c>
      <c r="F53" s="12"/>
      <c r="G53" s="17"/>
      <c r="H53" s="22" t="s">
        <v>93</v>
      </c>
      <c r="I53" s="18"/>
      <c r="J53" s="23">
        <v>-313583151.81679702</v>
      </c>
      <c r="K53" s="23">
        <v>-21161971.6514</v>
      </c>
      <c r="L53" s="23">
        <v>-21161971.6514</v>
      </c>
      <c r="M53" s="23">
        <v>-21161971.6514</v>
      </c>
      <c r="N53" s="23">
        <v>-21450010.6514</v>
      </c>
      <c r="O53" s="23">
        <v>-21161971.6514</v>
      </c>
      <c r="P53" s="23">
        <v>-21161971.6514</v>
      </c>
      <c r="Q53" s="23">
        <v>-24501030.6514</v>
      </c>
      <c r="R53" s="23">
        <v>-24501030.6514</v>
      </c>
      <c r="S53" s="23">
        <v>-24501030.6514</v>
      </c>
      <c r="T53" s="23">
        <v>-24501030.6514</v>
      </c>
      <c r="U53" s="23">
        <v>-64455991.6514</v>
      </c>
      <c r="V53" s="23">
        <v>-23863168.6514</v>
      </c>
      <c r="W53" s="19"/>
      <c r="X53" s="2"/>
      <c r="Y53" s="2"/>
      <c r="Z53" s="2"/>
      <c r="AA53" s="2"/>
      <c r="AB53" s="2"/>
      <c r="AC53" s="2"/>
      <c r="AD53" s="2"/>
      <c r="AE53" s="2"/>
      <c r="AF53" s="2"/>
      <c r="AG53" s="2"/>
      <c r="AH53" s="2"/>
      <c r="AI53" s="2"/>
    </row>
    <row r="54" spans="1:36" ht="11.25" customHeight="1" x14ac:dyDescent="0.25">
      <c r="A54" s="1074"/>
      <c r="B54" s="1074"/>
      <c r="C54" s="1074">
        <v>1</v>
      </c>
      <c r="D54" s="1074">
        <v>2</v>
      </c>
      <c r="E54" s="1075" t="s">
        <v>94</v>
      </c>
      <c r="F54" s="1074"/>
      <c r="G54" s="1076"/>
      <c r="H54" s="1077" t="s">
        <v>95</v>
      </c>
      <c r="I54" s="18"/>
      <c r="J54" s="23">
        <v>-60145569.666299999</v>
      </c>
      <c r="K54" s="23">
        <v>-4518891.1838999996</v>
      </c>
      <c r="L54" s="23">
        <v>-3899879.8703000001</v>
      </c>
      <c r="M54" s="23">
        <v>-4773368.9309</v>
      </c>
      <c r="N54" s="23">
        <v>-4992256.8723999998</v>
      </c>
      <c r="O54" s="23">
        <v>-6514657.1446000002</v>
      </c>
      <c r="P54" s="23">
        <v>-4484769.0636999998</v>
      </c>
      <c r="Q54" s="23">
        <v>-5911332.2841999996</v>
      </c>
      <c r="R54" s="23">
        <v>-4158454.4778</v>
      </c>
      <c r="S54" s="23">
        <v>-4256795.7358999997</v>
      </c>
      <c r="T54" s="23">
        <v>-5770467.0784999998</v>
      </c>
      <c r="U54" s="23">
        <v>-4417911.5777000003</v>
      </c>
      <c r="V54" s="23">
        <v>-6446785.4463999998</v>
      </c>
      <c r="W54" s="19"/>
      <c r="X54" s="2"/>
      <c r="Y54" s="2"/>
      <c r="Z54" s="2"/>
      <c r="AA54" s="2"/>
      <c r="AB54" s="2"/>
      <c r="AC54" s="2"/>
      <c r="AD54" s="2"/>
      <c r="AE54" s="2"/>
      <c r="AF54" s="2"/>
      <c r="AG54" s="2"/>
      <c r="AH54" s="2"/>
      <c r="AI54" s="2"/>
    </row>
    <row r="55" spans="1:36" ht="11.25" customHeight="1" x14ac:dyDescent="0.25">
      <c r="A55" s="2"/>
      <c r="B55" s="2"/>
      <c r="C55" s="2">
        <v>1</v>
      </c>
      <c r="D55" s="2">
        <v>2</v>
      </c>
      <c r="E55" s="21" t="s">
        <v>96</v>
      </c>
      <c r="F55" s="12"/>
      <c r="G55" s="17"/>
      <c r="H55" s="22" t="s">
        <v>97</v>
      </c>
      <c r="I55" s="18"/>
      <c r="J55" s="23">
        <v>-279999.99930000002</v>
      </c>
      <c r="K55" s="23">
        <v>-17360.552599999999</v>
      </c>
      <c r="L55" s="23">
        <v>-27496.434399999998</v>
      </c>
      <c r="M55" s="23">
        <v>-6866.9170000000004</v>
      </c>
      <c r="N55" s="23">
        <v>-46785.902300000002</v>
      </c>
      <c r="O55" s="23">
        <v>-24624.104299999999</v>
      </c>
      <c r="P55" s="23">
        <v>-6669.6109999999999</v>
      </c>
      <c r="Q55" s="23">
        <v>-10962.980799999999</v>
      </c>
      <c r="R55" s="23">
        <v>-15506.4763</v>
      </c>
      <c r="S55" s="23">
        <v>-65965.789399999994</v>
      </c>
      <c r="T55" s="23">
        <v>-32746.2808</v>
      </c>
      <c r="U55" s="23">
        <v>-9548.1038000000008</v>
      </c>
      <c r="V55" s="23">
        <v>-15466.846600000001</v>
      </c>
      <c r="W55" s="19"/>
      <c r="X55" s="2"/>
      <c r="Y55" s="2"/>
      <c r="Z55" s="2"/>
      <c r="AA55" s="2"/>
      <c r="AB55" s="2"/>
      <c r="AC55" s="2"/>
      <c r="AD55" s="2"/>
      <c r="AE55" s="2"/>
      <c r="AF55" s="2"/>
      <c r="AG55" s="2"/>
      <c r="AH55" s="2"/>
      <c r="AI55" s="2"/>
    </row>
    <row r="56" spans="1:36" s="34" customFormat="1" ht="11.25" customHeight="1" x14ac:dyDescent="0.25">
      <c r="A56" s="27"/>
      <c r="B56" s="27"/>
      <c r="C56" s="27">
        <v>1</v>
      </c>
      <c r="D56" s="27">
        <v>2</v>
      </c>
      <c r="E56" s="28" t="s">
        <v>98</v>
      </c>
      <c r="F56" s="27"/>
      <c r="G56" s="29"/>
      <c r="H56" s="30" t="s">
        <v>99</v>
      </c>
      <c r="I56" s="31"/>
      <c r="J56" s="32">
        <v>-7500000</v>
      </c>
      <c r="K56" s="32">
        <v>0</v>
      </c>
      <c r="L56" s="32">
        <v>0</v>
      </c>
      <c r="M56" s="32">
        <v>0</v>
      </c>
      <c r="N56" s="32">
        <v>-7500000</v>
      </c>
      <c r="O56" s="32">
        <v>0</v>
      </c>
      <c r="P56" s="32">
        <v>0</v>
      </c>
      <c r="Q56" s="32">
        <v>0</v>
      </c>
      <c r="R56" s="32">
        <v>0</v>
      </c>
      <c r="S56" s="32">
        <v>0</v>
      </c>
      <c r="T56" s="32">
        <v>0</v>
      </c>
      <c r="U56" s="32">
        <v>0</v>
      </c>
      <c r="V56" s="32">
        <v>0</v>
      </c>
      <c r="W56" s="33"/>
      <c r="X56" s="27"/>
      <c r="Y56" s="27"/>
      <c r="Z56" s="27"/>
      <c r="AA56" s="27"/>
      <c r="AB56" s="27"/>
      <c r="AC56" s="27"/>
      <c r="AD56" s="27"/>
      <c r="AE56" s="27"/>
      <c r="AF56" s="27"/>
      <c r="AG56" s="27"/>
      <c r="AH56" s="27"/>
      <c r="AI56" s="27"/>
    </row>
    <row r="57" spans="1:36" ht="11.25" customHeight="1" x14ac:dyDescent="0.25">
      <c r="A57" s="2"/>
      <c r="B57" s="2"/>
      <c r="C57" s="2">
        <v>0</v>
      </c>
      <c r="D57" s="2">
        <v>3</v>
      </c>
      <c r="E57" s="21" t="s">
        <v>125</v>
      </c>
      <c r="F57" s="12"/>
      <c r="G57" s="17"/>
      <c r="H57" s="22" t="s">
        <v>127</v>
      </c>
      <c r="I57" s="18"/>
      <c r="J57" s="23">
        <f>J58+SUM(J62:J69)</f>
        <v>7718184108.1361103</v>
      </c>
      <c r="K57" s="23">
        <f t="shared" ref="K57:V57" si="3">K58+SUM(K62:K69)</f>
        <v>622650340.73882508</v>
      </c>
      <c r="L57" s="23">
        <f t="shared" si="3"/>
        <v>601777809.02525604</v>
      </c>
      <c r="M57" s="23">
        <f t="shared" si="3"/>
        <v>617275192.63404489</v>
      </c>
      <c r="N57" s="23">
        <f t="shared" si="3"/>
        <v>624477820.29012108</v>
      </c>
      <c r="O57" s="23">
        <f t="shared" si="3"/>
        <v>624554554.47019398</v>
      </c>
      <c r="P57" s="23">
        <f t="shared" si="3"/>
        <v>658229034.99396396</v>
      </c>
      <c r="Q57" s="23">
        <f t="shared" si="3"/>
        <v>627734729.67175102</v>
      </c>
      <c r="R57" s="23">
        <f t="shared" si="3"/>
        <v>620048258.96603</v>
      </c>
      <c r="S57" s="23">
        <f t="shared" si="3"/>
        <v>661466989.27408397</v>
      </c>
      <c r="T57" s="23">
        <f t="shared" si="3"/>
        <v>655932219.57742202</v>
      </c>
      <c r="U57" s="23">
        <f t="shared" si="3"/>
        <v>670941680.22480595</v>
      </c>
      <c r="V57" s="23">
        <f t="shared" si="3"/>
        <v>733095478.26960003</v>
      </c>
      <c r="W57" s="19"/>
      <c r="X57" s="2"/>
      <c r="Y57" s="2"/>
      <c r="Z57" s="2"/>
      <c r="AA57" s="2"/>
      <c r="AB57" s="2"/>
      <c r="AC57" s="2"/>
      <c r="AD57" s="2"/>
      <c r="AE57" s="2"/>
      <c r="AF57" s="2"/>
      <c r="AG57" s="2"/>
      <c r="AH57" s="2"/>
      <c r="AI57" s="2"/>
    </row>
    <row r="58" spans="1:36" ht="11.25" customHeight="1" x14ac:dyDescent="0.25">
      <c r="A58" s="2"/>
      <c r="B58" s="2"/>
      <c r="C58" s="2">
        <v>1</v>
      </c>
      <c r="D58" s="2">
        <v>2</v>
      </c>
      <c r="E58" s="21" t="s">
        <v>100</v>
      </c>
      <c r="F58" s="12"/>
      <c r="G58" s="17"/>
      <c r="H58" s="22" t="s">
        <v>101</v>
      </c>
      <c r="I58" s="18"/>
      <c r="J58" s="23">
        <v>6833450433.0027103</v>
      </c>
      <c r="K58" s="23">
        <v>548723431.14382505</v>
      </c>
      <c r="L58" s="23">
        <v>551309554.101156</v>
      </c>
      <c r="M58" s="23">
        <v>551403967.37364495</v>
      </c>
      <c r="N58" s="23">
        <v>551128908.36162102</v>
      </c>
      <c r="O58" s="23">
        <v>551798252.39959395</v>
      </c>
      <c r="P58" s="23">
        <v>569298096.999964</v>
      </c>
      <c r="Q58" s="23">
        <v>566637297.49195099</v>
      </c>
      <c r="R58" s="23">
        <v>566038119.68292999</v>
      </c>
      <c r="S58" s="23">
        <v>593280079.95148396</v>
      </c>
      <c r="T58" s="23">
        <v>570312860.07392204</v>
      </c>
      <c r="U58" s="23">
        <v>597527032.13360596</v>
      </c>
      <c r="V58" s="23">
        <v>615992833.28900003</v>
      </c>
      <c r="W58" s="19"/>
      <c r="X58" s="2"/>
      <c r="Y58" s="2"/>
      <c r="Z58" s="2"/>
      <c r="AA58" s="2"/>
      <c r="AB58" s="2"/>
      <c r="AC58" s="2"/>
      <c r="AD58" s="2"/>
      <c r="AE58" s="2"/>
      <c r="AF58" s="2"/>
      <c r="AG58" s="2"/>
      <c r="AH58" s="2"/>
      <c r="AI58" s="2"/>
    </row>
    <row r="59" spans="1:36" s="34" customFormat="1" ht="11.25" customHeight="1" x14ac:dyDescent="0.25">
      <c r="A59" s="27"/>
      <c r="B59" s="27"/>
      <c r="C59" s="27">
        <v>3</v>
      </c>
      <c r="D59" s="27">
        <v>0</v>
      </c>
      <c r="E59" s="28" t="s">
        <v>102</v>
      </c>
      <c r="F59" s="27"/>
      <c r="G59" s="29"/>
      <c r="H59" s="30" t="s">
        <v>123</v>
      </c>
      <c r="I59" s="31"/>
      <c r="J59" s="32">
        <v>8599999.9992999993</v>
      </c>
      <c r="K59" s="32">
        <v>315182.98739999998</v>
      </c>
      <c r="L59" s="32">
        <v>409299.50300000003</v>
      </c>
      <c r="M59" s="32">
        <v>622238.40549999999</v>
      </c>
      <c r="N59" s="32">
        <v>759928.34959999996</v>
      </c>
      <c r="O59" s="32">
        <v>675109.89119999995</v>
      </c>
      <c r="P59" s="32">
        <v>905326.19550000003</v>
      </c>
      <c r="Q59" s="32">
        <v>957822.0736</v>
      </c>
      <c r="R59" s="32">
        <v>1101542.5020999999</v>
      </c>
      <c r="S59" s="32">
        <v>354115.20610000001</v>
      </c>
      <c r="T59" s="32">
        <v>572312.62320000003</v>
      </c>
      <c r="U59" s="32">
        <v>658740.27320000005</v>
      </c>
      <c r="V59" s="32">
        <v>1268381.9889</v>
      </c>
      <c r="W59" s="33"/>
      <c r="X59" s="27"/>
      <c r="Y59" s="27"/>
      <c r="Z59" s="27"/>
      <c r="AA59" s="27"/>
      <c r="AB59" s="27"/>
      <c r="AC59" s="27"/>
      <c r="AD59" s="27"/>
      <c r="AE59" s="27"/>
      <c r="AF59" s="27"/>
      <c r="AG59" s="27"/>
      <c r="AH59" s="27"/>
      <c r="AI59" s="27"/>
    </row>
    <row r="60" spans="1:36" ht="11.25" customHeight="1" x14ac:dyDescent="0.25">
      <c r="A60" s="2"/>
      <c r="B60" s="2"/>
      <c r="C60" s="2">
        <v>2</v>
      </c>
      <c r="D60" s="2">
        <v>1</v>
      </c>
      <c r="E60" s="21" t="s">
        <v>103</v>
      </c>
      <c r="F60" s="12"/>
      <c r="G60" s="17"/>
      <c r="H60" s="22" t="s">
        <v>124</v>
      </c>
      <c r="I60" s="18"/>
      <c r="J60" s="23">
        <v>6766800433.00249</v>
      </c>
      <c r="K60" s="23">
        <v>545259635.69572496</v>
      </c>
      <c r="L60" s="23">
        <v>545623353.24755597</v>
      </c>
      <c r="M60" s="23">
        <v>545612858.33654499</v>
      </c>
      <c r="N60" s="23">
        <v>545725797.25692105</v>
      </c>
      <c r="O60" s="23">
        <v>545654003.72019398</v>
      </c>
      <c r="P60" s="23">
        <v>563130062.59016395</v>
      </c>
      <c r="Q60" s="23">
        <v>561458587.56605005</v>
      </c>
      <c r="R60" s="23">
        <v>560800818.59642994</v>
      </c>
      <c r="S60" s="23">
        <v>588237202.25318503</v>
      </c>
      <c r="T60" s="23">
        <v>564235176.645522</v>
      </c>
      <c r="U60" s="23">
        <v>591416238.76770604</v>
      </c>
      <c r="V60" s="23">
        <v>609646698.32650006</v>
      </c>
      <c r="W60" s="19"/>
      <c r="X60" s="2"/>
      <c r="Y60" s="2"/>
      <c r="Z60" s="2"/>
      <c r="AA60" s="2"/>
      <c r="AB60" s="2"/>
      <c r="AC60" s="2"/>
      <c r="AD60" s="2"/>
      <c r="AE60" s="2"/>
      <c r="AF60" s="2"/>
      <c r="AG60" s="2"/>
      <c r="AH60" s="2"/>
      <c r="AI60" s="2"/>
    </row>
    <row r="61" spans="1:36" ht="11.25" customHeight="1" x14ac:dyDescent="0.25">
      <c r="A61" s="2"/>
      <c r="B61" s="2"/>
      <c r="C61" s="2">
        <v>2</v>
      </c>
      <c r="D61" s="2">
        <v>1</v>
      </c>
      <c r="E61" s="21" t="s">
        <v>103</v>
      </c>
      <c r="F61" s="12"/>
      <c r="G61" s="17"/>
      <c r="H61" s="22" t="s">
        <v>129</v>
      </c>
      <c r="I61" s="18"/>
      <c r="J61" s="23">
        <f>J58-J59-J60</f>
        <v>58050000.000920296</v>
      </c>
      <c r="K61" s="23">
        <f t="shared" ref="K61:V61" si="4">K58-K59-K60</f>
        <v>3148612.4607000351</v>
      </c>
      <c r="L61" s="23">
        <f t="shared" si="4"/>
        <v>5276901.3506000042</v>
      </c>
      <c r="M61" s="23">
        <f t="shared" si="4"/>
        <v>5168870.6315999031</v>
      </c>
      <c r="N61" s="23">
        <f t="shared" si="4"/>
        <v>4643182.7551000118</v>
      </c>
      <c r="O61" s="23">
        <f t="shared" si="4"/>
        <v>5469138.7882000208</v>
      </c>
      <c r="P61" s="23">
        <f t="shared" si="4"/>
        <v>5262708.2143000364</v>
      </c>
      <c r="Q61" s="23">
        <f t="shared" si="4"/>
        <v>4220887.8523008823</v>
      </c>
      <c r="R61" s="23">
        <f t="shared" si="4"/>
        <v>4135758.5844000578</v>
      </c>
      <c r="S61" s="23">
        <f t="shared" si="4"/>
        <v>4688762.4921989441</v>
      </c>
      <c r="T61" s="23">
        <f t="shared" si="4"/>
        <v>5505370.8051999807</v>
      </c>
      <c r="U61" s="23">
        <f t="shared" si="4"/>
        <v>5452053.0926998854</v>
      </c>
      <c r="V61" s="23">
        <f t="shared" si="4"/>
        <v>5077752.9736000299</v>
      </c>
      <c r="W61" s="19"/>
      <c r="X61" s="2"/>
      <c r="Y61" s="2"/>
      <c r="Z61" s="2"/>
      <c r="AA61" s="2"/>
      <c r="AB61" s="2"/>
      <c r="AC61" s="2"/>
      <c r="AD61" s="2"/>
      <c r="AE61" s="2"/>
      <c r="AF61" s="2"/>
      <c r="AG61" s="2"/>
      <c r="AH61" s="2"/>
      <c r="AI61" s="2"/>
    </row>
    <row r="62" spans="1:36" ht="11.25" customHeight="1" x14ac:dyDescent="0.25">
      <c r="A62" s="2"/>
      <c r="B62" s="2"/>
      <c r="C62" s="2">
        <v>1</v>
      </c>
      <c r="D62" s="2">
        <v>2</v>
      </c>
      <c r="E62" s="21" t="s">
        <v>104</v>
      </c>
      <c r="F62" s="12"/>
      <c r="G62" s="17"/>
      <c r="H62" s="22" t="s">
        <v>105</v>
      </c>
      <c r="I62" s="18"/>
      <c r="J62" s="23">
        <v>22604150</v>
      </c>
      <c r="K62" s="23">
        <v>1865877.2603</v>
      </c>
      <c r="L62" s="23">
        <v>1697226.4271</v>
      </c>
      <c r="M62" s="23">
        <v>1782098.1540000001</v>
      </c>
      <c r="N62" s="23">
        <v>1953285.2034</v>
      </c>
      <c r="O62" s="23">
        <v>1788969.983</v>
      </c>
      <c r="P62" s="23">
        <v>1791203.0693000001</v>
      </c>
      <c r="Q62" s="23">
        <v>1961085.9874</v>
      </c>
      <c r="R62" s="23">
        <v>1821805.9417000001</v>
      </c>
      <c r="S62" s="23">
        <v>1935957.9314999999</v>
      </c>
      <c r="T62" s="23">
        <v>2044610.2544</v>
      </c>
      <c r="U62" s="23">
        <v>1966838.2385</v>
      </c>
      <c r="V62" s="23">
        <v>1995191.5493999999</v>
      </c>
      <c r="W62" s="19"/>
      <c r="X62" s="2"/>
      <c r="Y62" s="2"/>
      <c r="Z62" s="2"/>
      <c r="AA62" s="2"/>
      <c r="AB62" s="2"/>
      <c r="AC62" s="2"/>
      <c r="AD62" s="2"/>
      <c r="AE62" s="2"/>
      <c r="AF62" s="2"/>
      <c r="AG62" s="2"/>
      <c r="AH62" s="2"/>
      <c r="AI62" s="2"/>
    </row>
    <row r="63" spans="1:36" ht="11.25" customHeight="1" x14ac:dyDescent="0.25">
      <c r="A63" s="2"/>
      <c r="B63" s="2"/>
      <c r="C63" s="2">
        <v>1</v>
      </c>
      <c r="D63" s="2">
        <v>2</v>
      </c>
      <c r="E63" s="21" t="s">
        <v>106</v>
      </c>
      <c r="F63" s="12"/>
      <c r="G63" s="17"/>
      <c r="H63" s="22" t="s">
        <v>107</v>
      </c>
      <c r="I63" s="18"/>
      <c r="J63" s="23">
        <v>454304004.80860001</v>
      </c>
      <c r="K63" s="23">
        <v>36509060.312299997</v>
      </c>
      <c r="L63" s="23">
        <v>33475452.2031</v>
      </c>
      <c r="M63" s="23">
        <v>38513576.4802</v>
      </c>
      <c r="N63" s="23">
        <v>39036029.051600002</v>
      </c>
      <c r="O63" s="23">
        <v>37644882.501100004</v>
      </c>
      <c r="P63" s="23">
        <v>44146608.8891</v>
      </c>
      <c r="Q63" s="23">
        <v>32477571.082899999</v>
      </c>
      <c r="R63" s="23">
        <v>29692893.0515</v>
      </c>
      <c r="S63" s="23">
        <v>43565016.177900001</v>
      </c>
      <c r="T63" s="23">
        <v>39625476.735399999</v>
      </c>
      <c r="U63" s="23">
        <v>38704723.105800003</v>
      </c>
      <c r="V63" s="23">
        <v>40912715.217699997</v>
      </c>
      <c r="W63" s="19"/>
      <c r="X63" s="2"/>
      <c r="Y63" s="2"/>
      <c r="Z63" s="2"/>
      <c r="AA63" s="2"/>
      <c r="AB63" s="2"/>
      <c r="AC63" s="2"/>
      <c r="AD63" s="2"/>
      <c r="AE63" s="2"/>
      <c r="AF63" s="2"/>
      <c r="AG63" s="2"/>
      <c r="AH63" s="2"/>
      <c r="AI63" s="2"/>
    </row>
    <row r="64" spans="1:36" ht="11.25" customHeight="1" x14ac:dyDescent="0.25">
      <c r="A64" s="2"/>
      <c r="B64" s="2"/>
      <c r="C64" s="2">
        <v>1</v>
      </c>
      <c r="D64" s="2">
        <v>2</v>
      </c>
      <c r="E64" s="21" t="s">
        <v>108</v>
      </c>
      <c r="F64" s="12"/>
      <c r="G64" s="17"/>
      <c r="H64" s="22" t="s">
        <v>109</v>
      </c>
      <c r="I64" s="18"/>
      <c r="J64" s="23">
        <v>5900000</v>
      </c>
      <c r="K64" s="23">
        <v>448075.0993</v>
      </c>
      <c r="L64" s="23">
        <v>414017.30410000001</v>
      </c>
      <c r="M64" s="23">
        <v>445943.24780000001</v>
      </c>
      <c r="N64" s="23">
        <v>547816.41399999999</v>
      </c>
      <c r="O64" s="23">
        <v>519761.05219999998</v>
      </c>
      <c r="P64" s="23">
        <v>486609.78279999999</v>
      </c>
      <c r="Q64" s="23">
        <v>549645.11239999998</v>
      </c>
      <c r="R64" s="23">
        <v>521486.09169999999</v>
      </c>
      <c r="S64" s="23">
        <v>447913.74359999999</v>
      </c>
      <c r="T64" s="23">
        <v>453105.4866</v>
      </c>
      <c r="U64" s="23">
        <v>429519.18969999999</v>
      </c>
      <c r="V64" s="23">
        <v>636107.47580000001</v>
      </c>
      <c r="W64" s="19"/>
      <c r="X64" s="2"/>
      <c r="Y64" s="2"/>
      <c r="Z64" s="2"/>
      <c r="AA64" s="2"/>
      <c r="AB64" s="2"/>
      <c r="AC64" s="2"/>
      <c r="AD64" s="2"/>
      <c r="AE64" s="2"/>
      <c r="AF64" s="2"/>
      <c r="AG64" s="2"/>
      <c r="AH64" s="2"/>
      <c r="AI64" s="2"/>
    </row>
    <row r="65" spans="1:36" ht="11.25" customHeight="1" x14ac:dyDescent="0.25">
      <c r="A65" s="2"/>
      <c r="B65" s="2"/>
      <c r="C65" s="2">
        <v>1</v>
      </c>
      <c r="D65" s="2">
        <v>2</v>
      </c>
      <c r="E65" s="21" t="s">
        <v>110</v>
      </c>
      <c r="F65" s="12"/>
      <c r="G65" s="17"/>
      <c r="H65" s="22" t="s">
        <v>89</v>
      </c>
      <c r="I65" s="18"/>
      <c r="J65" s="23">
        <v>59269000.000200003</v>
      </c>
      <c r="K65" s="23">
        <v>5207395.3165999996</v>
      </c>
      <c r="L65" s="23">
        <v>1329097.8263000001</v>
      </c>
      <c r="M65" s="23">
        <v>6892809.6180999996</v>
      </c>
      <c r="N65" s="23">
        <v>6507174.3564999998</v>
      </c>
      <c r="O65" s="23">
        <v>2092786.9113</v>
      </c>
      <c r="P65" s="23">
        <v>6885112.3963000001</v>
      </c>
      <c r="Q65" s="23">
        <v>5000327.8958000001</v>
      </c>
      <c r="R65" s="23">
        <v>2036239.6387</v>
      </c>
      <c r="S65" s="23">
        <v>805344.06660000002</v>
      </c>
      <c r="T65" s="23">
        <v>8377272.8488999996</v>
      </c>
      <c r="U65" s="23">
        <v>8633249.3572000004</v>
      </c>
      <c r="V65" s="23">
        <v>5502189.7679000003</v>
      </c>
      <c r="W65" s="19"/>
      <c r="X65" s="2"/>
      <c r="Y65" s="2"/>
      <c r="Z65" s="2"/>
      <c r="AA65" s="2"/>
      <c r="AB65" s="2"/>
      <c r="AC65" s="2"/>
      <c r="AD65" s="2"/>
      <c r="AE65" s="2"/>
      <c r="AF65" s="2"/>
      <c r="AG65" s="2"/>
      <c r="AH65" s="2"/>
      <c r="AI65" s="2"/>
    </row>
    <row r="66" spans="1:36" ht="11.25" customHeight="1" x14ac:dyDescent="0.25">
      <c r="A66" s="2"/>
      <c r="B66" s="2"/>
      <c r="C66" s="2">
        <v>1</v>
      </c>
      <c r="D66" s="2">
        <v>2</v>
      </c>
      <c r="E66" s="21" t="s">
        <v>111</v>
      </c>
      <c r="F66" s="12"/>
      <c r="G66" s="17"/>
      <c r="H66" s="22" t="s">
        <v>112</v>
      </c>
      <c r="I66" s="18"/>
      <c r="J66" s="23">
        <v>13281121.987600001</v>
      </c>
      <c r="K66" s="23">
        <v>959705.35649999999</v>
      </c>
      <c r="L66" s="23">
        <v>781720.90630000003</v>
      </c>
      <c r="M66" s="23">
        <v>837651.71730000002</v>
      </c>
      <c r="N66" s="23">
        <v>1037436.3194</v>
      </c>
      <c r="O66" s="23">
        <v>1152825.8905</v>
      </c>
      <c r="P66" s="23">
        <v>991859.24699999997</v>
      </c>
      <c r="Q66" s="23">
        <v>1330140.8655999999</v>
      </c>
      <c r="R66" s="23">
        <v>1283217.2701999999</v>
      </c>
      <c r="S66" s="23">
        <v>1689213.7448</v>
      </c>
      <c r="T66" s="23">
        <v>963022.4952</v>
      </c>
      <c r="U66" s="23">
        <v>1198539.7757000001</v>
      </c>
      <c r="V66" s="23">
        <v>1055788.3991</v>
      </c>
      <c r="W66" s="19"/>
      <c r="X66" s="2"/>
      <c r="Y66" s="2"/>
      <c r="Z66" s="2"/>
      <c r="AA66" s="2"/>
      <c r="AB66" s="2"/>
      <c r="AC66" s="2"/>
      <c r="AD66" s="2"/>
      <c r="AE66" s="2"/>
      <c r="AF66" s="2"/>
      <c r="AG66" s="2"/>
      <c r="AH66" s="2"/>
      <c r="AI66" s="2"/>
    </row>
    <row r="67" spans="1:36" ht="11.25" customHeight="1" x14ac:dyDescent="0.25">
      <c r="A67" s="2"/>
      <c r="B67" s="2"/>
      <c r="C67" s="2">
        <v>1</v>
      </c>
      <c r="D67" s="2">
        <v>2</v>
      </c>
      <c r="E67" s="21" t="s">
        <v>113</v>
      </c>
      <c r="F67" s="12"/>
      <c r="G67" s="17"/>
      <c r="H67" s="22" t="s">
        <v>114</v>
      </c>
      <c r="I67" s="18"/>
      <c r="J67" s="23">
        <v>275857398.33850002</v>
      </c>
      <c r="K67" s="23">
        <v>28899378.247499999</v>
      </c>
      <c r="L67" s="23">
        <v>12737361.249299999</v>
      </c>
      <c r="M67" s="23">
        <v>14582110.4998</v>
      </c>
      <c r="N67" s="23">
        <v>16231467.305600001</v>
      </c>
      <c r="O67" s="23">
        <v>24354170.16</v>
      </c>
      <c r="P67" s="23">
        <v>12045594.6176</v>
      </c>
      <c r="Q67" s="23">
        <v>16045074.953600001</v>
      </c>
      <c r="R67" s="23">
        <v>13933224.5154</v>
      </c>
      <c r="S67" s="23">
        <v>19670272.185400002</v>
      </c>
      <c r="T67" s="23">
        <v>32099392.6754</v>
      </c>
      <c r="U67" s="23">
        <v>19838647.3123</v>
      </c>
      <c r="V67" s="23">
        <v>65420704.616599999</v>
      </c>
      <c r="W67" s="19"/>
      <c r="X67" s="2"/>
      <c r="Y67" s="2"/>
      <c r="Z67" s="2"/>
      <c r="AA67" s="2"/>
      <c r="AB67" s="2"/>
      <c r="AC67" s="2"/>
      <c r="AD67" s="2"/>
      <c r="AE67" s="2"/>
      <c r="AF67" s="2"/>
      <c r="AG67" s="2"/>
      <c r="AH67" s="2"/>
      <c r="AI67" s="2"/>
    </row>
    <row r="68" spans="1:36" ht="11.25" customHeight="1" x14ac:dyDescent="0.25">
      <c r="A68" s="2"/>
      <c r="B68" s="2"/>
      <c r="C68" s="2">
        <v>1</v>
      </c>
      <c r="D68" s="2">
        <v>2</v>
      </c>
      <c r="E68" s="21" t="s">
        <v>115</v>
      </c>
      <c r="F68" s="12"/>
      <c r="G68" s="17"/>
      <c r="H68" s="22" t="s">
        <v>116</v>
      </c>
      <c r="I68" s="18"/>
      <c r="J68" s="23">
        <v>79999.999899999995</v>
      </c>
      <c r="K68" s="23">
        <v>4098.0302000000001</v>
      </c>
      <c r="L68" s="23">
        <v>62.413400000000003</v>
      </c>
      <c r="M68" s="23">
        <v>2718.9551999999999</v>
      </c>
      <c r="N68" s="23">
        <v>2386.6965</v>
      </c>
      <c r="O68" s="23">
        <v>297.59059999999999</v>
      </c>
      <c r="P68" s="23">
        <v>12839.3959</v>
      </c>
      <c r="Q68" s="23">
        <v>3040.6972000000001</v>
      </c>
      <c r="R68" s="23">
        <v>1608.4269999999999</v>
      </c>
      <c r="S68" s="23">
        <v>938.75199999999995</v>
      </c>
      <c r="T68" s="23">
        <v>6019.6396000000004</v>
      </c>
      <c r="U68" s="23">
        <v>40375.893199999999</v>
      </c>
      <c r="V68" s="23">
        <v>5613.5091000000002</v>
      </c>
      <c r="W68" s="19"/>
      <c r="X68" s="2"/>
      <c r="Y68" s="2"/>
      <c r="Z68" s="2"/>
      <c r="AA68" s="2"/>
      <c r="AB68" s="2"/>
      <c r="AC68" s="2"/>
      <c r="AD68" s="2"/>
      <c r="AE68" s="2"/>
      <c r="AF68" s="2"/>
      <c r="AG68" s="2"/>
      <c r="AH68" s="2"/>
      <c r="AI68" s="2"/>
    </row>
    <row r="69" spans="1:36" ht="11.25" customHeight="1" x14ac:dyDescent="0.25">
      <c r="A69" s="2"/>
      <c r="B69" s="2"/>
      <c r="C69" s="2">
        <v>1</v>
      </c>
      <c r="D69" s="2">
        <v>2</v>
      </c>
      <c r="E69" s="21" t="s">
        <v>117</v>
      </c>
      <c r="F69" s="12"/>
      <c r="G69" s="17"/>
      <c r="H69" s="22" t="s">
        <v>118</v>
      </c>
      <c r="I69" s="18"/>
      <c r="J69" s="23">
        <v>53437999.998599999</v>
      </c>
      <c r="K69" s="23">
        <v>33319.972300000001</v>
      </c>
      <c r="L69" s="23">
        <v>33316.594499999999</v>
      </c>
      <c r="M69" s="23">
        <v>2814316.588</v>
      </c>
      <c r="N69" s="23">
        <v>8033316.5815000003</v>
      </c>
      <c r="O69" s="23">
        <v>5202607.9819</v>
      </c>
      <c r="P69" s="23">
        <v>22571110.596000001</v>
      </c>
      <c r="Q69" s="23">
        <v>3730545.5849000001</v>
      </c>
      <c r="R69" s="23">
        <v>4719664.3469000002</v>
      </c>
      <c r="S69" s="23">
        <v>72252.720799999996</v>
      </c>
      <c r="T69" s="23">
        <v>2050459.368</v>
      </c>
      <c r="U69" s="23">
        <v>2602755.2187999999</v>
      </c>
      <c r="V69" s="23">
        <v>1574334.4450000001</v>
      </c>
      <c r="W69" s="19"/>
      <c r="X69" s="2"/>
      <c r="Y69" s="2"/>
      <c r="Z69" s="2"/>
      <c r="AA69" s="2"/>
      <c r="AB69" s="2"/>
      <c r="AC69" s="2"/>
      <c r="AD69" s="2"/>
      <c r="AE69" s="2"/>
      <c r="AF69" s="2"/>
      <c r="AG69" s="2"/>
      <c r="AH69" s="2"/>
      <c r="AI69" s="2"/>
    </row>
    <row r="70" spans="1:36" ht="4.5" customHeight="1" x14ac:dyDescent="0.25">
      <c r="A70" s="2"/>
      <c r="B70" s="2"/>
      <c r="C70" s="2"/>
      <c r="D70" s="2"/>
      <c r="E70" s="2"/>
      <c r="F70" s="12"/>
      <c r="G70" s="24"/>
      <c r="H70" s="25"/>
      <c r="I70" s="25"/>
      <c r="J70" s="25"/>
      <c r="K70" s="25"/>
      <c r="L70" s="25"/>
      <c r="M70" s="25"/>
      <c r="N70" s="25"/>
      <c r="O70" s="25"/>
      <c r="P70" s="25"/>
      <c r="Q70" s="25"/>
      <c r="R70" s="25"/>
      <c r="S70" s="25"/>
      <c r="T70" s="25"/>
      <c r="U70" s="25"/>
      <c r="V70" s="25"/>
      <c r="W70" s="26"/>
      <c r="X70" s="12"/>
      <c r="Y70" s="12"/>
      <c r="Z70" s="12"/>
      <c r="AA70" s="12"/>
      <c r="AB70" s="12"/>
      <c r="AC70" s="12"/>
      <c r="AD70" s="12"/>
      <c r="AE70" s="12"/>
      <c r="AF70" s="12"/>
      <c r="AG70" s="12"/>
      <c r="AH70" s="12"/>
      <c r="AI70" s="12"/>
    </row>
    <row r="71" spans="1:36" ht="4.5" customHeight="1" x14ac:dyDescent="0.25">
      <c r="A71" s="2"/>
      <c r="B71" s="2"/>
      <c r="C71" s="2"/>
      <c r="D71" s="2"/>
      <c r="E71" s="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row>
    <row r="72" spans="1:36" s="1333" customFormat="1" ht="18.75" x14ac:dyDescent="0.3">
      <c r="D72" s="1334" t="s">
        <v>6525</v>
      </c>
      <c r="E72" s="1335"/>
      <c r="F72" s="1335"/>
      <c r="G72" s="1335"/>
    </row>
    <row r="74" spans="1:36" s="1073" customFormat="1" ht="15.75" x14ac:dyDescent="0.25">
      <c r="A74" s="1170"/>
      <c r="B74" s="1170"/>
      <c r="C74" s="1264" t="s">
        <v>6524</v>
      </c>
      <c r="D74" s="1264"/>
      <c r="E74" s="1264"/>
      <c r="F74" s="1264"/>
      <c r="G74" s="1264"/>
      <c r="H74" s="1264"/>
      <c r="I74" s="1265"/>
      <c r="J74" s="1250" t="s">
        <v>169</v>
      </c>
      <c r="K74" s="1273" t="s">
        <v>2596</v>
      </c>
      <c r="L74" s="1274" t="s">
        <v>2597</v>
      </c>
      <c r="M74" s="1274" t="s">
        <v>2598</v>
      </c>
      <c r="N74" s="1274" t="s">
        <v>2599</v>
      </c>
      <c r="O74" s="1274" t="s">
        <v>2600</v>
      </c>
      <c r="P74" s="1274" t="s">
        <v>2601</v>
      </c>
      <c r="Q74" s="1274" t="s">
        <v>2602</v>
      </c>
      <c r="R74" s="1274" t="s">
        <v>2603</v>
      </c>
      <c r="S74" s="1274" t="s">
        <v>2604</v>
      </c>
      <c r="T74" s="1274" t="s">
        <v>2605</v>
      </c>
      <c r="U74" s="1274" t="s">
        <v>2606</v>
      </c>
      <c r="V74" s="1275" t="s">
        <v>2607</v>
      </c>
    </row>
    <row r="75" spans="1:36" s="1266" customFormat="1" x14ac:dyDescent="0.25">
      <c r="C75" s="1267"/>
      <c r="D75" s="1344" t="s">
        <v>126</v>
      </c>
      <c r="E75" s="1345"/>
      <c r="F75" s="1345"/>
      <c r="G75" s="1345"/>
      <c r="H75" s="1345"/>
      <c r="I75" s="1346"/>
      <c r="J75" s="1347">
        <f t="shared" ref="J75:V75" si="5">SUM(J76,J81:J101)</f>
        <v>7718184.1078073038</v>
      </c>
      <c r="K75" s="1348">
        <f t="shared" si="5"/>
        <v>611928.2075160126</v>
      </c>
      <c r="L75" s="1349">
        <f t="shared" si="5"/>
        <v>590839.17600400979</v>
      </c>
      <c r="M75" s="1349">
        <f t="shared" si="5"/>
        <v>626878.99229269673</v>
      </c>
      <c r="N75" s="1349">
        <f t="shared" si="5"/>
        <v>637233.91177634313</v>
      </c>
      <c r="O75" s="1349">
        <f t="shared" si="5"/>
        <v>614363.58979779563</v>
      </c>
      <c r="P75" s="1349">
        <f t="shared" si="5"/>
        <v>644783.49260351458</v>
      </c>
      <c r="Q75" s="1349">
        <f t="shared" si="5"/>
        <v>686810.06740980723</v>
      </c>
      <c r="R75" s="1349">
        <f t="shared" si="5"/>
        <v>597008.20511867839</v>
      </c>
      <c r="S75" s="1349">
        <f t="shared" si="5"/>
        <v>623758.90217997762</v>
      </c>
      <c r="T75" s="1349">
        <f t="shared" si="5"/>
        <v>653569.73699956143</v>
      </c>
      <c r="U75" s="1349">
        <f t="shared" si="5"/>
        <v>763219.16866238264</v>
      </c>
      <c r="V75" s="1350">
        <f t="shared" si="5"/>
        <v>667790.65744982357</v>
      </c>
      <c r="AJ75" s="1268">
        <f>SUM(K75:V75)-J75</f>
        <v>3.2987445592880249E-6</v>
      </c>
    </row>
    <row r="76" spans="1:36" x14ac:dyDescent="0.25">
      <c r="C76" s="1171"/>
      <c r="D76" s="1337" t="s">
        <v>6543</v>
      </c>
      <c r="E76" s="1172">
        <f>VALUE(MID(E30,2,3))</f>
        <v>501</v>
      </c>
      <c r="F76" s="1172"/>
      <c r="G76" s="1172"/>
      <c r="H76" s="1172"/>
      <c r="I76" s="1172"/>
      <c r="J76" s="1244">
        <f>SUMIF('BP 2020 FINAL Syntetiky'!I:I,E76,'BP 2020 FINAL Syntetiky'!H:H)</f>
        <v>3091567.1430000002</v>
      </c>
      <c r="K76" s="1276">
        <f>SUM(K77:K80)</f>
        <v>257120.30641329315</v>
      </c>
      <c r="L76" s="1277">
        <f t="shared" ref="L76:V76" si="6">SUM(L77:L80)</f>
        <v>255706.21167290898</v>
      </c>
      <c r="M76" s="1277">
        <f t="shared" si="6"/>
        <v>268603.45831910253</v>
      </c>
      <c r="N76" s="1277">
        <f t="shared" si="6"/>
        <v>266906.82434871356</v>
      </c>
      <c r="O76" s="1277">
        <f t="shared" si="6"/>
        <v>263071.38824498386</v>
      </c>
      <c r="P76" s="1277">
        <f t="shared" si="6"/>
        <v>268724.32171078958</v>
      </c>
      <c r="Q76" s="1277">
        <f t="shared" si="6"/>
        <v>232468.61674171028</v>
      </c>
      <c r="R76" s="1277">
        <f t="shared" si="6"/>
        <v>241697.20923741924</v>
      </c>
      <c r="S76" s="1277">
        <f t="shared" si="6"/>
        <v>251131.1791692237</v>
      </c>
      <c r="T76" s="1277">
        <f t="shared" si="6"/>
        <v>271497.08078610565</v>
      </c>
      <c r="U76" s="1277">
        <f t="shared" si="6"/>
        <v>270288.51706543443</v>
      </c>
      <c r="V76" s="1278">
        <f t="shared" si="6"/>
        <v>244352.0292903152</v>
      </c>
      <c r="AJ76" s="41">
        <f>SUM(K76:V76)-J76</f>
        <v>0</v>
      </c>
    </row>
    <row r="77" spans="1:36" s="977" customFormat="1" x14ac:dyDescent="0.25">
      <c r="C77" s="1173"/>
      <c r="D77" s="1173" t="s">
        <v>2609</v>
      </c>
      <c r="E77" s="1174"/>
      <c r="F77" s="1174"/>
      <c r="G77" s="1174"/>
      <c r="H77" s="1174" t="s">
        <v>295</v>
      </c>
      <c r="I77" s="1174"/>
      <c r="J77" s="1245">
        <f>'Detail BP 2020 FINAL anal.'!H34</f>
        <v>1340000</v>
      </c>
      <c r="K77" s="1279">
        <f>$J77/12</f>
        <v>111666.66666666667</v>
      </c>
      <c r="L77" s="1280">
        <f t="shared" ref="L77:V78" si="7">$J77/12</f>
        <v>111666.66666666667</v>
      </c>
      <c r="M77" s="1280">
        <f t="shared" si="7"/>
        <v>111666.66666666667</v>
      </c>
      <c r="N77" s="1280">
        <f t="shared" si="7"/>
        <v>111666.66666666667</v>
      </c>
      <c r="O77" s="1280">
        <f t="shared" si="7"/>
        <v>111666.66666666667</v>
      </c>
      <c r="P77" s="1280">
        <f t="shared" si="7"/>
        <v>111666.66666666667</v>
      </c>
      <c r="Q77" s="1280">
        <f t="shared" si="7"/>
        <v>111666.66666666667</v>
      </c>
      <c r="R77" s="1280">
        <f t="shared" si="7"/>
        <v>111666.66666666667</v>
      </c>
      <c r="S77" s="1280">
        <f t="shared" si="7"/>
        <v>111666.66666666667</v>
      </c>
      <c r="T77" s="1280">
        <f t="shared" si="7"/>
        <v>111666.66666666667</v>
      </c>
      <c r="U77" s="1280">
        <f t="shared" si="7"/>
        <v>111666.66666666667</v>
      </c>
      <c r="V77" s="1281">
        <f t="shared" si="7"/>
        <v>111666.66666666667</v>
      </c>
      <c r="AJ77" s="41">
        <f t="shared" ref="AJ77:AJ115" si="8">SUM(K77:V77)-J77</f>
        <v>0</v>
      </c>
    </row>
    <row r="78" spans="1:36" s="977" customFormat="1" x14ac:dyDescent="0.25">
      <c r="C78" s="1173"/>
      <c r="D78" s="1173" t="s">
        <v>2609</v>
      </c>
      <c r="E78" s="1174"/>
      <c r="F78" s="1174"/>
      <c r="G78" s="1174"/>
      <c r="H78" s="1174" t="s">
        <v>2530</v>
      </c>
      <c r="I78" s="1174"/>
      <c r="J78" s="1245">
        <f>'Detail BP 2020 FINAL anal.'!H35</f>
        <v>114014.8</v>
      </c>
      <c r="K78" s="1279">
        <f>$J78/12</f>
        <v>9501.2333333333336</v>
      </c>
      <c r="L78" s="1280">
        <f t="shared" si="7"/>
        <v>9501.2333333333336</v>
      </c>
      <c r="M78" s="1280">
        <f t="shared" si="7"/>
        <v>9501.2333333333336</v>
      </c>
      <c r="N78" s="1280">
        <f t="shared" si="7"/>
        <v>9501.2333333333336</v>
      </c>
      <c r="O78" s="1280">
        <f t="shared" si="7"/>
        <v>9501.2333333333336</v>
      </c>
      <c r="P78" s="1280">
        <f t="shared" si="7"/>
        <v>9501.2333333333336</v>
      </c>
      <c r="Q78" s="1280">
        <f t="shared" si="7"/>
        <v>9501.2333333333336</v>
      </c>
      <c r="R78" s="1280">
        <f t="shared" si="7"/>
        <v>9501.2333333333336</v>
      </c>
      <c r="S78" s="1280">
        <f t="shared" si="7"/>
        <v>9501.2333333333336</v>
      </c>
      <c r="T78" s="1280">
        <f t="shared" si="7"/>
        <v>9501.2333333333336</v>
      </c>
      <c r="U78" s="1280">
        <f t="shared" si="7"/>
        <v>9501.2333333333336</v>
      </c>
      <c r="V78" s="1281">
        <f t="shared" si="7"/>
        <v>9501.2333333333336</v>
      </c>
      <c r="AJ78" s="41">
        <f t="shared" si="8"/>
        <v>0</v>
      </c>
    </row>
    <row r="79" spans="1:36" s="977" customFormat="1" x14ac:dyDescent="0.25">
      <c r="C79" s="1173"/>
      <c r="D79" s="1173" t="s">
        <v>6526</v>
      </c>
      <c r="E79" s="1174"/>
      <c r="F79" s="1174"/>
      <c r="G79" s="1174"/>
      <c r="H79" s="1174" t="s">
        <v>360</v>
      </c>
      <c r="I79" s="1174"/>
      <c r="J79" s="1245">
        <f>'Detail BP 2020 FINAL anal.'!H41</f>
        <v>1036380</v>
      </c>
      <c r="K79" s="1279">
        <f>$J$79*'Výsledovky, plán, predikce'!AN101/SUM('Výsledovky, plán, predikce'!$AN$101:$AY$101)</f>
        <v>86042.046570848892</v>
      </c>
      <c r="L79" s="1280">
        <f>$J$79*'Výsledovky, plán, predikce'!AO101/SUM('Výsledovky, plán, predikce'!$AN$101:$AY$101)</f>
        <v>85147.089219834103</v>
      </c>
      <c r="M79" s="1280">
        <f>$J$79*'Výsledovky, plán, predikce'!AP101/SUM('Výsledovky, plán, predikce'!$AN$101:$AY$101)</f>
        <v>93309.544933887621</v>
      </c>
      <c r="N79" s="1280">
        <f>$J$79*'Výsledovky, plán, predikce'!AQ101/SUM('Výsledovky, plán, predikce'!$AN$101:$AY$101)</f>
        <v>92235.77314164651</v>
      </c>
      <c r="O79" s="1280">
        <f>$J$79*'Výsledovky, plán, predikce'!AR101/SUM('Výsledovky, plán, predikce'!$AN$101:$AY$101)</f>
        <v>89808.388584337517</v>
      </c>
      <c r="P79" s="1280">
        <f>$J$79*'Výsledovky, plán, predikce'!AS101/SUM('Výsledovky, plán, predikce'!$AN$101:$AY$101)</f>
        <v>93386.037390701022</v>
      </c>
      <c r="Q79" s="1280">
        <f>$J$79*'Výsledovky, plán, predikce'!AT101/SUM('Výsledovky, plán, predikce'!$AN$101:$AY$101)</f>
        <v>70440.396796997928</v>
      </c>
      <c r="R79" s="1280">
        <f>$J$79*'Výsledovky, plán, predikce'!AU101/SUM('Výsledovky, plán, predikce'!$AN$101:$AY$101)</f>
        <v>76281.021514483888</v>
      </c>
      <c r="S79" s="1280">
        <f>$J$79*'Výsledovky, plán, predikce'!AV101/SUM('Výsledovky, plán, predikce'!$AN$101:$AY$101)</f>
        <v>82251.626240322264</v>
      </c>
      <c r="T79" s="1280">
        <f>$J$79*'Výsledovky, plán, predikce'!AW101/SUM('Výsledovky, plán, predikce'!$AN$101:$AY$101)</f>
        <v>95140.871098924094</v>
      </c>
      <c r="U79" s="1280">
        <f>$J$79*'Výsledovky, plán, predikce'!AX101/SUM('Výsledovky, plán, predikce'!$AN$101:$AY$101)</f>
        <v>94375.990956812355</v>
      </c>
      <c r="V79" s="1281">
        <f>$J$79*'Výsledovky, plán, predikce'!AY101/SUM('Výsledovky, plán, predikce'!$AN$101:$AY$101)</f>
        <v>77961.213551203604</v>
      </c>
      <c r="W79" s="978">
        <f>$J$79*'Výsledovky, plán, predikce'!AZ101/SUM('Výsledovky, plán, predikce'!$AN$101:$AY$101)</f>
        <v>78111.526353727881</v>
      </c>
      <c r="X79" s="978">
        <f>$J$79*'Výsledovky, plán, predikce'!BA101/SUM('Výsledovky, plán, predikce'!$AN$101:$AY$101)</f>
        <v>80393.733063228327</v>
      </c>
      <c r="Y79" s="978">
        <f>$J$79*'Výsledovky, plán, predikce'!BB101/SUM('Výsledovky, plán, predikce'!$AN$101:$AY$101)</f>
        <v>85757.860304259419</v>
      </c>
      <c r="Z79" s="978">
        <f>$J$79*'Výsledovky, plán, predikce'!BC101/SUM('Výsledovky, plán, predikce'!$AN$101:$AY$101)</f>
        <v>79163.044809490835</v>
      </c>
      <c r="AA79" s="978">
        <f>$J$79*'Výsledovky, plán, predikce'!BD101/SUM('Výsledovky, plán, predikce'!$AN$101:$AY$101)</f>
        <v>87495.709115924168</v>
      </c>
      <c r="AB79" s="978">
        <f>$J$79*'Výsledovky, plán, predikce'!BE101/SUM('Výsledovky, plán, predikce'!$AN$101:$AY$101)</f>
        <v>88059.087719489689</v>
      </c>
      <c r="AC79" s="978">
        <f>$J$79*'Výsledovky, plán, predikce'!BF101/SUM('Výsledovky, plán, predikce'!$AN$101:$AY$101)</f>
        <v>66567.15821830077</v>
      </c>
      <c r="AD79" s="978">
        <f>$J$79*'Výsledovky, plán, predikce'!BG101/SUM('Výsledovky, plán, predikce'!$AN$101:$AY$101)</f>
        <v>72860.964228892393</v>
      </c>
      <c r="AE79" s="978">
        <f>$J$79*'Výsledovky, plán, predikce'!BH101/SUM('Výsledovky, plán, predikce'!$AN$101:$AY$101)</f>
        <v>79481.829040006152</v>
      </c>
      <c r="AF79" s="978">
        <f>$J$79*'Výsledovky, plán, predikce'!BI101/SUM('Výsledovky, plán, predikce'!$AN$101:$AY$101)</f>
        <v>84774.971260075457</v>
      </c>
      <c r="AG79" s="978">
        <f>$J$79*'Výsledovky, plán, predikce'!BJ101/SUM('Výsledovky, plán, predikce'!$AN$101:$AY$101)</f>
        <v>83892.852675465343</v>
      </c>
      <c r="AH79" s="978">
        <f>$J$79*'Výsledovky, plán, predikce'!BK101/SUM('Výsledovky, plán, predikce'!$AN$101:$AY$101)</f>
        <v>71690.115435935106</v>
      </c>
      <c r="AI79" s="978">
        <f>$J$79*'Výsledovky, plán, predikce'!BL101/SUM('Výsledovky, plán, predikce'!$AN$101:$AY$101)</f>
        <v>0</v>
      </c>
      <c r="AJ79" s="41">
        <f t="shared" si="8"/>
        <v>0</v>
      </c>
    </row>
    <row r="80" spans="1:36" s="977" customFormat="1" x14ac:dyDescent="0.25">
      <c r="C80" s="1173"/>
      <c r="D80" s="1173" t="s">
        <v>6526</v>
      </c>
      <c r="E80" s="1174"/>
      <c r="F80" s="1174"/>
      <c r="G80" s="1174"/>
      <c r="H80" s="1174" t="s">
        <v>2531</v>
      </c>
      <c r="I80" s="1174"/>
      <c r="J80" s="1245">
        <f>J76-SUM(J77:J79)</f>
        <v>601172.34300000034</v>
      </c>
      <c r="K80" s="1279">
        <f>$J$80*'Výsledovky, plán, predikce'!AN$101/SUM('Výsledovky, plán, predikce'!$AN$101:$AY$101)</f>
        <v>49910.359842444246</v>
      </c>
      <c r="L80" s="1280">
        <f>$J$80*'Výsledovky, plán, predikce'!AO$101/SUM('Výsledovky, plán, predikce'!$AN$101:$AY$101)</f>
        <v>49391.222453074864</v>
      </c>
      <c r="M80" s="1280">
        <f>$J$80*'Výsledovky, plán, predikce'!AP$101/SUM('Výsledovky, plán, predikce'!$AN$101:$AY$101)</f>
        <v>54126.013385214908</v>
      </c>
      <c r="N80" s="1280">
        <f>$J$80*'Výsledovky, plán, predikce'!AQ$101/SUM('Výsledovky, plán, predikce'!$AN$101:$AY$101)</f>
        <v>53503.151207067036</v>
      </c>
      <c r="O80" s="1280">
        <f>$J$80*'Výsledovky, plán, predikce'!AR$101/SUM('Výsledovky, plán, predikce'!$AN$101:$AY$101)</f>
        <v>52095.099660646352</v>
      </c>
      <c r="P80" s="1280">
        <f>$J$80*'Výsledovky, plán, predikce'!AS$101/SUM('Výsledovky, plán, predikce'!$AN$101:$AY$101)</f>
        <v>54170.384320088546</v>
      </c>
      <c r="Q80" s="1280">
        <f>$J$80*'Výsledovky, plán, predikce'!AT$101/SUM('Výsledovky, plán, predikce'!$AN$101:$AY$101)</f>
        <v>40860.319944712333</v>
      </c>
      <c r="R80" s="1280">
        <f>$J$80*'Výsledovky, plán, predikce'!AU$101/SUM('Výsledovky, plán, predikce'!$AN$101:$AY$101)</f>
        <v>44248.287722935333</v>
      </c>
      <c r="S80" s="1280">
        <f>$J$80*'Výsledovky, plán, predikce'!AV$101/SUM('Výsledovky, plán, predikce'!$AN$101:$AY$101)</f>
        <v>47711.652928901414</v>
      </c>
      <c r="T80" s="1280">
        <f>$J$80*'Výsledovky, plán, predikce'!AW$101/SUM('Výsledovky, plán, predikce'!$AN$101:$AY$101)</f>
        <v>55188.309687181543</v>
      </c>
      <c r="U80" s="1280">
        <f>$J$80*'Výsledovky, plán, predikce'!AX$101/SUM('Výsledovky, plán, predikce'!$AN$101:$AY$101)</f>
        <v>54744.626108622055</v>
      </c>
      <c r="V80" s="1281">
        <f>$J$80*'Výsledovky, plán, predikce'!AY$101/SUM('Výsledovky, plán, predikce'!$AN$101:$AY$101)</f>
        <v>45222.915739111573</v>
      </c>
      <c r="AJ80" s="41">
        <f t="shared" si="8"/>
        <v>0</v>
      </c>
    </row>
    <row r="81" spans="1:36" x14ac:dyDescent="0.25">
      <c r="C81" s="1171"/>
      <c r="D81" s="1173" t="s">
        <v>2610</v>
      </c>
      <c r="E81" s="1172">
        <f t="shared" ref="E81:E101" si="9">VALUE(MID(E36,2,3))</f>
        <v>502</v>
      </c>
      <c r="F81" s="1172"/>
      <c r="G81" s="1172"/>
      <c r="H81" s="1172"/>
      <c r="I81" s="1172"/>
      <c r="J81" s="1244">
        <f>SUMIF('BP 2020 FINAL Syntetiky'!I:I,E81,'BP 2020 FINAL Syntetiky'!H:H)</f>
        <v>107540</v>
      </c>
      <c r="K81" s="1276">
        <f>$J81*'Výsledovky, plán, predikce'!D11/SUM('Výsledovky, plán, predikce'!$D11:$O11)</f>
        <v>13195.167587767393</v>
      </c>
      <c r="L81" s="1277">
        <f>$J81*'Výsledovky, plán, predikce'!E11/SUM('Výsledovky, plán, predikce'!$D11:$O11)</f>
        <v>10975.965799938678</v>
      </c>
      <c r="M81" s="1277">
        <f>$J81*'Výsledovky, plán, predikce'!F11/SUM('Výsledovky, plán, predikce'!$D11:$O11)</f>
        <v>10366.898002400685</v>
      </c>
      <c r="N81" s="1277">
        <f>$J81*'Výsledovky, plán, predikce'!G11/SUM('Výsledovky, plán, predikce'!$D11:$O11)</f>
        <v>8262.1039342066033</v>
      </c>
      <c r="O81" s="1277">
        <f>$J81*'Výsledovky, plán, predikce'!H11/SUM('Výsledovky, plán, predikce'!$D11:$O11)</f>
        <v>8044.7446370952803</v>
      </c>
      <c r="P81" s="1277">
        <f>$J81*'Výsledovky, plán, predikce'!I11/SUM('Výsledovky, plán, predikce'!$D11:$O11)</f>
        <v>6905.4109104439258</v>
      </c>
      <c r="Q81" s="1277">
        <f>$J81*'Výsledovky, plán, predikce'!J11/SUM('Výsledovky, plán, predikce'!$D11:$O11)</f>
        <v>6696.3930655413169</v>
      </c>
      <c r="R81" s="1277">
        <f>$J81*'Výsledovky, plán, predikce'!K11/SUM('Výsledovky, plán, predikce'!$D11:$O11)</f>
        <v>6724.4832776763706</v>
      </c>
      <c r="S81" s="1277">
        <f>$J81*'Výsledovky, plán, predikce'!L11/SUM('Výsledovky, plán, predikce'!$D11:$O11)</f>
        <v>6860.0334639996854</v>
      </c>
      <c r="T81" s="1277">
        <f>$J81*'Výsledovky, plán, predikce'!M11/SUM('Výsledovky, plán, predikce'!$D11:$O11)</f>
        <v>8790.4761820931799</v>
      </c>
      <c r="U81" s="1277">
        <f>$J81*'Výsledovky, plán, predikce'!N11/SUM('Výsledovky, plán, predikce'!$D11:$O11)</f>
        <v>9872.4593978916928</v>
      </c>
      <c r="V81" s="1278">
        <f>$J81*'Výsledovky, plán, predikce'!O11/SUM('Výsledovky, plán, predikce'!$D11:$O11)</f>
        <v>10845.863740945186</v>
      </c>
      <c r="AJ81" s="41">
        <f t="shared" si="8"/>
        <v>0</v>
      </c>
    </row>
    <row r="82" spans="1:36" x14ac:dyDescent="0.25">
      <c r="C82" s="1171"/>
      <c r="D82" s="1173" t="s">
        <v>2610</v>
      </c>
      <c r="E82" s="1172">
        <f t="shared" si="9"/>
        <v>504</v>
      </c>
      <c r="F82" s="1172"/>
      <c r="G82" s="1172"/>
      <c r="H82" s="1172"/>
      <c r="I82" s="1172"/>
      <c r="J82" s="1244">
        <f>SUMIF('BP 2020 FINAL Syntetiky'!I:I,E82,'BP 2020 FINAL Syntetiky'!H:H)</f>
        <v>378457.11311260005</v>
      </c>
      <c r="K82" s="1276">
        <f>$J82*'Výsledovky, plán, predikce'!D13/SUM('Výsledovky, plán, predikce'!$D13:$O13)</f>
        <v>30417.557366760961</v>
      </c>
      <c r="L82" s="1277">
        <f>$J82*'Výsledovky, plán, predikce'!E13/SUM('Výsledovky, plán, predikce'!$D13:$O13)</f>
        <v>27710.058676420722</v>
      </c>
      <c r="M82" s="1277">
        <f>$J82*'Výsledovky, plán, predikce'!F13/SUM('Výsledovky, plán, predikce'!$D13:$O13)</f>
        <v>32554.881690090682</v>
      </c>
      <c r="N82" s="1277">
        <f>$J82*'Výsledovky, plán, predikce'!G13/SUM('Výsledovky, plán, predikce'!$D13:$O13)</f>
        <v>32678.575283315968</v>
      </c>
      <c r="O82" s="1277">
        <f>$J82*'Výsledovky, plán, predikce'!H13/SUM('Výsledovky, plán, predikce'!$D13:$O13)</f>
        <v>31064.631257905316</v>
      </c>
      <c r="P82" s="1277">
        <f>$J82*'Výsledovky, plán, predikce'!I13/SUM('Výsledovky, plán, predikce'!$D13:$O13)</f>
        <v>37198.77252481832</v>
      </c>
      <c r="Q82" s="1277">
        <f>$J82*'Výsledovky, plán, predikce'!J13/SUM('Výsledovky, plán, predikce'!$D13:$O13)</f>
        <v>27096.099855585639</v>
      </c>
      <c r="R82" s="1277">
        <f>$J82*'Výsledovky, plán, predikce'!K13/SUM('Výsledovky, plán, predikce'!$D13:$O13)</f>
        <v>24301.019092284794</v>
      </c>
      <c r="S82" s="1277">
        <f>$J82*'Výsledovky, plán, predikce'!L13/SUM('Výsledovky, plán, predikce'!$D13:$O13)</f>
        <v>36584.472021866175</v>
      </c>
      <c r="T82" s="1277">
        <f>$J82*'Výsledovky, plán, predikce'!M13/SUM('Výsledovky, plán, predikce'!$D13:$O13)</f>
        <v>33180.338901891264</v>
      </c>
      <c r="U82" s="1277">
        <f>$J82*'Výsledovky, plán, predikce'!N13/SUM('Výsledovky, plán, predikce'!$D13:$O13)</f>
        <v>31524.30202423939</v>
      </c>
      <c r="V82" s="1278">
        <f>$J82*'Výsledovky, plán, predikce'!O13/SUM('Výsledovky, plán, predikce'!$D13:$O13)</f>
        <v>34146.404417420817</v>
      </c>
      <c r="W82" s="41">
        <f>$J82*'Výsledovky, plán, predikce'!P13/SUM('Výsledovky, plán, predikce'!$D13:$O13)</f>
        <v>31499.652134383665</v>
      </c>
      <c r="AJ82" s="41">
        <f t="shared" si="8"/>
        <v>0</v>
      </c>
    </row>
    <row r="83" spans="1:36" x14ac:dyDescent="0.25">
      <c r="C83" s="1171"/>
      <c r="D83" s="1173" t="s">
        <v>2610</v>
      </c>
      <c r="E83" s="1172">
        <f t="shared" si="9"/>
        <v>507</v>
      </c>
      <c r="F83" s="1172"/>
      <c r="G83" s="1172"/>
      <c r="H83" s="1172"/>
      <c r="I83" s="1172"/>
      <c r="J83" s="1244">
        <f>SUMIF('BP 2020 FINAL Syntetiky'!I:I,E83,'BP 2020 FINAL Syntetiky'!H:H)</f>
        <v>-123569</v>
      </c>
      <c r="K83" s="1276">
        <f>$J83*'Výsledovky, plán, predikce'!D15/SUM('Výsledovky, plán, predikce'!$D15:$O15)</f>
        <v>-10932.805463713086</v>
      </c>
      <c r="L83" s="1277">
        <f>$J83*'Výsledovky, plán, predikce'!E15/SUM('Výsledovky, plán, predikce'!$D15:$O15)</f>
        <v>-10413.352892400955</v>
      </c>
      <c r="M83" s="1277">
        <f>$J83*'Výsledovky, plán, predikce'!F15/SUM('Výsledovky, plán, predikce'!$D15:$O15)</f>
        <v>-11336.893875083451</v>
      </c>
      <c r="N83" s="1277">
        <f>$J83*'Výsledovky, plán, predikce'!G15/SUM('Výsledovky, plán, predikce'!$D15:$O15)</f>
        <v>-10033.386007964173</v>
      </c>
      <c r="O83" s="1277">
        <f>$J83*'Výsledovky, plán, predikce'!H15/SUM('Výsledovky, plán, predikce'!$D15:$O15)</f>
        <v>-10311.957123732474</v>
      </c>
      <c r="P83" s="1277">
        <f>$J83*'Výsledovky, plán, predikce'!I15/SUM('Výsledovky, plán, predikce'!$D15:$O15)</f>
        <v>-10144.761530605045</v>
      </c>
      <c r="Q83" s="1277">
        <f>$J83*'Výsledovky, plán, predikce'!J15/SUM('Výsledovky, plán, predikce'!$D15:$O15)</f>
        <v>-8790.9875681293142</v>
      </c>
      <c r="R83" s="1277">
        <f>$J83*'Výsledovky, plán, predikce'!K15/SUM('Výsledovky, plán, predikce'!$D15:$O15)</f>
        <v>-8801.3507828603852</v>
      </c>
      <c r="S83" s="1277">
        <f>$J83*'Výsledovky, plán, predikce'!L15/SUM('Výsledovky, plán, predikce'!$D15:$O15)</f>
        <v>-10804.284330109271</v>
      </c>
      <c r="T83" s="1277">
        <f>$J83*'Výsledovky, plán, predikce'!M15/SUM('Výsledovky, plán, predikce'!$D15:$O15)</f>
        <v>-11947.258782271867</v>
      </c>
      <c r="U83" s="1277">
        <f>$J83*'Výsledovky, plán, predikce'!N15/SUM('Výsledovky, plán, predikce'!$D15:$O15)</f>
        <v>-10877.190983384056</v>
      </c>
      <c r="V83" s="1278">
        <f>$J83*'Výsledovky, plán, predikce'!O15/SUM('Výsledovky, plán, predikce'!$D15:$O15)</f>
        <v>-9174.7706597459328</v>
      </c>
      <c r="AJ83" s="41">
        <f t="shared" si="8"/>
        <v>0</v>
      </c>
    </row>
    <row r="84" spans="1:36" x14ac:dyDescent="0.25">
      <c r="C84" s="1241" t="s">
        <v>6527</v>
      </c>
      <c r="D84" s="1175" t="s">
        <v>2610</v>
      </c>
      <c r="E84" s="1176">
        <f t="shared" si="9"/>
        <v>511</v>
      </c>
      <c r="F84" s="1176"/>
      <c r="G84" s="1176"/>
      <c r="H84" s="1176" t="s">
        <v>6541</v>
      </c>
      <c r="I84" s="1176"/>
      <c r="J84" s="1246">
        <f>SUMIF('BP 2020 FINAL Syntetiky'!I:I,E84,'BP 2020 FINAL Syntetiky'!H:H)</f>
        <v>86605</v>
      </c>
      <c r="K84" s="1282">
        <f>$J84*'Výsledovky, plán, predikce'!D17/SUM('Výsledovky, plán, predikce'!$D17:$O17)</f>
        <v>4953.9968464181447</v>
      </c>
      <c r="L84" s="1283">
        <f>$J84*'Výsledovky, plán, predikce'!E17/SUM('Výsledovky, plán, predikce'!$D17:$O17)</f>
        <v>5116.0469749975946</v>
      </c>
      <c r="M84" s="1283">
        <f>$J84*'Výsledovky, plán, predikce'!F17/SUM('Výsledovky, plán, predikce'!$D17:$O17)</f>
        <v>7954.1354490990861</v>
      </c>
      <c r="N84" s="1283">
        <f>$J84*'Výsledovky, plán, predikce'!G17/SUM('Výsledovky, plán, predikce'!$D17:$O17)</f>
        <v>7499.8648498586463</v>
      </c>
      <c r="O84" s="1283">
        <f>$J84*'Výsledovky, plán, predikce'!H17/SUM('Výsledovky, plán, predikce'!$D17:$O17)</f>
        <v>4401.5068276371949</v>
      </c>
      <c r="P84" s="1283">
        <f>$J84*'Výsledovky, plán, predikce'!I17/SUM('Výsledovky, plán, predikce'!$D17:$O17)</f>
        <v>7040.7368727771136</v>
      </c>
      <c r="Q84" s="1283">
        <f>$J84*'Výsledovky, plán, predikce'!J17/SUM('Výsledovky, plán, predikce'!$D17:$O17)</f>
        <v>6062.1457609355002</v>
      </c>
      <c r="R84" s="1283">
        <f>$J84*'Výsledovky, plán, predikce'!K17/SUM('Výsledovky, plán, predikce'!$D17:$O17)</f>
        <v>6573.9858394882958</v>
      </c>
      <c r="S84" s="1283">
        <f>$J84*'Výsledovky, plán, predikce'!L17/SUM('Výsledovky, plán, predikce'!$D17:$O17)</f>
        <v>11020.865145388858</v>
      </c>
      <c r="T84" s="1283">
        <f>$J84*'Výsledovky, plán, predikce'!M17/SUM('Výsledovky, plán, predikce'!$D17:$O17)</f>
        <v>12795.607140959775</v>
      </c>
      <c r="U84" s="1283">
        <f>$J84*'Výsledovky, plán, predikce'!N17/SUM('Výsledovky, plán, predikce'!$D17:$O17)</f>
        <v>4343.0095712106959</v>
      </c>
      <c r="V84" s="1284">
        <f>$J84*'Výsledovky, plán, predikce'!O17/SUM('Výsledovky, plán, predikce'!$D17:$O17)</f>
        <v>8843.0987212290893</v>
      </c>
      <c r="AJ84" s="41">
        <f t="shared" si="8"/>
        <v>0</v>
      </c>
    </row>
    <row r="85" spans="1:36" x14ac:dyDescent="0.25">
      <c r="C85" s="1171"/>
      <c r="D85" s="1173" t="s">
        <v>2610</v>
      </c>
      <c r="E85" s="1172">
        <f t="shared" si="9"/>
        <v>512</v>
      </c>
      <c r="F85" s="1172"/>
      <c r="G85" s="1172"/>
      <c r="H85" s="1172"/>
      <c r="I85" s="1172"/>
      <c r="J85" s="1244">
        <f>SUMIF('BP 2020 FINAL Syntetiky'!I:I,E85,'BP 2020 FINAL Syntetiky'!H:H)</f>
        <v>9544.5030000000006</v>
      </c>
      <c r="K85" s="1285">
        <f>$J85*'Výsledovky, plán, predikce'!D18/SUM('Výsledovky, plán, predikce'!$D18:$O18)</f>
        <v>344.73200331643096</v>
      </c>
      <c r="L85" s="1286">
        <f>$J85*'Výsledovky, plán, predikce'!E18/SUM('Výsledovky, plán, predikce'!$D18:$O18)</f>
        <v>458.42155761918787</v>
      </c>
      <c r="M85" s="1286">
        <f>$J85*'Výsledovky, plán, predikce'!F18/SUM('Výsledovky, plán, predikce'!$D18:$O18)</f>
        <v>656.92880736084135</v>
      </c>
      <c r="N85" s="1286">
        <f>$J85*'Výsledovky, plán, predikce'!G18/SUM('Výsledovky, plán, predikce'!$D18:$O18)</f>
        <v>566.46373545929237</v>
      </c>
      <c r="O85" s="1286">
        <f>$J85*'Výsledovky, plán, predikce'!H18/SUM('Výsledovky, plán, predikce'!$D18:$O18)</f>
        <v>1380.1722140034478</v>
      </c>
      <c r="P85" s="1286">
        <f>$J85*'Výsledovky, plán, predikce'!I18/SUM('Výsledovky, plán, predikce'!$D18:$O18)</f>
        <v>852.87504481871053</v>
      </c>
      <c r="Q85" s="1286">
        <f>$J85*'Výsledovky, plán, predikce'!J18/SUM('Výsledovky, plán, predikce'!$D18:$O18)</f>
        <v>600.19015865271672</v>
      </c>
      <c r="R85" s="1286">
        <f>$J85*'Výsledovky, plán, predikce'!K18/SUM('Výsledovky, plán, predikce'!$D18:$O18)</f>
        <v>367.97245788733886</v>
      </c>
      <c r="S85" s="1286">
        <f>$J85*'Výsledovky, plán, predikce'!L18/SUM('Výsledovky, plán, predikce'!$D18:$O18)</f>
        <v>1095.64055116084</v>
      </c>
      <c r="T85" s="1286">
        <f>$J85*'Výsledovky, plán, predikce'!M18/SUM('Výsledovky, plán, predikce'!$D18:$O18)</f>
        <v>1267.4184853163918</v>
      </c>
      <c r="U85" s="1286">
        <f>$J85*'Výsledovky, plán, predikce'!N18/SUM('Výsledovky, plán, predikce'!$D18:$O18)</f>
        <v>1242.9291929262342</v>
      </c>
      <c r="V85" s="1287">
        <f>$J85*'Výsledovky, plán, predikce'!O18/SUM('Výsledovky, plán, predikce'!$D18:$O18)</f>
        <v>710.75879147856836</v>
      </c>
      <c r="AJ85" s="41">
        <f t="shared" si="8"/>
        <v>0</v>
      </c>
    </row>
    <row r="86" spans="1:36" x14ac:dyDescent="0.25">
      <c r="C86" s="1171"/>
      <c r="D86" s="1173" t="s">
        <v>2610</v>
      </c>
      <c r="E86" s="1172">
        <f t="shared" si="9"/>
        <v>513</v>
      </c>
      <c r="F86" s="1172"/>
      <c r="G86" s="1172"/>
      <c r="H86" s="1172"/>
      <c r="I86" s="1172"/>
      <c r="J86" s="1244">
        <f>SUMIF('BP 2020 FINAL Syntetiky'!I:I,E86,'BP 2020 FINAL Syntetiky'!H:H)</f>
        <v>250</v>
      </c>
      <c r="K86" s="1285">
        <f>$J86*'Výsledovky, plán, predikce'!D19/SUM('Výsledovky, plán, predikce'!$D19:$O19)</f>
        <v>26.135488585383175</v>
      </c>
      <c r="L86" s="1286">
        <f>$J86*'Výsledovky, plán, predikce'!E19/SUM('Výsledovky, plán, predikce'!$D19:$O19)</f>
        <v>24.054087770722003</v>
      </c>
      <c r="M86" s="1286">
        <f>$J86*'Výsledovky, plán, predikce'!F19/SUM('Výsledovky, plán, predikce'!$D19:$O19)</f>
        <v>13.008798725180768</v>
      </c>
      <c r="N86" s="1286">
        <f>$J86*'Výsledovky, plán, predikce'!G19/SUM('Výsledovky, plán, predikce'!$D19:$O19)</f>
        <v>14.520681039942392</v>
      </c>
      <c r="O86" s="1286">
        <f>$J86*'Výsledovky, plán, predikce'!H19/SUM('Výsledovky, plán, predikce'!$D19:$O19)</f>
        <v>38.398207335129769</v>
      </c>
      <c r="P86" s="1286">
        <f>$J86*'Výsledovky, plán, predikce'!I19/SUM('Výsledovky, plán, predikce'!$D19:$O19)</f>
        <v>20.789962704996451</v>
      </c>
      <c r="Q86" s="1286">
        <f>$J86*'Výsledovky, plán, predikce'!J19/SUM('Výsledovky, plán, predikce'!$D19:$O19)</f>
        <v>13.000488212417027</v>
      </c>
      <c r="R86" s="1286">
        <f>$J86*'Výsledovky, plán, predikce'!K19/SUM('Výsledovky, plán, predikce'!$D19:$O19)</f>
        <v>11.28127270119268</v>
      </c>
      <c r="S86" s="1286">
        <f>$J86*'Výsledovky, plán, predikce'!L19/SUM('Výsledovky, plán, predikce'!$D19:$O19)</f>
        <v>23.874317551163895</v>
      </c>
      <c r="T86" s="1286">
        <f>$J86*'Výsledovky, plán, predikce'!M19/SUM('Výsledovky, plán, predikce'!$D19:$O19)</f>
        <v>17.719234951648389</v>
      </c>
      <c r="U86" s="1286">
        <f>$J86*'Výsledovky, plán, predikce'!N19/SUM('Výsledovky, plán, predikce'!$D19:$O19)</f>
        <v>22.352809004331835</v>
      </c>
      <c r="V86" s="1287">
        <f>$J86*'Výsledovky, plán, predikce'!O19/SUM('Výsledovky, plán, predikce'!$D19:$O19)</f>
        <v>24.864651417891629</v>
      </c>
      <c r="AJ86" s="41">
        <f t="shared" si="8"/>
        <v>0</v>
      </c>
    </row>
    <row r="87" spans="1:36" x14ac:dyDescent="0.25">
      <c r="C87" s="1241" t="s">
        <v>6527</v>
      </c>
      <c r="D87" s="1175" t="s">
        <v>2610</v>
      </c>
      <c r="E87" s="1176">
        <f t="shared" si="9"/>
        <v>518</v>
      </c>
      <c r="F87" s="1176"/>
      <c r="G87" s="1176"/>
      <c r="H87" s="1176" t="s">
        <v>6541</v>
      </c>
      <c r="I87" s="1176"/>
      <c r="J87" s="1246">
        <f>SUMIF('BP 2020 FINAL Syntetiky'!I:I,E87,'BP 2020 FINAL Syntetiky'!H:H)</f>
        <v>278189.17791000003</v>
      </c>
      <c r="K87" s="1282">
        <f>$J87*'Výsledovky, plán, predikce'!D21/SUM('Výsledovky, plán, predikce'!$D21:$O21)</f>
        <v>21934.836351354195</v>
      </c>
      <c r="L87" s="1283">
        <f>$J87*'Výsledovky, plán, predikce'!E21/SUM('Výsledovky, plán, predikce'!$D21:$O21)</f>
        <v>19773.423173733256</v>
      </c>
      <c r="M87" s="1283">
        <f>$J87*'Výsledovky, plán, predikce'!F21/SUM('Výsledovky, plán, predikce'!$D21:$O21)</f>
        <v>20131.027877172855</v>
      </c>
      <c r="N87" s="1283">
        <f>$J87*'Výsledovky, plán, predikce'!G21/SUM('Výsledovky, plán, predikce'!$D21:$O21)</f>
        <v>26394.961320979019</v>
      </c>
      <c r="O87" s="1283">
        <f>$J87*'Výsledovky, plán, predikce'!H21/SUM('Výsledovky, plán, predikce'!$D21:$O21)</f>
        <v>22240.630510988234</v>
      </c>
      <c r="P87" s="1283">
        <f>$J87*'Výsledovky, plán, predikce'!I21/SUM('Výsledovky, plán, predikce'!$D21:$O21)</f>
        <v>34443.504975774646</v>
      </c>
      <c r="Q87" s="1283">
        <f>$J87*'Výsledovky, plán, predikce'!J21/SUM('Výsledovky, plán, predikce'!$D21:$O21)</f>
        <v>21308.093380951475</v>
      </c>
      <c r="R87" s="1283">
        <f>$J87*'Výsledovky, plán, predikce'!K21/SUM('Výsledovky, plán, predikce'!$D21:$O21)</f>
        <v>20583.797697106784</v>
      </c>
      <c r="S87" s="1283">
        <f>$J87*'Výsledovky, plán, predikce'!L21/SUM('Výsledovky, plán, predikce'!$D21:$O21)</f>
        <v>20513.537852569494</v>
      </c>
      <c r="T87" s="1283">
        <f>$J87*'Výsledovky, plán, predikce'!M21/SUM('Výsledovky, plán, predikce'!$D21:$O21)</f>
        <v>24059.358929026665</v>
      </c>
      <c r="U87" s="1283">
        <f>$J87*'Výsledovky, plán, predikce'!N21/SUM('Výsledovky, plán, predikce'!$D21:$O21)</f>
        <v>19640.601297887173</v>
      </c>
      <c r="V87" s="1284">
        <f>$J87*'Výsledovky, plán, predikce'!O21/SUM('Výsledovky, plán, predikce'!$D21:$O21)</f>
        <v>27165.404542456181</v>
      </c>
      <c r="AJ87" s="41">
        <f t="shared" si="8"/>
        <v>0</v>
      </c>
    </row>
    <row r="88" spans="1:36" x14ac:dyDescent="0.25">
      <c r="A88" s="1082"/>
      <c r="B88" s="1082"/>
      <c r="C88" s="1242"/>
      <c r="D88" s="1177" t="s">
        <v>2610</v>
      </c>
      <c r="E88" s="1178">
        <f t="shared" si="9"/>
        <v>521</v>
      </c>
      <c r="F88" s="1178"/>
      <c r="G88" s="1178"/>
      <c r="H88" s="1178"/>
      <c r="I88" s="1178"/>
      <c r="J88" s="1247">
        <f>SUMIF('BP 2020 FINAL Syntetiky'!I:I,E88,'BP 2020 FINAL Syntetiky'!H:H)</f>
        <v>2532879.5895989998</v>
      </c>
      <c r="K88" s="1288">
        <f>$J$88*'Výsledovky, plán, predikce'!D22/SUM('Výsledovky, plán, predikce'!$D$22:$O$22)</f>
        <v>190850.81733310971</v>
      </c>
      <c r="L88" s="1289">
        <f>$J$88*'Výsledovky, plán, predikce'!E22/SUM('Výsledovky, plán, predikce'!$D$22:$O$22)</f>
        <v>187579.10633628158</v>
      </c>
      <c r="M88" s="1289">
        <f>$J$88*'Výsledovky, plán, predikce'!F22/SUM('Výsledovky, plán, predikce'!$D$22:$O$22)</f>
        <v>196855.75801491278</v>
      </c>
      <c r="N88" s="1289">
        <f>$J$88*'Výsledovky, plán, predikce'!G22/SUM('Výsledovky, plán, predikce'!$D$22:$O$22)</f>
        <v>198357.65444587826</v>
      </c>
      <c r="O88" s="1289">
        <f>$J$88*'Výsledovky, plán, predikce'!H22/SUM('Výsledovky, plán, predikce'!$D$22:$O$22)</f>
        <v>196983.39904380092</v>
      </c>
      <c r="P88" s="1289">
        <f>$J$88*'Výsledovky, plán, predikce'!I22/SUM('Výsledovky, plán, predikce'!$D$22:$O$22)</f>
        <v>198196.20144879739</v>
      </c>
      <c r="Q88" s="1289">
        <f>$J$88*'Výsledovky, plán, predikce'!J22/SUM('Výsledovky, plán, predikce'!$D$22:$O$22)</f>
        <v>268252.26124647993</v>
      </c>
      <c r="R88" s="1289">
        <f>$J$88*'Výsledovky, plán, predikce'!K22/SUM('Výsledovky, plán, predikce'!$D$22:$O$22)</f>
        <v>199606.85924062578</v>
      </c>
      <c r="S88" s="1289">
        <f>$J$88*'Výsledovky, plán, predikce'!L22/SUM('Výsledovky, plán, predikce'!$D$22:$O$22)</f>
        <v>201134.87216421947</v>
      </c>
      <c r="T88" s="1289">
        <f>$J$88*'Výsledovky, plán, predikce'!M22/SUM('Výsledovky, plán, predikce'!$D$22:$O$22)</f>
        <v>197852.07284699587</v>
      </c>
      <c r="U88" s="1289">
        <f>$J$88*'Výsledovky, plán, predikce'!N22/SUM('Výsledovky, plán, predikce'!$D$22:$O$22)</f>
        <v>264500.63908301183</v>
      </c>
      <c r="V88" s="1290">
        <f>$J$88*'Výsledovky, plán, predikce'!O22/SUM('Výsledovky, plán, predikce'!$D$22:$O$22)</f>
        <v>232709.94839488625</v>
      </c>
      <c r="AJ88" s="41">
        <f t="shared" si="8"/>
        <v>0</v>
      </c>
    </row>
    <row r="89" spans="1:36" x14ac:dyDescent="0.25">
      <c r="A89" s="1082"/>
      <c r="B89" s="1082"/>
      <c r="C89" s="1242"/>
      <c r="D89" s="1177" t="s">
        <v>2610</v>
      </c>
      <c r="E89" s="1178">
        <f t="shared" si="9"/>
        <v>524</v>
      </c>
      <c r="F89" s="1178"/>
      <c r="G89" s="1178"/>
      <c r="H89" s="1178"/>
      <c r="I89" s="1178"/>
      <c r="J89" s="1247">
        <f>SUMIF('BP 2020 FINAL Syntetiky'!I:I,E89,'BP 2020 FINAL Syntetiky'!H:H)</f>
        <v>847224.96118450293</v>
      </c>
      <c r="K89" s="1288">
        <f>$J$89*'Výsledovky, plán, predikce'!D23/SUM('Výsledovky, plán, predikce'!$D$23:$O$23)</f>
        <v>64771.522085002602</v>
      </c>
      <c r="L89" s="1289">
        <f>$J$89*'Výsledovky, plán, predikce'!E23/SUM('Výsledovky, plán, predikce'!$D$23:$O$23)</f>
        <v>63591.783065667245</v>
      </c>
      <c r="M89" s="1289">
        <f>$J$89*'Výsledovky, plán, predikce'!F23/SUM('Výsledovky, plán, predikce'!$D$23:$O$23)</f>
        <v>66695.040096266835</v>
      </c>
      <c r="N89" s="1289">
        <f>$J$89*'Výsledovky, plán, predikce'!G23/SUM('Výsledovky, plán, predikce'!$D$23:$O$23)</f>
        <v>66746.128956421904</v>
      </c>
      <c r="O89" s="1289">
        <f>$J$89*'Výsledovky, plán, predikce'!H23/SUM('Výsledovky, plán, predikce'!$D$23:$O$23)</f>
        <v>66858.568644890693</v>
      </c>
      <c r="P89" s="1289">
        <f>$J$89*'Výsledovky, plán, predikce'!I23/SUM('Výsledovky, plán, predikce'!$D$23:$O$23)</f>
        <v>67312.527638328203</v>
      </c>
      <c r="Q89" s="1289">
        <f>$J$89*'Výsledovky, plán, predikce'!J23/SUM('Výsledovky, plán, predikce'!$D$23:$O$23)</f>
        <v>90534.244569431336</v>
      </c>
      <c r="R89" s="1289">
        <f>$J$89*'Výsledovky, plán, predikce'!K23/SUM('Výsledovky, plán, predikce'!$D$23:$O$23)</f>
        <v>66946.246097118186</v>
      </c>
      <c r="S89" s="1289">
        <f>$J$89*'Výsledovky, plán, predikce'!L23/SUM('Výsledovky, plán, predikce'!$D$23:$O$23)</f>
        <v>67370.283153115961</v>
      </c>
      <c r="T89" s="1289">
        <f>$J$89*'Výsledovky, plán, predikce'!M23/SUM('Výsledovky, plán, predikce'!$D$23:$O$23)</f>
        <v>66104.045526962873</v>
      </c>
      <c r="U89" s="1289">
        <f>$J$89*'Výsledovky, plán, predikce'!N23/SUM('Výsledovky, plán, predikce'!$D$23:$O$23)</f>
        <v>87149.977282036547</v>
      </c>
      <c r="V89" s="1290">
        <f>$J$89*'Výsledovky, plán, predikce'!O23/SUM('Výsledovky, plán, predikce'!$D$23:$O$23)</f>
        <v>73144.594069260638</v>
      </c>
      <c r="AJ89" s="41">
        <f t="shared" si="8"/>
        <v>0</v>
      </c>
    </row>
    <row r="90" spans="1:36" x14ac:dyDescent="0.25">
      <c r="A90" s="1082"/>
      <c r="B90" s="1082"/>
      <c r="C90" s="1242"/>
      <c r="D90" s="1177" t="s">
        <v>2610</v>
      </c>
      <c r="E90" s="1178">
        <f t="shared" si="9"/>
        <v>525</v>
      </c>
      <c r="F90" s="1178"/>
      <c r="G90" s="1178"/>
      <c r="H90" s="1178" t="s">
        <v>6540</v>
      </c>
      <c r="I90" s="1178"/>
      <c r="J90" s="1247">
        <f>SUMIF('BP 2020 FINAL Syntetiky'!I:I,E90,'BP 2020 FINAL Syntetiky'!H:H)</f>
        <v>10473.850231799999</v>
      </c>
      <c r="K90" s="1288">
        <f>J90-SUM(L90:V90)</f>
        <v>3122.5825147035757</v>
      </c>
      <c r="L90" s="1289"/>
      <c r="M90" s="1289"/>
      <c r="N90" s="1289">
        <f>SUM(K88:M88)*0.004</f>
        <v>2301.142726737216</v>
      </c>
      <c r="O90" s="1289"/>
      <c r="P90" s="1289"/>
      <c r="Q90" s="1289">
        <f>SUM(N88:P88)*0.004</f>
        <v>2374.1490197539065</v>
      </c>
      <c r="R90" s="1289"/>
      <c r="S90" s="1289"/>
      <c r="T90" s="1289">
        <f>SUM(Q88:S88)*0.004</f>
        <v>2675.975970605301</v>
      </c>
      <c r="U90" s="1289"/>
      <c r="V90" s="1290"/>
      <c r="AJ90" s="41">
        <f t="shared" si="8"/>
        <v>0</v>
      </c>
    </row>
    <row r="91" spans="1:36" x14ac:dyDescent="0.25">
      <c r="A91" s="1082"/>
      <c r="B91" s="1082"/>
      <c r="C91" s="1242"/>
      <c r="D91" s="1177" t="s">
        <v>2610</v>
      </c>
      <c r="E91" s="1178">
        <f t="shared" si="9"/>
        <v>527</v>
      </c>
      <c r="F91" s="1178"/>
      <c r="G91" s="1178"/>
      <c r="H91" s="1178"/>
      <c r="I91" s="1178"/>
      <c r="J91" s="1247">
        <f>SUMIF('BP 2020 FINAL Syntetiky'!I:I,E91,'BP 2020 FINAL Syntetiky'!H:H)</f>
        <v>50657.591769400096</v>
      </c>
      <c r="K91" s="1288">
        <f>$J$91*'Výsledovky, plán, predikce'!D25/SUM('Výsledovky, plán, predikce'!$D$25:$O$25)</f>
        <v>3824.3650765123825</v>
      </c>
      <c r="L91" s="1289">
        <f>$J$91*'Výsledovky, plán, predikce'!E25/SUM('Výsledovky, plán, predikce'!$D$25:$O$25)</f>
        <v>3762.1015481402733</v>
      </c>
      <c r="M91" s="1289">
        <f>$J$91*'Výsledovky, plán, predikce'!F25/SUM('Výsledovky, plán, predikce'!$D$25:$O$25)</f>
        <v>3937.6479829762079</v>
      </c>
      <c r="N91" s="1289">
        <f>$J$91*'Výsledovky, plán, predikce'!G25/SUM('Výsledovky, plán, predikce'!$D$25:$O$25)</f>
        <v>3936.5832202592301</v>
      </c>
      <c r="O91" s="1289">
        <f>$J$91*'Výsledovky, plán, predikce'!H25/SUM('Výsledovky, plán, predikce'!$D$25:$O$25)</f>
        <v>3946.0996367035305</v>
      </c>
      <c r="P91" s="1289">
        <f>$J$91*'Výsledovky, plán, predikce'!I25/SUM('Výsledovky, plán, predikce'!$D$25:$O$25)</f>
        <v>3969.1323957008522</v>
      </c>
      <c r="Q91" s="1289">
        <f>$J$91*'Výsledovky, plán, predikce'!J25/SUM('Výsledovky, plán, predikce'!$D$25:$O$25)</f>
        <v>5373.3107695622084</v>
      </c>
      <c r="R91" s="1289">
        <f>$J$91*'Výsledovky, plán, predikce'!K25/SUM('Výsledovky, plán, predikce'!$D$25:$O$25)</f>
        <v>3981.5040538542571</v>
      </c>
      <c r="S91" s="1289">
        <f>$J$91*'Výsledovky, plán, predikce'!L25/SUM('Výsledovky, plán, predikce'!$D$25:$O$25)</f>
        <v>4020.1061837593597</v>
      </c>
      <c r="T91" s="1289">
        <f>$J$91*'Výsledovky, plán, predikce'!M25/SUM('Výsledovky, plán, predikce'!$D$25:$O$25)</f>
        <v>3948.686860386405</v>
      </c>
      <c r="U91" s="1289">
        <f>$J$91*'Výsledovky, plán, predikce'!N25/SUM('Výsledovky, plán, predikce'!$D$25:$O$25)</f>
        <v>5300.4549213657801</v>
      </c>
      <c r="V91" s="1290">
        <f>$J$91*'Výsledovky, plán, predikce'!O25/SUM('Výsledovky, plán, predikce'!$D$25:$O$25)</f>
        <v>4657.5991201796096</v>
      </c>
      <c r="W91" s="978">
        <f>$J$88*'Výsledovky, plán, predikce'!P25/SUM('Výsledovky, plán, predikce'!$D$22:$O$22)</f>
        <v>3835.8871597487678</v>
      </c>
      <c r="AJ91" s="41">
        <f t="shared" si="8"/>
        <v>0</v>
      </c>
    </row>
    <row r="92" spans="1:36" x14ac:dyDescent="0.25">
      <c r="C92" s="1171"/>
      <c r="D92" s="1173" t="s">
        <v>2610</v>
      </c>
      <c r="E92" s="1172">
        <f t="shared" si="9"/>
        <v>531</v>
      </c>
      <c r="F92" s="1172"/>
      <c r="G92" s="1172"/>
      <c r="H92" s="1172"/>
      <c r="I92" s="1172"/>
      <c r="J92" s="1244">
        <f>SUMIF('BP 2020 FINAL Syntetiky'!I:I,E92,'BP 2020 FINAL Syntetiky'!H:H)</f>
        <v>110</v>
      </c>
      <c r="K92" s="1285">
        <f>$J92*'Výsledovky, plán, predikce'!D27/SUM('Výsledovky, plán, predikce'!$D27:$O27)</f>
        <v>0</v>
      </c>
      <c r="L92" s="1286">
        <f>$J92*'Výsledovky, plán, predikce'!E27/SUM('Výsledovky, plán, predikce'!$D27:$O27)</f>
        <v>0</v>
      </c>
      <c r="M92" s="1286">
        <f>$J92*'Výsledovky, plán, predikce'!F27/SUM('Výsledovky, plán, predikce'!$D27:$O27)</f>
        <v>28.697320932058314</v>
      </c>
      <c r="N92" s="1286">
        <f>$J92*'Výsledovky, plán, predikce'!G27/SUM('Výsledovky, plán, predikce'!$D27:$O27)</f>
        <v>0</v>
      </c>
      <c r="O92" s="1286">
        <f>$J92*'Výsledovky, plán, predikce'!H27/SUM('Výsledovky, plán, predikce'!$D27:$O27)</f>
        <v>0</v>
      </c>
      <c r="P92" s="1286">
        <f>$J92*'Výsledovky, plán, predikce'!I27/SUM('Výsledovky, plán, predikce'!$D27:$O27)</f>
        <v>28.588173719619238</v>
      </c>
      <c r="Q92" s="1286">
        <f>$J92*'Výsledovky, plán, predikce'!J27/SUM('Výsledovky, plán, predikce'!$D27:$O27)</f>
        <v>0</v>
      </c>
      <c r="R92" s="1286">
        <f>$J92*'Výsledovky, plán, predikce'!K27/SUM('Výsledovky, plán, predikce'!$D27:$O27)</f>
        <v>0</v>
      </c>
      <c r="S92" s="1286">
        <f>$J92*'Výsledovky, plán, predikce'!L27/SUM('Výsledovky, plán, predikce'!$D27:$O27)</f>
        <v>26.399232371253177</v>
      </c>
      <c r="T92" s="1286">
        <f>$J92*'Výsledovky, plán, predikce'!M27/SUM('Výsledovky, plán, predikce'!$D27:$O27)</f>
        <v>2.998549792282278E-2</v>
      </c>
      <c r="U92" s="1286">
        <f>$J92*'Výsledovky, plán, predikce'!N27/SUM('Výsledovky, plán, predikce'!$D27:$O27)</f>
        <v>17.174493790275974</v>
      </c>
      <c r="V92" s="1287">
        <f>$J92*'Výsledovky, plán, predikce'!O27/SUM('Výsledovky, plán, predikce'!$D27:$O27)</f>
        <v>9.1107936888704728</v>
      </c>
      <c r="AJ92" s="41">
        <f t="shared" si="8"/>
        <v>0</v>
      </c>
    </row>
    <row r="93" spans="1:36" x14ac:dyDescent="0.25">
      <c r="C93" s="1171"/>
      <c r="D93" s="1173" t="s">
        <v>2610</v>
      </c>
      <c r="E93" s="1172">
        <f t="shared" si="9"/>
        <v>532</v>
      </c>
      <c r="F93" s="1172"/>
      <c r="G93" s="1172"/>
      <c r="H93" s="1172"/>
      <c r="I93" s="1172"/>
      <c r="J93" s="1244">
        <f>SUMIF('BP 2020 FINAL Syntetiky'!I:I,E93,'BP 2020 FINAL Syntetiky'!H:H)</f>
        <v>86</v>
      </c>
      <c r="K93" s="1285">
        <f>$J93*'Výsledovky, plán, predikce'!D28/SUM('Výsledovky, plán, predikce'!$D28:$O28)</f>
        <v>0</v>
      </c>
      <c r="L93" s="1286">
        <f>$J93*'Výsledovky, plán, predikce'!E28/SUM('Výsledovky, plán, predikce'!$D28:$O28)</f>
        <v>0</v>
      </c>
      <c r="M93" s="1286">
        <f>$J93*'Výsledovky, plán, predikce'!F28/SUM('Výsledovky, plán, predikce'!$D28:$O28)</f>
        <v>0</v>
      </c>
      <c r="N93" s="1286">
        <f>$J93*'Výsledovky, plán, predikce'!G28/SUM('Výsledovky, plán, predikce'!$D28:$O28)</f>
        <v>0</v>
      </c>
      <c r="O93" s="1286">
        <f>$J93*'Výsledovky, plán, predikce'!H28/SUM('Výsledovky, plán, predikce'!$D28:$O28)</f>
        <v>42.999497164240189</v>
      </c>
      <c r="P93" s="1286">
        <f>$J93*'Výsledovky, plán, predikce'!I28/SUM('Výsledovky, plán, predikce'!$D28:$O28)</f>
        <v>0</v>
      </c>
      <c r="Q93" s="1286">
        <f>$J93*'Výsledovky, plán, predikce'!J28/SUM('Výsledovky, plán, predikce'!$D28:$O28)</f>
        <v>0</v>
      </c>
      <c r="R93" s="1286">
        <f>$J93*'Výsledovky, plán, predikce'!K28/SUM('Výsledovky, plán, predikce'!$D28:$O28)</f>
        <v>0</v>
      </c>
      <c r="S93" s="1286">
        <f>$J93*'Výsledovky, plán, predikce'!L28/SUM('Výsledovky, plán, predikce'!$D28:$O28)</f>
        <v>0</v>
      </c>
      <c r="T93" s="1286">
        <f>$J93*'Výsledovky, plán, predikce'!M28/SUM('Výsledovky, plán, predikce'!$D28:$O28)</f>
        <v>0</v>
      </c>
      <c r="U93" s="1286">
        <f>$J93*'Výsledovky, plán, predikce'!N28/SUM('Výsledovky, plán, predikce'!$D28:$O28)</f>
        <v>43.000502835759811</v>
      </c>
      <c r="V93" s="1287">
        <f>$J93*'Výsledovky, plán, predikce'!O28/SUM('Výsledovky, plán, predikce'!$D28:$O28)</f>
        <v>0</v>
      </c>
      <c r="AJ93" s="41">
        <f t="shared" si="8"/>
        <v>0</v>
      </c>
    </row>
    <row r="94" spans="1:36" x14ac:dyDescent="0.25">
      <c r="C94" s="1171"/>
      <c r="D94" s="1173" t="s">
        <v>2609</v>
      </c>
      <c r="E94" s="1172">
        <f t="shared" si="9"/>
        <v>538</v>
      </c>
      <c r="F94" s="1172"/>
      <c r="G94" s="1172"/>
      <c r="H94" s="1172"/>
      <c r="I94" s="1172"/>
      <c r="J94" s="1244">
        <f>SUMIF('BP 2020 FINAL Syntetiky'!I:I,E94,'BP 2020 FINAL Syntetiky'!H:H)</f>
        <v>25</v>
      </c>
      <c r="K94" s="1285">
        <f>$J$94/12</f>
        <v>2.0833333333333335</v>
      </c>
      <c r="L94" s="1286">
        <f t="shared" ref="L94:V94" si="10">$J$94/12</f>
        <v>2.0833333333333335</v>
      </c>
      <c r="M94" s="1286">
        <f t="shared" si="10"/>
        <v>2.0833333333333335</v>
      </c>
      <c r="N94" s="1286">
        <f t="shared" si="10"/>
        <v>2.0833333333333335</v>
      </c>
      <c r="O94" s="1286">
        <f t="shared" si="10"/>
        <v>2.0833333333333335</v>
      </c>
      <c r="P94" s="1286">
        <f t="shared" si="10"/>
        <v>2.0833333333333335</v>
      </c>
      <c r="Q94" s="1286">
        <f t="shared" si="10"/>
        <v>2.0833333333333335</v>
      </c>
      <c r="R94" s="1286">
        <f t="shared" si="10"/>
        <v>2.0833333333333335</v>
      </c>
      <c r="S94" s="1286">
        <f t="shared" si="10"/>
        <v>2.0833333333333335</v>
      </c>
      <c r="T94" s="1286">
        <f t="shared" si="10"/>
        <v>2.0833333333333335</v>
      </c>
      <c r="U94" s="1286">
        <f t="shared" si="10"/>
        <v>2.0833333333333335</v>
      </c>
      <c r="V94" s="1287">
        <f t="shared" si="10"/>
        <v>2.0833333333333335</v>
      </c>
      <c r="AJ94" s="41">
        <f t="shared" si="8"/>
        <v>0</v>
      </c>
    </row>
    <row r="95" spans="1:36" x14ac:dyDescent="0.25">
      <c r="C95" s="1171"/>
      <c r="D95" s="1173" t="s">
        <v>2610</v>
      </c>
      <c r="E95" s="1172">
        <f t="shared" si="9"/>
        <v>542</v>
      </c>
      <c r="F95" s="1172"/>
      <c r="G95" s="1172"/>
      <c r="H95" s="1172" t="s">
        <v>6538</v>
      </c>
      <c r="I95" s="1172"/>
      <c r="J95" s="1244">
        <f>SUMIF('BP 2020 FINAL Syntetiky'!I:I,E95,'BP 2020 FINAL Syntetiky'!H:H)</f>
        <v>1000</v>
      </c>
      <c r="K95" s="1291"/>
      <c r="L95" s="1292"/>
      <c r="M95" s="1292"/>
      <c r="N95" s="1292"/>
      <c r="O95" s="1292"/>
      <c r="P95" s="1292"/>
      <c r="Q95" s="1292"/>
      <c r="R95" s="1292"/>
      <c r="S95" s="1292"/>
      <c r="T95" s="1292"/>
      <c r="U95" s="1292"/>
      <c r="V95" s="1278">
        <f>J95</f>
        <v>1000</v>
      </c>
      <c r="AJ95" s="41">
        <f t="shared" si="8"/>
        <v>0</v>
      </c>
    </row>
    <row r="96" spans="1:36" x14ac:dyDescent="0.25">
      <c r="C96" s="1171"/>
      <c r="D96" s="1173" t="s">
        <v>2610</v>
      </c>
      <c r="E96" s="1172">
        <f t="shared" si="9"/>
        <v>544</v>
      </c>
      <c r="F96" s="1172"/>
      <c r="G96" s="1172"/>
      <c r="H96" s="1172" t="s">
        <v>199</v>
      </c>
      <c r="I96" s="1172"/>
      <c r="J96" s="1244">
        <f>SUMIF('BP 2020 FINAL Syntetiky'!I:I,E96,'BP 2020 FINAL Syntetiky'!H:H)</f>
        <v>47172</v>
      </c>
      <c r="K96" s="1285">
        <f>$J96*'Výsledovky, plán, predikce'!D33/SUM('Výsledovky, plán, predikce'!$D33:$O33)</f>
        <v>4551.9856975350658</v>
      </c>
      <c r="L96" s="1286">
        <f>$J96*'Výsledovky, plán, predikce'!E33/SUM('Výsledovky, plán, predikce'!$D33:$O33)</f>
        <v>1321.2496823658014</v>
      </c>
      <c r="M96" s="1286">
        <f>$J96*'Výsledovky, plán, predikce'!F33/SUM('Výsledovky, plán, predikce'!$D33:$O33)</f>
        <v>5089.3957932738258</v>
      </c>
      <c r="N96" s="1286">
        <f>$J96*'Výsledovky, plán, predikce'!G33/SUM('Výsledovky, plán, predikce'!$D33:$O33)</f>
        <v>5779.6052821710291</v>
      </c>
      <c r="O96" s="1286">
        <f>$J96*'Výsledovky, plán, predikce'!H33/SUM('Výsledovky, plán, predikce'!$D33:$O33)</f>
        <v>1454.3849046536714</v>
      </c>
      <c r="P96" s="1286">
        <f>$J96*'Výsledovky, plán, predikce'!I33/SUM('Výsledovky, plán, predikce'!$D33:$O33)</f>
        <v>5486.1332978796199</v>
      </c>
      <c r="Q96" s="1286">
        <f>$J96*'Výsledovky, plán, predikce'!J33/SUM('Výsledovky, plán, predikce'!$D33:$O33)</f>
        <v>4118.6907432531325</v>
      </c>
      <c r="R96" s="1286">
        <f>$J96*'Výsledovky, plán, predikce'!K33/SUM('Výsledovky, plán, predikce'!$D33:$O33)</f>
        <v>1250.4821265099208</v>
      </c>
      <c r="S96" s="1286">
        <f>$J96*'Výsledovky, plán, predikce'!L33/SUM('Výsledovky, plán, predikce'!$D33:$O33)</f>
        <v>644.20623369404677</v>
      </c>
      <c r="T96" s="1286">
        <f>$J96*'Výsledovky, plán, predikce'!M33/SUM('Výsledovky, plán, predikce'!$D33:$O33)</f>
        <v>6479.1142401736197</v>
      </c>
      <c r="U96" s="1286">
        <f>$J96*'Výsledovky, plán, predikce'!N33/SUM('Výsledovky, plán, predikce'!$D33:$O33)</f>
        <v>6546.6737108657435</v>
      </c>
      <c r="V96" s="1287">
        <f>$J96*'Výsledovky, plán, predikce'!O33/SUM('Výsledovky, plán, predikce'!$D33:$O33)</f>
        <v>4450.0782876245275</v>
      </c>
      <c r="AJ96" s="41">
        <f t="shared" si="8"/>
        <v>0</v>
      </c>
    </row>
    <row r="97" spans="1:38" x14ac:dyDescent="0.25">
      <c r="C97" s="1171"/>
      <c r="D97" s="1173" t="s">
        <v>2611</v>
      </c>
      <c r="E97" s="1172">
        <f t="shared" si="9"/>
        <v>549</v>
      </c>
      <c r="F97" s="1172"/>
      <c r="G97" s="1172"/>
      <c r="H97" s="1172" t="s">
        <v>210</v>
      </c>
      <c r="I97" s="1172"/>
      <c r="J97" s="1244">
        <f>SUMIF('BP 2020 FINAL Syntetiky'!I:I,E97,'BP 2020 FINAL Syntetiky'!H:H)</f>
        <v>18462.455999999998</v>
      </c>
      <c r="K97" s="1285">
        <f>-K52/1000</f>
        <v>3401.9774723</v>
      </c>
      <c r="L97" s="1286">
        <f t="shared" ref="L97:V97" si="11">-L52/1000</f>
        <v>889.07557750000001</v>
      </c>
      <c r="M97" s="1286">
        <f t="shared" si="11"/>
        <v>983.97727240000006</v>
      </c>
      <c r="N97" s="1286">
        <f t="shared" si="11"/>
        <v>3189.7992562000004</v>
      </c>
      <c r="O97" s="1286">
        <f t="shared" si="11"/>
        <v>803.59255130000008</v>
      </c>
      <c r="P97" s="1286">
        <f t="shared" si="11"/>
        <v>404.22843449999999</v>
      </c>
      <c r="Q97" s="1286">
        <f t="shared" si="11"/>
        <v>3019.7694348</v>
      </c>
      <c r="R97" s="1286">
        <f t="shared" si="11"/>
        <v>517.16054080000004</v>
      </c>
      <c r="S97" s="1286">
        <f t="shared" si="11"/>
        <v>890.16205309999998</v>
      </c>
      <c r="T97" s="1286">
        <f t="shared" si="11"/>
        <v>3601.5157228000003</v>
      </c>
      <c r="U97" s="1286">
        <f t="shared" si="11"/>
        <v>401.75232520000003</v>
      </c>
      <c r="V97" s="1287">
        <f t="shared" si="11"/>
        <v>359.44536239999996</v>
      </c>
      <c r="AJ97" s="41">
        <f t="shared" si="8"/>
        <v>3.3000032999552786E-6</v>
      </c>
    </row>
    <row r="98" spans="1:38" x14ac:dyDescent="0.25">
      <c r="C98" s="1171"/>
      <c r="D98" s="1173" t="s">
        <v>2611</v>
      </c>
      <c r="E98" s="1172">
        <f t="shared" si="9"/>
        <v>551</v>
      </c>
      <c r="F98" s="1172"/>
      <c r="G98" s="1172"/>
      <c r="H98" s="1336" t="s">
        <v>6542</v>
      </c>
      <c r="I98" s="1172"/>
      <c r="J98" s="1244">
        <f>SUMIF('BP 2020 FINAL Syntetiky'!I:I,E98,'BP 2020 FINAL Syntetiky'!H:H)</f>
        <v>313583.152</v>
      </c>
      <c r="K98" s="1276">
        <f>-K53/1000</f>
        <v>21161.971651399999</v>
      </c>
      <c r="L98" s="1277">
        <f t="shared" ref="L98:U98" si="12">-L53/1000</f>
        <v>21161.971651399999</v>
      </c>
      <c r="M98" s="1277">
        <f t="shared" si="12"/>
        <v>21161.971651399999</v>
      </c>
      <c r="N98" s="1277">
        <f t="shared" si="12"/>
        <v>21450.0106514</v>
      </c>
      <c r="O98" s="1277">
        <f t="shared" si="12"/>
        <v>21161.971651399999</v>
      </c>
      <c r="P98" s="1277">
        <f t="shared" si="12"/>
        <v>21161.971651399999</v>
      </c>
      <c r="Q98" s="1277">
        <f t="shared" si="12"/>
        <v>24501.0306514</v>
      </c>
      <c r="R98" s="1277">
        <f t="shared" si="12"/>
        <v>24501.0306514</v>
      </c>
      <c r="S98" s="1277">
        <f t="shared" si="12"/>
        <v>24501.0306514</v>
      </c>
      <c r="T98" s="1277">
        <f t="shared" si="12"/>
        <v>24501.0306514</v>
      </c>
      <c r="U98" s="1277">
        <f t="shared" si="12"/>
        <v>64455.9916514</v>
      </c>
      <c r="V98" s="1278">
        <f>J98-SUM(K98:U98)</f>
        <v>23863.168834599957</v>
      </c>
      <c r="AJ98" s="41">
        <f t="shared" si="8"/>
        <v>0</v>
      </c>
    </row>
    <row r="99" spans="1:38" x14ac:dyDescent="0.25">
      <c r="C99" s="1241" t="s">
        <v>6527</v>
      </c>
      <c r="D99" s="1173" t="s">
        <v>2614</v>
      </c>
      <c r="E99" s="1172">
        <f t="shared" si="9"/>
        <v>558</v>
      </c>
      <c r="F99" s="1172"/>
      <c r="G99" s="1172"/>
      <c r="H99" s="1172" t="s">
        <v>2641</v>
      </c>
      <c r="I99" s="1172"/>
      <c r="J99" s="1244">
        <f>SUMIF('BP 2020 FINAL Syntetiky'!I:I,E99,'BP 2020 FINAL Syntetiky'!H:H)</f>
        <v>60145.57</v>
      </c>
      <c r="K99" s="1276">
        <f>0.0525*$J$99</f>
        <v>3157.642425</v>
      </c>
      <c r="L99" s="1277">
        <f t="shared" ref="L99:Q99" si="13">0.0525*$J$99</f>
        <v>3157.642425</v>
      </c>
      <c r="M99" s="1277">
        <f t="shared" si="13"/>
        <v>3157.642425</v>
      </c>
      <c r="N99" s="1277">
        <f t="shared" si="13"/>
        <v>3157.642425</v>
      </c>
      <c r="O99" s="1277">
        <f t="shared" si="13"/>
        <v>3157.642425</v>
      </c>
      <c r="P99" s="1277">
        <f t="shared" si="13"/>
        <v>3157.642425</v>
      </c>
      <c r="Q99" s="1277">
        <f t="shared" si="13"/>
        <v>3157.642425</v>
      </c>
      <c r="R99" s="1277">
        <f>0.145*$J$99</f>
        <v>8721.1076499999999</v>
      </c>
      <c r="S99" s="1277">
        <f t="shared" ref="S99:U99" si="14">0.145*$J$99</f>
        <v>8721.1076499999999</v>
      </c>
      <c r="T99" s="1277">
        <f t="shared" si="14"/>
        <v>8721.1076499999999</v>
      </c>
      <c r="U99" s="1277">
        <f t="shared" si="14"/>
        <v>8721.1076499999999</v>
      </c>
      <c r="V99" s="1278">
        <f>J99-SUM(K99:U99)</f>
        <v>3157.6424250000055</v>
      </c>
      <c r="AJ99" s="41">
        <f t="shared" si="8"/>
        <v>0</v>
      </c>
    </row>
    <row r="100" spans="1:38" x14ac:dyDescent="0.25">
      <c r="C100" s="1171"/>
      <c r="D100" s="1173" t="s">
        <v>2609</v>
      </c>
      <c r="E100" s="1172">
        <f t="shared" si="9"/>
        <v>563</v>
      </c>
      <c r="F100" s="1172"/>
      <c r="G100" s="1172"/>
      <c r="H100" s="1172"/>
      <c r="I100" s="1172"/>
      <c r="J100" s="1244">
        <f>SUMIF('BP 2020 FINAL Syntetiky'!I:I,E100,'BP 2020 FINAL Syntetiky'!H:H)</f>
        <v>280</v>
      </c>
      <c r="K100" s="1276">
        <f>$J$100/12</f>
        <v>23.333333333333332</v>
      </c>
      <c r="L100" s="1277">
        <f t="shared" ref="L100:V100" si="15">$J$100/12</f>
        <v>23.333333333333332</v>
      </c>
      <c r="M100" s="1277">
        <f t="shared" si="15"/>
        <v>23.333333333333332</v>
      </c>
      <c r="N100" s="1277">
        <f t="shared" si="15"/>
        <v>23.333333333333332</v>
      </c>
      <c r="O100" s="1277">
        <f t="shared" si="15"/>
        <v>23.333333333333332</v>
      </c>
      <c r="P100" s="1277">
        <f t="shared" si="15"/>
        <v>23.333333333333332</v>
      </c>
      <c r="Q100" s="1277">
        <f t="shared" si="15"/>
        <v>23.333333333333332</v>
      </c>
      <c r="R100" s="1277">
        <f t="shared" si="15"/>
        <v>23.333333333333332</v>
      </c>
      <c r="S100" s="1277">
        <f t="shared" si="15"/>
        <v>23.333333333333332</v>
      </c>
      <c r="T100" s="1277">
        <f t="shared" si="15"/>
        <v>23.333333333333332</v>
      </c>
      <c r="U100" s="1277">
        <f t="shared" si="15"/>
        <v>23.333333333333332</v>
      </c>
      <c r="V100" s="1278">
        <f t="shared" si="15"/>
        <v>23.333333333333332</v>
      </c>
      <c r="AJ100" s="41">
        <f t="shared" si="8"/>
        <v>0</v>
      </c>
    </row>
    <row r="101" spans="1:38" x14ac:dyDescent="0.25">
      <c r="A101" s="1088"/>
      <c r="B101" s="1088"/>
      <c r="C101" s="1243"/>
      <c r="D101" s="1179" t="s">
        <v>2612</v>
      </c>
      <c r="E101" s="1088">
        <f t="shared" si="9"/>
        <v>591</v>
      </c>
      <c r="F101" s="1088"/>
      <c r="G101" s="1088"/>
      <c r="H101" s="1088" t="s">
        <v>6539</v>
      </c>
      <c r="I101" s="1088"/>
      <c r="J101" s="1248">
        <f>SUMIF('BP 2020 FINAL Syntetiky'!I:I,E101,'BP 2020 FINAL Syntetiky'!H:H)</f>
        <v>7499.99999999994</v>
      </c>
      <c r="K101" s="1293"/>
      <c r="L101" s="1294"/>
      <c r="M101" s="1294"/>
      <c r="N101" s="1294"/>
      <c r="O101" s="1294"/>
      <c r="P101" s="1294"/>
      <c r="Q101" s="1294"/>
      <c r="R101" s="1294"/>
      <c r="S101" s="1294"/>
      <c r="T101" s="1294"/>
      <c r="U101" s="1294"/>
      <c r="V101" s="1295">
        <f>J101</f>
        <v>7499.99999999994</v>
      </c>
      <c r="AJ101" s="41">
        <f t="shared" si="8"/>
        <v>0</v>
      </c>
    </row>
    <row r="102" spans="1:38" s="1269" customFormat="1" x14ac:dyDescent="0.25">
      <c r="C102" s="1270"/>
      <c r="D102" s="1338" t="s">
        <v>2528</v>
      </c>
      <c r="E102" s="1339"/>
      <c r="F102" s="1339"/>
      <c r="G102" s="1339"/>
      <c r="H102" s="1339"/>
      <c r="I102" s="1339"/>
      <c r="J102" s="1340">
        <f>SUM(J103,J107:J114)</f>
        <v>7718184.1082415013</v>
      </c>
      <c r="K102" s="1341">
        <f t="shared" ref="K102:W102" si="16">SUM(K103,K107:K114)</f>
        <v>636056.8409855006</v>
      </c>
      <c r="L102" s="1342">
        <f t="shared" si="16"/>
        <v>609505.09404789773</v>
      </c>
      <c r="M102" s="1342">
        <f t="shared" si="16"/>
        <v>625411.40896974469</v>
      </c>
      <c r="N102" s="1342">
        <f t="shared" si="16"/>
        <v>642952.28794619697</v>
      </c>
      <c r="O102" s="1342">
        <f t="shared" si="16"/>
        <v>628059.69805720856</v>
      </c>
      <c r="P102" s="1342">
        <f t="shared" si="16"/>
        <v>632981.64194369153</v>
      </c>
      <c r="Q102" s="1342">
        <f t="shared" si="16"/>
        <v>619845.30101625051</v>
      </c>
      <c r="R102" s="1342">
        <f t="shared" si="16"/>
        <v>631452.68546001136</v>
      </c>
      <c r="S102" s="1342">
        <f t="shared" si="16"/>
        <v>637671.30697316362</v>
      </c>
      <c r="T102" s="1342">
        <f t="shared" si="16"/>
        <v>660072.81440454617</v>
      </c>
      <c r="U102" s="1342">
        <f t="shared" si="16"/>
        <v>657497.05738887668</v>
      </c>
      <c r="V102" s="1343">
        <f t="shared" si="16"/>
        <v>736677.97104840982</v>
      </c>
      <c r="W102" s="1271">
        <f t="shared" si="16"/>
        <v>1158.4473727074705</v>
      </c>
      <c r="AJ102" s="1272">
        <f t="shared" si="8"/>
        <v>0</v>
      </c>
    </row>
    <row r="103" spans="1:38" x14ac:dyDescent="0.25">
      <c r="C103" s="1171"/>
      <c r="D103" s="1171"/>
      <c r="E103" s="1172">
        <f>VALUE(MID(E58,2,3))</f>
        <v>602</v>
      </c>
      <c r="F103" s="1172"/>
      <c r="G103" s="1172"/>
      <c r="H103" s="1172"/>
      <c r="I103" s="1172"/>
      <c r="J103" s="1244">
        <f>SUMIF('BP 2020 FINAL Syntetiky'!I:I,E103,'BP 2020 FINAL Syntetiky'!H:H)</f>
        <v>6833450.4330000002</v>
      </c>
      <c r="K103" s="1276">
        <f>SUM(K104:K106)</f>
        <v>558608.06316228246</v>
      </c>
      <c r="L103" s="1277">
        <f t="shared" ref="L103:V103" si="17">SUM(L104:L106)</f>
        <v>558456.99967466667</v>
      </c>
      <c r="M103" s="1277">
        <f t="shared" si="17"/>
        <v>559834.77373985108</v>
      </c>
      <c r="N103" s="1277">
        <f t="shared" si="17"/>
        <v>562986.52743615233</v>
      </c>
      <c r="O103" s="1277">
        <f t="shared" si="17"/>
        <v>562576.79933391826</v>
      </c>
      <c r="P103" s="1277">
        <f t="shared" si="17"/>
        <v>563180.68521243625</v>
      </c>
      <c r="Q103" s="1277">
        <f t="shared" si="17"/>
        <v>559307.59730524989</v>
      </c>
      <c r="R103" s="1277">
        <f t="shared" si="17"/>
        <v>560293.46008259663</v>
      </c>
      <c r="S103" s="1277">
        <f t="shared" si="17"/>
        <v>571301.26271368028</v>
      </c>
      <c r="T103" s="1277">
        <f t="shared" si="17"/>
        <v>573476.89072418411</v>
      </c>
      <c r="U103" s="1277">
        <f t="shared" si="17"/>
        <v>583347.78349718114</v>
      </c>
      <c r="V103" s="1278">
        <f t="shared" si="17"/>
        <v>620079.590117799</v>
      </c>
      <c r="AJ103" s="41">
        <f t="shared" si="8"/>
        <v>0</v>
      </c>
    </row>
    <row r="104" spans="1:38" s="977" customFormat="1" x14ac:dyDescent="0.25">
      <c r="C104" s="1173"/>
      <c r="D104" s="1173" t="s">
        <v>6528</v>
      </c>
      <c r="E104" s="1174"/>
      <c r="F104" s="1174"/>
      <c r="G104" s="1174"/>
      <c r="H104" s="1174" t="s">
        <v>2608</v>
      </c>
      <c r="I104" s="1174"/>
      <c r="J104" s="1249">
        <f>'Detail BP 2020 FINAL anal.'!H385-J105-SUM('FNOL CELKEM MODELACE 2020'!S19+'FNOL CELKEM MODELACE 2020'!Y19+'FNOL CELKEM MODELACE 2020'!AD19+'FNOL CELKEM MODELACE 2020'!AE19)/1000</f>
        <v>6637856.6995944688</v>
      </c>
      <c r="K104" s="1296">
        <f>'Zálohy 2020 - stav k 11-2-2020'!J8/1000</f>
        <v>542363.098</v>
      </c>
      <c r="L104" s="1297">
        <f>$K$104</f>
        <v>542363.098</v>
      </c>
      <c r="M104" s="1297">
        <f>$K$104</f>
        <v>542363.098</v>
      </c>
      <c r="N104" s="1297">
        <f>$K$104+3333</f>
        <v>545696.098</v>
      </c>
      <c r="O104" s="1297">
        <f t="shared" ref="O104:R104" si="18">$K$104+3333</f>
        <v>545696.098</v>
      </c>
      <c r="P104" s="1297">
        <f t="shared" si="18"/>
        <v>545696.098</v>
      </c>
      <c r="Q104" s="1297">
        <f t="shared" si="18"/>
        <v>545696.098</v>
      </c>
      <c r="R104" s="1297">
        <f t="shared" si="18"/>
        <v>545696.098</v>
      </c>
      <c r="S104" s="1297">
        <f>$K$104+3333+10000</f>
        <v>555696.098</v>
      </c>
      <c r="T104" s="1297">
        <f t="shared" ref="T104" si="19">$K$104+3333+10000</f>
        <v>555696.098</v>
      </c>
      <c r="U104" s="1297">
        <f>$K$104+3333+10000+10000</f>
        <v>565696.098</v>
      </c>
      <c r="V104" s="1298">
        <f>J104-SUM(K104:U104)</f>
        <v>605198.6215944672</v>
      </c>
      <c r="AJ104" s="41">
        <f t="shared" si="8"/>
        <v>0</v>
      </c>
    </row>
    <row r="105" spans="1:38" s="977" customFormat="1" x14ac:dyDescent="0.25">
      <c r="C105" s="1173"/>
      <c r="D105" s="1173" t="s">
        <v>2609</v>
      </c>
      <c r="E105" s="1174"/>
      <c r="F105" s="1174"/>
      <c r="G105" s="1174"/>
      <c r="H105" s="1174" t="s">
        <v>2595</v>
      </c>
      <c r="I105" s="1174"/>
      <c r="J105" s="1245">
        <f>'FNOL CELKEM MODELACE 2020'!AC19/1000</f>
        <v>20658.942247363466</v>
      </c>
      <c r="K105" s="1279">
        <f>$J$105/12</f>
        <v>1721.5785206136222</v>
      </c>
      <c r="L105" s="1280">
        <f t="shared" ref="L105:V105" si="20">$J$105/12</f>
        <v>1721.5785206136222</v>
      </c>
      <c r="M105" s="1280">
        <f t="shared" si="20"/>
        <v>1721.5785206136222</v>
      </c>
      <c r="N105" s="1280">
        <f t="shared" si="20"/>
        <v>1721.5785206136222</v>
      </c>
      <c r="O105" s="1280">
        <f t="shared" si="20"/>
        <v>1721.5785206136222</v>
      </c>
      <c r="P105" s="1280">
        <f t="shared" si="20"/>
        <v>1721.5785206136222</v>
      </c>
      <c r="Q105" s="1280">
        <f t="shared" si="20"/>
        <v>1721.5785206136222</v>
      </c>
      <c r="R105" s="1280">
        <f t="shared" si="20"/>
        <v>1721.5785206136222</v>
      </c>
      <c r="S105" s="1280">
        <f t="shared" si="20"/>
        <v>1721.5785206136222</v>
      </c>
      <c r="T105" s="1280">
        <f t="shared" si="20"/>
        <v>1721.5785206136222</v>
      </c>
      <c r="U105" s="1280">
        <f t="shared" si="20"/>
        <v>1721.5785206136222</v>
      </c>
      <c r="V105" s="1281">
        <f t="shared" si="20"/>
        <v>1721.5785206136222</v>
      </c>
      <c r="AJ105" s="41">
        <f t="shared" si="8"/>
        <v>0</v>
      </c>
    </row>
    <row r="106" spans="1:38" s="977" customFormat="1" x14ac:dyDescent="0.25">
      <c r="C106" s="1173"/>
      <c r="D106" s="1173" t="s">
        <v>6526</v>
      </c>
      <c r="E106" s="1174"/>
      <c r="F106" s="1174"/>
      <c r="G106" s="1174"/>
      <c r="H106" s="1174" t="s">
        <v>6537</v>
      </c>
      <c r="I106" s="1174"/>
      <c r="J106" s="1245">
        <f>J103-J104-J105</f>
        <v>174934.79115816791</v>
      </c>
      <c r="K106" s="1279">
        <f>$J$106*'Výsledovky, plán, predikce'!AN101/SUM('Výsledovky, plán, predikce'!$AN$101:$AY$101)</f>
        <v>14523.386641668892</v>
      </c>
      <c r="L106" s="1280">
        <f>$J$106*'Výsledovky, plán, predikce'!AO101/SUM('Výsledovky, plán, predikce'!$AN$101:$AY$101)</f>
        <v>14372.323154053114</v>
      </c>
      <c r="M106" s="1280">
        <f>$J$106*'Výsledovky, plán, predikce'!AP101/SUM('Výsledovky, plán, predikce'!$AN$101:$AY$101)</f>
        <v>15750.097219237456</v>
      </c>
      <c r="N106" s="1280">
        <f>$J$106*'Výsledovky, plán, predikce'!AQ101/SUM('Výsledovky, plán, predikce'!$AN$101:$AY$101)</f>
        <v>15568.850915538784</v>
      </c>
      <c r="O106" s="1280">
        <f>$J$106*'Výsledovky, plán, predikce'!AR101/SUM('Výsledovky, plán, predikce'!$AN$101:$AY$101)</f>
        <v>15159.122813304653</v>
      </c>
      <c r="P106" s="1280">
        <f>$J$106*'Výsledovky, plán, predikce'!AS101/SUM('Výsledovky, plán, predikce'!$AN$101:$AY$101)</f>
        <v>15763.008691822633</v>
      </c>
      <c r="Q106" s="1280">
        <f>$J$106*'Výsledovky, plán, predikce'!AT101/SUM('Výsledovky, plán, predikce'!$AN$101:$AY$101)</f>
        <v>11889.920784636246</v>
      </c>
      <c r="R106" s="1280">
        <f>$J$106*'Výsledovky, plán, predikce'!AU101/SUM('Výsledovky, plán, predikce'!$AN$101:$AY$101)</f>
        <v>12875.783561983011</v>
      </c>
      <c r="S106" s="1280">
        <f>$J$106*'Výsledovky, plán, predikce'!AV101/SUM('Výsledovky, plán, predikce'!$AN$101:$AY$101)</f>
        <v>13883.586193066692</v>
      </c>
      <c r="T106" s="1280">
        <f>$J$106*'Výsledovky, plán, predikce'!AW101/SUM('Výsledovky, plán, predikce'!$AN$101:$AY$101)</f>
        <v>16059.21420357056</v>
      </c>
      <c r="U106" s="1280">
        <f>$J$106*'Výsledovky, plán, predikce'!AX101/SUM('Výsledovky, plán, predikce'!$AN$101:$AY$101)</f>
        <v>15930.106976567582</v>
      </c>
      <c r="V106" s="1281">
        <f>$J$106*'Výsledovky, plán, predikce'!AY101/SUM('Výsledovky, plán, predikce'!$AN$101:$AY$101)</f>
        <v>13159.390002718244</v>
      </c>
      <c r="AJ106" s="41">
        <f t="shared" si="8"/>
        <v>0</v>
      </c>
    </row>
    <row r="107" spans="1:38" x14ac:dyDescent="0.25">
      <c r="C107" s="1171"/>
      <c r="D107" s="1173" t="s">
        <v>2610</v>
      </c>
      <c r="E107" s="1172">
        <f t="shared" ref="E107:E114" si="21">VALUE(MID(E62,2,3))</f>
        <v>603</v>
      </c>
      <c r="F107" s="1172"/>
      <c r="G107" s="1172"/>
      <c r="H107" s="1172"/>
      <c r="I107" s="1172"/>
      <c r="J107" s="1244">
        <f>SUMIF('BP 2020 FINAL Syntetiky'!I:I,E107,'BP 2020 FINAL Syntetiky'!H:H)</f>
        <v>22604.15</v>
      </c>
      <c r="K107" s="1285">
        <f>$J107*'Výsledovky, plán, predikce'!D60/SUM('Výsledovky, plán, predikce'!$D60:$O60)</f>
        <v>1863.1106189563257</v>
      </c>
      <c r="L107" s="1286">
        <f>$J107*'Výsledovky, plán, predikce'!E60/SUM('Výsledovky, plán, predikce'!$D60:$O60)</f>
        <v>1699.6807942024088</v>
      </c>
      <c r="M107" s="1286">
        <f>$J107*'Výsledovky, plán, predikce'!F60/SUM('Výsledovky, plán, predikce'!$D60:$O60)</f>
        <v>1782.6061958938647</v>
      </c>
      <c r="N107" s="1286">
        <f>$J107*'Výsledovky, plán, predikce'!G60/SUM('Výsledovky, plán, predikce'!$D60:$O60)</f>
        <v>1952.8904197752925</v>
      </c>
      <c r="O107" s="1286">
        <f>$J107*'Výsledovky, plán, predikce'!H60/SUM('Výsledovky, plán, predikce'!$D60:$O60)</f>
        <v>1789.7434813836542</v>
      </c>
      <c r="P107" s="1286">
        <f>$J107*'Výsledovky, plán, predikce'!I60/SUM('Výsledovky, plán, predikce'!$D60:$O60)</f>
        <v>1789.3396975001085</v>
      </c>
      <c r="Q107" s="1286">
        <f>$J107*'Výsledovky, plán, predikce'!J60/SUM('Výsledovky, plán, predikce'!$D60:$O60)</f>
        <v>1956.5792130177058</v>
      </c>
      <c r="R107" s="1286">
        <f>$J107*'Výsledovky, plán, predikce'!K60/SUM('Výsledovky, plán, predikce'!$D60:$O60)</f>
        <v>1819.8957964698552</v>
      </c>
      <c r="S107" s="1286">
        <f>$J107*'Výsledovky, plán, predikce'!L60/SUM('Výsledovky, plán, predikce'!$D60:$O60)</f>
        <v>1938.0492438165095</v>
      </c>
      <c r="T107" s="1286">
        <f>$J107*'Výsledovky, plán, predikce'!M60/SUM('Výsledovky, plán, predikce'!$D60:$O60)</f>
        <v>2045.2020294714557</v>
      </c>
      <c r="U107" s="1286">
        <f>$J107*'Výsledovky, plán, predikce'!N60/SUM('Výsledovky, plán, predikce'!$D60:$O60)</f>
        <v>1970.2965143081451</v>
      </c>
      <c r="V107" s="1287">
        <f>$J107*'Výsledovky, plán, predikce'!O60/SUM('Výsledovky, plán, predikce'!$D60:$O60)</f>
        <v>1996.7559952046747</v>
      </c>
      <c r="AJ107" s="41">
        <f t="shared" si="8"/>
        <v>0</v>
      </c>
    </row>
    <row r="108" spans="1:38" x14ac:dyDescent="0.25">
      <c r="C108" s="1171"/>
      <c r="D108" s="1173" t="s">
        <v>2617</v>
      </c>
      <c r="E108" s="1172">
        <f t="shared" si="21"/>
        <v>604</v>
      </c>
      <c r="F108" s="1172"/>
      <c r="G108" s="1172"/>
      <c r="H108" s="1172"/>
      <c r="I108" s="1172"/>
      <c r="J108" s="1244">
        <f>SUMIF('BP 2020 FINAL Syntetiky'!I:I,E108,'BP 2020 FINAL Syntetiky'!H:H)</f>
        <v>454304.00524150004</v>
      </c>
      <c r="K108" s="1285">
        <f>K82*($J$108/$J$82)</f>
        <v>36513.564318372766</v>
      </c>
      <c r="L108" s="1286">
        <f t="shared" ref="L108:V108" si="22">L82*($J$108/$J$82)</f>
        <v>33263.453654336379</v>
      </c>
      <c r="M108" s="1286">
        <f t="shared" si="22"/>
        <v>39079.231515384541</v>
      </c>
      <c r="N108" s="1286">
        <f t="shared" si="22"/>
        <v>39227.714640362137</v>
      </c>
      <c r="O108" s="1286">
        <f t="shared" si="22"/>
        <v>37290.318804545212</v>
      </c>
      <c r="P108" s="1286">
        <f t="shared" si="22"/>
        <v>44653.808219121536</v>
      </c>
      <c r="Q108" s="1286">
        <f t="shared" si="22"/>
        <v>32526.450856146828</v>
      </c>
      <c r="R108" s="1286">
        <f t="shared" si="22"/>
        <v>29171.205725998509</v>
      </c>
      <c r="S108" s="1286">
        <f t="shared" si="22"/>
        <v>43916.395262029109</v>
      </c>
      <c r="T108" s="1286">
        <f t="shared" si="22"/>
        <v>39830.037106251169</v>
      </c>
      <c r="U108" s="1286">
        <f t="shared" si="22"/>
        <v>37842.112556076223</v>
      </c>
      <c r="V108" s="1287">
        <f t="shared" si="22"/>
        <v>40989.712582875625</v>
      </c>
      <c r="AJ108" s="41">
        <f t="shared" si="8"/>
        <v>0</v>
      </c>
    </row>
    <row r="109" spans="1:38" x14ac:dyDescent="0.25">
      <c r="C109" s="1171"/>
      <c r="D109" s="1173" t="s">
        <v>2610</v>
      </c>
      <c r="E109" s="1172">
        <f t="shared" si="21"/>
        <v>609</v>
      </c>
      <c r="F109" s="1172"/>
      <c r="G109" s="1172"/>
      <c r="H109" s="1172"/>
      <c r="I109" s="1172"/>
      <c r="J109" s="1244">
        <f>SUMIF('BP 2020 FINAL Syntetiky'!I:I,E109,'BP 2020 FINAL Syntetiky'!H:H)</f>
        <v>5900</v>
      </c>
      <c r="K109" s="1285">
        <f>$J109*'Výsledovky, plán, predikce'!D62/SUM('Výsledovky, plán, predikce'!$D62:$O62)</f>
        <v>448.07509933190045</v>
      </c>
      <c r="L109" s="1286">
        <f>$J109*'Výsledovky, plán, predikce'!E62/SUM('Výsledovky, plán, predikce'!$D62:$O62)</f>
        <v>414.01730410403434</v>
      </c>
      <c r="M109" s="1286">
        <f>$J109*'Výsledovky, plán, predikce'!F62/SUM('Výsledovky, plán, predikce'!$D62:$O62)</f>
        <v>445.94324779152231</v>
      </c>
      <c r="N109" s="1286">
        <f>$J109*'Výsledovky, plán, predikce'!G62/SUM('Výsledovky, plán, predikce'!$D62:$O62)</f>
        <v>547.81641401507648</v>
      </c>
      <c r="O109" s="1286">
        <f>$J109*'Výsledovky, plán, predikce'!H62/SUM('Výsledovky, plán, predikce'!$D62:$O62)</f>
        <v>519.76105216099063</v>
      </c>
      <c r="P109" s="1286">
        <f>$J109*'Výsledovky, plán, predikce'!I62/SUM('Výsledovky, plán, predikce'!$D62:$O62)</f>
        <v>486.60978279456049</v>
      </c>
      <c r="Q109" s="1286">
        <f>$J109*'Výsledovky, plán, predikce'!J62/SUM('Výsledovky, plán, predikce'!$D62:$O62)</f>
        <v>550.08517345254313</v>
      </c>
      <c r="R109" s="1286">
        <f>$J109*'Výsledovky, plán, predikce'!K62/SUM('Výsledovky, plán, predikce'!$D62:$O62)</f>
        <v>521.48609166430572</v>
      </c>
      <c r="S109" s="1286">
        <f>$J109*'Výsledovky, plán, predikce'!L62/SUM('Výsledovky, plán, predikce'!$D62:$O62)</f>
        <v>447.47368249826167</v>
      </c>
      <c r="T109" s="1286">
        <f>$J109*'Výsledovky, plán, predikce'!M62/SUM('Výsledovky, plán, predikce'!$D62:$O62)</f>
        <v>453.10548663635223</v>
      </c>
      <c r="U109" s="1286">
        <f>$J109*'Výsledovky, plán, predikce'!N62/SUM('Výsledovky, plán, predikce'!$D62:$O62)</f>
        <v>429.51918970865529</v>
      </c>
      <c r="V109" s="1287">
        <f>$J109*'Výsledovky, plán, predikce'!O62/SUM('Výsledovky, plán, predikce'!$D62:$O62)</f>
        <v>636.10747584179774</v>
      </c>
      <c r="AJ109" s="41">
        <f t="shared" si="8"/>
        <v>0</v>
      </c>
      <c r="AL109">
        <f>30/9</f>
        <v>3.3333333333333335</v>
      </c>
    </row>
    <row r="110" spans="1:38" x14ac:dyDescent="0.25">
      <c r="C110" s="1171"/>
      <c r="D110" s="1173" t="s">
        <v>2618</v>
      </c>
      <c r="E110" s="1172">
        <f t="shared" si="21"/>
        <v>644</v>
      </c>
      <c r="F110" s="1172"/>
      <c r="G110" s="1172"/>
      <c r="H110" s="1172"/>
      <c r="I110" s="1172"/>
      <c r="J110" s="1244">
        <f>SUMIF('BP 2020 FINAL Syntetiky'!I:I,E110,'BP 2020 FINAL Syntetiky'!H:H)</f>
        <v>59269</v>
      </c>
      <c r="K110" s="1285">
        <f>K96*($J$110/$J$96)</f>
        <v>5719.3173981854879</v>
      </c>
      <c r="L110" s="1286">
        <f t="shared" ref="L110:V110" si="23">L96*($J$110/$J$96)</f>
        <v>1660.0768978236811</v>
      </c>
      <c r="M110" s="1286">
        <f t="shared" si="23"/>
        <v>6394.543357744984</v>
      </c>
      <c r="N110" s="1286">
        <f t="shared" si="23"/>
        <v>7261.7532745907474</v>
      </c>
      <c r="O110" s="1286">
        <f t="shared" si="23"/>
        <v>1827.3539157533803</v>
      </c>
      <c r="P110" s="1286">
        <f t="shared" si="23"/>
        <v>6893.0220137375391</v>
      </c>
      <c r="Q110" s="1286">
        <f t="shared" si="23"/>
        <v>5174.9063355776716</v>
      </c>
      <c r="R110" s="1286">
        <f t="shared" si="23"/>
        <v>1571.161391421108</v>
      </c>
      <c r="S110" s="1286">
        <f t="shared" si="23"/>
        <v>809.40937981880052</v>
      </c>
      <c r="T110" s="1286">
        <f t="shared" si="23"/>
        <v>8140.6474582559631</v>
      </c>
      <c r="U110" s="1286">
        <f t="shared" si="23"/>
        <v>8225.5321836958738</v>
      </c>
      <c r="V110" s="1287">
        <f t="shared" si="23"/>
        <v>5591.2763933947708</v>
      </c>
      <c r="AJ110" s="41">
        <f t="shared" si="8"/>
        <v>0</v>
      </c>
    </row>
    <row r="111" spans="1:38" x14ac:dyDescent="0.25">
      <c r="C111" s="1171"/>
      <c r="D111" s="1173" t="s">
        <v>2609</v>
      </c>
      <c r="E111" s="1172">
        <f t="shared" si="21"/>
        <v>648</v>
      </c>
      <c r="F111" s="1172"/>
      <c r="G111" s="1172"/>
      <c r="H111" s="1172"/>
      <c r="I111" s="1172"/>
      <c r="J111" s="1244">
        <f>SUMIF('BP 2020 FINAL Syntetiky'!I:I,E111,'BP 2020 FINAL Syntetiky'!H:H)</f>
        <v>13281.121999999999</v>
      </c>
      <c r="K111" s="1285">
        <f>$J$111/12</f>
        <v>1106.7601666666667</v>
      </c>
      <c r="L111" s="1286">
        <f t="shared" ref="L111:W111" si="24">$J$111/12</f>
        <v>1106.7601666666667</v>
      </c>
      <c r="M111" s="1286">
        <f t="shared" si="24"/>
        <v>1106.7601666666667</v>
      </c>
      <c r="N111" s="1286">
        <f t="shared" si="24"/>
        <v>1106.7601666666667</v>
      </c>
      <c r="O111" s="1286">
        <f t="shared" si="24"/>
        <v>1106.7601666666667</v>
      </c>
      <c r="P111" s="1286">
        <f t="shared" si="24"/>
        <v>1106.7601666666667</v>
      </c>
      <c r="Q111" s="1286">
        <f t="shared" si="24"/>
        <v>1106.7601666666667</v>
      </c>
      <c r="R111" s="1286">
        <f t="shared" si="24"/>
        <v>1106.7601666666667</v>
      </c>
      <c r="S111" s="1286">
        <f t="shared" si="24"/>
        <v>1106.7601666666667</v>
      </c>
      <c r="T111" s="1286">
        <f t="shared" si="24"/>
        <v>1106.7601666666667</v>
      </c>
      <c r="U111" s="1286">
        <f t="shared" si="24"/>
        <v>1106.7601666666667</v>
      </c>
      <c r="V111" s="1287">
        <f t="shared" si="24"/>
        <v>1106.7601666666667</v>
      </c>
      <c r="W111" s="1081">
        <f t="shared" si="24"/>
        <v>1106.7601666666667</v>
      </c>
      <c r="AJ111" s="41">
        <f t="shared" si="8"/>
        <v>0</v>
      </c>
    </row>
    <row r="112" spans="1:38" x14ac:dyDescent="0.25">
      <c r="C112" s="1171"/>
      <c r="D112" s="1173" t="s">
        <v>2610</v>
      </c>
      <c r="E112" s="1172">
        <f t="shared" si="21"/>
        <v>649</v>
      </c>
      <c r="F112" s="1172"/>
      <c r="G112" s="1172"/>
      <c r="H112" s="1172"/>
      <c r="I112" s="1172"/>
      <c r="J112" s="1244">
        <f>SUMIF('BP 2020 FINAL Syntetiky'!I:I,E112,'BP 2020 FINAL Syntetiky'!H:H)</f>
        <v>275857.39799999999</v>
      </c>
      <c r="K112" s="1285">
        <f>$J112*'Výsledovky, plán, predikce'!D71/SUM('Výsledovky, plán, predikce'!$D71:$O71)</f>
        <v>31127.175552094992</v>
      </c>
      <c r="L112" s="1286">
        <f>$J112*'Výsledovky, plán, predikce'!E71/SUM('Výsledovky, plán, predikce'!$D71:$O71)</f>
        <v>12853.173061651749</v>
      </c>
      <c r="M112" s="1286">
        <f>$J112*'Výsledovky, plán, predikce'!F71/SUM('Výsledovky, plán, predikce'!$D71:$O71)</f>
        <v>14836.015803026063</v>
      </c>
      <c r="N112" s="1286">
        <f>$J112*'Výsledovky, plán, predikce'!G71/SUM('Výsledovky, plán, predikce'!$D71:$O71)</f>
        <v>15988.981141200593</v>
      </c>
      <c r="O112" s="1286">
        <f>$J112*'Výsledovky, plán, predikce'!H71/SUM('Výsledovky, plán, predikce'!$D71:$O71)</f>
        <v>21044.19352664124</v>
      </c>
      <c r="P112" s="1286">
        <f>$J112*'Výsledovky, plán, predikce'!I71/SUM('Výsledovky, plán, predikce'!$D71:$O71)</f>
        <v>10251.534364568402</v>
      </c>
      <c r="Q112" s="1286">
        <f>$J112*'Výsledovky, plán, predikce'!J71/SUM('Výsledovky, plán, predikce'!$D71:$O71)</f>
        <v>14021.898487285893</v>
      </c>
      <c r="R112" s="1286">
        <f>$J112*'Výsledovky, plán, predikce'!K71/SUM('Výsledovky, plán, predikce'!$D71:$O71)</f>
        <v>17290.168123595737</v>
      </c>
      <c r="S112" s="1286">
        <f>$J112*'Výsledovky, plán, predikce'!L71/SUM('Výsledovky, plán, predikce'!$D71:$O71)</f>
        <v>15161.952204893905</v>
      </c>
      <c r="T112" s="1286">
        <f>$J112*'Výsledovky, plán, predikce'!M71/SUM('Výsledovky, plán, predikce'!$D71:$O71)</f>
        <v>33517.281452790587</v>
      </c>
      <c r="U112" s="1286">
        <f>$J112*'Výsledovky, plán, predikce'!N71/SUM('Výsledovky, plán, predikce'!$D71:$O71)</f>
        <v>22683.947372641782</v>
      </c>
      <c r="V112" s="1287">
        <f>$J112*'Výsledovky, plán, predikce'!O71/SUM('Výsledovky, plán, predikce'!$D71:$O71)</f>
        <v>67081.076909609037</v>
      </c>
      <c r="AJ112" s="41">
        <f t="shared" si="8"/>
        <v>0</v>
      </c>
    </row>
    <row r="113" spans="3:36" x14ac:dyDescent="0.25">
      <c r="C113" s="1171"/>
      <c r="D113" s="1173" t="s">
        <v>2609</v>
      </c>
      <c r="E113" s="1172">
        <f t="shared" si="21"/>
        <v>663</v>
      </c>
      <c r="F113" s="1172"/>
      <c r="G113" s="1172"/>
      <c r="H113" s="1172"/>
      <c r="I113" s="1172"/>
      <c r="J113" s="1244">
        <f>SUMIF('BP 2020 FINAL Syntetiky'!I:I,E113,'BP 2020 FINAL Syntetiky'!H:H)</f>
        <v>80</v>
      </c>
      <c r="K113" s="1285">
        <f>$J$113/12</f>
        <v>6.666666666666667</v>
      </c>
      <c r="L113" s="1286">
        <f t="shared" ref="L113:V113" si="25">$J$113/12</f>
        <v>6.666666666666667</v>
      </c>
      <c r="M113" s="1286">
        <f t="shared" si="25"/>
        <v>6.666666666666667</v>
      </c>
      <c r="N113" s="1286">
        <f t="shared" si="25"/>
        <v>6.666666666666667</v>
      </c>
      <c r="O113" s="1286">
        <f t="shared" si="25"/>
        <v>6.666666666666667</v>
      </c>
      <c r="P113" s="1286">
        <f t="shared" si="25"/>
        <v>6.666666666666667</v>
      </c>
      <c r="Q113" s="1286">
        <f t="shared" si="25"/>
        <v>6.666666666666667</v>
      </c>
      <c r="R113" s="1286">
        <f t="shared" si="25"/>
        <v>6.666666666666667</v>
      </c>
      <c r="S113" s="1286">
        <f t="shared" si="25"/>
        <v>6.666666666666667</v>
      </c>
      <c r="T113" s="1286">
        <f t="shared" si="25"/>
        <v>6.666666666666667</v>
      </c>
      <c r="U113" s="1286">
        <f t="shared" si="25"/>
        <v>6.666666666666667</v>
      </c>
      <c r="V113" s="1287">
        <f t="shared" si="25"/>
        <v>6.666666666666667</v>
      </c>
      <c r="AJ113" s="41">
        <f t="shared" si="8"/>
        <v>0</v>
      </c>
    </row>
    <row r="114" spans="3:36" x14ac:dyDescent="0.25">
      <c r="C114" s="1171"/>
      <c r="D114" s="1179" t="s">
        <v>2610</v>
      </c>
      <c r="E114" s="1088">
        <f t="shared" si="21"/>
        <v>671</v>
      </c>
      <c r="F114" s="1088"/>
      <c r="G114" s="1088"/>
      <c r="H114" s="1088"/>
      <c r="I114" s="1088"/>
      <c r="J114" s="1248">
        <f>SUMIF('BP 2020 FINAL Syntetiky'!I:I,E114,'BP 2020 FINAL Syntetiky'!H:H)</f>
        <v>53438</v>
      </c>
      <c r="K114" s="1299">
        <f>$J114*'Výsledovky, plán, predikce'!D79/SUM('Výsledovky, plán, predikce'!$D79:$O79)</f>
        <v>664.10800294344506</v>
      </c>
      <c r="L114" s="1300">
        <f>$J114*'Výsledovky, plán, predikce'!E79/SUM('Výsledovky, plán, predikce'!$D79:$O79)</f>
        <v>44.265827779450127</v>
      </c>
      <c r="M114" s="1300">
        <f>$J114*'Výsledovky, plán, predikce'!F79/SUM('Výsledovky, plán, predikce'!$D79:$O79)</f>
        <v>1924.8682767194268</v>
      </c>
      <c r="N114" s="1300">
        <f>$J114*'Výsledovky, plán, predikce'!G79/SUM('Výsledovky, plán, predikce'!$D79:$O79)</f>
        <v>13873.17778676745</v>
      </c>
      <c r="O114" s="1300">
        <f>$J114*'Výsledovky, plán, predikce'!H79/SUM('Výsledovky, plán, predikce'!$D79:$O79)</f>
        <v>1898.1011094724192</v>
      </c>
      <c r="P114" s="1300">
        <f>$J114*'Výsledovky, plán, predikce'!I79/SUM('Výsledovky, plán, predikce'!$D79:$O79)</f>
        <v>4613.215820199649</v>
      </c>
      <c r="Q114" s="1300">
        <f>$J114*'Výsledovky, plán, predikce'!J79/SUM('Výsledovky, plán, predikce'!$D79:$O79)</f>
        <v>5194.3568121865474</v>
      </c>
      <c r="R114" s="1300">
        <f>$J114*'Výsledovky, plán, predikce'!K79/SUM('Výsledovky, plán, predikce'!$D79:$O79)</f>
        <v>19671.881414931817</v>
      </c>
      <c r="S114" s="1300">
        <f>$J114*'Výsledovky, plán, predikce'!L79/SUM('Výsledovky, plán, predikce'!$D79:$O79)</f>
        <v>2983.3376530933351</v>
      </c>
      <c r="T114" s="1300">
        <f>$J114*'Výsledovky, plán, predikce'!M79/SUM('Výsledovky, plán, predikce'!$D79:$O79)</f>
        <v>1496.223313623228</v>
      </c>
      <c r="U114" s="1300">
        <f>$J114*'Výsledovky, plán, predikce'!N79/SUM('Výsledovky, plán, predikce'!$D79:$O79)</f>
        <v>1884.4392419315918</v>
      </c>
      <c r="V114" s="1301">
        <f>$J114*'Výsledovky, plán, predikce'!O79/SUM('Výsledovky, plán, predikce'!$D79:$O79)</f>
        <v>-809.975259648357</v>
      </c>
      <c r="W114" s="1081">
        <f>$J114*'Výsledovky, plán, predikce'!P79/SUM('Výsledovky, plán, predikce'!$D79:$O79)</f>
        <v>51.687206040803844</v>
      </c>
      <c r="AJ114" s="41">
        <f t="shared" si="8"/>
        <v>0</v>
      </c>
    </row>
    <row r="115" spans="3:36" s="1318" customFormat="1" x14ac:dyDescent="0.25">
      <c r="C115" s="1319"/>
      <c r="D115" s="1321" t="s">
        <v>6530</v>
      </c>
      <c r="E115" s="1322"/>
      <c r="F115" s="1322"/>
      <c r="G115" s="1322"/>
      <c r="H115" s="1322"/>
      <c r="I115" s="1323"/>
      <c r="J115" s="1324">
        <f t="shared" ref="J115:V115" si="26">J102-J75</f>
        <v>4.3419748544692993E-4</v>
      </c>
      <c r="K115" s="1325">
        <f t="shared" si="26"/>
        <v>24128.633469488006</v>
      </c>
      <c r="L115" s="1326">
        <f t="shared" si="26"/>
        <v>18665.918043887941</v>
      </c>
      <c r="M115" s="1326">
        <f t="shared" si="26"/>
        <v>-1467.5833229520358</v>
      </c>
      <c r="N115" s="1326">
        <f t="shared" si="26"/>
        <v>5718.3761698538437</v>
      </c>
      <c r="O115" s="1326">
        <f t="shared" si="26"/>
        <v>13696.108259412926</v>
      </c>
      <c r="P115" s="1326">
        <f t="shared" si="26"/>
        <v>-11801.850659823045</v>
      </c>
      <c r="Q115" s="1326">
        <f t="shared" si="26"/>
        <v>-66964.766393556725</v>
      </c>
      <c r="R115" s="1326">
        <f t="shared" si="26"/>
        <v>34444.480341332965</v>
      </c>
      <c r="S115" s="1326">
        <f t="shared" si="26"/>
        <v>13912.404793185997</v>
      </c>
      <c r="T115" s="1326">
        <f t="shared" si="26"/>
        <v>6503.0774049847387</v>
      </c>
      <c r="U115" s="1326">
        <f t="shared" si="26"/>
        <v>-105722.11127350596</v>
      </c>
      <c r="V115" s="1327">
        <f t="shared" si="26"/>
        <v>68887.313598586246</v>
      </c>
      <c r="W115" s="1320" t="e">
        <f>$J115*'Výsledovky, plán, predikce'!P80/SUM('Výsledovky, plán, predikce'!$D80:$O80)</f>
        <v>#DIV/0!</v>
      </c>
      <c r="X115" s="39"/>
      <c r="AJ115" s="54">
        <f t="shared" si="8"/>
        <v>-3.3025862649083138E-6</v>
      </c>
    </row>
    <row r="116" spans="3:36" s="321" customFormat="1" x14ac:dyDescent="0.25">
      <c r="D116" s="1302" t="s">
        <v>6529</v>
      </c>
      <c r="E116" s="1303"/>
      <c r="F116" s="1303"/>
      <c r="G116" s="1303"/>
      <c r="H116" s="1303"/>
      <c r="I116" s="1304"/>
      <c r="J116" s="1305">
        <f>J28/1000</f>
        <v>9.6644020080566403E-4</v>
      </c>
      <c r="K116" s="1305">
        <f>K28/1000</f>
        <v>-5153.3088781242368</v>
      </c>
      <c r="L116" s="1306">
        <f t="shared" ref="L116:V116" si="27">L28/1000</f>
        <v>22755.130747874737</v>
      </c>
      <c r="M116" s="1306">
        <f t="shared" si="27"/>
        <v>7096.863889587522</v>
      </c>
      <c r="N116" s="1306">
        <f t="shared" si="27"/>
        <v>-15072.341693643213</v>
      </c>
      <c r="O116" s="1306">
        <f t="shared" si="27"/>
        <v>14869.969118575693</v>
      </c>
      <c r="P116" s="1306">
        <f t="shared" si="27"/>
        <v>16615.341640151739</v>
      </c>
      <c r="Q116" s="1306">
        <f t="shared" si="27"/>
        <v>-70700.299279183382</v>
      </c>
      <c r="R116" s="1306">
        <f t="shared" si="27"/>
        <v>25522.301323755622</v>
      </c>
      <c r="S116" s="1306">
        <f t="shared" si="27"/>
        <v>32005.165610920667</v>
      </c>
      <c r="T116" s="1306">
        <f t="shared" si="27"/>
        <v>-4302.8614902361633</v>
      </c>
      <c r="U116" s="1306">
        <f t="shared" si="27"/>
        <v>-100827.43733831822</v>
      </c>
      <c r="V116" s="1307">
        <f t="shared" si="27"/>
        <v>77191.47731503773</v>
      </c>
    </row>
    <row r="117" spans="3:36" s="1308" customFormat="1" x14ac:dyDescent="0.25">
      <c r="D117" s="1309" t="s">
        <v>6531</v>
      </c>
      <c r="E117" s="1310"/>
      <c r="F117" s="1310"/>
      <c r="G117" s="1310"/>
      <c r="H117" s="1310"/>
      <c r="I117" s="1311"/>
      <c r="J117" s="1312"/>
      <c r="K117" s="1312">
        <f>('Výsledovky, plán, predikce'!D81-'Výsledovky, plán, predikce'!D86)/1000</f>
        <v>10214.206029999972</v>
      </c>
      <c r="L117" s="1313">
        <f>('Výsledovky, plán, predikce'!E81-'Výsledovky, plán, predikce'!E86)/1000</f>
        <v>23182.946030000017</v>
      </c>
      <c r="M117" s="1313">
        <f>('Výsledovky, plán, predikce'!F81-'Výsledovky, plán, predikce'!F86)/1000</f>
        <v>-3230.1739800001401</v>
      </c>
      <c r="N117" s="1313">
        <f>('Výsledovky, plán, predikce'!G81-'Výsledovky, plán, predikce'!G86)/1000</f>
        <v>-11160.240279999853</v>
      </c>
      <c r="O117" s="1313">
        <f>('Výsledovky, plán, predikce'!H81-'Výsledovky, plán, predikce'!H86)/1000</f>
        <v>114.47609999969602</v>
      </c>
      <c r="P117" s="1313">
        <f>('Výsledovky, plán, predikce'!I81-'Výsledovky, plán, predikce'!I86)/1000</f>
        <v>-1103.3155399990155</v>
      </c>
      <c r="Q117" s="1313">
        <f>('Výsledovky, plán, predikce'!J81-'Výsledovky, plán, predikce'!J86)/1000</f>
        <v>-65931.889179999373</v>
      </c>
      <c r="R117" s="1313">
        <f>('Výsledovky, plán, predikce'!K81-'Výsledovky, plán, predikce'!K86)/1000</f>
        <v>38673.483980000405</v>
      </c>
      <c r="S117" s="1313">
        <f>('Výsledovky, plán, predikce'!L81-'Výsledovky, plán, predikce'!L86)/1000</f>
        <v>21421.102680000065</v>
      </c>
      <c r="T117" s="1313">
        <f>('Výsledovky, plán, predikce'!M81-'Výsledovky, plán, predikce'!M86)/1000</f>
        <v>-2258.0443799993263</v>
      </c>
      <c r="U117" s="1313">
        <f>('Výsledovky, plán, predikce'!N81-'Výsledovky, plán, predikce'!N86)/1000</f>
        <v>-67574.315050000907</v>
      </c>
      <c r="V117" s="1314">
        <f>('Výsledovky, plán, predikce'!O81-'Výsledovky, plán, predikce'!O86)/1000</f>
        <v>42808.480120000226</v>
      </c>
    </row>
    <row r="118" spans="3:36" s="1315" customFormat="1" x14ac:dyDescent="0.25">
      <c r="D118" s="1315" t="s">
        <v>2529</v>
      </c>
      <c r="K118" s="1316"/>
      <c r="L118" s="1316"/>
      <c r="M118" s="1316"/>
      <c r="N118" s="1316"/>
      <c r="O118" s="1316"/>
      <c r="P118" s="1316"/>
      <c r="Q118" s="1316"/>
      <c r="R118" s="1316"/>
      <c r="S118" s="1316"/>
      <c r="T118" s="1316"/>
      <c r="U118" s="1316"/>
      <c r="V118" s="1316"/>
    </row>
    <row r="119" spans="3:36" s="1315" customFormat="1" x14ac:dyDescent="0.25">
      <c r="D119" s="1315" t="s">
        <v>2615</v>
      </c>
      <c r="J119" s="1317">
        <f>J108/J82</f>
        <v>1.2004107982146281</v>
      </c>
      <c r="K119" s="1317">
        <f>K108/K82</f>
        <v>1.2004107982146281</v>
      </c>
      <c r="L119" s="1317">
        <f t="shared" ref="L119:W119" si="28">L108/L82</f>
        <v>1.2004107982146281</v>
      </c>
      <c r="M119" s="1317">
        <f t="shared" si="28"/>
        <v>1.2004107982146281</v>
      </c>
      <c r="N119" s="1317">
        <f t="shared" si="28"/>
        <v>1.2004107982146281</v>
      </c>
      <c r="O119" s="1317">
        <f t="shared" si="28"/>
        <v>1.2004107982146284</v>
      </c>
      <c r="P119" s="1317">
        <f t="shared" si="28"/>
        <v>1.2004107982146281</v>
      </c>
      <c r="Q119" s="1317">
        <f t="shared" si="28"/>
        <v>1.2004107982146281</v>
      </c>
      <c r="R119" s="1317">
        <f t="shared" si="28"/>
        <v>1.2004107982146281</v>
      </c>
      <c r="S119" s="1317">
        <f t="shared" si="28"/>
        <v>1.2004107982146281</v>
      </c>
      <c r="T119" s="1317">
        <f t="shared" si="28"/>
        <v>1.2004107982146281</v>
      </c>
      <c r="U119" s="1317">
        <f t="shared" si="28"/>
        <v>1.2004107982146281</v>
      </c>
      <c r="V119" s="1317">
        <f t="shared" si="28"/>
        <v>1.2004107982146281</v>
      </c>
      <c r="W119" s="1317">
        <f t="shared" si="28"/>
        <v>0</v>
      </c>
    </row>
    <row r="120" spans="3:36" s="1315" customFormat="1" x14ac:dyDescent="0.25">
      <c r="D120" s="1315" t="s">
        <v>2616</v>
      </c>
      <c r="J120" s="1317">
        <f>J110/J96</f>
        <v>1.2564445009751548</v>
      </c>
      <c r="K120" s="1317">
        <f t="shared" ref="K120:W120" si="29">K110/K96</f>
        <v>1.2564445009751548</v>
      </c>
      <c r="L120" s="1317">
        <f t="shared" si="29"/>
        <v>1.2564445009751548</v>
      </c>
      <c r="M120" s="1317">
        <f t="shared" si="29"/>
        <v>1.2564445009751548</v>
      </c>
      <c r="N120" s="1317">
        <f t="shared" si="29"/>
        <v>1.2564445009751548</v>
      </c>
      <c r="O120" s="1317">
        <f t="shared" si="29"/>
        <v>1.2564445009751548</v>
      </c>
      <c r="P120" s="1317">
        <f t="shared" si="29"/>
        <v>1.2564445009751548</v>
      </c>
      <c r="Q120" s="1317">
        <f t="shared" si="29"/>
        <v>1.2564445009751548</v>
      </c>
      <c r="R120" s="1317">
        <f t="shared" si="29"/>
        <v>1.2564445009751548</v>
      </c>
      <c r="S120" s="1317">
        <f t="shared" si="29"/>
        <v>1.2564445009751548</v>
      </c>
      <c r="T120" s="1317">
        <f t="shared" si="29"/>
        <v>1.2564445009751548</v>
      </c>
      <c r="U120" s="1317">
        <f t="shared" si="29"/>
        <v>1.2564445009751548</v>
      </c>
      <c r="V120" s="1317">
        <f t="shared" si="29"/>
        <v>1.2564445009751548</v>
      </c>
      <c r="W120" s="1317" t="e">
        <f t="shared" si="29"/>
        <v>#DIV/0!</v>
      </c>
    </row>
    <row r="121" spans="3:36" s="1315" customFormat="1" x14ac:dyDescent="0.25">
      <c r="J121" s="1317"/>
      <c r="K121" s="1317"/>
      <c r="L121" s="1317"/>
      <c r="M121" s="1317"/>
      <c r="N121" s="1317"/>
      <c r="O121" s="1317"/>
      <c r="P121" s="1317"/>
      <c r="Q121" s="1317"/>
      <c r="R121" s="1317"/>
      <c r="S121" s="1317"/>
      <c r="T121" s="1317"/>
      <c r="U121" s="1317"/>
      <c r="V121" s="1317"/>
      <c r="W121" s="1317"/>
    </row>
    <row r="122" spans="3:36" x14ac:dyDescent="0.25">
      <c r="H122" s="1351" t="s">
        <v>6536</v>
      </c>
      <c r="I122" s="1351"/>
      <c r="J122" s="1351"/>
      <c r="K122" s="1332" t="s">
        <v>2596</v>
      </c>
      <c r="L122" s="1332" t="s">
        <v>2597</v>
      </c>
      <c r="M122" s="1332" t="s">
        <v>2598</v>
      </c>
      <c r="N122" s="1332" t="s">
        <v>2599</v>
      </c>
      <c r="O122" s="1332" t="s">
        <v>2600</v>
      </c>
      <c r="P122" s="1332" t="s">
        <v>2601</v>
      </c>
      <c r="Q122" s="1332" t="s">
        <v>2602</v>
      </c>
      <c r="R122" s="1332" t="s">
        <v>2603</v>
      </c>
      <c r="S122" s="1332" t="s">
        <v>2604</v>
      </c>
      <c r="T122" s="1332" t="s">
        <v>2605</v>
      </c>
      <c r="U122" s="1332" t="s">
        <v>2606</v>
      </c>
      <c r="V122" s="1332" t="s">
        <v>2607</v>
      </c>
    </row>
    <row r="123" spans="3:36" s="1318" customFormat="1" x14ac:dyDescent="0.25">
      <c r="H123" s="321"/>
      <c r="I123" s="321"/>
      <c r="J123" s="1328" t="s">
        <v>6532</v>
      </c>
      <c r="K123" s="616">
        <f>K115</f>
        <v>24128.633469488006</v>
      </c>
      <c r="L123" s="616">
        <f>L115+K123</f>
        <v>42794.551513375947</v>
      </c>
      <c r="M123" s="616">
        <f t="shared" ref="M123:V123" si="30">M115+L123</f>
        <v>41326.968190423911</v>
      </c>
      <c r="N123" s="616">
        <f t="shared" si="30"/>
        <v>47045.344360277755</v>
      </c>
      <c r="O123" s="616">
        <f t="shared" si="30"/>
        <v>60741.452619690681</v>
      </c>
      <c r="P123" s="616">
        <f t="shared" si="30"/>
        <v>48939.601959867636</v>
      </c>
      <c r="Q123" s="616">
        <f t="shared" si="30"/>
        <v>-18025.164433689089</v>
      </c>
      <c r="R123" s="616">
        <f t="shared" si="30"/>
        <v>16419.315907643875</v>
      </c>
      <c r="S123" s="616">
        <f t="shared" si="30"/>
        <v>30331.720700829872</v>
      </c>
      <c r="T123" s="616">
        <f t="shared" si="30"/>
        <v>36834.798105814611</v>
      </c>
      <c r="U123" s="616">
        <f t="shared" si="30"/>
        <v>-68887.313167691347</v>
      </c>
      <c r="V123" s="616">
        <f t="shared" si="30"/>
        <v>4.3089489918202162E-4</v>
      </c>
    </row>
    <row r="124" spans="3:36" s="321" customFormat="1" x14ac:dyDescent="0.25">
      <c r="H124" s="1318"/>
      <c r="I124" s="1318"/>
      <c r="J124" s="1329" t="s">
        <v>6533</v>
      </c>
      <c r="K124" s="315">
        <f t="shared" ref="K124:K125" si="31">K116</f>
        <v>-5153.3088781242368</v>
      </c>
      <c r="L124" s="315">
        <f>L116+K124</f>
        <v>17601.8218697505</v>
      </c>
      <c r="M124" s="315">
        <f t="shared" ref="M124:V124" si="32">M116+L124</f>
        <v>24698.685759338023</v>
      </c>
      <c r="N124" s="315">
        <f t="shared" si="32"/>
        <v>9626.3440656948096</v>
      </c>
      <c r="O124" s="315">
        <f t="shared" si="32"/>
        <v>24496.313184270504</v>
      </c>
      <c r="P124" s="315">
        <f t="shared" si="32"/>
        <v>41111.654824422243</v>
      </c>
      <c r="Q124" s="315">
        <f t="shared" si="32"/>
        <v>-29588.644454761139</v>
      </c>
      <c r="R124" s="315">
        <f t="shared" si="32"/>
        <v>-4066.3431310055166</v>
      </c>
      <c r="S124" s="315">
        <f t="shared" si="32"/>
        <v>27938.82247991515</v>
      </c>
      <c r="T124" s="315">
        <f t="shared" si="32"/>
        <v>23635.960989678988</v>
      </c>
      <c r="U124" s="315">
        <f t="shared" si="32"/>
        <v>-77191.476348639233</v>
      </c>
      <c r="V124" s="315">
        <f t="shared" si="32"/>
        <v>9.6639849653001875E-4</v>
      </c>
    </row>
    <row r="125" spans="3:36" s="1308" customFormat="1" x14ac:dyDescent="0.25">
      <c r="J125" s="1330" t="s">
        <v>6534</v>
      </c>
      <c r="K125" s="1331">
        <f t="shared" si="31"/>
        <v>10214.206029999972</v>
      </c>
      <c r="L125" s="1331">
        <f>L117+K125</f>
        <v>33397.152059999993</v>
      </c>
      <c r="M125" s="1331">
        <f t="shared" ref="M125:V125" si="33">M117+L125</f>
        <v>30166.978079999852</v>
      </c>
      <c r="N125" s="1331">
        <f t="shared" si="33"/>
        <v>19006.737799999999</v>
      </c>
      <c r="O125" s="1331">
        <f t="shared" si="33"/>
        <v>19121.213899999693</v>
      </c>
      <c r="P125" s="1331">
        <f t="shared" si="33"/>
        <v>18017.898360000676</v>
      </c>
      <c r="Q125" s="1331">
        <f t="shared" si="33"/>
        <v>-47913.990819998697</v>
      </c>
      <c r="R125" s="1331">
        <f t="shared" si="33"/>
        <v>-9240.506839998292</v>
      </c>
      <c r="S125" s="1331">
        <f t="shared" si="33"/>
        <v>12180.595840001773</v>
      </c>
      <c r="T125" s="1331">
        <f t="shared" si="33"/>
        <v>9922.5514600024471</v>
      </c>
      <c r="U125" s="1331">
        <f t="shared" si="33"/>
        <v>-57651.76358999846</v>
      </c>
      <c r="V125" s="1331">
        <f t="shared" si="33"/>
        <v>-14843.283469998234</v>
      </c>
    </row>
    <row r="130" spans="4:7" s="470" customFormat="1" x14ac:dyDescent="0.25">
      <c r="D130" s="470" t="s">
        <v>6535</v>
      </c>
    </row>
    <row r="131" spans="4:7" x14ac:dyDescent="0.25">
      <c r="D131" s="201" t="s">
        <v>2619</v>
      </c>
    </row>
    <row r="132" spans="4:7" x14ac:dyDescent="0.25">
      <c r="D132" s="201"/>
    </row>
    <row r="133" spans="4:7" x14ac:dyDescent="0.25">
      <c r="D133" s="201" t="s">
        <v>2620</v>
      </c>
    </row>
    <row r="134" spans="4:7" x14ac:dyDescent="0.25">
      <c r="D134" s="201"/>
    </row>
    <row r="135" spans="4:7" x14ac:dyDescent="0.25">
      <c r="D135" s="201" t="s">
        <v>2621</v>
      </c>
      <c r="E135">
        <f>1417*7+3917*4+1412</f>
        <v>26999</v>
      </c>
    </row>
    <row r="136" spans="4:7" x14ac:dyDescent="0.25">
      <c r="D136" s="201" t="s">
        <v>2622</v>
      </c>
      <c r="E136" s="1087">
        <f>1417/E135</f>
        <v>5.2483425312048596E-2</v>
      </c>
    </row>
    <row r="137" spans="4:7" x14ac:dyDescent="0.25">
      <c r="D137" s="201" t="s">
        <v>2623</v>
      </c>
      <c r="E137" s="1087"/>
    </row>
    <row r="138" spans="4:7" x14ac:dyDescent="0.25">
      <c r="D138" s="201" t="s">
        <v>2624</v>
      </c>
      <c r="E138" s="1087"/>
    </row>
    <row r="139" spans="4:7" x14ac:dyDescent="0.25">
      <c r="D139" s="201" t="s">
        <v>2625</v>
      </c>
      <c r="E139" s="1087"/>
    </row>
    <row r="140" spans="4:7" x14ac:dyDescent="0.25">
      <c r="D140" s="201" t="s">
        <v>2626</v>
      </c>
      <c r="E140" s="1087"/>
    </row>
    <row r="141" spans="4:7" x14ac:dyDescent="0.25">
      <c r="D141" s="1096" t="s">
        <v>2627</v>
      </c>
      <c r="E141" s="1169"/>
      <c r="F141" s="1088"/>
      <c r="G141" s="1088"/>
    </row>
    <row r="142" spans="4:7" x14ac:dyDescent="0.25">
      <c r="D142" s="201" t="s">
        <v>2628</v>
      </c>
      <c r="E142" s="1087">
        <f>3917/E135</f>
        <v>0.14507944738694026</v>
      </c>
    </row>
    <row r="143" spans="4:7" x14ac:dyDescent="0.25">
      <c r="D143" s="201" t="s">
        <v>2629</v>
      </c>
      <c r="E143" s="1087"/>
    </row>
    <row r="144" spans="4:7" x14ac:dyDescent="0.25">
      <c r="D144" s="201" t="s">
        <v>2630</v>
      </c>
      <c r="E144" s="1087"/>
    </row>
    <row r="145" spans="4:5" x14ac:dyDescent="0.25">
      <c r="D145" s="201" t="s">
        <v>2631</v>
      </c>
      <c r="E145" s="1087"/>
    </row>
    <row r="146" spans="4:5" x14ac:dyDescent="0.25">
      <c r="D146" s="201" t="s">
        <v>2632</v>
      </c>
      <c r="E146" s="1087">
        <f>1413/E135</f>
        <v>5.2335271676728766E-2</v>
      </c>
    </row>
    <row r="147" spans="4:5" x14ac:dyDescent="0.25">
      <c r="D147" s="201"/>
    </row>
    <row r="148" spans="4:5" ht="15.75" x14ac:dyDescent="0.25">
      <c r="D148" s="1089" t="s">
        <v>2633</v>
      </c>
    </row>
    <row r="149" spans="4:5" x14ac:dyDescent="0.25">
      <c r="D149" s="1090" t="s">
        <v>2634</v>
      </c>
    </row>
    <row r="150" spans="4:5" x14ac:dyDescent="0.25">
      <c r="D150" s="1095"/>
    </row>
    <row r="151" spans="4:5" x14ac:dyDescent="0.25">
      <c r="D151" s="1091"/>
    </row>
    <row r="152" spans="4:5" x14ac:dyDescent="0.25">
      <c r="D152" s="1092" t="s">
        <v>2635</v>
      </c>
    </row>
    <row r="153" spans="4:5" x14ac:dyDescent="0.25">
      <c r="D153" s="1093" t="s">
        <v>2636</v>
      </c>
    </row>
    <row r="154" spans="4:5" x14ac:dyDescent="0.25">
      <c r="D154" s="1093" t="s">
        <v>2637</v>
      </c>
    </row>
    <row r="155" spans="4:5" x14ac:dyDescent="0.25">
      <c r="D155" s="1092" t="s">
        <v>2638</v>
      </c>
    </row>
    <row r="156" spans="4:5" x14ac:dyDescent="0.25">
      <c r="D156" s="1094" t="s">
        <v>2639</v>
      </c>
    </row>
    <row r="157" spans="4:5" x14ac:dyDescent="0.25">
      <c r="D157" s="1094" t="s">
        <v>2640</v>
      </c>
    </row>
    <row r="158" spans="4:5" x14ac:dyDescent="0.25">
      <c r="D158" s="1093"/>
    </row>
  </sheetData>
  <mergeCells count="21">
    <mergeCell ref="R25:R26"/>
    <mergeCell ref="S25:S26"/>
    <mergeCell ref="T25:T26"/>
    <mergeCell ref="U25:U26"/>
    <mergeCell ref="O25:O26"/>
    <mergeCell ref="H122:J122"/>
    <mergeCell ref="K6:M6"/>
    <mergeCell ref="G8:H8"/>
    <mergeCell ref="G17:W17"/>
    <mergeCell ref="J20:L20"/>
    <mergeCell ref="O20:P20"/>
    <mergeCell ref="J25:J26"/>
    <mergeCell ref="K25:K26"/>
    <mergeCell ref="L25:L26"/>
    <mergeCell ref="M25:M26"/>
    <mergeCell ref="N25:N26"/>
    <mergeCell ref="V25:V26"/>
    <mergeCell ref="P25:P26"/>
    <mergeCell ref="Q25:Q26"/>
    <mergeCell ref="K22:L22"/>
    <mergeCell ref="O22:P22"/>
  </mergeCells>
  <phoneticPr fontId="161" type="noConversion"/>
  <conditionalFormatting sqref="H28 J30:V34 H30:H34 H58:H60 J58:V60 H36:H56 J36:V56 J62:V69 H62:H69">
    <cfRule type="expression" dxfId="340" priority="31">
      <formula>AND($D28=0,$C28=1,LEFT($E28,1)="A")</formula>
    </cfRule>
    <cfRule type="expression" dxfId="339" priority="33">
      <formula>$C28=3</formula>
    </cfRule>
    <cfRule type="expression" dxfId="338" priority="34">
      <formula>$C28=2</formula>
    </cfRule>
    <cfRule type="expression" dxfId="337" priority="35">
      <formula>AND($C28=1,OR($D28&lt;&gt;0,LEFT($E28,1)="I",LEFT($E28,1)="C",RIGHT($E28,1)="X"))</formula>
    </cfRule>
    <cfRule type="expression" dxfId="336" priority="36">
      <formula>$C28=0</formula>
    </cfRule>
  </conditionalFormatting>
  <conditionalFormatting sqref="H28 J30:V34 H30:H34 H58:H60 J58:V60 H36:H56 J36:V56 J62:V69 H62:H69">
    <cfRule type="expression" dxfId="335" priority="32">
      <formula>$C28=4</formula>
    </cfRule>
  </conditionalFormatting>
  <conditionalFormatting sqref="J28:V28">
    <cfRule type="expression" dxfId="334" priority="25">
      <formula>AND($D28=0,$C28=1,LEFT($E28,1)="A")</formula>
    </cfRule>
    <cfRule type="expression" dxfId="333" priority="27">
      <formula>$C28=3</formula>
    </cfRule>
    <cfRule type="expression" dxfId="332" priority="28">
      <formula>$C28=2</formula>
    </cfRule>
    <cfRule type="expression" dxfId="331" priority="29">
      <formula>AND($C28=1,OR($D28&lt;&gt;0,LEFT($E28,1)="I",LEFT($E28,1)="C",RIGHT($E28,1)="X"))</formula>
    </cfRule>
    <cfRule type="expression" dxfId="330" priority="30">
      <formula>$C28=0</formula>
    </cfRule>
  </conditionalFormatting>
  <conditionalFormatting sqref="J28:V28">
    <cfRule type="expression" dxfId="329" priority="26">
      <formula>$C28=4</formula>
    </cfRule>
  </conditionalFormatting>
  <conditionalFormatting sqref="H29 J29:V29">
    <cfRule type="expression" dxfId="328" priority="19">
      <formula>AND($D29=0,$C29=1,LEFT($E29,1)="A")</formula>
    </cfRule>
    <cfRule type="expression" dxfId="327" priority="21">
      <formula>$C29=3</formula>
    </cfRule>
    <cfRule type="expression" dxfId="326" priority="22">
      <formula>$C29=2</formula>
    </cfRule>
    <cfRule type="expression" dxfId="325" priority="23">
      <formula>AND($C29=1,OR($D29&lt;&gt;0,LEFT($E29,1)="I",LEFT($E29,1)="C",RIGHT($E29,1)="X"))</formula>
    </cfRule>
    <cfRule type="expression" dxfId="324" priority="24">
      <formula>$C29=0</formula>
    </cfRule>
  </conditionalFormatting>
  <conditionalFormatting sqref="H29 J29:V29">
    <cfRule type="expression" dxfId="323" priority="20">
      <formula>$C29=4</formula>
    </cfRule>
  </conditionalFormatting>
  <conditionalFormatting sqref="H57 J57:V57">
    <cfRule type="expression" dxfId="322" priority="13">
      <formula>AND($D57=0,$C57=1,LEFT($E57,1)="A")</formula>
    </cfRule>
    <cfRule type="expression" dxfId="321" priority="15">
      <formula>$C57=3</formula>
    </cfRule>
    <cfRule type="expression" dxfId="320" priority="16">
      <formula>$C57=2</formula>
    </cfRule>
    <cfRule type="expression" dxfId="319" priority="17">
      <formula>AND($C57=1,OR($D57&lt;&gt;0,LEFT($E57,1)="I",LEFT($E57,1)="C",RIGHT($E57,1)="X"))</formula>
    </cfRule>
    <cfRule type="expression" dxfId="318" priority="18">
      <formula>$C57=0</formula>
    </cfRule>
  </conditionalFormatting>
  <conditionalFormatting sqref="H57 J57:V57">
    <cfRule type="expression" dxfId="317" priority="14">
      <formula>$C57=4</formula>
    </cfRule>
  </conditionalFormatting>
  <conditionalFormatting sqref="H35 J35:V35">
    <cfRule type="expression" dxfId="316" priority="7">
      <formula>AND($D35=0,$C35=1,LEFT($E35,1)="A")</formula>
    </cfRule>
    <cfRule type="expression" dxfId="315" priority="9">
      <formula>$C35=3</formula>
    </cfRule>
    <cfRule type="expression" dxfId="314" priority="10">
      <formula>$C35=2</formula>
    </cfRule>
    <cfRule type="expression" dxfId="313" priority="11">
      <formula>AND($C35=1,OR($D35&lt;&gt;0,LEFT($E35,1)="I",LEFT($E35,1)="C",RIGHT($E35,1)="X"))</formula>
    </cfRule>
    <cfRule type="expression" dxfId="312" priority="12">
      <formula>$C35=0</formula>
    </cfRule>
  </conditionalFormatting>
  <conditionalFormatting sqref="H35 J35:V35">
    <cfRule type="expression" dxfId="311" priority="8">
      <formula>$C35=4</formula>
    </cfRule>
  </conditionalFormatting>
  <conditionalFormatting sqref="H61 J61:V61">
    <cfRule type="expression" dxfId="310" priority="1">
      <formula>AND($D61=0,$C61=1,LEFT($E61,1)="A")</formula>
    </cfRule>
    <cfRule type="expression" dxfId="309" priority="3">
      <formula>$C61=3</formula>
    </cfRule>
    <cfRule type="expression" dxfId="308" priority="4">
      <formula>$C61=2</formula>
    </cfRule>
    <cfRule type="expression" dxfId="307" priority="5">
      <formula>AND($C61=1,OR($D61&lt;&gt;0,LEFT($E61,1)="I",LEFT($E61,1)="C",RIGHT($E61,1)="X"))</formula>
    </cfRule>
    <cfRule type="expression" dxfId="306" priority="6">
      <formula>$C61=0</formula>
    </cfRule>
  </conditionalFormatting>
  <conditionalFormatting sqref="H61 J61:V61">
    <cfRule type="expression" dxfId="305" priority="2">
      <formula>$C61=4</formula>
    </cfRule>
  </conditionalFormatting>
  <hyperlinks>
    <hyperlink ref="D156" r:id="rId1" display="mailto:zdenek.havlicek@fnol.cz"/>
    <hyperlink ref="D157" r:id="rId2" display="http://www.fnol.cz/"/>
  </hyperlinks>
  <pageMargins left="0.19685039370078741" right="0.19685039370078741" top="0.625" bottom="0.19685039370078741" header="0.19685039370078741" footer="0.19685039370078741"/>
  <pageSetup paperSize="9" scale="10" fitToHeight="0" orientation="portrait" blackAndWhite="1" r:id="rId3"/>
  <headerFooter alignWithMargins="0">
    <oddHeader>&amp;L&amp;G&amp;R&amp;D</oddHeader>
    <oddFooter>&amp;LVytvořeno v programu Corporate Financial Management&amp;Rwww.sefima.cz</oddFooter>
  </headerFooter>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CG141"/>
  <sheetViews>
    <sheetView showGridLines="0" zoomScale="68" zoomScaleNormal="68" workbookViewId="0">
      <pane xSplit="3" ySplit="4" topLeftCell="D56" activePane="bottomRight" state="frozen"/>
      <selection activeCell="A3" sqref="A3:O129"/>
      <selection pane="topRight" activeCell="A3" sqref="A3:O129"/>
      <selection pane="bottomLeft" activeCell="A3" sqref="A3:O129"/>
      <selection pane="bottomRight" activeCell="N86" sqref="N86"/>
    </sheetView>
  </sheetViews>
  <sheetFormatPr defaultRowHeight="15" x14ac:dyDescent="0.25"/>
  <cols>
    <col min="1" max="1" width="10.42578125" bestFit="1" customWidth="1"/>
    <col min="2" max="2" width="60.85546875" customWidth="1"/>
    <col min="3" max="3" width="15.42578125" customWidth="1"/>
    <col min="4" max="9" width="14.5703125" customWidth="1"/>
    <col min="10" max="15" width="15.7109375" customWidth="1"/>
    <col min="16" max="39" width="12.7109375" customWidth="1"/>
    <col min="40" max="50" width="16.140625" customWidth="1"/>
    <col min="51" max="51" width="13.85546875" bestFit="1" customWidth="1"/>
    <col min="52" max="53" width="12.140625" style="39" bestFit="1" customWidth="1"/>
    <col min="54" max="63" width="13.85546875" style="39" bestFit="1" customWidth="1"/>
    <col min="64" max="64" width="34.5703125" bestFit="1" customWidth="1"/>
    <col min="65" max="65" width="10.5703125" style="40" customWidth="1"/>
    <col min="66" max="66" width="51.7109375" customWidth="1"/>
    <col min="67" max="67" width="35.7109375" customWidth="1"/>
    <col min="68" max="68" width="30.85546875" style="41" customWidth="1"/>
    <col min="69" max="69" width="19" customWidth="1"/>
    <col min="70" max="70" width="19" style="45" customWidth="1"/>
    <col min="71" max="71" width="1.7109375" style="378" customWidth="1"/>
    <col min="72" max="72" width="30.85546875" style="41" customWidth="1"/>
    <col min="73" max="73" width="19" customWidth="1"/>
    <col min="74" max="74" width="19" style="45" customWidth="1"/>
    <col min="75" max="75" width="3" style="45" customWidth="1"/>
    <col min="76" max="76" width="35.7109375" customWidth="1"/>
    <col min="77" max="77" width="30.85546875" style="41" customWidth="1"/>
    <col min="78" max="78" width="23.42578125" style="41" customWidth="1"/>
    <col min="79" max="79" width="23.42578125" style="54" customWidth="1"/>
    <col min="80" max="80" width="4.42578125" customWidth="1"/>
    <col min="81" max="81" width="20.28515625" customWidth="1"/>
    <col min="82" max="82" width="19.7109375" style="45" customWidth="1"/>
    <col min="83" max="83" width="6" customWidth="1"/>
    <col min="84" max="84" width="20.28515625" customWidth="1"/>
    <col min="85" max="85" width="19.7109375" style="45" customWidth="1"/>
  </cols>
  <sheetData>
    <row r="1" spans="1:85" ht="24" thickBot="1" x14ac:dyDescent="0.4">
      <c r="A1" s="35" t="s">
        <v>130</v>
      </c>
      <c r="B1" s="36"/>
      <c r="C1" s="37">
        <v>12</v>
      </c>
      <c r="D1" s="38">
        <v>1</v>
      </c>
      <c r="E1" s="38">
        <v>2</v>
      </c>
      <c r="F1" s="38">
        <v>3</v>
      </c>
      <c r="G1" s="38">
        <v>4</v>
      </c>
      <c r="H1" s="38">
        <v>5</v>
      </c>
      <c r="I1" s="38">
        <v>6</v>
      </c>
      <c r="J1" s="38">
        <v>7</v>
      </c>
      <c r="K1" s="38">
        <v>8</v>
      </c>
      <c r="L1" s="38">
        <v>9</v>
      </c>
      <c r="M1" s="38">
        <v>10</v>
      </c>
      <c r="N1" s="38">
        <v>11</v>
      </c>
      <c r="O1" s="38">
        <v>12</v>
      </c>
      <c r="P1" s="38">
        <v>1</v>
      </c>
      <c r="Q1" s="38">
        <v>2</v>
      </c>
      <c r="R1" s="38">
        <v>3</v>
      </c>
      <c r="S1" s="38">
        <v>4</v>
      </c>
      <c r="T1" s="38">
        <v>5</v>
      </c>
      <c r="U1" s="38">
        <v>6</v>
      </c>
      <c r="V1" s="38">
        <v>7</v>
      </c>
      <c r="W1" s="38">
        <v>8</v>
      </c>
      <c r="X1" s="38">
        <v>9</v>
      </c>
      <c r="Y1" s="38">
        <v>10</v>
      </c>
      <c r="Z1" s="38">
        <v>11</v>
      </c>
      <c r="AA1" s="38">
        <v>12</v>
      </c>
      <c r="AB1" s="38">
        <v>1</v>
      </c>
      <c r="AC1" s="38">
        <v>2</v>
      </c>
      <c r="AD1" s="38">
        <v>3</v>
      </c>
      <c r="AE1" s="38">
        <v>4</v>
      </c>
      <c r="AF1" s="38">
        <v>5</v>
      </c>
      <c r="AG1" s="38">
        <v>6</v>
      </c>
      <c r="AH1" s="38">
        <v>7</v>
      </c>
      <c r="AI1" s="38">
        <v>8</v>
      </c>
      <c r="AJ1" s="38">
        <v>9</v>
      </c>
      <c r="AK1" s="38">
        <v>10</v>
      </c>
      <c r="AL1" s="38">
        <v>11</v>
      </c>
      <c r="AM1" s="38">
        <v>12</v>
      </c>
      <c r="BN1" s="41">
        <v>425443681.3900001</v>
      </c>
      <c r="BO1" s="1366" t="s">
        <v>131</v>
      </c>
      <c r="BP1" s="1367"/>
      <c r="BQ1" s="1367"/>
      <c r="BR1" s="1367"/>
      <c r="BS1" s="42"/>
      <c r="BT1" s="1367" t="s">
        <v>132</v>
      </c>
      <c r="BU1" s="1367"/>
      <c r="BV1" s="1368"/>
      <c r="BW1" s="43"/>
      <c r="BX1" s="1369" t="s">
        <v>133</v>
      </c>
      <c r="BY1" s="1370"/>
      <c r="BZ1" s="1370"/>
      <c r="CA1" s="1371"/>
      <c r="CC1" s="44"/>
    </row>
    <row r="2" spans="1:85" ht="21.75" thickBot="1" x14ac:dyDescent="0.4">
      <c r="A2" s="46"/>
      <c r="B2" s="47"/>
      <c r="C2" s="48" t="s">
        <v>164</v>
      </c>
      <c r="D2" s="49" t="s">
        <v>303</v>
      </c>
      <c r="E2" s="49" t="s">
        <v>303</v>
      </c>
      <c r="F2" s="49" t="s">
        <v>303</v>
      </c>
      <c r="G2" s="49" t="s">
        <v>303</v>
      </c>
      <c r="H2" s="49" t="s">
        <v>303</v>
      </c>
      <c r="I2" s="49" t="s">
        <v>303</v>
      </c>
      <c r="J2" s="49" t="s">
        <v>303</v>
      </c>
      <c r="K2" s="49" t="s">
        <v>303</v>
      </c>
      <c r="L2" s="49" t="s">
        <v>303</v>
      </c>
      <c r="M2" s="49" t="s">
        <v>303</v>
      </c>
      <c r="N2" s="49" t="s">
        <v>303</v>
      </c>
      <c r="O2" s="49" t="s">
        <v>303</v>
      </c>
      <c r="P2" s="49" t="s">
        <v>303</v>
      </c>
      <c r="Q2" s="49" t="s">
        <v>303</v>
      </c>
      <c r="R2" s="49" t="s">
        <v>303</v>
      </c>
      <c r="S2" s="49" t="s">
        <v>303</v>
      </c>
      <c r="T2" s="49" t="s">
        <v>303</v>
      </c>
      <c r="U2" s="49" t="s">
        <v>303</v>
      </c>
      <c r="V2" s="49" t="s">
        <v>303</v>
      </c>
      <c r="W2" s="49" t="s">
        <v>303</v>
      </c>
      <c r="X2" s="49" t="s">
        <v>303</v>
      </c>
      <c r="Y2" s="49" t="s">
        <v>303</v>
      </c>
      <c r="Z2" s="49" t="s">
        <v>303</v>
      </c>
      <c r="AA2" s="49" t="s">
        <v>303</v>
      </c>
      <c r="AB2" s="49" t="s">
        <v>303</v>
      </c>
      <c r="AC2" s="49" t="s">
        <v>303</v>
      </c>
      <c r="AD2" s="49" t="s">
        <v>303</v>
      </c>
      <c r="AE2" s="49" t="s">
        <v>303</v>
      </c>
      <c r="AF2" s="49" t="s">
        <v>303</v>
      </c>
      <c r="AG2" s="49" t="s">
        <v>303</v>
      </c>
      <c r="AH2" s="49" t="s">
        <v>303</v>
      </c>
      <c r="AI2" s="49" t="s">
        <v>303</v>
      </c>
      <c r="AJ2" s="49" t="s">
        <v>303</v>
      </c>
      <c r="AK2" s="49" t="s">
        <v>303</v>
      </c>
      <c r="AL2" s="49" t="s">
        <v>303</v>
      </c>
      <c r="AM2" s="49" t="s">
        <v>303</v>
      </c>
      <c r="AN2" s="49" t="s">
        <v>303</v>
      </c>
      <c r="AO2" s="49" t="s">
        <v>303</v>
      </c>
      <c r="AP2" s="49" t="s">
        <v>303</v>
      </c>
      <c r="AQ2" s="49" t="s">
        <v>303</v>
      </c>
      <c r="AR2" s="49" t="s">
        <v>303</v>
      </c>
      <c r="AS2" s="49" t="s">
        <v>303</v>
      </c>
      <c r="AT2" s="49" t="s">
        <v>303</v>
      </c>
      <c r="AU2" s="49" t="s">
        <v>303</v>
      </c>
      <c r="AV2" s="49" t="s">
        <v>303</v>
      </c>
      <c r="AW2" s="49" t="s">
        <v>303</v>
      </c>
      <c r="AX2" s="49" t="s">
        <v>303</v>
      </c>
      <c r="AY2" s="49" t="s">
        <v>303</v>
      </c>
      <c r="BO2" s="50" t="s">
        <v>134</v>
      </c>
      <c r="BP2" s="51" t="s">
        <v>135</v>
      </c>
      <c r="BQ2" s="1372" t="s">
        <v>131</v>
      </c>
      <c r="BR2" s="1372"/>
      <c r="BS2" s="52"/>
      <c r="BT2" s="53" t="s">
        <v>136</v>
      </c>
      <c r="BU2" s="1372" t="s">
        <v>131</v>
      </c>
      <c r="BV2" s="1372"/>
      <c r="BW2" s="43"/>
      <c r="CC2" s="44"/>
      <c r="CD2" s="44"/>
    </row>
    <row r="3" spans="1:85" ht="18.75" x14ac:dyDescent="0.3">
      <c r="A3" s="1396" t="s">
        <v>137</v>
      </c>
      <c r="B3" s="1398" t="s">
        <v>138</v>
      </c>
      <c r="C3" s="1400" t="s">
        <v>139</v>
      </c>
      <c r="D3" s="1402" t="s">
        <v>140</v>
      </c>
      <c r="E3" s="1403"/>
      <c r="F3" s="1403"/>
      <c r="G3" s="1403"/>
      <c r="H3" s="1403"/>
      <c r="I3" s="1403"/>
      <c r="J3" s="1403"/>
      <c r="K3" s="1403"/>
      <c r="L3" s="1403"/>
      <c r="M3" s="1403"/>
      <c r="N3" s="1403"/>
      <c r="O3" s="1404"/>
      <c r="P3" s="1405" t="s">
        <v>141</v>
      </c>
      <c r="Q3" s="1406"/>
      <c r="R3" s="1406"/>
      <c r="S3" s="1406"/>
      <c r="T3" s="1406"/>
      <c r="U3" s="1406"/>
      <c r="V3" s="1406"/>
      <c r="W3" s="1406"/>
      <c r="X3" s="1406"/>
      <c r="Y3" s="1406"/>
      <c r="Z3" s="1406"/>
      <c r="AA3" s="1407"/>
      <c r="AB3" s="1381" t="s">
        <v>142</v>
      </c>
      <c r="AC3" s="1382"/>
      <c r="AD3" s="1382"/>
      <c r="AE3" s="1382"/>
      <c r="AF3" s="1382"/>
      <c r="AG3" s="1382"/>
      <c r="AH3" s="1382"/>
      <c r="AI3" s="1382"/>
      <c r="AJ3" s="1382"/>
      <c r="AK3" s="1382"/>
      <c r="AL3" s="1382"/>
      <c r="AM3" s="1383"/>
      <c r="AN3" s="1384" t="s">
        <v>143</v>
      </c>
      <c r="AO3" s="1385"/>
      <c r="AP3" s="1385"/>
      <c r="AQ3" s="1385"/>
      <c r="AR3" s="1385"/>
      <c r="AS3" s="1385"/>
      <c r="AT3" s="1385"/>
      <c r="AU3" s="1385"/>
      <c r="AV3" s="1385"/>
      <c r="AW3" s="1385"/>
      <c r="AX3" s="1385"/>
      <c r="AY3" s="1386"/>
      <c r="AZ3" s="1387" t="s">
        <v>144</v>
      </c>
      <c r="BA3" s="1388"/>
      <c r="BB3" s="1388"/>
      <c r="BC3" s="1388"/>
      <c r="BD3" s="1388"/>
      <c r="BE3" s="1388"/>
      <c r="BF3" s="1388"/>
      <c r="BG3" s="1388"/>
      <c r="BH3" s="1388"/>
      <c r="BI3" s="1388"/>
      <c r="BJ3" s="1388"/>
      <c r="BK3" s="1389"/>
      <c r="BM3" s="1390" t="s">
        <v>137</v>
      </c>
      <c r="BN3" s="1392" t="s">
        <v>138</v>
      </c>
      <c r="BO3" s="55" t="s">
        <v>145</v>
      </c>
      <c r="BP3" s="56" t="s">
        <v>146</v>
      </c>
      <c r="BQ3" s="1394" t="s">
        <v>147</v>
      </c>
      <c r="BR3" s="1395"/>
      <c r="BS3" s="52"/>
      <c r="BT3" s="57" t="s">
        <v>148</v>
      </c>
      <c r="BU3" s="1394" t="s">
        <v>147</v>
      </c>
      <c r="BV3" s="1395"/>
      <c r="BW3" s="43"/>
      <c r="BX3" s="58" t="s">
        <v>149</v>
      </c>
      <c r="BY3" s="56" t="s">
        <v>146</v>
      </c>
      <c r="BZ3" s="57" t="s">
        <v>148</v>
      </c>
      <c r="CA3" s="59" t="s">
        <v>150</v>
      </c>
      <c r="CC3" s="1394" t="s">
        <v>151</v>
      </c>
      <c r="CD3" s="1395"/>
      <c r="CF3" s="1373" t="s">
        <v>152</v>
      </c>
      <c r="CG3" s="1374"/>
    </row>
    <row r="4" spans="1:85" s="77" customFormat="1" ht="25.9" customHeight="1" thickBot="1" x14ac:dyDescent="0.3">
      <c r="A4" s="1397"/>
      <c r="B4" s="1399"/>
      <c r="C4" s="1401"/>
      <c r="D4" s="60" t="s">
        <v>153</v>
      </c>
      <c r="E4" s="61" t="s">
        <v>154</v>
      </c>
      <c r="F4" s="61" t="s">
        <v>155</v>
      </c>
      <c r="G4" s="61" t="s">
        <v>156</v>
      </c>
      <c r="H4" s="61" t="s">
        <v>157</v>
      </c>
      <c r="I4" s="61" t="s">
        <v>158</v>
      </c>
      <c r="J4" s="61" t="s">
        <v>159</v>
      </c>
      <c r="K4" s="61" t="s">
        <v>160</v>
      </c>
      <c r="L4" s="61" t="s">
        <v>161</v>
      </c>
      <c r="M4" s="61" t="s">
        <v>162</v>
      </c>
      <c r="N4" s="61" t="s">
        <v>163</v>
      </c>
      <c r="O4" s="62" t="s">
        <v>164</v>
      </c>
      <c r="P4" s="63" t="s">
        <v>153</v>
      </c>
      <c r="Q4" s="64" t="s">
        <v>154</v>
      </c>
      <c r="R4" s="64" t="s">
        <v>155</v>
      </c>
      <c r="S4" s="64" t="s">
        <v>156</v>
      </c>
      <c r="T4" s="64" t="s">
        <v>157</v>
      </c>
      <c r="U4" s="64" t="s">
        <v>158</v>
      </c>
      <c r="V4" s="64" t="s">
        <v>159</v>
      </c>
      <c r="W4" s="64" t="s">
        <v>160</v>
      </c>
      <c r="X4" s="64" t="s">
        <v>161</v>
      </c>
      <c r="Y4" s="64" t="s">
        <v>162</v>
      </c>
      <c r="Z4" s="64" t="s">
        <v>163</v>
      </c>
      <c r="AA4" s="65" t="s">
        <v>164</v>
      </c>
      <c r="AB4" s="66" t="s">
        <v>153</v>
      </c>
      <c r="AC4" s="67" t="s">
        <v>154</v>
      </c>
      <c r="AD4" s="67" t="s">
        <v>155</v>
      </c>
      <c r="AE4" s="67" t="s">
        <v>156</v>
      </c>
      <c r="AF4" s="68" t="s">
        <v>157</v>
      </c>
      <c r="AG4" s="69" t="s">
        <v>158</v>
      </c>
      <c r="AH4" s="70" t="s">
        <v>159</v>
      </c>
      <c r="AI4" s="70" t="s">
        <v>160</v>
      </c>
      <c r="AJ4" s="70" t="s">
        <v>161</v>
      </c>
      <c r="AK4" s="70" t="s">
        <v>162</v>
      </c>
      <c r="AL4" s="70" t="s">
        <v>163</v>
      </c>
      <c r="AM4" s="71" t="s">
        <v>164</v>
      </c>
      <c r="AN4" s="60" t="s">
        <v>153</v>
      </c>
      <c r="AO4" s="72" t="s">
        <v>154</v>
      </c>
      <c r="AP4" s="72" t="s">
        <v>155</v>
      </c>
      <c r="AQ4" s="72" t="s">
        <v>156</v>
      </c>
      <c r="AR4" s="72" t="s">
        <v>157</v>
      </c>
      <c r="AS4" s="72" t="s">
        <v>158</v>
      </c>
      <c r="AT4" s="72" t="s">
        <v>159</v>
      </c>
      <c r="AU4" s="72" t="s">
        <v>160</v>
      </c>
      <c r="AV4" s="72" t="s">
        <v>161</v>
      </c>
      <c r="AW4" s="72" t="s">
        <v>162</v>
      </c>
      <c r="AX4" s="72" t="s">
        <v>163</v>
      </c>
      <c r="AY4" s="73" t="s">
        <v>164</v>
      </c>
      <c r="AZ4" s="74" t="s">
        <v>153</v>
      </c>
      <c r="BA4" s="75" t="s">
        <v>154</v>
      </c>
      <c r="BB4" s="75" t="s">
        <v>155</v>
      </c>
      <c r="BC4" s="75" t="s">
        <v>156</v>
      </c>
      <c r="BD4" s="75" t="s">
        <v>157</v>
      </c>
      <c r="BE4" s="75" t="s">
        <v>158</v>
      </c>
      <c r="BF4" s="75" t="s">
        <v>159</v>
      </c>
      <c r="BG4" s="75" t="s">
        <v>160</v>
      </c>
      <c r="BH4" s="75" t="s">
        <v>161</v>
      </c>
      <c r="BI4" s="75" t="s">
        <v>162</v>
      </c>
      <c r="BJ4" s="75" t="s">
        <v>163</v>
      </c>
      <c r="BK4" s="76" t="s">
        <v>164</v>
      </c>
      <c r="BM4" s="1391"/>
      <c r="BN4" s="1393"/>
      <c r="BO4" s="78" t="s">
        <v>165</v>
      </c>
      <c r="BP4" s="79" t="s">
        <v>166</v>
      </c>
      <c r="BQ4" s="80" t="s">
        <v>167</v>
      </c>
      <c r="BR4" s="81" t="s">
        <v>168</v>
      </c>
      <c r="BS4" s="82"/>
      <c r="BT4" s="83" t="s">
        <v>169</v>
      </c>
      <c r="BU4" s="80" t="s">
        <v>167</v>
      </c>
      <c r="BV4" s="81" t="s">
        <v>168</v>
      </c>
      <c r="BW4" s="84"/>
      <c r="BX4" s="85" t="s">
        <v>170</v>
      </c>
      <c r="BY4" s="79" t="s">
        <v>166</v>
      </c>
      <c r="BZ4" s="83" t="s">
        <v>169</v>
      </c>
      <c r="CA4" s="86" t="s">
        <v>169</v>
      </c>
      <c r="CC4" s="80" t="s">
        <v>167</v>
      </c>
      <c r="CD4" s="81" t="s">
        <v>168</v>
      </c>
      <c r="CF4" s="87" t="s">
        <v>167</v>
      </c>
      <c r="CG4" s="88" t="s">
        <v>168</v>
      </c>
    </row>
    <row r="5" spans="1:85" s="102" customFormat="1" ht="15.75" x14ac:dyDescent="0.25">
      <c r="A5" s="89"/>
      <c r="B5" s="90" t="s">
        <v>126</v>
      </c>
      <c r="C5" s="91" t="s">
        <v>12</v>
      </c>
      <c r="D5" s="92">
        <v>571603460.27999997</v>
      </c>
      <c r="E5" s="93">
        <v>531550665.23000002</v>
      </c>
      <c r="F5" s="93">
        <v>574898287.99000001</v>
      </c>
      <c r="G5" s="93">
        <v>598572343.42999995</v>
      </c>
      <c r="H5" s="93">
        <v>572631170.85000002</v>
      </c>
      <c r="I5" s="93">
        <v>593793830.78999996</v>
      </c>
      <c r="J5" s="93">
        <v>654704811.01999986</v>
      </c>
      <c r="K5" s="93">
        <v>556094541.75999999</v>
      </c>
      <c r="L5" s="93">
        <v>588560348.23000002</v>
      </c>
      <c r="M5" s="93">
        <v>616649277.54999995</v>
      </c>
      <c r="N5" s="93">
        <v>695598333.84000039</v>
      </c>
      <c r="O5" s="93">
        <v>603470266.95000005</v>
      </c>
      <c r="P5" s="94">
        <v>558481000</v>
      </c>
      <c r="Q5" s="95">
        <v>554025000</v>
      </c>
      <c r="R5" s="95">
        <v>566961000</v>
      </c>
      <c r="S5" s="95">
        <v>553497000</v>
      </c>
      <c r="T5" s="95">
        <v>554083000</v>
      </c>
      <c r="U5" s="95">
        <v>575279000</v>
      </c>
      <c r="V5" s="95">
        <v>653021000</v>
      </c>
      <c r="W5" s="95">
        <v>569477000</v>
      </c>
      <c r="X5" s="95">
        <v>585176000</v>
      </c>
      <c r="Y5" s="95">
        <v>566894000</v>
      </c>
      <c r="Z5" s="95">
        <v>632228000</v>
      </c>
      <c r="AA5" s="96">
        <v>614544000</v>
      </c>
      <c r="AB5" s="94">
        <v>558481000</v>
      </c>
      <c r="AC5" s="95">
        <v>554025000</v>
      </c>
      <c r="AD5" s="95">
        <v>566961000</v>
      </c>
      <c r="AE5" s="95">
        <v>553497000</v>
      </c>
      <c r="AF5" s="97">
        <v>554083000</v>
      </c>
      <c r="AG5" s="98">
        <v>574646895.22139454</v>
      </c>
      <c r="AH5" s="95">
        <v>652388895.22139442</v>
      </c>
      <c r="AI5" s="95">
        <v>568844895.22139454</v>
      </c>
      <c r="AJ5" s="95">
        <v>584543895.22139454</v>
      </c>
      <c r="AK5" s="95">
        <v>566261895.22139454</v>
      </c>
      <c r="AL5" s="95">
        <v>631595895.22139442</v>
      </c>
      <c r="AM5" s="97">
        <v>613911895.22139454</v>
      </c>
      <c r="AN5" s="94">
        <v>513914944.06</v>
      </c>
      <c r="AO5" s="95">
        <v>494469593.71000004</v>
      </c>
      <c r="AP5" s="95">
        <v>531417391.55000001</v>
      </c>
      <c r="AQ5" s="95">
        <v>529738380.3300001</v>
      </c>
      <c r="AR5" s="95">
        <v>524747282.9000001</v>
      </c>
      <c r="AS5" s="95">
        <v>542377516.91000009</v>
      </c>
      <c r="AT5" s="95">
        <v>566775843.32999992</v>
      </c>
      <c r="AU5" s="95">
        <v>505550993.85999995</v>
      </c>
      <c r="AV5" s="95">
        <v>525135309.59999996</v>
      </c>
      <c r="AW5" s="95">
        <v>566969006.57000005</v>
      </c>
      <c r="AX5" s="95">
        <v>623312172.40000021</v>
      </c>
      <c r="AY5" s="96">
        <v>585466714.25000012</v>
      </c>
      <c r="AZ5" s="99">
        <v>453507208.6699999</v>
      </c>
      <c r="BA5" s="100">
        <v>436150642.61000001</v>
      </c>
      <c r="BB5" s="100">
        <v>470668927.72000003</v>
      </c>
      <c r="BC5" s="100">
        <v>451088449.04000002</v>
      </c>
      <c r="BD5" s="100">
        <v>468178049.39999992</v>
      </c>
      <c r="BE5" s="100">
        <v>492872589.25000012</v>
      </c>
      <c r="BF5" s="100">
        <v>447911572.94999999</v>
      </c>
      <c r="BG5" s="100">
        <v>459422251.72000003</v>
      </c>
      <c r="BH5" s="100">
        <v>465071480.83000004</v>
      </c>
      <c r="BI5" s="100">
        <v>496041327.34999996</v>
      </c>
      <c r="BJ5" s="100">
        <v>564632482.03999996</v>
      </c>
      <c r="BK5" s="101">
        <v>511031373.52999997</v>
      </c>
      <c r="BM5" s="103"/>
      <c r="BN5" s="104" t="s">
        <v>126</v>
      </c>
      <c r="BO5" s="105">
        <v>7158127337.9200001</v>
      </c>
      <c r="BP5" s="106">
        <v>6979241266.5497618</v>
      </c>
      <c r="BQ5" s="107">
        <v>178886071.3702383</v>
      </c>
      <c r="BR5" s="108">
        <v>1.0256311631219295</v>
      </c>
      <c r="BS5" s="109"/>
      <c r="BT5" s="106">
        <v>6509875149.4700003</v>
      </c>
      <c r="BU5" s="107">
        <v>648252188.44999981</v>
      </c>
      <c r="BV5" s="108">
        <v>1.09957981890064</v>
      </c>
      <c r="BW5" s="110"/>
      <c r="BX5" s="105">
        <v>7158127337.9200001</v>
      </c>
      <c r="BY5" s="106">
        <v>6979241266.5497618</v>
      </c>
      <c r="BZ5" s="106">
        <v>6509875149.4700003</v>
      </c>
      <c r="CA5" s="111">
        <v>5716576355.1099997</v>
      </c>
      <c r="CC5" s="107">
        <v>178886071.3702383</v>
      </c>
      <c r="CD5" s="108">
        <v>1.0256311631219295</v>
      </c>
      <c r="CF5" s="107">
        <v>648252188.44999981</v>
      </c>
      <c r="CG5" s="108">
        <v>1.09957981890064</v>
      </c>
    </row>
    <row r="6" spans="1:85" x14ac:dyDescent="0.25">
      <c r="A6" s="112"/>
      <c r="B6" s="113" t="s">
        <v>171</v>
      </c>
      <c r="C6" s="114" t="s">
        <v>172</v>
      </c>
      <c r="D6" s="115">
        <v>571588614.05999994</v>
      </c>
      <c r="E6" s="116">
        <v>531527151.11000001</v>
      </c>
      <c r="F6" s="116">
        <v>574892415.61000001</v>
      </c>
      <c r="G6" s="116">
        <v>598532333.53999996</v>
      </c>
      <c r="H6" s="116">
        <v>572610113.85000002</v>
      </c>
      <c r="I6" s="116">
        <v>593788127.13999999</v>
      </c>
      <c r="J6" s="116">
        <v>654695435.80999982</v>
      </c>
      <c r="K6" s="116">
        <v>556040270.34000003</v>
      </c>
      <c r="L6" s="116">
        <v>588544610.37</v>
      </c>
      <c r="M6" s="116">
        <v>616621262.44999993</v>
      </c>
      <c r="N6" s="116">
        <v>695590516.72000039</v>
      </c>
      <c r="O6" s="116">
        <v>603457040.17000008</v>
      </c>
      <c r="P6" s="115">
        <v>558464000</v>
      </c>
      <c r="Q6" s="117">
        <v>554008000</v>
      </c>
      <c r="R6" s="117">
        <v>566944000</v>
      </c>
      <c r="S6" s="117">
        <v>553480000</v>
      </c>
      <c r="T6" s="117">
        <v>554066000</v>
      </c>
      <c r="U6" s="117">
        <v>575263000</v>
      </c>
      <c r="V6" s="117">
        <v>653005000</v>
      </c>
      <c r="W6" s="117">
        <v>569460000</v>
      </c>
      <c r="X6" s="117">
        <v>585160000</v>
      </c>
      <c r="Y6" s="117">
        <v>566877000</v>
      </c>
      <c r="Z6" s="117">
        <v>632212000</v>
      </c>
      <c r="AA6" s="118">
        <v>614527000</v>
      </c>
      <c r="AB6" s="115">
        <v>558464000</v>
      </c>
      <c r="AC6" s="117">
        <v>554008000</v>
      </c>
      <c r="AD6" s="117">
        <v>566944000</v>
      </c>
      <c r="AE6" s="117">
        <v>553480000</v>
      </c>
      <c r="AF6" s="119">
        <v>554066000</v>
      </c>
      <c r="AG6" s="120">
        <v>574630895.22139454</v>
      </c>
      <c r="AH6" s="117">
        <v>652372895.22139442</v>
      </c>
      <c r="AI6" s="117">
        <v>568827895.22139454</v>
      </c>
      <c r="AJ6" s="117">
        <v>584527895.22139454</v>
      </c>
      <c r="AK6" s="117">
        <v>566244895.22139454</v>
      </c>
      <c r="AL6" s="117">
        <v>631579895.22139442</v>
      </c>
      <c r="AM6" s="119">
        <v>613894895.22139454</v>
      </c>
      <c r="AN6" s="115">
        <v>513850327.10000002</v>
      </c>
      <c r="AO6" s="117">
        <v>494464263.94000006</v>
      </c>
      <c r="AP6" s="117">
        <v>531381515.37</v>
      </c>
      <c r="AQ6" s="117">
        <v>529728051.6400001</v>
      </c>
      <c r="AR6" s="117">
        <v>524705585.2700001</v>
      </c>
      <c r="AS6" s="117">
        <v>542365186.68000007</v>
      </c>
      <c r="AT6" s="117">
        <v>566751895.83999991</v>
      </c>
      <c r="AU6" s="117">
        <v>505534120.76999998</v>
      </c>
      <c r="AV6" s="117">
        <v>525121745.06999999</v>
      </c>
      <c r="AW6" s="117">
        <v>566891418.17000008</v>
      </c>
      <c r="AX6" s="117">
        <v>623301370.40000021</v>
      </c>
      <c r="AY6" s="118">
        <v>585445186.06000006</v>
      </c>
      <c r="AZ6" s="121">
        <v>453488078.19999987</v>
      </c>
      <c r="BA6" s="122">
        <v>436141028.84000003</v>
      </c>
      <c r="BB6" s="122">
        <v>470646693.34000003</v>
      </c>
      <c r="BC6" s="122">
        <v>451074464.53000003</v>
      </c>
      <c r="BD6" s="122">
        <v>468171057.87999994</v>
      </c>
      <c r="BE6" s="122">
        <v>492857099.34000009</v>
      </c>
      <c r="BF6" s="122">
        <v>447902818.88999999</v>
      </c>
      <c r="BG6" s="122">
        <v>459396533.10000002</v>
      </c>
      <c r="BH6" s="122">
        <v>465055745.81000006</v>
      </c>
      <c r="BI6" s="122">
        <v>496033376.85999995</v>
      </c>
      <c r="BJ6" s="122">
        <v>564626599.39999998</v>
      </c>
      <c r="BK6" s="123">
        <v>510985836.97999996</v>
      </c>
      <c r="BM6" s="124"/>
      <c r="BN6" s="125" t="s">
        <v>171</v>
      </c>
      <c r="BO6" s="126">
        <v>7157887891.1700001</v>
      </c>
      <c r="BP6" s="127">
        <v>6979041266.5497618</v>
      </c>
      <c r="BQ6" s="128">
        <v>178846624.6202383</v>
      </c>
      <c r="BR6" s="129">
        <v>1.0256262454669014</v>
      </c>
      <c r="BS6" s="130"/>
      <c r="BT6" s="127">
        <v>6509540666.3100014</v>
      </c>
      <c r="BU6" s="128">
        <v>648347224.8599987</v>
      </c>
      <c r="BV6" s="129">
        <v>1.0995995352199743</v>
      </c>
      <c r="BW6" s="131"/>
      <c r="BX6" s="126">
        <v>7157887891.1700001</v>
      </c>
      <c r="BY6" s="127">
        <v>6979041266.5497618</v>
      </c>
      <c r="BZ6" s="127">
        <v>6509540666.3100014</v>
      </c>
      <c r="CA6" s="132">
        <v>5716379333.1699991</v>
      </c>
      <c r="CC6" s="128">
        <v>178846624.6202383</v>
      </c>
      <c r="CD6" s="129">
        <v>1.0256262454669014</v>
      </c>
      <c r="CF6" s="128">
        <v>648347224.8599987</v>
      </c>
      <c r="CG6" s="129">
        <v>1.0995995352199743</v>
      </c>
    </row>
    <row r="7" spans="1:85" x14ac:dyDescent="0.25">
      <c r="A7" s="133">
        <v>501</v>
      </c>
      <c r="B7" s="134" t="s">
        <v>173</v>
      </c>
      <c r="C7" s="135">
        <v>1</v>
      </c>
      <c r="D7" s="136">
        <v>237348725.56999999</v>
      </c>
      <c r="E7" s="137">
        <v>213627750.21000001</v>
      </c>
      <c r="F7" s="137">
        <v>229154403</v>
      </c>
      <c r="G7" s="137">
        <v>247404312.47999999</v>
      </c>
      <c r="H7" s="137">
        <v>234910850.33000001</v>
      </c>
      <c r="I7" s="137">
        <v>241499158.54999995</v>
      </c>
      <c r="J7" s="137">
        <v>226059913.2599999</v>
      </c>
      <c r="K7" s="137">
        <v>226797935.71999997</v>
      </c>
      <c r="L7" s="137">
        <v>239820960.83999997</v>
      </c>
      <c r="M7" s="137">
        <v>261963065.26000017</v>
      </c>
      <c r="N7" s="137">
        <v>272905632.02000022</v>
      </c>
      <c r="O7" s="137">
        <v>213457802.66000003</v>
      </c>
      <c r="P7" s="136">
        <v>218318000</v>
      </c>
      <c r="Q7" s="138">
        <v>218786000</v>
      </c>
      <c r="R7" s="138">
        <v>222797000</v>
      </c>
      <c r="S7" s="138">
        <v>219853000</v>
      </c>
      <c r="T7" s="138">
        <v>219904000</v>
      </c>
      <c r="U7" s="138">
        <v>226162000</v>
      </c>
      <c r="V7" s="138">
        <v>225815000</v>
      </c>
      <c r="W7" s="138">
        <v>231616000</v>
      </c>
      <c r="X7" s="138">
        <v>245571000</v>
      </c>
      <c r="Y7" s="138">
        <v>226951000</v>
      </c>
      <c r="Z7" s="138">
        <v>231950000</v>
      </c>
      <c r="AA7" s="139">
        <v>229303000</v>
      </c>
      <c r="AB7" s="136">
        <v>218318000</v>
      </c>
      <c r="AC7" s="138">
        <v>218786000</v>
      </c>
      <c r="AD7" s="138">
        <v>222797000</v>
      </c>
      <c r="AE7" s="138">
        <v>219853000</v>
      </c>
      <c r="AF7" s="140">
        <v>219904000</v>
      </c>
      <c r="AG7" s="141">
        <v>225627909.72099346</v>
      </c>
      <c r="AH7" s="138">
        <v>225280909.72099346</v>
      </c>
      <c r="AI7" s="138">
        <v>231081909.72099346</v>
      </c>
      <c r="AJ7" s="138">
        <v>245036909.72099346</v>
      </c>
      <c r="AK7" s="138">
        <v>226416909.72099346</v>
      </c>
      <c r="AL7" s="138">
        <v>231415909.72099346</v>
      </c>
      <c r="AM7" s="138">
        <v>228768909.72099346</v>
      </c>
      <c r="AN7" s="136">
        <v>218385985.87</v>
      </c>
      <c r="AO7" s="138">
        <v>198760315.31999999</v>
      </c>
      <c r="AP7" s="138">
        <v>223416885.99000001</v>
      </c>
      <c r="AQ7" s="138">
        <v>231226997.16</v>
      </c>
      <c r="AR7" s="138">
        <v>224908394.38</v>
      </c>
      <c r="AS7" s="138">
        <v>225030603.27000001</v>
      </c>
      <c r="AT7" s="138">
        <v>186029928.91999999</v>
      </c>
      <c r="AU7" s="138">
        <v>201509509.18000001</v>
      </c>
      <c r="AV7" s="138">
        <v>205420384.78</v>
      </c>
      <c r="AW7" s="138">
        <v>249869878</v>
      </c>
      <c r="AX7" s="138">
        <v>238072004.68000001</v>
      </c>
      <c r="AY7" s="139">
        <v>212719626.68000001</v>
      </c>
      <c r="AZ7" s="142">
        <v>194244000.02999988</v>
      </c>
      <c r="BA7" s="143">
        <v>180015201.68999997</v>
      </c>
      <c r="BB7" s="143">
        <v>195954817.06000006</v>
      </c>
      <c r="BC7" s="143">
        <v>185193618.23000002</v>
      </c>
      <c r="BD7" s="143">
        <v>198995434.38</v>
      </c>
      <c r="BE7" s="143">
        <v>214321750.09000003</v>
      </c>
      <c r="BF7" s="143">
        <v>118033600.66000001</v>
      </c>
      <c r="BG7" s="143">
        <v>187247506.70000005</v>
      </c>
      <c r="BH7" s="143">
        <v>182122384.82999998</v>
      </c>
      <c r="BI7" s="143">
        <v>206819783.04999992</v>
      </c>
      <c r="BJ7" s="143">
        <v>219953609.26000002</v>
      </c>
      <c r="BK7" s="144">
        <v>166973316.46999997</v>
      </c>
      <c r="BM7" s="145">
        <v>501</v>
      </c>
      <c r="BN7" s="146" t="s">
        <v>173</v>
      </c>
      <c r="BO7" s="147">
        <v>2844950509.8999996</v>
      </c>
      <c r="BP7" s="148">
        <v>2713287368.0469546</v>
      </c>
      <c r="BQ7" s="149">
        <v>131663141.85304499</v>
      </c>
      <c r="BR7" s="150">
        <v>1.0485253214987755</v>
      </c>
      <c r="BS7" s="130"/>
      <c r="BT7" s="148">
        <v>2615350514.2299995</v>
      </c>
      <c r="BU7" s="149">
        <v>229599995.67000008</v>
      </c>
      <c r="BV7" s="150">
        <v>1.0877893782958565</v>
      </c>
      <c r="BW7" s="131"/>
      <c r="BX7" s="147">
        <v>2844950509.8999996</v>
      </c>
      <c r="BY7" s="148">
        <v>2713287368.0469546</v>
      </c>
      <c r="BZ7" s="148">
        <v>2615350514.2299995</v>
      </c>
      <c r="CA7" s="151">
        <v>2249875022.4499998</v>
      </c>
      <c r="CC7" s="149">
        <v>131663141.85304499</v>
      </c>
      <c r="CD7" s="150">
        <v>1.0485253214987755</v>
      </c>
      <c r="CF7" s="149">
        <v>229599995.67000008</v>
      </c>
      <c r="CG7" s="150">
        <v>1.0877893782958565</v>
      </c>
    </row>
    <row r="8" spans="1:85" s="162" customFormat="1" x14ac:dyDescent="0.25">
      <c r="A8" s="152"/>
      <c r="B8" s="153" t="s">
        <v>174</v>
      </c>
      <c r="C8" s="154">
        <v>2</v>
      </c>
      <c r="D8" s="155">
        <v>140116044.81</v>
      </c>
      <c r="E8" s="156">
        <v>119206758.23999999</v>
      </c>
      <c r="F8" s="156">
        <v>126592473.29000001</v>
      </c>
      <c r="G8" s="156">
        <v>144232034.80000001</v>
      </c>
      <c r="H8" s="156">
        <v>136106806.59</v>
      </c>
      <c r="I8" s="156">
        <v>141842912.83999997</v>
      </c>
      <c r="J8" s="156">
        <v>135565838.19</v>
      </c>
      <c r="K8" s="156">
        <v>135419081.00999996</v>
      </c>
      <c r="L8" s="156">
        <v>142129952.26999995</v>
      </c>
      <c r="M8" s="156">
        <v>154525586.20000002</v>
      </c>
      <c r="N8" s="156">
        <v>150008579.24000001</v>
      </c>
      <c r="O8" s="156">
        <v>119120863.25000001</v>
      </c>
      <c r="P8" s="157">
        <v>122920000</v>
      </c>
      <c r="Q8" s="158">
        <v>123207000</v>
      </c>
      <c r="R8" s="158">
        <v>125669000</v>
      </c>
      <c r="S8" s="158">
        <v>123862000</v>
      </c>
      <c r="T8" s="158">
        <v>123894000</v>
      </c>
      <c r="U8" s="158">
        <v>127735000</v>
      </c>
      <c r="V8" s="158">
        <v>127522000</v>
      </c>
      <c r="W8" s="158">
        <v>131082000</v>
      </c>
      <c r="X8" s="158">
        <v>139648000</v>
      </c>
      <c r="Y8" s="158">
        <v>128219000</v>
      </c>
      <c r="Z8" s="158">
        <v>131288000</v>
      </c>
      <c r="AA8" s="159">
        <v>129662000</v>
      </c>
      <c r="AB8" s="155">
        <v>122920000</v>
      </c>
      <c r="AC8" s="158">
        <v>123207000</v>
      </c>
      <c r="AD8" s="158">
        <v>125669000</v>
      </c>
      <c r="AE8" s="158">
        <v>123862000</v>
      </c>
      <c r="AF8" s="160">
        <v>123894000</v>
      </c>
      <c r="AG8" s="161">
        <v>127735000</v>
      </c>
      <c r="AH8" s="158">
        <v>127522000</v>
      </c>
      <c r="AI8" s="158">
        <v>131082000</v>
      </c>
      <c r="AJ8" s="158">
        <v>139648000</v>
      </c>
      <c r="AK8" s="158">
        <v>128219000</v>
      </c>
      <c r="AL8" s="158">
        <v>131288000</v>
      </c>
      <c r="AM8" s="158">
        <v>129662000</v>
      </c>
      <c r="AN8" s="155">
        <v>126725762.12</v>
      </c>
      <c r="AO8" s="158">
        <v>109527440.56</v>
      </c>
      <c r="AP8" s="158">
        <v>127116759.12</v>
      </c>
      <c r="AQ8" s="158">
        <v>125712225.5</v>
      </c>
      <c r="AR8" s="158">
        <v>124873325.03</v>
      </c>
      <c r="AS8" s="158">
        <v>124607971.69</v>
      </c>
      <c r="AT8" s="158">
        <v>110238754.62</v>
      </c>
      <c r="AU8" s="158">
        <v>121408820.68000001</v>
      </c>
      <c r="AV8" s="158">
        <v>116275646.86</v>
      </c>
      <c r="AW8" s="158">
        <v>133926395.73999999</v>
      </c>
      <c r="AX8" s="158">
        <v>129169350.3</v>
      </c>
      <c r="AY8" s="159">
        <v>123775871.43000001</v>
      </c>
      <c r="AZ8" s="155">
        <v>118855634.89</v>
      </c>
      <c r="BA8" s="158">
        <v>106493641.39999999</v>
      </c>
      <c r="BB8" s="158">
        <v>96957282.629999995</v>
      </c>
      <c r="BC8" s="158">
        <v>100082627.81</v>
      </c>
      <c r="BD8" s="158">
        <v>108696593.20000002</v>
      </c>
      <c r="BE8" s="158">
        <v>115987965.81000003</v>
      </c>
      <c r="BF8" s="158">
        <v>75416758.390000001</v>
      </c>
      <c r="BG8" s="158">
        <v>100155737.15000004</v>
      </c>
      <c r="BH8" s="158">
        <v>90998893.439999968</v>
      </c>
      <c r="BI8" s="158">
        <v>112301409.78</v>
      </c>
      <c r="BJ8" s="158">
        <v>114278991.56000003</v>
      </c>
      <c r="BK8" s="159">
        <v>95089521.860000014</v>
      </c>
      <c r="BM8" s="163"/>
      <c r="BN8" s="164" t="s">
        <v>174</v>
      </c>
      <c r="BO8" s="165">
        <v>1644866930.73</v>
      </c>
      <c r="BP8" s="166">
        <v>1534708000</v>
      </c>
      <c r="BQ8" s="167">
        <v>110158930.73000002</v>
      </c>
      <c r="BR8" s="168">
        <v>1.0717784299879847</v>
      </c>
      <c r="BS8" s="169"/>
      <c r="BT8" s="166">
        <v>1473358323.6499999</v>
      </c>
      <c r="BU8" s="167">
        <v>171508607.08000016</v>
      </c>
      <c r="BV8" s="168">
        <v>1.1164065823818854</v>
      </c>
      <c r="BW8" s="170"/>
      <c r="BX8" s="165">
        <v>1644866930.73</v>
      </c>
      <c r="BY8" s="166">
        <v>1534708000</v>
      </c>
      <c r="BZ8" s="166">
        <v>1473358323.6499999</v>
      </c>
      <c r="CA8" s="166">
        <v>1235315057.9200001</v>
      </c>
      <c r="CC8" s="167">
        <v>110158930.73000002</v>
      </c>
      <c r="CD8" s="168">
        <v>1.0717784299879847</v>
      </c>
      <c r="CF8" s="167">
        <v>171508607.08000016</v>
      </c>
      <c r="CG8" s="168">
        <v>1.1164065823818854</v>
      </c>
    </row>
    <row r="9" spans="1:85" s="162" customFormat="1" x14ac:dyDescent="0.25">
      <c r="A9" s="171"/>
      <c r="B9" s="172" t="s">
        <v>175</v>
      </c>
      <c r="C9" s="173"/>
      <c r="D9" s="174">
        <v>106236865.89999999</v>
      </c>
      <c r="E9" s="175">
        <v>87489755.570000008</v>
      </c>
      <c r="F9" s="175">
        <v>93718238.549999997</v>
      </c>
      <c r="G9" s="175">
        <v>108413210.19</v>
      </c>
      <c r="H9" s="175">
        <v>102832924.05000001</v>
      </c>
      <c r="I9" s="175">
        <v>107331559.78</v>
      </c>
      <c r="J9" s="175">
        <v>100819809.3</v>
      </c>
      <c r="K9" s="175">
        <v>100584799.83</v>
      </c>
      <c r="L9" s="175">
        <v>109313498.19999997</v>
      </c>
      <c r="M9" s="175">
        <v>113124969.16999999</v>
      </c>
      <c r="N9" s="175">
        <v>110442032.52999999</v>
      </c>
      <c r="O9" s="175">
        <v>79115586.269999996</v>
      </c>
      <c r="P9" s="174">
        <v>88102753.097006083</v>
      </c>
      <c r="Q9" s="175">
        <v>88308459.980660811</v>
      </c>
      <c r="R9" s="175">
        <v>90073095.338005662</v>
      </c>
      <c r="S9" s="175">
        <v>88777930.394576684</v>
      </c>
      <c r="T9" s="175">
        <v>88800866.353729829</v>
      </c>
      <c r="U9" s="175">
        <v>91553898.200830385</v>
      </c>
      <c r="V9" s="175">
        <v>91401230.722717285</v>
      </c>
      <c r="W9" s="175">
        <v>93952856.178504318</v>
      </c>
      <c r="X9" s="175">
        <v>100092525.74431098</v>
      </c>
      <c r="Y9" s="175">
        <v>91900804.583021656</v>
      </c>
      <c r="Z9" s="175">
        <v>94100506.415552661</v>
      </c>
      <c r="AA9" s="176">
        <v>92935072.991083652</v>
      </c>
      <c r="AB9" s="177">
        <v>88102753.097006083</v>
      </c>
      <c r="AC9" s="175">
        <v>88308459.980660811</v>
      </c>
      <c r="AD9" s="175">
        <v>90073095.338005662</v>
      </c>
      <c r="AE9" s="175">
        <v>88777930.394576684</v>
      </c>
      <c r="AF9" s="178">
        <v>88800866.353729829</v>
      </c>
      <c r="AG9" s="179">
        <v>91553898.200830385</v>
      </c>
      <c r="AH9" s="175">
        <v>91401230.722717285</v>
      </c>
      <c r="AI9" s="175">
        <v>93952856.178504318</v>
      </c>
      <c r="AJ9" s="175">
        <v>100092525.74431098</v>
      </c>
      <c r="AK9" s="175">
        <v>91900804.583021656</v>
      </c>
      <c r="AL9" s="175">
        <v>94100506.415552661</v>
      </c>
      <c r="AM9" s="178">
        <v>92935072.991083652</v>
      </c>
      <c r="AN9" s="175">
        <v>87974111.030000001</v>
      </c>
      <c r="AO9" s="175">
        <v>72729191.409999996</v>
      </c>
      <c r="AP9" s="175">
        <v>91002587.289999962</v>
      </c>
      <c r="AQ9" s="175">
        <v>88231340.180000007</v>
      </c>
      <c r="AR9" s="175">
        <v>86455255.169999987</v>
      </c>
      <c r="AS9" s="175">
        <v>88145648.049999997</v>
      </c>
      <c r="AT9" s="175">
        <v>75916117.449999988</v>
      </c>
      <c r="AU9" s="175">
        <v>89136061.669999987</v>
      </c>
      <c r="AV9" s="175">
        <v>85880662.999999985</v>
      </c>
      <c r="AW9" s="175">
        <v>96947332.259999976</v>
      </c>
      <c r="AX9" s="175">
        <v>93626982.969999984</v>
      </c>
      <c r="AY9" s="175">
        <v>89349031.930000007</v>
      </c>
      <c r="AZ9" s="177">
        <v>83413549.290000007</v>
      </c>
      <c r="BA9" s="175">
        <v>76998137.719999984</v>
      </c>
      <c r="BB9" s="175">
        <v>69639513.210000008</v>
      </c>
      <c r="BC9" s="175">
        <v>69815384.219999999</v>
      </c>
      <c r="BD9" s="175">
        <v>79195599.710000008</v>
      </c>
      <c r="BE9" s="175">
        <v>75181633.730000004</v>
      </c>
      <c r="BF9" s="175">
        <v>67446975.929999992</v>
      </c>
      <c r="BG9" s="175">
        <v>67571560.700000018</v>
      </c>
      <c r="BH9" s="175">
        <v>61834038.209999993</v>
      </c>
      <c r="BI9" s="175">
        <v>78386027.539999992</v>
      </c>
      <c r="BJ9" s="175">
        <v>81682987.910000026</v>
      </c>
      <c r="BK9" s="176">
        <v>69873037.769999996</v>
      </c>
      <c r="BM9" s="180"/>
      <c r="BN9" s="181" t="s">
        <v>175</v>
      </c>
      <c r="BO9" s="182">
        <v>1219423249.3399999</v>
      </c>
      <c r="BP9" s="183">
        <v>1100000000</v>
      </c>
      <c r="BQ9" s="184">
        <v>119423249.33999991</v>
      </c>
      <c r="BR9" s="185">
        <v>1.1085665903090909</v>
      </c>
      <c r="BS9" s="169"/>
      <c r="BT9" s="183">
        <v>1045394322.4099998</v>
      </c>
      <c r="BU9" s="184">
        <v>174028926.93000007</v>
      </c>
      <c r="BV9" s="185">
        <v>1.1664720414099843</v>
      </c>
      <c r="BW9" s="170"/>
      <c r="BX9" s="182">
        <v>1219423249.3399999</v>
      </c>
      <c r="BY9" s="183">
        <v>1100000000</v>
      </c>
      <c r="BZ9" s="183">
        <v>1045394322.4099998</v>
      </c>
      <c r="CA9" s="183">
        <v>881038445.94000006</v>
      </c>
      <c r="CC9" s="184">
        <v>119423249.33999991</v>
      </c>
      <c r="CD9" s="185">
        <v>1.1085665903090909</v>
      </c>
      <c r="CF9" s="184">
        <v>174028926.93000007</v>
      </c>
      <c r="CG9" s="185">
        <v>1.1664720414099843</v>
      </c>
    </row>
    <row r="10" spans="1:85" s="162" customFormat="1" x14ac:dyDescent="0.25">
      <c r="A10" s="152"/>
      <c r="B10" s="153" t="s">
        <v>176</v>
      </c>
      <c r="C10" s="154">
        <v>3</v>
      </c>
      <c r="D10" s="155">
        <v>79608567.540000007</v>
      </c>
      <c r="E10" s="156">
        <v>76030801.560000002</v>
      </c>
      <c r="F10" s="156">
        <v>84266424.269999996</v>
      </c>
      <c r="G10" s="156">
        <v>85578426.799999997</v>
      </c>
      <c r="H10" s="156">
        <v>81209427.560000002</v>
      </c>
      <c r="I10" s="156">
        <v>83184215.50999999</v>
      </c>
      <c r="J10" s="156">
        <v>74454209.609999925</v>
      </c>
      <c r="K10" s="156">
        <v>74335510.890000001</v>
      </c>
      <c r="L10" s="156">
        <v>79414379.780000016</v>
      </c>
      <c r="M10" s="156">
        <v>87288263.240000114</v>
      </c>
      <c r="N10" s="156">
        <v>103742909.2600002</v>
      </c>
      <c r="O10" s="156">
        <v>76794081.549999982</v>
      </c>
      <c r="P10" s="157">
        <v>77339000</v>
      </c>
      <c r="Q10" s="158">
        <v>77520000</v>
      </c>
      <c r="R10" s="158">
        <v>79069000</v>
      </c>
      <c r="S10" s="158">
        <v>77932000</v>
      </c>
      <c r="T10" s="158">
        <v>77952000</v>
      </c>
      <c r="U10" s="158">
        <v>80368000</v>
      </c>
      <c r="V10" s="158">
        <v>80234000</v>
      </c>
      <c r="W10" s="158">
        <v>82475000</v>
      </c>
      <c r="X10" s="158">
        <v>87864000</v>
      </c>
      <c r="Y10" s="158">
        <v>80673000</v>
      </c>
      <c r="Z10" s="158">
        <v>82604000</v>
      </c>
      <c r="AA10" s="159">
        <v>81581000</v>
      </c>
      <c r="AB10" s="155">
        <v>77339000</v>
      </c>
      <c r="AC10" s="158">
        <v>77520000</v>
      </c>
      <c r="AD10" s="158">
        <v>79069000</v>
      </c>
      <c r="AE10" s="158">
        <v>77932000</v>
      </c>
      <c r="AF10" s="160">
        <v>77952000</v>
      </c>
      <c r="AG10" s="161">
        <v>80368000</v>
      </c>
      <c r="AH10" s="158">
        <v>80234000</v>
      </c>
      <c r="AI10" s="158">
        <v>82475000</v>
      </c>
      <c r="AJ10" s="158">
        <v>87864000</v>
      </c>
      <c r="AK10" s="158">
        <v>80673000</v>
      </c>
      <c r="AL10" s="158">
        <v>82604000</v>
      </c>
      <c r="AM10" s="158">
        <v>81581000</v>
      </c>
      <c r="AN10" s="155">
        <v>75134653.629999995</v>
      </c>
      <c r="AO10" s="158">
        <v>73439359.599999994</v>
      </c>
      <c r="AP10" s="158">
        <v>79169988.879999995</v>
      </c>
      <c r="AQ10" s="158">
        <v>87536623</v>
      </c>
      <c r="AR10" s="158">
        <v>81405074.670000002</v>
      </c>
      <c r="AS10" s="158">
        <v>83099834.900000006</v>
      </c>
      <c r="AT10" s="158">
        <v>61383060.899999999</v>
      </c>
      <c r="AU10" s="158">
        <v>62567824.210000001</v>
      </c>
      <c r="AV10" s="158">
        <v>71169691.709999993</v>
      </c>
      <c r="AW10" s="158">
        <v>94686392.890000001</v>
      </c>
      <c r="AX10" s="158">
        <v>86265374.849999994</v>
      </c>
      <c r="AY10" s="159">
        <v>70617221.840000004</v>
      </c>
      <c r="AZ10" s="155">
        <v>59209737.319999903</v>
      </c>
      <c r="BA10" s="158">
        <v>57558882.660000019</v>
      </c>
      <c r="BB10" s="158">
        <v>80441507.600000039</v>
      </c>
      <c r="BC10" s="158">
        <v>68829198.090000033</v>
      </c>
      <c r="BD10" s="158">
        <v>73662631.539999992</v>
      </c>
      <c r="BE10" s="158">
        <v>80989332.130000025</v>
      </c>
      <c r="BF10" s="158">
        <v>29822432.140000004</v>
      </c>
      <c r="BG10" s="158">
        <v>70306823.969999999</v>
      </c>
      <c r="BH10" s="158">
        <v>73856494.300000027</v>
      </c>
      <c r="BI10" s="158">
        <v>74508207.889999926</v>
      </c>
      <c r="BJ10" s="158">
        <v>84451789.450000018</v>
      </c>
      <c r="BK10" s="159">
        <v>51463134.629999973</v>
      </c>
      <c r="BM10" s="163"/>
      <c r="BN10" s="164" t="s">
        <v>176</v>
      </c>
      <c r="BO10" s="165">
        <v>985907217.57000017</v>
      </c>
      <c r="BP10" s="166">
        <v>965611000</v>
      </c>
      <c r="BQ10" s="167">
        <v>20296217.570000172</v>
      </c>
      <c r="BR10" s="168">
        <v>1.02101904138416</v>
      </c>
      <c r="BS10" s="169"/>
      <c r="BT10" s="166">
        <v>926475101.08000016</v>
      </c>
      <c r="BU10" s="167">
        <v>59432116.49000001</v>
      </c>
      <c r="BV10" s="168">
        <v>1.0641486386635965</v>
      </c>
      <c r="BW10" s="170"/>
      <c r="BX10" s="165">
        <v>985907217.57000017</v>
      </c>
      <c r="BY10" s="166">
        <v>965611000</v>
      </c>
      <c r="BZ10" s="166">
        <v>926475101.08000016</v>
      </c>
      <c r="CA10" s="166">
        <v>805100171.72000015</v>
      </c>
      <c r="CC10" s="167">
        <v>20296217.570000172</v>
      </c>
      <c r="CD10" s="168">
        <v>1.02101904138416</v>
      </c>
      <c r="CF10" s="167">
        <v>59432116.49000001</v>
      </c>
      <c r="CG10" s="168">
        <v>1.0641486386635965</v>
      </c>
    </row>
    <row r="11" spans="1:85" x14ac:dyDescent="0.25">
      <c r="A11" s="133">
        <v>502</v>
      </c>
      <c r="B11" s="134" t="s">
        <v>177</v>
      </c>
      <c r="C11" s="135">
        <v>4</v>
      </c>
      <c r="D11" s="136">
        <v>13399321.390000001</v>
      </c>
      <c r="E11" s="137">
        <v>11145784.42</v>
      </c>
      <c r="F11" s="137">
        <v>10527293.210000001</v>
      </c>
      <c r="G11" s="137">
        <v>8389934.0600000005</v>
      </c>
      <c r="H11" s="137">
        <v>8169211.8099999996</v>
      </c>
      <c r="I11" s="137">
        <v>7012250.4700000007</v>
      </c>
      <c r="J11" s="137">
        <v>6799998.7300000004</v>
      </c>
      <c r="K11" s="137">
        <v>6828523.549999998</v>
      </c>
      <c r="L11" s="137">
        <v>6966170.9500000002</v>
      </c>
      <c r="M11" s="137">
        <v>8926481.2100000009</v>
      </c>
      <c r="N11" s="137">
        <v>10025204.720000001</v>
      </c>
      <c r="O11" s="137">
        <v>11013669.440000001</v>
      </c>
      <c r="P11" s="186">
        <v>13048000</v>
      </c>
      <c r="Q11" s="138">
        <v>12733000</v>
      </c>
      <c r="R11" s="138">
        <v>12349000</v>
      </c>
      <c r="S11" s="138">
        <v>8323000</v>
      </c>
      <c r="T11" s="138">
        <v>7463000</v>
      </c>
      <c r="U11" s="138">
        <v>6838000</v>
      </c>
      <c r="V11" s="138">
        <v>7501000</v>
      </c>
      <c r="W11" s="138">
        <v>7397000</v>
      </c>
      <c r="X11" s="138">
        <v>7623000</v>
      </c>
      <c r="Y11" s="138">
        <v>10225000</v>
      </c>
      <c r="Z11" s="138">
        <v>11368000</v>
      </c>
      <c r="AA11" s="139">
        <v>12132000</v>
      </c>
      <c r="AB11" s="136">
        <v>13048000</v>
      </c>
      <c r="AC11" s="138">
        <v>12733000</v>
      </c>
      <c r="AD11" s="138">
        <v>12349000</v>
      </c>
      <c r="AE11" s="138">
        <v>8323000</v>
      </c>
      <c r="AF11" s="140">
        <v>7463000</v>
      </c>
      <c r="AG11" s="187">
        <v>6165260.8623355674</v>
      </c>
      <c r="AH11" s="138">
        <v>6828260.8623355674</v>
      </c>
      <c r="AI11" s="138">
        <v>6724260.8623355674</v>
      </c>
      <c r="AJ11" s="138">
        <v>6950260.8623355674</v>
      </c>
      <c r="AK11" s="138">
        <v>9552260.8623355664</v>
      </c>
      <c r="AL11" s="138">
        <v>10695260.862335566</v>
      </c>
      <c r="AM11" s="140">
        <v>11459260.862335566</v>
      </c>
      <c r="AN11" s="136">
        <v>11354127.859999999</v>
      </c>
      <c r="AO11" s="138">
        <v>11079814.85</v>
      </c>
      <c r="AP11" s="138">
        <v>10746089.66</v>
      </c>
      <c r="AQ11" s="138">
        <v>7242813.8399999999</v>
      </c>
      <c r="AR11" s="138">
        <v>6493796.21</v>
      </c>
      <c r="AS11" s="138">
        <v>5950390.2800000003</v>
      </c>
      <c r="AT11" s="138">
        <v>6526960.6900000004</v>
      </c>
      <c r="AU11" s="138">
        <v>6436486.96</v>
      </c>
      <c r="AV11" s="138">
        <v>6633242.0999999996</v>
      </c>
      <c r="AW11" s="138">
        <v>8897286.1300000008</v>
      </c>
      <c r="AX11" s="138">
        <v>9893184.5199999996</v>
      </c>
      <c r="AY11" s="139">
        <v>10557292.609999999</v>
      </c>
      <c r="AZ11" s="142">
        <v>12780242.16</v>
      </c>
      <c r="BA11" s="143">
        <v>10390994.370000001</v>
      </c>
      <c r="BB11" s="143">
        <v>9629100.3099999987</v>
      </c>
      <c r="BC11" s="143">
        <v>7951306.9700000007</v>
      </c>
      <c r="BD11" s="143">
        <v>7320442.8799999999</v>
      </c>
      <c r="BE11" s="143">
        <v>6148989.6900000013</v>
      </c>
      <c r="BF11" s="143">
        <v>5734478.2700000005</v>
      </c>
      <c r="BG11" s="143">
        <v>6122088.459999999</v>
      </c>
      <c r="BH11" s="143">
        <v>6614496.709999999</v>
      </c>
      <c r="BI11" s="143">
        <v>8474902.7899999991</v>
      </c>
      <c r="BJ11" s="143">
        <v>9970368.8200000022</v>
      </c>
      <c r="BK11" s="144">
        <v>10913350.74</v>
      </c>
      <c r="BM11" s="145">
        <v>502</v>
      </c>
      <c r="BN11" s="146" t="s">
        <v>177</v>
      </c>
      <c r="BO11" s="147">
        <v>109203843.96000001</v>
      </c>
      <c r="BP11" s="148">
        <v>112290826.03634895</v>
      </c>
      <c r="BQ11" s="149">
        <v>-3086982.0763489455</v>
      </c>
      <c r="BR11" s="150">
        <v>0.97250904472508126</v>
      </c>
      <c r="BS11" s="130"/>
      <c r="BT11" s="148">
        <v>101811485.70999999</v>
      </c>
      <c r="BU11" s="149">
        <v>7392358.2500000149</v>
      </c>
      <c r="BV11" s="150">
        <v>1.0726082936365</v>
      </c>
      <c r="BW11" s="131"/>
      <c r="BX11" s="147">
        <v>109203843.96000001</v>
      </c>
      <c r="BY11" s="148">
        <v>112290826.03634895</v>
      </c>
      <c r="BZ11" s="148">
        <v>101811485.70999999</v>
      </c>
      <c r="CA11" s="151">
        <v>102050762.17000002</v>
      </c>
      <c r="CC11" s="149">
        <v>-3086982.0763489455</v>
      </c>
      <c r="CD11" s="150">
        <v>0.97250904472508126</v>
      </c>
      <c r="CF11" s="149">
        <v>7392358.2500000149</v>
      </c>
      <c r="CG11" s="150">
        <v>1.0726082936365</v>
      </c>
    </row>
    <row r="12" spans="1:85" x14ac:dyDescent="0.25">
      <c r="A12" s="133">
        <v>503</v>
      </c>
      <c r="B12" s="134" t="s">
        <v>178</v>
      </c>
      <c r="C12" s="135">
        <v>5</v>
      </c>
      <c r="D12" s="136">
        <v>0</v>
      </c>
      <c r="E12" s="137">
        <v>0</v>
      </c>
      <c r="F12" s="137">
        <v>0</v>
      </c>
      <c r="G12" s="137">
        <v>0</v>
      </c>
      <c r="H12" s="137">
        <v>0</v>
      </c>
      <c r="I12" s="137">
        <v>0</v>
      </c>
      <c r="J12" s="137">
        <v>0</v>
      </c>
      <c r="K12" s="137">
        <v>0</v>
      </c>
      <c r="L12" s="137">
        <v>0</v>
      </c>
      <c r="M12" s="137">
        <v>0</v>
      </c>
      <c r="N12" s="137">
        <v>0</v>
      </c>
      <c r="O12" s="137">
        <v>0</v>
      </c>
      <c r="P12" s="186">
        <v>0</v>
      </c>
      <c r="Q12" s="138">
        <v>0</v>
      </c>
      <c r="R12" s="138">
        <v>0</v>
      </c>
      <c r="S12" s="138">
        <v>0</v>
      </c>
      <c r="T12" s="138">
        <v>0</v>
      </c>
      <c r="U12" s="138">
        <v>0</v>
      </c>
      <c r="V12" s="138">
        <v>0</v>
      </c>
      <c r="W12" s="138">
        <v>0</v>
      </c>
      <c r="X12" s="138">
        <v>0</v>
      </c>
      <c r="Y12" s="138">
        <v>0</v>
      </c>
      <c r="Z12" s="138">
        <v>0</v>
      </c>
      <c r="AA12" s="139">
        <v>0</v>
      </c>
      <c r="AB12" s="136">
        <v>0</v>
      </c>
      <c r="AC12" s="138">
        <v>0</v>
      </c>
      <c r="AD12" s="138">
        <v>0</v>
      </c>
      <c r="AE12" s="138">
        <v>0</v>
      </c>
      <c r="AF12" s="140">
        <v>0</v>
      </c>
      <c r="AG12" s="187">
        <v>0</v>
      </c>
      <c r="AH12" s="138">
        <v>0</v>
      </c>
      <c r="AI12" s="138">
        <v>0</v>
      </c>
      <c r="AJ12" s="138">
        <v>0</v>
      </c>
      <c r="AK12" s="138">
        <v>0</v>
      </c>
      <c r="AL12" s="138">
        <v>0</v>
      </c>
      <c r="AM12" s="140">
        <v>0</v>
      </c>
      <c r="AN12" s="136">
        <v>0</v>
      </c>
      <c r="AO12" s="138">
        <v>0</v>
      </c>
      <c r="AP12" s="138">
        <v>0</v>
      </c>
      <c r="AQ12" s="138">
        <v>0</v>
      </c>
      <c r="AR12" s="138">
        <v>0</v>
      </c>
      <c r="AS12" s="138">
        <v>0</v>
      </c>
      <c r="AT12" s="138">
        <v>0</v>
      </c>
      <c r="AU12" s="138">
        <v>0</v>
      </c>
      <c r="AV12" s="138">
        <v>0</v>
      </c>
      <c r="AW12" s="138">
        <v>0</v>
      </c>
      <c r="AX12" s="138">
        <v>0</v>
      </c>
      <c r="AY12" s="139">
        <v>0</v>
      </c>
      <c r="AZ12" s="142">
        <v>0</v>
      </c>
      <c r="BA12" s="143">
        <v>0</v>
      </c>
      <c r="BB12" s="143">
        <v>0</v>
      </c>
      <c r="BC12" s="143">
        <v>0</v>
      </c>
      <c r="BD12" s="143">
        <v>0</v>
      </c>
      <c r="BE12" s="143">
        <v>0</v>
      </c>
      <c r="BF12" s="143">
        <v>0</v>
      </c>
      <c r="BG12" s="143">
        <v>0</v>
      </c>
      <c r="BH12" s="143">
        <v>0</v>
      </c>
      <c r="BI12" s="143">
        <v>0</v>
      </c>
      <c r="BJ12" s="143">
        <v>0</v>
      </c>
      <c r="BK12" s="144">
        <v>0</v>
      </c>
      <c r="BM12" s="145">
        <v>503</v>
      </c>
      <c r="BN12" s="146" t="s">
        <v>178</v>
      </c>
      <c r="BO12" s="147">
        <v>0</v>
      </c>
      <c r="BP12" s="148">
        <v>0</v>
      </c>
      <c r="BQ12" s="149">
        <v>0</v>
      </c>
      <c r="BR12" s="150" t="s">
        <v>304</v>
      </c>
      <c r="BS12" s="130"/>
      <c r="BT12" s="148">
        <v>0</v>
      </c>
      <c r="BU12" s="149">
        <v>0</v>
      </c>
      <c r="BV12" s="150" t="s">
        <v>304</v>
      </c>
      <c r="BW12" s="131"/>
      <c r="BX12" s="147">
        <v>0</v>
      </c>
      <c r="BY12" s="148">
        <v>0</v>
      </c>
      <c r="BZ12" s="148">
        <v>0</v>
      </c>
      <c r="CA12" s="151">
        <v>0</v>
      </c>
      <c r="CC12" s="149">
        <v>0</v>
      </c>
      <c r="CD12" s="150" t="s">
        <v>304</v>
      </c>
      <c r="CF12" s="149">
        <v>0</v>
      </c>
      <c r="CG12" s="150" t="s">
        <v>304</v>
      </c>
    </row>
    <row r="13" spans="1:85" x14ac:dyDescent="0.25">
      <c r="A13" s="133">
        <v>504</v>
      </c>
      <c r="B13" s="134" t="s">
        <v>179</v>
      </c>
      <c r="C13" s="135">
        <v>6</v>
      </c>
      <c r="D13" s="136">
        <v>29134547.879999999</v>
      </c>
      <c r="E13" s="137">
        <v>26541251.210000001</v>
      </c>
      <c r="F13" s="137">
        <v>31181720.079999998</v>
      </c>
      <c r="G13" s="137">
        <v>31300196.289999999</v>
      </c>
      <c r="H13" s="137">
        <v>29754328.260000002</v>
      </c>
      <c r="I13" s="137">
        <v>35629732.07</v>
      </c>
      <c r="J13" s="137">
        <v>25953189.109999996</v>
      </c>
      <c r="K13" s="137">
        <v>23276004.57</v>
      </c>
      <c r="L13" s="137">
        <v>35041342.699999996</v>
      </c>
      <c r="M13" s="137">
        <v>31780795.569999997</v>
      </c>
      <c r="N13" s="137">
        <v>30194610.159999996</v>
      </c>
      <c r="O13" s="137">
        <v>32706112.540000003</v>
      </c>
      <c r="P13" s="186">
        <v>30171000</v>
      </c>
      <c r="Q13" s="138">
        <v>26271000</v>
      </c>
      <c r="R13" s="138">
        <v>31846000</v>
      </c>
      <c r="S13" s="138">
        <v>30582000</v>
      </c>
      <c r="T13" s="138">
        <v>28650000</v>
      </c>
      <c r="U13" s="138">
        <v>37286000</v>
      </c>
      <c r="V13" s="138">
        <v>22820000</v>
      </c>
      <c r="W13" s="138">
        <v>24321000</v>
      </c>
      <c r="X13" s="138">
        <v>33731000</v>
      </c>
      <c r="Y13" s="138">
        <v>32168000</v>
      </c>
      <c r="Z13" s="138">
        <v>29021000</v>
      </c>
      <c r="AA13" s="139">
        <v>33257000</v>
      </c>
      <c r="AB13" s="136">
        <v>30171000</v>
      </c>
      <c r="AC13" s="138">
        <v>26271000</v>
      </c>
      <c r="AD13" s="138">
        <v>31846000</v>
      </c>
      <c r="AE13" s="138">
        <v>30582000</v>
      </c>
      <c r="AF13" s="140">
        <v>28650000</v>
      </c>
      <c r="AG13" s="187">
        <v>37286000</v>
      </c>
      <c r="AH13" s="138">
        <v>22820000</v>
      </c>
      <c r="AI13" s="138">
        <v>24321000</v>
      </c>
      <c r="AJ13" s="138">
        <v>33731000</v>
      </c>
      <c r="AK13" s="138">
        <v>32168000</v>
      </c>
      <c r="AL13" s="138">
        <v>29021000</v>
      </c>
      <c r="AM13" s="140">
        <v>33257000</v>
      </c>
      <c r="AN13" s="136">
        <v>29069914.800000001</v>
      </c>
      <c r="AO13" s="138">
        <v>25023213.309999999</v>
      </c>
      <c r="AP13" s="138">
        <v>30813569.390000001</v>
      </c>
      <c r="AQ13" s="138">
        <v>29381538.48</v>
      </c>
      <c r="AR13" s="138">
        <v>27264550.120000001</v>
      </c>
      <c r="AS13" s="138">
        <v>36165987.909999996</v>
      </c>
      <c r="AT13" s="138">
        <v>21743585.98</v>
      </c>
      <c r="AU13" s="138">
        <v>23299118.190000001</v>
      </c>
      <c r="AV13" s="138">
        <v>32512724.960000001</v>
      </c>
      <c r="AW13" s="138">
        <v>30751650.789999999</v>
      </c>
      <c r="AX13" s="138">
        <v>27500002.469999999</v>
      </c>
      <c r="AY13" s="139">
        <v>32315039.300000001</v>
      </c>
      <c r="AZ13" s="142">
        <v>20985709.440000005</v>
      </c>
      <c r="BA13" s="143">
        <v>19159860.249999996</v>
      </c>
      <c r="BB13" s="143">
        <v>33661684.799999997</v>
      </c>
      <c r="BC13" s="143">
        <v>22241081.779999997</v>
      </c>
      <c r="BD13" s="143">
        <v>24669148.700000003</v>
      </c>
      <c r="BE13" s="143">
        <v>31220503.730000004</v>
      </c>
      <c r="BF13" s="143">
        <v>15919607.030000001</v>
      </c>
      <c r="BG13" s="143">
        <v>15612858.030000001</v>
      </c>
      <c r="BH13" s="143">
        <v>30017557.060000006</v>
      </c>
      <c r="BI13" s="143">
        <v>23899713.650000002</v>
      </c>
      <c r="BJ13" s="143">
        <v>23200973.849999998</v>
      </c>
      <c r="BK13" s="144">
        <v>27934263.300000001</v>
      </c>
      <c r="BM13" s="145">
        <v>504</v>
      </c>
      <c r="BN13" s="146" t="s">
        <v>179</v>
      </c>
      <c r="BO13" s="147">
        <v>362493830.44</v>
      </c>
      <c r="BP13" s="148">
        <v>360124000</v>
      </c>
      <c r="BQ13" s="149">
        <v>2369830.4399999976</v>
      </c>
      <c r="BR13" s="150">
        <v>1.0065805956837088</v>
      </c>
      <c r="BS13" s="130"/>
      <c r="BT13" s="148">
        <v>345840895.69999999</v>
      </c>
      <c r="BU13" s="149">
        <v>16652934.74000001</v>
      </c>
      <c r="BV13" s="150">
        <v>1.0481520113643403</v>
      </c>
      <c r="BW13" s="131"/>
      <c r="BX13" s="147">
        <v>362493830.44</v>
      </c>
      <c r="BY13" s="148">
        <v>360124000</v>
      </c>
      <c r="BZ13" s="148">
        <v>345840895.69999999</v>
      </c>
      <c r="CA13" s="151">
        <v>288522961.62</v>
      </c>
      <c r="CC13" s="149">
        <v>2369830.4399999976</v>
      </c>
      <c r="CD13" s="150">
        <v>1.0065805956837088</v>
      </c>
      <c r="CF13" s="149">
        <v>16652934.74000001</v>
      </c>
      <c r="CG13" s="150">
        <v>1.0481520113643403</v>
      </c>
    </row>
    <row r="14" spans="1:85" x14ac:dyDescent="0.25">
      <c r="A14" s="133">
        <v>506</v>
      </c>
      <c r="B14" s="134" t="s">
        <v>180</v>
      </c>
      <c r="C14" s="135">
        <v>7</v>
      </c>
      <c r="D14" s="136">
        <v>0</v>
      </c>
      <c r="E14" s="137">
        <v>0</v>
      </c>
      <c r="F14" s="137">
        <v>0</v>
      </c>
      <c r="G14" s="137">
        <v>0</v>
      </c>
      <c r="H14" s="137">
        <v>0</v>
      </c>
      <c r="I14" s="137">
        <v>0</v>
      </c>
      <c r="J14" s="137">
        <v>0</v>
      </c>
      <c r="K14" s="137">
        <v>0</v>
      </c>
      <c r="L14" s="137">
        <v>0</v>
      </c>
      <c r="M14" s="137">
        <v>0</v>
      </c>
      <c r="N14" s="137">
        <v>0</v>
      </c>
      <c r="O14" s="137">
        <v>0</v>
      </c>
      <c r="P14" s="186">
        <v>0</v>
      </c>
      <c r="Q14" s="138">
        <v>0</v>
      </c>
      <c r="R14" s="138">
        <v>0</v>
      </c>
      <c r="S14" s="138">
        <v>0</v>
      </c>
      <c r="T14" s="138">
        <v>0</v>
      </c>
      <c r="U14" s="138">
        <v>0</v>
      </c>
      <c r="V14" s="138">
        <v>0</v>
      </c>
      <c r="W14" s="138">
        <v>0</v>
      </c>
      <c r="X14" s="138">
        <v>0</v>
      </c>
      <c r="Y14" s="138">
        <v>0</v>
      </c>
      <c r="Z14" s="138">
        <v>0</v>
      </c>
      <c r="AA14" s="139">
        <v>0</v>
      </c>
      <c r="AB14" s="136">
        <v>0</v>
      </c>
      <c r="AC14" s="138">
        <v>0</v>
      </c>
      <c r="AD14" s="138">
        <v>0</v>
      </c>
      <c r="AE14" s="138">
        <v>0</v>
      </c>
      <c r="AF14" s="140">
        <v>0</v>
      </c>
      <c r="AG14" s="187">
        <v>0</v>
      </c>
      <c r="AH14" s="138">
        <v>0</v>
      </c>
      <c r="AI14" s="138">
        <v>0</v>
      </c>
      <c r="AJ14" s="138">
        <v>0</v>
      </c>
      <c r="AK14" s="138">
        <v>0</v>
      </c>
      <c r="AL14" s="138">
        <v>0</v>
      </c>
      <c r="AM14" s="140">
        <v>0</v>
      </c>
      <c r="AN14" s="136">
        <v>0</v>
      </c>
      <c r="AO14" s="138">
        <v>0</v>
      </c>
      <c r="AP14" s="138">
        <v>0</v>
      </c>
      <c r="AQ14" s="138">
        <v>0</v>
      </c>
      <c r="AR14" s="138">
        <v>0</v>
      </c>
      <c r="AS14" s="138">
        <v>0</v>
      </c>
      <c r="AT14" s="138">
        <v>0</v>
      </c>
      <c r="AU14" s="138">
        <v>0</v>
      </c>
      <c r="AV14" s="138">
        <v>0</v>
      </c>
      <c r="AW14" s="138">
        <v>0</v>
      </c>
      <c r="AX14" s="138">
        <v>0</v>
      </c>
      <c r="AY14" s="139">
        <v>0</v>
      </c>
      <c r="AZ14" s="142">
        <v>0</v>
      </c>
      <c r="BA14" s="143">
        <v>0</v>
      </c>
      <c r="BB14" s="143">
        <v>0</v>
      </c>
      <c r="BC14" s="143">
        <v>0</v>
      </c>
      <c r="BD14" s="143">
        <v>0</v>
      </c>
      <c r="BE14" s="143">
        <v>0</v>
      </c>
      <c r="BF14" s="143">
        <v>0</v>
      </c>
      <c r="BG14" s="143">
        <v>0</v>
      </c>
      <c r="BH14" s="143">
        <v>0</v>
      </c>
      <c r="BI14" s="143">
        <v>0</v>
      </c>
      <c r="BJ14" s="143">
        <v>0</v>
      </c>
      <c r="BK14" s="144">
        <v>0</v>
      </c>
      <c r="BM14" s="145">
        <v>506</v>
      </c>
      <c r="BN14" s="146" t="s">
        <v>180</v>
      </c>
      <c r="BO14" s="147">
        <v>0</v>
      </c>
      <c r="BP14" s="148">
        <v>0</v>
      </c>
      <c r="BQ14" s="149">
        <v>0</v>
      </c>
      <c r="BR14" s="150" t="s">
        <v>304</v>
      </c>
      <c r="BS14" s="130"/>
      <c r="BT14" s="148">
        <v>0</v>
      </c>
      <c r="BU14" s="149">
        <v>0</v>
      </c>
      <c r="BV14" s="150" t="s">
        <v>304</v>
      </c>
      <c r="BW14" s="131"/>
      <c r="BX14" s="147">
        <v>0</v>
      </c>
      <c r="BY14" s="148">
        <v>0</v>
      </c>
      <c r="BZ14" s="148">
        <v>0</v>
      </c>
      <c r="CA14" s="151">
        <v>0</v>
      </c>
      <c r="CC14" s="149">
        <v>0</v>
      </c>
      <c r="CD14" s="150" t="s">
        <v>304</v>
      </c>
      <c r="CF14" s="149">
        <v>0</v>
      </c>
      <c r="CG14" s="150" t="s">
        <v>304</v>
      </c>
    </row>
    <row r="15" spans="1:85" x14ac:dyDescent="0.25">
      <c r="A15" s="133">
        <v>507</v>
      </c>
      <c r="B15" s="134" t="s">
        <v>181</v>
      </c>
      <c r="C15" s="135">
        <v>8</v>
      </c>
      <c r="D15" s="136">
        <v>-10570125.380000001</v>
      </c>
      <c r="E15" s="137">
        <v>-10067904.9</v>
      </c>
      <c r="F15" s="137">
        <v>-10960808.74</v>
      </c>
      <c r="G15" s="137">
        <v>-9700542.8699999992</v>
      </c>
      <c r="H15" s="137">
        <v>-9969872.7899999991</v>
      </c>
      <c r="I15" s="137">
        <v>-9808223.6700000018</v>
      </c>
      <c r="J15" s="137">
        <v>-8499359.2100000009</v>
      </c>
      <c r="K15" s="137">
        <v>-8509378.6400000006</v>
      </c>
      <c r="L15" s="137">
        <v>-10445867.75</v>
      </c>
      <c r="M15" s="137">
        <v>-11550925.670000002</v>
      </c>
      <c r="N15" s="137">
        <v>-10516355.830000002</v>
      </c>
      <c r="O15" s="137">
        <v>-8870410.8499999996</v>
      </c>
      <c r="P15" s="186">
        <v>-10128000</v>
      </c>
      <c r="Q15" s="138">
        <v>-8415000</v>
      </c>
      <c r="R15" s="138">
        <v>-9198000</v>
      </c>
      <c r="S15" s="138">
        <v>-11043000</v>
      </c>
      <c r="T15" s="138">
        <v>-9645000</v>
      </c>
      <c r="U15" s="138">
        <v>-10241000</v>
      </c>
      <c r="V15" s="138">
        <v>-9245000</v>
      </c>
      <c r="W15" s="138">
        <v>-9631000</v>
      </c>
      <c r="X15" s="138">
        <v>-9618000</v>
      </c>
      <c r="Y15" s="138">
        <v>-12028000</v>
      </c>
      <c r="Z15" s="138">
        <v>-11008000</v>
      </c>
      <c r="AA15" s="139">
        <v>-9227000</v>
      </c>
      <c r="AB15" s="136">
        <v>-10128000</v>
      </c>
      <c r="AC15" s="138">
        <v>-8415000</v>
      </c>
      <c r="AD15" s="138">
        <v>-9198000</v>
      </c>
      <c r="AE15" s="138">
        <v>-11043000</v>
      </c>
      <c r="AF15" s="140">
        <v>-9645000</v>
      </c>
      <c r="AG15" s="187">
        <v>-10241000</v>
      </c>
      <c r="AH15" s="138">
        <v>-9245000</v>
      </c>
      <c r="AI15" s="138">
        <v>-9631000</v>
      </c>
      <c r="AJ15" s="138">
        <v>-9618000</v>
      </c>
      <c r="AK15" s="138">
        <v>-12028000</v>
      </c>
      <c r="AL15" s="138">
        <v>-11008000</v>
      </c>
      <c r="AM15" s="140">
        <v>-9227000</v>
      </c>
      <c r="AN15" s="136">
        <v>-9747886.1300000008</v>
      </c>
      <c r="AO15" s="138">
        <v>-8097640.5700000003</v>
      </c>
      <c r="AP15" s="138">
        <v>-8886532.6199999992</v>
      </c>
      <c r="AQ15" s="138">
        <v>-10635611.720000001</v>
      </c>
      <c r="AR15" s="138">
        <v>-9284338.2400000002</v>
      </c>
      <c r="AS15" s="138">
        <v>-9888884.5099999998</v>
      </c>
      <c r="AT15" s="138">
        <v>-8898665.8900000006</v>
      </c>
      <c r="AU15" s="138">
        <v>-9284421.1300000008</v>
      </c>
      <c r="AV15" s="138">
        <v>-9264399.8000000007</v>
      </c>
      <c r="AW15" s="138">
        <v>-11585602.23</v>
      </c>
      <c r="AX15" s="138">
        <v>-10608019.73</v>
      </c>
      <c r="AY15" s="139">
        <v>-8892069.1600000001</v>
      </c>
      <c r="AZ15" s="142">
        <v>-9724150.1699999981</v>
      </c>
      <c r="BA15" s="143">
        <v>-8702501.1799999997</v>
      </c>
      <c r="BB15" s="143">
        <v>-10122662.709999999</v>
      </c>
      <c r="BC15" s="143">
        <v>-8112365.3499999996</v>
      </c>
      <c r="BD15" s="143">
        <v>-9465691.8300000001</v>
      </c>
      <c r="BE15" s="143">
        <v>-9859269.4099999983</v>
      </c>
      <c r="BF15" s="143">
        <v>-7382952.1900000004</v>
      </c>
      <c r="BG15" s="143">
        <v>-9939400.2400000002</v>
      </c>
      <c r="BH15" s="143">
        <v>-9277790.1399999987</v>
      </c>
      <c r="BI15" s="143">
        <v>-10919618.609999999</v>
      </c>
      <c r="BJ15" s="143">
        <v>-11402805.039999997</v>
      </c>
      <c r="BK15" s="144">
        <v>-9908747.1899999995</v>
      </c>
      <c r="BM15" s="145">
        <v>507</v>
      </c>
      <c r="BN15" s="146" t="s">
        <v>181</v>
      </c>
      <c r="BO15" s="147">
        <v>-119469776.3</v>
      </c>
      <c r="BP15" s="148">
        <v>-119427000</v>
      </c>
      <c r="BQ15" s="149">
        <v>-42776.29999999702</v>
      </c>
      <c r="BR15" s="150">
        <v>1.0003581794736534</v>
      </c>
      <c r="BS15" s="130"/>
      <c r="BT15" s="148">
        <v>-115074071.73</v>
      </c>
      <c r="BU15" s="149">
        <v>-4395704.5699999928</v>
      </c>
      <c r="BV15" s="150">
        <v>1.0381989140030927</v>
      </c>
      <c r="BW15" s="131"/>
      <c r="BX15" s="147">
        <v>-119469776.3</v>
      </c>
      <c r="BY15" s="148">
        <v>-119427000</v>
      </c>
      <c r="BZ15" s="148">
        <v>-115074071.73</v>
      </c>
      <c r="CA15" s="151">
        <v>-114817954.05999997</v>
      </c>
      <c r="CC15" s="149">
        <v>-42776.29999999702</v>
      </c>
      <c r="CD15" s="150">
        <v>1.0003581794736534</v>
      </c>
      <c r="CF15" s="149">
        <v>-4395704.5699999928</v>
      </c>
      <c r="CG15" s="150">
        <v>1.0381989140030927</v>
      </c>
    </row>
    <row r="16" spans="1:85" x14ac:dyDescent="0.25">
      <c r="A16" s="133">
        <v>508</v>
      </c>
      <c r="B16" s="134" t="s">
        <v>182</v>
      </c>
      <c r="C16" s="135">
        <v>9</v>
      </c>
      <c r="D16" s="136">
        <v>0</v>
      </c>
      <c r="E16" s="137">
        <v>0</v>
      </c>
      <c r="F16" s="137">
        <v>0</v>
      </c>
      <c r="G16" s="137">
        <v>0</v>
      </c>
      <c r="H16" s="137">
        <v>0</v>
      </c>
      <c r="I16" s="137">
        <v>0</v>
      </c>
      <c r="J16" s="137">
        <v>0</v>
      </c>
      <c r="K16" s="137">
        <v>0</v>
      </c>
      <c r="L16" s="137">
        <v>0</v>
      </c>
      <c r="M16" s="137">
        <v>0</v>
      </c>
      <c r="N16" s="137">
        <v>0</v>
      </c>
      <c r="O16" s="137">
        <v>0</v>
      </c>
      <c r="P16" s="186">
        <v>0</v>
      </c>
      <c r="Q16" s="138">
        <v>0</v>
      </c>
      <c r="R16" s="138">
        <v>0</v>
      </c>
      <c r="S16" s="138">
        <v>0</v>
      </c>
      <c r="T16" s="138">
        <v>0</v>
      </c>
      <c r="U16" s="138">
        <v>0</v>
      </c>
      <c r="V16" s="138">
        <v>0</v>
      </c>
      <c r="W16" s="138">
        <v>0</v>
      </c>
      <c r="X16" s="138">
        <v>0</v>
      </c>
      <c r="Y16" s="138">
        <v>0</v>
      </c>
      <c r="Z16" s="138">
        <v>0</v>
      </c>
      <c r="AA16" s="139">
        <v>0</v>
      </c>
      <c r="AB16" s="136">
        <v>0</v>
      </c>
      <c r="AC16" s="138">
        <v>0</v>
      </c>
      <c r="AD16" s="138">
        <v>0</v>
      </c>
      <c r="AE16" s="138">
        <v>0</v>
      </c>
      <c r="AF16" s="140">
        <v>0</v>
      </c>
      <c r="AG16" s="187">
        <v>0</v>
      </c>
      <c r="AH16" s="138">
        <v>0</v>
      </c>
      <c r="AI16" s="138">
        <v>0</v>
      </c>
      <c r="AJ16" s="138">
        <v>0</v>
      </c>
      <c r="AK16" s="138">
        <v>0</v>
      </c>
      <c r="AL16" s="138">
        <v>0</v>
      </c>
      <c r="AM16" s="140">
        <v>0</v>
      </c>
      <c r="AN16" s="136">
        <v>0</v>
      </c>
      <c r="AO16" s="138">
        <v>0</v>
      </c>
      <c r="AP16" s="138">
        <v>0</v>
      </c>
      <c r="AQ16" s="138">
        <v>0</v>
      </c>
      <c r="AR16" s="138">
        <v>0</v>
      </c>
      <c r="AS16" s="138">
        <v>0</v>
      </c>
      <c r="AT16" s="138">
        <v>0</v>
      </c>
      <c r="AU16" s="138">
        <v>0</v>
      </c>
      <c r="AV16" s="138">
        <v>0</v>
      </c>
      <c r="AW16" s="138">
        <v>0</v>
      </c>
      <c r="AX16" s="138">
        <v>0</v>
      </c>
      <c r="AY16" s="139">
        <v>0</v>
      </c>
      <c r="AZ16" s="142">
        <v>0</v>
      </c>
      <c r="BA16" s="143">
        <v>0</v>
      </c>
      <c r="BB16" s="143">
        <v>0</v>
      </c>
      <c r="BC16" s="143">
        <v>0</v>
      </c>
      <c r="BD16" s="143">
        <v>0</v>
      </c>
      <c r="BE16" s="143">
        <v>0</v>
      </c>
      <c r="BF16" s="143">
        <v>0</v>
      </c>
      <c r="BG16" s="143">
        <v>0</v>
      </c>
      <c r="BH16" s="143">
        <v>0</v>
      </c>
      <c r="BI16" s="143">
        <v>0</v>
      </c>
      <c r="BJ16" s="143">
        <v>0</v>
      </c>
      <c r="BK16" s="144">
        <v>0</v>
      </c>
      <c r="BM16" s="145">
        <v>508</v>
      </c>
      <c r="BN16" s="146" t="s">
        <v>182</v>
      </c>
      <c r="BO16" s="147">
        <v>0</v>
      </c>
      <c r="BP16" s="148">
        <v>0</v>
      </c>
      <c r="BQ16" s="149">
        <v>0</v>
      </c>
      <c r="BR16" s="150" t="s">
        <v>304</v>
      </c>
      <c r="BS16" s="130"/>
      <c r="BT16" s="148">
        <v>0</v>
      </c>
      <c r="BU16" s="149">
        <v>0</v>
      </c>
      <c r="BV16" s="150" t="s">
        <v>304</v>
      </c>
      <c r="BW16" s="131"/>
      <c r="BX16" s="147">
        <v>0</v>
      </c>
      <c r="BY16" s="148">
        <v>0</v>
      </c>
      <c r="BZ16" s="148">
        <v>0</v>
      </c>
      <c r="CA16" s="151">
        <v>0</v>
      </c>
      <c r="CC16" s="149">
        <v>0</v>
      </c>
      <c r="CD16" s="150" t="s">
        <v>304</v>
      </c>
      <c r="CF16" s="149">
        <v>0</v>
      </c>
      <c r="CG16" s="150" t="s">
        <v>304</v>
      </c>
    </row>
    <row r="17" spans="1:85" s="201" customFormat="1" x14ac:dyDescent="0.25">
      <c r="A17" s="188">
        <v>511</v>
      </c>
      <c r="B17" s="189" t="s">
        <v>183</v>
      </c>
      <c r="C17" s="190">
        <v>10</v>
      </c>
      <c r="D17" s="191">
        <v>4725849.3899999997</v>
      </c>
      <c r="E17" s="192">
        <v>4880436.59</v>
      </c>
      <c r="F17" s="192">
        <v>7587821.9800000004</v>
      </c>
      <c r="G17" s="192">
        <v>7154472</v>
      </c>
      <c r="H17" s="192">
        <v>4198803.3099999996</v>
      </c>
      <c r="I17" s="192">
        <v>6716488.3399999971</v>
      </c>
      <c r="J17" s="192">
        <v>5782964.4899999993</v>
      </c>
      <c r="K17" s="192">
        <v>6271232.6900000032</v>
      </c>
      <c r="L17" s="192">
        <v>10513318.93</v>
      </c>
      <c r="M17" s="192">
        <v>12206328.360000005</v>
      </c>
      <c r="N17" s="192">
        <v>4143000.0399999949</v>
      </c>
      <c r="O17" s="192">
        <v>8435845.6400000025</v>
      </c>
      <c r="P17" s="193">
        <v>3848000</v>
      </c>
      <c r="Q17" s="194">
        <v>5706000</v>
      </c>
      <c r="R17" s="194">
        <v>4779000</v>
      </c>
      <c r="S17" s="194">
        <v>5498000</v>
      </c>
      <c r="T17" s="194">
        <v>5766000</v>
      </c>
      <c r="U17" s="194">
        <v>8891000</v>
      </c>
      <c r="V17" s="194">
        <v>11537000</v>
      </c>
      <c r="W17" s="194">
        <v>12244000</v>
      </c>
      <c r="X17" s="194">
        <v>7121000</v>
      </c>
      <c r="Y17" s="194">
        <v>9254000</v>
      </c>
      <c r="Z17" s="194">
        <v>7565000</v>
      </c>
      <c r="AA17" s="195">
        <v>7901000</v>
      </c>
      <c r="AB17" s="191">
        <v>3848000</v>
      </c>
      <c r="AC17" s="194">
        <v>5706000</v>
      </c>
      <c r="AD17" s="194">
        <v>4779000</v>
      </c>
      <c r="AE17" s="194">
        <v>5498000</v>
      </c>
      <c r="AF17" s="196">
        <v>5766000</v>
      </c>
      <c r="AG17" s="197">
        <v>8811228.9653179478</v>
      </c>
      <c r="AH17" s="194">
        <v>11457228.965317948</v>
      </c>
      <c r="AI17" s="194">
        <v>12164228.965317948</v>
      </c>
      <c r="AJ17" s="194">
        <v>7041228.9653179478</v>
      </c>
      <c r="AK17" s="194">
        <v>9174228.9653179478</v>
      </c>
      <c r="AL17" s="194">
        <v>7485228.9653179478</v>
      </c>
      <c r="AM17" s="196">
        <v>7821228.9653179478</v>
      </c>
      <c r="AN17" s="191">
        <v>3756418.05</v>
      </c>
      <c r="AO17" s="194">
        <v>5571085.6699999999</v>
      </c>
      <c r="AP17" s="194">
        <v>4291330.5</v>
      </c>
      <c r="AQ17" s="194">
        <v>4993426.07</v>
      </c>
      <c r="AR17" s="194">
        <v>5378025.3200000003</v>
      </c>
      <c r="AS17" s="194">
        <v>8429927.0800000001</v>
      </c>
      <c r="AT17" s="194">
        <v>8346236.6600000001</v>
      </c>
      <c r="AU17" s="194">
        <v>9036470.6999999993</v>
      </c>
      <c r="AV17" s="194">
        <v>5972329.3799999999</v>
      </c>
      <c r="AW17" s="194">
        <v>8054606.8300000001</v>
      </c>
      <c r="AX17" s="194">
        <v>6669887.2000000002</v>
      </c>
      <c r="AY17" s="195">
        <v>7713750.9199999999</v>
      </c>
      <c r="AZ17" s="198">
        <v>6411142.1900000041</v>
      </c>
      <c r="BA17" s="199">
        <v>5352036.2499999991</v>
      </c>
      <c r="BB17" s="199">
        <v>3630655.53</v>
      </c>
      <c r="BC17" s="199">
        <v>2636955.84</v>
      </c>
      <c r="BD17" s="199">
        <v>5116507.4099999992</v>
      </c>
      <c r="BE17" s="199">
        <v>4946233.1899999985</v>
      </c>
      <c r="BF17" s="199">
        <v>4255011.370000001</v>
      </c>
      <c r="BG17" s="199">
        <v>5482152.4099999992</v>
      </c>
      <c r="BH17" s="199">
        <v>4240114.3399999989</v>
      </c>
      <c r="BI17" s="199">
        <v>6268525.9299999969</v>
      </c>
      <c r="BJ17" s="199">
        <v>7984902.2399999946</v>
      </c>
      <c r="BK17" s="200">
        <v>6638711.1300000036</v>
      </c>
      <c r="BM17" s="202">
        <v>511</v>
      </c>
      <c r="BN17" s="203" t="s">
        <v>183</v>
      </c>
      <c r="BO17" s="204">
        <v>82616561.760000005</v>
      </c>
      <c r="BP17" s="205">
        <v>89551602.757225648</v>
      </c>
      <c r="BQ17" s="206">
        <v>-6935040.9972256422</v>
      </c>
      <c r="BR17" s="207">
        <v>0.92255815883020498</v>
      </c>
      <c r="BS17" s="208"/>
      <c r="BT17" s="205">
        <v>78213494.379999995</v>
      </c>
      <c r="BU17" s="206">
        <v>4403067.3800000101</v>
      </c>
      <c r="BV17" s="207">
        <v>1.056295494976963</v>
      </c>
      <c r="BW17" s="209"/>
      <c r="BX17" s="204">
        <v>82616561.760000005</v>
      </c>
      <c r="BY17" s="205">
        <v>89551602.757225648</v>
      </c>
      <c r="BZ17" s="205">
        <v>78213494.379999995</v>
      </c>
      <c r="CA17" s="210">
        <v>62962947.829999991</v>
      </c>
      <c r="CC17" s="206">
        <v>-6935040.9972256422</v>
      </c>
      <c r="CD17" s="207">
        <v>0.92255815883020498</v>
      </c>
      <c r="CF17" s="211">
        <v>4403067.3800000101</v>
      </c>
      <c r="CG17" s="207">
        <v>1.056295494976963</v>
      </c>
    </row>
    <row r="18" spans="1:85" x14ac:dyDescent="0.25">
      <c r="A18" s="133">
        <v>512</v>
      </c>
      <c r="B18" s="134" t="s">
        <v>184</v>
      </c>
      <c r="C18" s="135">
        <v>11</v>
      </c>
      <c r="D18" s="136">
        <v>374685.95</v>
      </c>
      <c r="E18" s="137">
        <v>498254.05</v>
      </c>
      <c r="F18" s="137">
        <v>714009.7</v>
      </c>
      <c r="G18" s="137">
        <v>615684.06999999995</v>
      </c>
      <c r="H18" s="137">
        <v>1500096.11</v>
      </c>
      <c r="I18" s="137">
        <v>926981.80999999994</v>
      </c>
      <c r="J18" s="137">
        <v>652341</v>
      </c>
      <c r="K18" s="137">
        <v>399945.78</v>
      </c>
      <c r="L18" s="137">
        <v>1190841.3399999999</v>
      </c>
      <c r="M18" s="137">
        <v>1377545.15</v>
      </c>
      <c r="N18" s="137">
        <v>1350927.9700000002</v>
      </c>
      <c r="O18" s="137">
        <v>772517</v>
      </c>
      <c r="P18" s="186">
        <v>214000</v>
      </c>
      <c r="Q18" s="138">
        <v>349000</v>
      </c>
      <c r="R18" s="138">
        <v>544000</v>
      </c>
      <c r="S18" s="138">
        <v>487000</v>
      </c>
      <c r="T18" s="138">
        <v>916000</v>
      </c>
      <c r="U18" s="138">
        <v>922000</v>
      </c>
      <c r="V18" s="138">
        <v>230000</v>
      </c>
      <c r="W18" s="138">
        <v>306000</v>
      </c>
      <c r="X18" s="138">
        <v>892000</v>
      </c>
      <c r="Y18" s="138">
        <v>1299000</v>
      </c>
      <c r="Z18" s="138">
        <v>764000</v>
      </c>
      <c r="AA18" s="139">
        <v>847000</v>
      </c>
      <c r="AB18" s="136">
        <v>214000</v>
      </c>
      <c r="AC18" s="138">
        <v>349000</v>
      </c>
      <c r="AD18" s="138">
        <v>544000</v>
      </c>
      <c r="AE18" s="138">
        <v>487000</v>
      </c>
      <c r="AF18" s="140">
        <v>916000</v>
      </c>
      <c r="AG18" s="187">
        <v>922000</v>
      </c>
      <c r="AH18" s="138">
        <v>230000</v>
      </c>
      <c r="AI18" s="138">
        <v>306000</v>
      </c>
      <c r="AJ18" s="138">
        <v>892000</v>
      </c>
      <c r="AK18" s="138">
        <v>1299000</v>
      </c>
      <c r="AL18" s="138">
        <v>764000</v>
      </c>
      <c r="AM18" s="140">
        <v>847000</v>
      </c>
      <c r="AN18" s="136">
        <v>240435</v>
      </c>
      <c r="AO18" s="138">
        <v>393188</v>
      </c>
      <c r="AP18" s="138">
        <v>612104</v>
      </c>
      <c r="AQ18" s="138">
        <v>548281.18000000005</v>
      </c>
      <c r="AR18" s="138">
        <v>1030885</v>
      </c>
      <c r="AS18" s="138">
        <v>1037243.38</v>
      </c>
      <c r="AT18" s="138">
        <v>258530</v>
      </c>
      <c r="AU18" s="138">
        <v>344355.78</v>
      </c>
      <c r="AV18" s="138">
        <v>1004170.08</v>
      </c>
      <c r="AW18" s="138">
        <v>1462217.87</v>
      </c>
      <c r="AX18" s="138">
        <v>858577.26</v>
      </c>
      <c r="AY18" s="139">
        <v>953415.3</v>
      </c>
      <c r="AZ18" s="142">
        <v>251183</v>
      </c>
      <c r="BA18" s="143">
        <v>397116.4</v>
      </c>
      <c r="BB18" s="143">
        <v>700546</v>
      </c>
      <c r="BC18" s="143">
        <v>494579.21</v>
      </c>
      <c r="BD18" s="143">
        <v>740145.77</v>
      </c>
      <c r="BE18" s="143">
        <v>892046.39999999991</v>
      </c>
      <c r="BF18" s="143">
        <v>395294.49999999994</v>
      </c>
      <c r="BG18" s="143">
        <v>317142</v>
      </c>
      <c r="BH18" s="143">
        <v>902127.94000000006</v>
      </c>
      <c r="BI18" s="143">
        <v>1144504.6600000001</v>
      </c>
      <c r="BJ18" s="143">
        <v>1190070.6299999999</v>
      </c>
      <c r="BK18" s="144">
        <v>591895.4</v>
      </c>
      <c r="BM18" s="145">
        <v>512</v>
      </c>
      <c r="BN18" s="146" t="s">
        <v>184</v>
      </c>
      <c r="BO18" s="147">
        <v>10373829.93</v>
      </c>
      <c r="BP18" s="148">
        <v>7770000</v>
      </c>
      <c r="BQ18" s="149">
        <v>2603829.9299999997</v>
      </c>
      <c r="BR18" s="150">
        <v>1.3351132471042471</v>
      </c>
      <c r="BS18" s="130"/>
      <c r="BT18" s="148">
        <v>8743402.8499999996</v>
      </c>
      <c r="BU18" s="149">
        <v>1630427.08</v>
      </c>
      <c r="BV18" s="150">
        <v>1.1864751182086961</v>
      </c>
      <c r="BW18" s="131"/>
      <c r="BX18" s="147">
        <v>10373829.93</v>
      </c>
      <c r="BY18" s="148">
        <v>7770000</v>
      </c>
      <c r="BZ18" s="148">
        <v>8743402.8499999996</v>
      </c>
      <c r="CA18" s="151">
        <v>8016651.9100000001</v>
      </c>
      <c r="CC18" s="149">
        <v>2603829.9299999997</v>
      </c>
      <c r="CD18" s="150">
        <v>1.3351132471042471</v>
      </c>
      <c r="CF18" s="149">
        <v>1630427.08</v>
      </c>
      <c r="CG18" s="150">
        <v>1.1864751182086961</v>
      </c>
    </row>
    <row r="19" spans="1:85" x14ac:dyDescent="0.25">
      <c r="A19" s="133">
        <v>513</v>
      </c>
      <c r="B19" s="134" t="s">
        <v>185</v>
      </c>
      <c r="C19" s="135">
        <v>12</v>
      </c>
      <c r="D19" s="136">
        <v>19466.75</v>
      </c>
      <c r="E19" s="137">
        <v>17916.439999999999</v>
      </c>
      <c r="F19" s="137">
        <v>9689.4699999999993</v>
      </c>
      <c r="G19" s="137">
        <v>10815.58</v>
      </c>
      <c r="H19" s="137">
        <v>28600.51</v>
      </c>
      <c r="I19" s="137">
        <v>15485.189999999999</v>
      </c>
      <c r="J19" s="137">
        <v>9683.2799999999988</v>
      </c>
      <c r="K19" s="137">
        <v>8402.74</v>
      </c>
      <c r="L19" s="137">
        <v>17782.54</v>
      </c>
      <c r="M19" s="137">
        <v>13197.99</v>
      </c>
      <c r="N19" s="137">
        <v>16649.260000000002</v>
      </c>
      <c r="O19" s="137">
        <v>18520.180000000004</v>
      </c>
      <c r="P19" s="186">
        <v>33000</v>
      </c>
      <c r="Q19" s="138">
        <v>33000</v>
      </c>
      <c r="R19" s="138">
        <v>33000</v>
      </c>
      <c r="S19" s="138">
        <v>33000</v>
      </c>
      <c r="T19" s="138">
        <v>33000</v>
      </c>
      <c r="U19" s="138">
        <v>33000</v>
      </c>
      <c r="V19" s="138">
        <v>33000</v>
      </c>
      <c r="W19" s="138">
        <v>34000</v>
      </c>
      <c r="X19" s="138">
        <v>34000</v>
      </c>
      <c r="Y19" s="138">
        <v>34000</v>
      </c>
      <c r="Z19" s="138">
        <v>34000</v>
      </c>
      <c r="AA19" s="139">
        <v>33000</v>
      </c>
      <c r="AB19" s="136">
        <v>33000</v>
      </c>
      <c r="AC19" s="138">
        <v>33000</v>
      </c>
      <c r="AD19" s="138">
        <v>33000</v>
      </c>
      <c r="AE19" s="138">
        <v>33000</v>
      </c>
      <c r="AF19" s="140">
        <v>33000</v>
      </c>
      <c r="AG19" s="187">
        <v>33000</v>
      </c>
      <c r="AH19" s="138">
        <v>33000</v>
      </c>
      <c r="AI19" s="138">
        <v>34000</v>
      </c>
      <c r="AJ19" s="138">
        <v>34000</v>
      </c>
      <c r="AK19" s="138">
        <v>34000</v>
      </c>
      <c r="AL19" s="138">
        <v>34000</v>
      </c>
      <c r="AM19" s="140">
        <v>33000</v>
      </c>
      <c r="AN19" s="136">
        <v>9660.23</v>
      </c>
      <c r="AO19" s="138">
        <v>13744.51</v>
      </c>
      <c r="AP19" s="138">
        <v>10310.27</v>
      </c>
      <c r="AQ19" s="138">
        <v>14998.34</v>
      </c>
      <c r="AR19" s="138">
        <v>11507.71</v>
      </c>
      <c r="AS19" s="138">
        <v>14743.66</v>
      </c>
      <c r="AT19" s="138">
        <v>5355.47</v>
      </c>
      <c r="AU19" s="138">
        <v>15682.27</v>
      </c>
      <c r="AV19" s="138">
        <v>24361.86</v>
      </c>
      <c r="AW19" s="138">
        <v>11969.58</v>
      </c>
      <c r="AX19" s="138">
        <v>18098.099999999999</v>
      </c>
      <c r="AY19" s="139">
        <v>55282.66</v>
      </c>
      <c r="AZ19" s="142">
        <v>18073.310000000001</v>
      </c>
      <c r="BA19" s="143">
        <v>8302.56</v>
      </c>
      <c r="BB19" s="143">
        <v>9778.23</v>
      </c>
      <c r="BC19" s="143">
        <v>12593.56</v>
      </c>
      <c r="BD19" s="143">
        <v>8425.4599999999991</v>
      </c>
      <c r="BE19" s="143">
        <v>14824.669999999998</v>
      </c>
      <c r="BF19" s="143">
        <v>98543.39</v>
      </c>
      <c r="BG19" s="143">
        <v>11220.05</v>
      </c>
      <c r="BH19" s="143">
        <v>5175.8</v>
      </c>
      <c r="BI19" s="143">
        <v>32916.36</v>
      </c>
      <c r="BJ19" s="143">
        <v>8454.83</v>
      </c>
      <c r="BK19" s="144">
        <v>24102.65</v>
      </c>
      <c r="BM19" s="145">
        <v>513</v>
      </c>
      <c r="BN19" s="146" t="s">
        <v>185</v>
      </c>
      <c r="BO19" s="147">
        <v>186209.93</v>
      </c>
      <c r="BP19" s="148">
        <v>400000</v>
      </c>
      <c r="BQ19" s="149">
        <v>-213790.07</v>
      </c>
      <c r="BR19" s="150">
        <v>0.46552482499999998</v>
      </c>
      <c r="BS19" s="130"/>
      <c r="BT19" s="148">
        <v>205714.66</v>
      </c>
      <c r="BU19" s="149">
        <v>-19504.73000000001</v>
      </c>
      <c r="BV19" s="150">
        <v>0.90518551278746973</v>
      </c>
      <c r="BW19" s="131"/>
      <c r="BX19" s="147">
        <v>186209.93</v>
      </c>
      <c r="BY19" s="148">
        <v>400000</v>
      </c>
      <c r="BZ19" s="148">
        <v>205714.66</v>
      </c>
      <c r="CA19" s="151">
        <v>252410.86999999994</v>
      </c>
      <c r="CC19" s="149">
        <v>-213790.07</v>
      </c>
      <c r="CD19" s="150">
        <v>0.46552482499999998</v>
      </c>
      <c r="CF19" s="149">
        <v>-19504.73000000001</v>
      </c>
      <c r="CG19" s="150">
        <v>0.90518551278746973</v>
      </c>
    </row>
    <row r="20" spans="1:85" x14ac:dyDescent="0.25">
      <c r="A20" s="133">
        <v>516</v>
      </c>
      <c r="B20" s="134" t="s">
        <v>186</v>
      </c>
      <c r="C20" s="135">
        <v>13</v>
      </c>
      <c r="D20" s="136">
        <v>0</v>
      </c>
      <c r="E20" s="137">
        <v>0</v>
      </c>
      <c r="F20" s="137">
        <v>0</v>
      </c>
      <c r="G20" s="137">
        <v>0</v>
      </c>
      <c r="H20" s="137">
        <v>0</v>
      </c>
      <c r="I20" s="137">
        <v>0</v>
      </c>
      <c r="J20" s="137">
        <v>0</v>
      </c>
      <c r="K20" s="137">
        <v>0</v>
      </c>
      <c r="L20" s="137">
        <v>0</v>
      </c>
      <c r="M20" s="137">
        <v>0</v>
      </c>
      <c r="N20" s="137">
        <v>0</v>
      </c>
      <c r="O20" s="137">
        <v>0</v>
      </c>
      <c r="P20" s="186">
        <v>0</v>
      </c>
      <c r="Q20" s="138">
        <v>0</v>
      </c>
      <c r="R20" s="138">
        <v>0</v>
      </c>
      <c r="S20" s="138">
        <v>0</v>
      </c>
      <c r="T20" s="138">
        <v>0</v>
      </c>
      <c r="U20" s="138">
        <v>0</v>
      </c>
      <c r="V20" s="138">
        <v>0</v>
      </c>
      <c r="W20" s="138">
        <v>0</v>
      </c>
      <c r="X20" s="138">
        <v>0</v>
      </c>
      <c r="Y20" s="138">
        <v>0</v>
      </c>
      <c r="Z20" s="138">
        <v>0</v>
      </c>
      <c r="AA20" s="139">
        <v>0</v>
      </c>
      <c r="AB20" s="136">
        <v>0</v>
      </c>
      <c r="AC20" s="138">
        <v>0</v>
      </c>
      <c r="AD20" s="138">
        <v>0</v>
      </c>
      <c r="AE20" s="138">
        <v>0</v>
      </c>
      <c r="AF20" s="140">
        <v>0</v>
      </c>
      <c r="AG20" s="187">
        <v>0</v>
      </c>
      <c r="AH20" s="138">
        <v>0</v>
      </c>
      <c r="AI20" s="138">
        <v>0</v>
      </c>
      <c r="AJ20" s="138">
        <v>0</v>
      </c>
      <c r="AK20" s="138">
        <v>0</v>
      </c>
      <c r="AL20" s="138">
        <v>0</v>
      </c>
      <c r="AM20" s="140">
        <v>0</v>
      </c>
      <c r="AN20" s="136">
        <v>0</v>
      </c>
      <c r="AO20" s="138">
        <v>0</v>
      </c>
      <c r="AP20" s="138">
        <v>0</v>
      </c>
      <c r="AQ20" s="138">
        <v>0</v>
      </c>
      <c r="AR20" s="138">
        <v>0</v>
      </c>
      <c r="AS20" s="138">
        <v>0</v>
      </c>
      <c r="AT20" s="138">
        <v>0</v>
      </c>
      <c r="AU20" s="138">
        <v>0</v>
      </c>
      <c r="AV20" s="138">
        <v>0</v>
      </c>
      <c r="AW20" s="138">
        <v>0</v>
      </c>
      <c r="AX20" s="138">
        <v>0</v>
      </c>
      <c r="AY20" s="139">
        <v>0</v>
      </c>
      <c r="AZ20" s="142">
        <v>0</v>
      </c>
      <c r="BA20" s="143">
        <v>0</v>
      </c>
      <c r="BB20" s="143">
        <v>0</v>
      </c>
      <c r="BC20" s="143">
        <v>0</v>
      </c>
      <c r="BD20" s="143">
        <v>0</v>
      </c>
      <c r="BE20" s="143">
        <v>0</v>
      </c>
      <c r="BF20" s="143">
        <v>0</v>
      </c>
      <c r="BG20" s="143">
        <v>0</v>
      </c>
      <c r="BH20" s="143">
        <v>0</v>
      </c>
      <c r="BI20" s="143">
        <v>0</v>
      </c>
      <c r="BJ20" s="143">
        <v>0</v>
      </c>
      <c r="BK20" s="144">
        <v>0</v>
      </c>
      <c r="BM20" s="145">
        <v>516</v>
      </c>
      <c r="BN20" s="146" t="s">
        <v>186</v>
      </c>
      <c r="BO20" s="147">
        <v>0</v>
      </c>
      <c r="BP20" s="148">
        <v>0</v>
      </c>
      <c r="BQ20" s="149">
        <v>0</v>
      </c>
      <c r="BR20" s="150" t="s">
        <v>304</v>
      </c>
      <c r="BS20" s="130"/>
      <c r="BT20" s="148">
        <v>0</v>
      </c>
      <c r="BU20" s="149">
        <v>0</v>
      </c>
      <c r="BV20" s="150" t="s">
        <v>304</v>
      </c>
      <c r="BW20" s="131"/>
      <c r="BX20" s="147">
        <v>0</v>
      </c>
      <c r="BY20" s="148">
        <v>0</v>
      </c>
      <c r="BZ20" s="148">
        <v>0</v>
      </c>
      <c r="CA20" s="151">
        <v>0</v>
      </c>
      <c r="CC20" s="149">
        <v>0</v>
      </c>
      <c r="CD20" s="150" t="s">
        <v>304</v>
      </c>
      <c r="CF20" s="149">
        <v>0</v>
      </c>
      <c r="CG20" s="150" t="s">
        <v>304</v>
      </c>
    </row>
    <row r="21" spans="1:85" s="201" customFormat="1" x14ac:dyDescent="0.25">
      <c r="A21" s="188">
        <v>518</v>
      </c>
      <c r="B21" s="189" t="s">
        <v>187</v>
      </c>
      <c r="C21" s="190">
        <v>14</v>
      </c>
      <c r="D21" s="191">
        <v>19107107.960000001</v>
      </c>
      <c r="E21" s="192">
        <v>17224333.260000002</v>
      </c>
      <c r="F21" s="192">
        <v>17535837.370000001</v>
      </c>
      <c r="G21" s="192">
        <v>22992256.129999999</v>
      </c>
      <c r="H21" s="192">
        <v>19373480.68</v>
      </c>
      <c r="I21" s="192">
        <v>30003222.159999982</v>
      </c>
      <c r="J21" s="192">
        <v>18561161.530000009</v>
      </c>
      <c r="K21" s="192">
        <v>17930238.390000008</v>
      </c>
      <c r="L21" s="192">
        <v>17869036.089999996</v>
      </c>
      <c r="M21" s="192">
        <v>20957747.810000028</v>
      </c>
      <c r="N21" s="192">
        <v>17108634.109999999</v>
      </c>
      <c r="O21" s="192">
        <v>23663377.700000022</v>
      </c>
      <c r="P21" s="191">
        <v>20013000</v>
      </c>
      <c r="Q21" s="194">
        <v>20013000</v>
      </c>
      <c r="R21" s="194">
        <v>20013000</v>
      </c>
      <c r="S21" s="194">
        <v>18379000</v>
      </c>
      <c r="T21" s="194">
        <v>18379000</v>
      </c>
      <c r="U21" s="194">
        <v>18379000</v>
      </c>
      <c r="V21" s="194">
        <v>16047000</v>
      </c>
      <c r="W21" s="194">
        <v>16047000</v>
      </c>
      <c r="X21" s="194">
        <v>16047000</v>
      </c>
      <c r="Y21" s="194">
        <v>16047000</v>
      </c>
      <c r="Z21" s="194">
        <v>16047000</v>
      </c>
      <c r="AA21" s="195">
        <v>16047000</v>
      </c>
      <c r="AB21" s="191">
        <v>20013000</v>
      </c>
      <c r="AC21" s="194">
        <v>20013000</v>
      </c>
      <c r="AD21" s="194">
        <v>20013000</v>
      </c>
      <c r="AE21" s="194">
        <v>18379000</v>
      </c>
      <c r="AF21" s="196">
        <v>18379000</v>
      </c>
      <c r="AG21" s="197">
        <v>20368283.243061952</v>
      </c>
      <c r="AH21" s="194">
        <v>18036283.243061952</v>
      </c>
      <c r="AI21" s="194">
        <v>18036283.243061952</v>
      </c>
      <c r="AJ21" s="194">
        <v>18036283.243061952</v>
      </c>
      <c r="AK21" s="194">
        <v>18036283.243061952</v>
      </c>
      <c r="AL21" s="194">
        <v>18036283.243061952</v>
      </c>
      <c r="AM21" s="196">
        <v>18036283.243061952</v>
      </c>
      <c r="AN21" s="191">
        <v>15103237.970000001</v>
      </c>
      <c r="AO21" s="194">
        <v>10832775.52</v>
      </c>
      <c r="AP21" s="194">
        <v>14593413.810000001</v>
      </c>
      <c r="AQ21" s="194">
        <v>12413480.76</v>
      </c>
      <c r="AR21" s="194">
        <v>14437852.01</v>
      </c>
      <c r="AS21" s="194">
        <v>20832504.469999999</v>
      </c>
      <c r="AT21" s="194">
        <v>14787984.23</v>
      </c>
      <c r="AU21" s="194">
        <v>12394157.359999999</v>
      </c>
      <c r="AV21" s="194">
        <v>12916955.49</v>
      </c>
      <c r="AW21" s="194">
        <v>15904331.07</v>
      </c>
      <c r="AX21" s="194">
        <v>14388705.539999999</v>
      </c>
      <c r="AY21" s="195">
        <v>18673044.079999998</v>
      </c>
      <c r="AZ21" s="198">
        <v>11350660.529999996</v>
      </c>
      <c r="BA21" s="199">
        <v>10700306.980000006</v>
      </c>
      <c r="BB21" s="199">
        <v>13513406.09</v>
      </c>
      <c r="BC21" s="199">
        <v>12405886.59</v>
      </c>
      <c r="BD21" s="199">
        <v>11957353.289999992</v>
      </c>
      <c r="BE21" s="199">
        <v>16705614.700000012</v>
      </c>
      <c r="BF21" s="199">
        <v>11568881.20000001</v>
      </c>
      <c r="BG21" s="199">
        <v>23085987.560000014</v>
      </c>
      <c r="BH21" s="199">
        <v>12912335.040000005</v>
      </c>
      <c r="BI21" s="199">
        <v>12844968.090000007</v>
      </c>
      <c r="BJ21" s="199">
        <v>19368379.519999996</v>
      </c>
      <c r="BK21" s="200">
        <v>16420706.549999986</v>
      </c>
      <c r="BM21" s="202">
        <v>518</v>
      </c>
      <c r="BN21" s="203" t="s">
        <v>187</v>
      </c>
      <c r="BO21" s="204">
        <v>242326433.19000009</v>
      </c>
      <c r="BP21" s="205">
        <v>225382982.70143372</v>
      </c>
      <c r="BQ21" s="206">
        <v>16943450.488566369</v>
      </c>
      <c r="BR21" s="207">
        <v>1.0751762634671114</v>
      </c>
      <c r="BS21" s="208"/>
      <c r="BT21" s="205">
        <v>177278442.31</v>
      </c>
      <c r="BU21" s="206">
        <v>65047990.880000085</v>
      </c>
      <c r="BV21" s="207">
        <v>1.3669255552587334</v>
      </c>
      <c r="BW21" s="209"/>
      <c r="BX21" s="147">
        <v>242326433.19000009</v>
      </c>
      <c r="BY21" s="148">
        <v>225382982.70143372</v>
      </c>
      <c r="BZ21" s="205">
        <v>177278442.31</v>
      </c>
      <c r="CA21" s="210">
        <v>172834486.14000002</v>
      </c>
      <c r="CC21" s="149">
        <v>16943450.488566369</v>
      </c>
      <c r="CD21" s="207">
        <v>1.0751762634671114</v>
      </c>
      <c r="CE21" s="1375">
        <v>64142330.270000622</v>
      </c>
      <c r="CF21" s="149">
        <v>65047990.880000085</v>
      </c>
      <c r="CG21" s="207">
        <v>1.3669255552587334</v>
      </c>
    </row>
    <row r="22" spans="1:85" x14ac:dyDescent="0.25">
      <c r="A22" s="133">
        <v>521</v>
      </c>
      <c r="B22" s="134" t="s">
        <v>188</v>
      </c>
      <c r="C22" s="135">
        <v>15</v>
      </c>
      <c r="D22" s="136">
        <v>180855873</v>
      </c>
      <c r="E22" s="137">
        <v>177755503</v>
      </c>
      <c r="F22" s="137">
        <v>186546332.19999999</v>
      </c>
      <c r="G22" s="137">
        <v>187969573.63</v>
      </c>
      <c r="H22" s="137">
        <v>186667288.61000001</v>
      </c>
      <c r="I22" s="137">
        <v>187816576</v>
      </c>
      <c r="J22" s="137">
        <v>254203768</v>
      </c>
      <c r="K22" s="137">
        <v>189153357</v>
      </c>
      <c r="L22" s="137">
        <v>190601347.19</v>
      </c>
      <c r="M22" s="137">
        <v>187490469.56999999</v>
      </c>
      <c r="N22" s="137">
        <v>250648620</v>
      </c>
      <c r="O22" s="137">
        <v>220522822.28000003</v>
      </c>
      <c r="P22" s="186">
        <v>183978000</v>
      </c>
      <c r="Q22" s="138">
        <v>180668000</v>
      </c>
      <c r="R22" s="138">
        <v>184123000</v>
      </c>
      <c r="S22" s="138">
        <v>182781000</v>
      </c>
      <c r="T22" s="138">
        <v>183626000</v>
      </c>
      <c r="U22" s="138">
        <v>183602000</v>
      </c>
      <c r="V22" s="138">
        <v>253619000</v>
      </c>
      <c r="W22" s="138">
        <v>187051000</v>
      </c>
      <c r="X22" s="138">
        <v>184806000</v>
      </c>
      <c r="Y22" s="138">
        <v>184450000</v>
      </c>
      <c r="Z22" s="138">
        <v>231797000</v>
      </c>
      <c r="AA22" s="139">
        <v>213313000</v>
      </c>
      <c r="AB22" s="136">
        <v>183978000</v>
      </c>
      <c r="AC22" s="138">
        <v>180668000</v>
      </c>
      <c r="AD22" s="138">
        <v>184123000</v>
      </c>
      <c r="AE22" s="138">
        <v>182781000</v>
      </c>
      <c r="AF22" s="140">
        <v>183626000</v>
      </c>
      <c r="AG22" s="187">
        <v>182712305.14285713</v>
      </c>
      <c r="AH22" s="138">
        <v>252729305.14285713</v>
      </c>
      <c r="AI22" s="138">
        <v>186161305.14285713</v>
      </c>
      <c r="AJ22" s="138">
        <v>183916305.14285713</v>
      </c>
      <c r="AK22" s="138">
        <v>183560305.14285713</v>
      </c>
      <c r="AL22" s="138">
        <v>230907305.14285713</v>
      </c>
      <c r="AM22" s="140">
        <v>212423305.14285713</v>
      </c>
      <c r="AN22" s="136">
        <v>161039222.63999999</v>
      </c>
      <c r="AO22" s="138">
        <v>159414526.88</v>
      </c>
      <c r="AP22" s="138">
        <v>168134078</v>
      </c>
      <c r="AQ22" s="138">
        <v>165613995.46000001</v>
      </c>
      <c r="AR22" s="138">
        <v>167643001.72999999</v>
      </c>
      <c r="AS22" s="138">
        <v>168643977.75999999</v>
      </c>
      <c r="AT22" s="138">
        <v>225063306.61000001</v>
      </c>
      <c r="AU22" s="138">
        <v>169879279.59999999</v>
      </c>
      <c r="AV22" s="138">
        <v>172763725.91</v>
      </c>
      <c r="AW22" s="138">
        <v>170512199.63</v>
      </c>
      <c r="AX22" s="138">
        <v>220667113.41999999</v>
      </c>
      <c r="AY22" s="139">
        <v>201753601.88</v>
      </c>
      <c r="AZ22" s="142">
        <v>142329883</v>
      </c>
      <c r="BA22" s="143">
        <v>140458777</v>
      </c>
      <c r="BB22" s="143">
        <v>143746484.99999997</v>
      </c>
      <c r="BC22" s="143">
        <v>147406438</v>
      </c>
      <c r="BD22" s="143">
        <v>146411546.84</v>
      </c>
      <c r="BE22" s="143">
        <v>147148322</v>
      </c>
      <c r="BF22" s="143">
        <v>198104411</v>
      </c>
      <c r="BG22" s="143">
        <v>151008541</v>
      </c>
      <c r="BH22" s="143">
        <v>154197588.00000003</v>
      </c>
      <c r="BI22" s="143">
        <v>153259339</v>
      </c>
      <c r="BJ22" s="143">
        <v>197005314</v>
      </c>
      <c r="BK22" s="144">
        <v>178183291</v>
      </c>
      <c r="BM22" s="145">
        <v>521</v>
      </c>
      <c r="BN22" s="146" t="s">
        <v>188</v>
      </c>
      <c r="BO22" s="147">
        <v>2400231530.48</v>
      </c>
      <c r="BP22" s="148">
        <v>2347586135.9999995</v>
      </c>
      <c r="BQ22" s="149">
        <v>52645394.480000496</v>
      </c>
      <c r="BR22" s="150">
        <v>1.0224253302882857</v>
      </c>
      <c r="BS22" s="130"/>
      <c r="BT22" s="148">
        <v>2151128029.52</v>
      </c>
      <c r="BU22" s="149">
        <v>249103500.96000004</v>
      </c>
      <c r="BV22" s="150">
        <v>1.1158013365739019</v>
      </c>
      <c r="BW22" s="131"/>
      <c r="BX22" s="212">
        <v>2400231530.48</v>
      </c>
      <c r="BY22" s="213">
        <v>2347586135.9999995</v>
      </c>
      <c r="BZ22" s="148">
        <v>2151128029.52</v>
      </c>
      <c r="CA22" s="151">
        <v>1899259935.8400002</v>
      </c>
      <c r="CC22" s="214">
        <v>52645394.480000496</v>
      </c>
      <c r="CD22" s="150">
        <v>1.0224253302882857</v>
      </c>
      <c r="CE22" s="1376"/>
      <c r="CF22" s="214">
        <v>249103500.96000004</v>
      </c>
      <c r="CG22" s="150">
        <v>1.1158013365739019</v>
      </c>
    </row>
    <row r="23" spans="1:85" x14ac:dyDescent="0.25">
      <c r="A23" s="133">
        <v>524</v>
      </c>
      <c r="B23" s="134" t="s">
        <v>189</v>
      </c>
      <c r="C23" s="135">
        <v>16</v>
      </c>
      <c r="D23" s="136">
        <v>61248159</v>
      </c>
      <c r="E23" s="137">
        <v>60132594</v>
      </c>
      <c r="F23" s="137">
        <v>63067043.799999997</v>
      </c>
      <c r="G23" s="137">
        <v>63115353.590000004</v>
      </c>
      <c r="H23" s="137">
        <v>63221676.920000002</v>
      </c>
      <c r="I23" s="137">
        <v>63650942.000000015</v>
      </c>
      <c r="J23" s="137">
        <v>85609472.000000089</v>
      </c>
      <c r="K23" s="137">
        <v>63304585.000000007</v>
      </c>
      <c r="L23" s="137">
        <v>63705555.800000034</v>
      </c>
      <c r="M23" s="137">
        <v>62508197.439999968</v>
      </c>
      <c r="N23" s="137">
        <v>82409298.00000003</v>
      </c>
      <c r="O23" s="137">
        <v>69165762.720000044</v>
      </c>
      <c r="P23" s="186">
        <v>62536000</v>
      </c>
      <c r="Q23" s="138">
        <v>61407000</v>
      </c>
      <c r="R23" s="138">
        <v>62587000</v>
      </c>
      <c r="S23" s="138">
        <v>62128000</v>
      </c>
      <c r="T23" s="138">
        <v>62416000</v>
      </c>
      <c r="U23" s="138">
        <v>62410000</v>
      </c>
      <c r="V23" s="138">
        <v>86333000</v>
      </c>
      <c r="W23" s="138">
        <v>63445000</v>
      </c>
      <c r="X23" s="138">
        <v>62454000</v>
      </c>
      <c r="Y23" s="138">
        <v>62024000</v>
      </c>
      <c r="Z23" s="138">
        <v>77014000</v>
      </c>
      <c r="AA23" s="139">
        <v>66127000</v>
      </c>
      <c r="AB23" s="136">
        <v>62536000</v>
      </c>
      <c r="AC23" s="138">
        <v>61407000</v>
      </c>
      <c r="AD23" s="138">
        <v>62587000</v>
      </c>
      <c r="AE23" s="138">
        <v>62128000</v>
      </c>
      <c r="AF23" s="140">
        <v>62416000</v>
      </c>
      <c r="AG23" s="187">
        <v>62023950.488343395</v>
      </c>
      <c r="AH23" s="138">
        <v>85946950.488343388</v>
      </c>
      <c r="AI23" s="138">
        <v>63058950.488343395</v>
      </c>
      <c r="AJ23" s="138">
        <v>62067950.488343395</v>
      </c>
      <c r="AK23" s="138">
        <v>61637950.488343395</v>
      </c>
      <c r="AL23" s="138">
        <v>76627950.488343388</v>
      </c>
      <c r="AM23" s="140">
        <v>65740950.488343395</v>
      </c>
      <c r="AN23" s="136">
        <v>54542303.759999998</v>
      </c>
      <c r="AO23" s="138">
        <v>53962342.780000001</v>
      </c>
      <c r="AP23" s="138">
        <v>56850043.5</v>
      </c>
      <c r="AQ23" s="138">
        <v>56129443.539999999</v>
      </c>
      <c r="AR23" s="138">
        <v>56819598.270000003</v>
      </c>
      <c r="AS23" s="138">
        <v>57174478.490000002</v>
      </c>
      <c r="AT23" s="138">
        <v>76331436.989999995</v>
      </c>
      <c r="AU23" s="138">
        <v>57470315</v>
      </c>
      <c r="AV23" s="138">
        <v>58116216.090000004</v>
      </c>
      <c r="AW23" s="138">
        <v>57138428.369999997</v>
      </c>
      <c r="AX23" s="138">
        <v>72792578.579999998</v>
      </c>
      <c r="AY23" s="139">
        <v>63010195.119999997</v>
      </c>
      <c r="AZ23" s="142">
        <v>48113872.999999985</v>
      </c>
      <c r="BA23" s="143">
        <v>47522519.5</v>
      </c>
      <c r="BB23" s="143">
        <v>48643455.500000015</v>
      </c>
      <c r="BC23" s="143">
        <v>49931597.99999997</v>
      </c>
      <c r="BD23" s="143">
        <v>49596134.99999997</v>
      </c>
      <c r="BE23" s="143">
        <v>49841415</v>
      </c>
      <c r="BF23" s="143">
        <v>67184080</v>
      </c>
      <c r="BG23" s="143">
        <v>50965841.999999963</v>
      </c>
      <c r="BH23" s="143">
        <v>51816007.99999997</v>
      </c>
      <c r="BI23" s="143">
        <v>51109386.999999978</v>
      </c>
      <c r="BJ23" s="143">
        <v>64707863.999999963</v>
      </c>
      <c r="BK23" s="144">
        <v>55442233.999999993</v>
      </c>
      <c r="BM23" s="145">
        <v>524</v>
      </c>
      <c r="BN23" s="146" t="s">
        <v>189</v>
      </c>
      <c r="BO23" s="147">
        <v>801138640.2700001</v>
      </c>
      <c r="BP23" s="148">
        <v>788178653.41840374</v>
      </c>
      <c r="BQ23" s="149">
        <v>12959986.851596355</v>
      </c>
      <c r="BR23" s="150">
        <v>1.0164429559153723</v>
      </c>
      <c r="BS23" s="130"/>
      <c r="BT23" s="148">
        <v>720337380.49000001</v>
      </c>
      <c r="BU23" s="149">
        <v>80801259.780000091</v>
      </c>
      <c r="BV23" s="150">
        <v>1.1121714101870377</v>
      </c>
      <c r="BW23" s="131"/>
      <c r="BX23" s="212">
        <v>801138640.2700001</v>
      </c>
      <c r="BY23" s="213">
        <v>788178653.41840374</v>
      </c>
      <c r="BZ23" s="148">
        <v>720337380.49000001</v>
      </c>
      <c r="CA23" s="151">
        <v>634874410.99999988</v>
      </c>
      <c r="CC23" s="214">
        <v>12959986.851596355</v>
      </c>
      <c r="CD23" s="150">
        <v>1.0164429559153723</v>
      </c>
      <c r="CE23" s="1376"/>
      <c r="CF23" s="214">
        <v>80801259.780000091</v>
      </c>
      <c r="CG23" s="150">
        <v>1.1121714101870377</v>
      </c>
    </row>
    <row r="24" spans="1:85" x14ac:dyDescent="0.25">
      <c r="A24" s="133">
        <v>525</v>
      </c>
      <c r="B24" s="134" t="s">
        <v>190</v>
      </c>
      <c r="C24" s="135">
        <v>17</v>
      </c>
      <c r="D24" s="136">
        <v>0</v>
      </c>
      <c r="E24" s="137">
        <v>0</v>
      </c>
      <c r="F24" s="137">
        <v>0</v>
      </c>
      <c r="G24" s="137">
        <v>2278393</v>
      </c>
      <c r="H24" s="137">
        <v>0</v>
      </c>
      <c r="I24" s="137">
        <v>0</v>
      </c>
      <c r="J24" s="137">
        <v>2347026</v>
      </c>
      <c r="K24" s="137">
        <v>0</v>
      </c>
      <c r="L24" s="137">
        <v>0</v>
      </c>
      <c r="M24" s="137">
        <v>2648057</v>
      </c>
      <c r="N24" s="137">
        <v>0</v>
      </c>
      <c r="O24" s="137">
        <v>0</v>
      </c>
      <c r="P24" s="186">
        <v>762000</v>
      </c>
      <c r="Q24" s="138">
        <v>748000</v>
      </c>
      <c r="R24" s="138">
        <v>763000</v>
      </c>
      <c r="S24" s="138">
        <v>757000</v>
      </c>
      <c r="T24" s="138">
        <v>761000</v>
      </c>
      <c r="U24" s="138">
        <v>761000</v>
      </c>
      <c r="V24" s="138">
        <v>1056000</v>
      </c>
      <c r="W24" s="138">
        <v>775000</v>
      </c>
      <c r="X24" s="138">
        <v>766000</v>
      </c>
      <c r="Y24" s="138">
        <v>764000</v>
      </c>
      <c r="Z24" s="138">
        <v>964000</v>
      </c>
      <c r="AA24" s="139">
        <v>886000</v>
      </c>
      <c r="AB24" s="136">
        <v>762000</v>
      </c>
      <c r="AC24" s="138">
        <v>748000</v>
      </c>
      <c r="AD24" s="138">
        <v>763000</v>
      </c>
      <c r="AE24" s="138">
        <v>757000</v>
      </c>
      <c r="AF24" s="140">
        <v>761000</v>
      </c>
      <c r="AG24" s="187">
        <v>756334.40676869056</v>
      </c>
      <c r="AH24" s="138">
        <v>1051334.4067686906</v>
      </c>
      <c r="AI24" s="138">
        <v>770334.40676869056</v>
      </c>
      <c r="AJ24" s="138">
        <v>761334.40676869056</v>
      </c>
      <c r="AK24" s="138">
        <v>759334.40676869056</v>
      </c>
      <c r="AL24" s="138">
        <v>959334.40676869056</v>
      </c>
      <c r="AM24" s="140">
        <v>881334.40676869056</v>
      </c>
      <c r="AN24" s="136">
        <v>1475000</v>
      </c>
      <c r="AO24" s="138">
        <v>0</v>
      </c>
      <c r="AP24" s="138">
        <v>0</v>
      </c>
      <c r="AQ24" s="138">
        <v>3517425</v>
      </c>
      <c r="AR24" s="138">
        <v>0</v>
      </c>
      <c r="AS24" s="138">
        <v>0</v>
      </c>
      <c r="AT24" s="138">
        <v>3575482</v>
      </c>
      <c r="AU24" s="138">
        <v>0</v>
      </c>
      <c r="AV24" s="138">
        <v>0</v>
      </c>
      <c r="AW24" s="138">
        <v>-2048804</v>
      </c>
      <c r="AX24" s="138">
        <v>0</v>
      </c>
      <c r="AY24" s="139">
        <v>2480466</v>
      </c>
      <c r="AZ24" s="142">
        <v>0</v>
      </c>
      <c r="BA24" s="143">
        <v>0</v>
      </c>
      <c r="BB24" s="143">
        <v>0</v>
      </c>
      <c r="BC24" s="143">
        <v>1781995</v>
      </c>
      <c r="BD24" s="143">
        <v>0</v>
      </c>
      <c r="BE24" s="143">
        <v>0</v>
      </c>
      <c r="BF24" s="143">
        <v>1844343</v>
      </c>
      <c r="BG24" s="143">
        <v>0</v>
      </c>
      <c r="BH24" s="143">
        <v>0</v>
      </c>
      <c r="BI24" s="143">
        <v>2106749</v>
      </c>
      <c r="BJ24" s="143">
        <v>0</v>
      </c>
      <c r="BK24" s="144">
        <v>2210104</v>
      </c>
      <c r="BM24" s="145">
        <v>525</v>
      </c>
      <c r="BN24" s="146" t="s">
        <v>190</v>
      </c>
      <c r="BO24" s="147">
        <v>7273476</v>
      </c>
      <c r="BP24" s="148">
        <v>9730340.8473808356</v>
      </c>
      <c r="BQ24" s="149">
        <v>-2456864.8473808356</v>
      </c>
      <c r="BR24" s="150">
        <v>0.74750474973935144</v>
      </c>
      <c r="BS24" s="130"/>
      <c r="BT24" s="148">
        <v>8999569</v>
      </c>
      <c r="BU24" s="149">
        <v>-1726093</v>
      </c>
      <c r="BV24" s="150">
        <v>0.80820270392948823</v>
      </c>
      <c r="BW24" s="131"/>
      <c r="BX24" s="212">
        <v>7273476</v>
      </c>
      <c r="BY24" s="213">
        <v>9730340.8473808356</v>
      </c>
      <c r="BZ24" s="148">
        <v>8999569</v>
      </c>
      <c r="CA24" s="151">
        <v>7943191</v>
      </c>
      <c r="CC24" s="214">
        <v>-2456864.8473808356</v>
      </c>
      <c r="CD24" s="150">
        <v>0.74750474973935144</v>
      </c>
      <c r="CE24" s="1376"/>
      <c r="CF24" s="214">
        <v>-1726093</v>
      </c>
      <c r="CG24" s="150">
        <v>0.80820270392948823</v>
      </c>
    </row>
    <row r="25" spans="1:85" x14ac:dyDescent="0.25">
      <c r="A25" s="133">
        <v>527</v>
      </c>
      <c r="B25" s="134" t="s">
        <v>191</v>
      </c>
      <c r="C25" s="135">
        <v>18</v>
      </c>
      <c r="D25" s="136">
        <v>3573543.18</v>
      </c>
      <c r="E25" s="137">
        <v>3515363.22</v>
      </c>
      <c r="F25" s="137">
        <v>3679396.4</v>
      </c>
      <c r="G25" s="137">
        <v>3678401.47</v>
      </c>
      <c r="H25" s="137">
        <v>3687293.75</v>
      </c>
      <c r="I25" s="137">
        <v>3708815.9000000004</v>
      </c>
      <c r="J25" s="137">
        <v>5020900.8999999976</v>
      </c>
      <c r="K25" s="137">
        <v>3720376.1599999974</v>
      </c>
      <c r="L25" s="137">
        <v>3756446.5600000028</v>
      </c>
      <c r="M25" s="137">
        <v>3689711.2899999996</v>
      </c>
      <c r="N25" s="137">
        <v>4952823.3200000022</v>
      </c>
      <c r="O25" s="137">
        <v>4352129.370000002</v>
      </c>
      <c r="P25" s="186">
        <v>3635000</v>
      </c>
      <c r="Q25" s="138">
        <v>3570000</v>
      </c>
      <c r="R25" s="138">
        <v>3638000</v>
      </c>
      <c r="S25" s="138">
        <v>3612000</v>
      </c>
      <c r="T25" s="138">
        <v>3628000</v>
      </c>
      <c r="U25" s="138">
        <v>3628000</v>
      </c>
      <c r="V25" s="138">
        <v>5015000</v>
      </c>
      <c r="W25" s="138">
        <v>3696000</v>
      </c>
      <c r="X25" s="138">
        <v>3652000</v>
      </c>
      <c r="Y25" s="138">
        <v>3645000</v>
      </c>
      <c r="Z25" s="138">
        <v>4583000</v>
      </c>
      <c r="AA25" s="139">
        <v>4215000</v>
      </c>
      <c r="AB25" s="136">
        <v>3635000</v>
      </c>
      <c r="AC25" s="138">
        <v>3570000</v>
      </c>
      <c r="AD25" s="138">
        <v>3638000</v>
      </c>
      <c r="AE25" s="138">
        <v>3612000</v>
      </c>
      <c r="AF25" s="140">
        <v>3628000</v>
      </c>
      <c r="AG25" s="187">
        <v>3605041.8191736299</v>
      </c>
      <c r="AH25" s="138">
        <v>4992041.8191736303</v>
      </c>
      <c r="AI25" s="138">
        <v>3673041.8191736299</v>
      </c>
      <c r="AJ25" s="138">
        <v>3629041.8191736299</v>
      </c>
      <c r="AK25" s="138">
        <v>3622041.8191736299</v>
      </c>
      <c r="AL25" s="138">
        <v>4560041.8191736303</v>
      </c>
      <c r="AM25" s="140">
        <v>4192041.8191736299</v>
      </c>
      <c r="AN25" s="136">
        <v>3176760.63</v>
      </c>
      <c r="AO25" s="138">
        <v>3145088.86</v>
      </c>
      <c r="AP25" s="138">
        <v>3315163.88</v>
      </c>
      <c r="AQ25" s="138">
        <v>3267260.87</v>
      </c>
      <c r="AR25" s="138">
        <v>3308088.35</v>
      </c>
      <c r="AS25" s="138">
        <v>3326096.98</v>
      </c>
      <c r="AT25" s="138">
        <v>4440258.49</v>
      </c>
      <c r="AU25" s="138">
        <v>3341496.83</v>
      </c>
      <c r="AV25" s="138">
        <v>3404615.84</v>
      </c>
      <c r="AW25" s="138">
        <v>3363120.19</v>
      </c>
      <c r="AX25" s="138">
        <v>4364832.71</v>
      </c>
      <c r="AY25" s="139">
        <v>3984750.86</v>
      </c>
      <c r="AZ25" s="142">
        <v>2812860.6799999983</v>
      </c>
      <c r="BA25" s="143">
        <v>2778560.660000002</v>
      </c>
      <c r="BB25" s="143">
        <v>2840650.4999999995</v>
      </c>
      <c r="BC25" s="143">
        <v>2914741.1999999993</v>
      </c>
      <c r="BD25" s="143">
        <v>2895281.8199999989</v>
      </c>
      <c r="BE25" s="143">
        <v>2905339.7999999993</v>
      </c>
      <c r="BF25" s="143">
        <v>3904890.12</v>
      </c>
      <c r="BG25" s="143">
        <v>2972951.3000000003</v>
      </c>
      <c r="BH25" s="143">
        <v>3035374.3599999985</v>
      </c>
      <c r="BI25" s="143">
        <v>3018653.3000000003</v>
      </c>
      <c r="BJ25" s="143">
        <v>3896781.5400000019</v>
      </c>
      <c r="BK25" s="144">
        <v>3515907.4800000009</v>
      </c>
      <c r="BM25" s="145">
        <v>527</v>
      </c>
      <c r="BN25" s="146" t="s">
        <v>191</v>
      </c>
      <c r="BO25" s="147">
        <v>47335201.520000003</v>
      </c>
      <c r="BP25" s="148">
        <v>46356292.734215401</v>
      </c>
      <c r="BQ25" s="149">
        <v>978908.78578460217</v>
      </c>
      <c r="BR25" s="150">
        <v>1.0211170636831808</v>
      </c>
      <c r="BS25" s="130"/>
      <c r="BT25" s="148">
        <v>42437534.490000002</v>
      </c>
      <c r="BU25" s="149">
        <v>4897667.0300000012</v>
      </c>
      <c r="BV25" s="150">
        <v>1.1154088494739036</v>
      </c>
      <c r="BW25" s="131"/>
      <c r="BX25" s="212">
        <v>47335201.520000003</v>
      </c>
      <c r="BY25" s="213">
        <v>46356292.734215401</v>
      </c>
      <c r="BZ25" s="148">
        <v>42437534.490000002</v>
      </c>
      <c r="CA25" s="151">
        <v>37491992.760000005</v>
      </c>
      <c r="CC25" s="214">
        <v>978908.78578460217</v>
      </c>
      <c r="CD25" s="150">
        <v>1.0211170636831808</v>
      </c>
      <c r="CE25" s="1376"/>
      <c r="CF25" s="214">
        <v>4897667.0300000012</v>
      </c>
      <c r="CG25" s="150">
        <v>1.1154088494739036</v>
      </c>
    </row>
    <row r="26" spans="1:85" x14ac:dyDescent="0.25">
      <c r="A26" s="133">
        <v>528</v>
      </c>
      <c r="B26" s="134" t="s">
        <v>192</v>
      </c>
      <c r="C26" s="135">
        <v>19</v>
      </c>
      <c r="D26" s="136">
        <v>0</v>
      </c>
      <c r="E26" s="137">
        <v>0</v>
      </c>
      <c r="F26" s="137">
        <v>0</v>
      </c>
      <c r="G26" s="137">
        <v>0</v>
      </c>
      <c r="H26" s="137">
        <v>0</v>
      </c>
      <c r="I26" s="137">
        <v>0</v>
      </c>
      <c r="J26" s="137">
        <v>13551</v>
      </c>
      <c r="K26" s="137">
        <v>1354</v>
      </c>
      <c r="L26" s="137">
        <v>0</v>
      </c>
      <c r="M26" s="137">
        <v>0</v>
      </c>
      <c r="N26" s="137">
        <v>0</v>
      </c>
      <c r="O26" s="137">
        <v>0</v>
      </c>
      <c r="P26" s="186">
        <v>0</v>
      </c>
      <c r="Q26" s="138">
        <v>0</v>
      </c>
      <c r="R26" s="138">
        <v>0</v>
      </c>
      <c r="S26" s="138">
        <v>0</v>
      </c>
      <c r="T26" s="138">
        <v>0</v>
      </c>
      <c r="U26" s="138">
        <v>0</v>
      </c>
      <c r="V26" s="138">
        <v>0</v>
      </c>
      <c r="W26" s="138">
        <v>0</v>
      </c>
      <c r="X26" s="138">
        <v>0</v>
      </c>
      <c r="Y26" s="138">
        <v>0</v>
      </c>
      <c r="Z26" s="138">
        <v>0</v>
      </c>
      <c r="AA26" s="139">
        <v>0</v>
      </c>
      <c r="AB26" s="136">
        <v>0</v>
      </c>
      <c r="AC26" s="138">
        <v>0</v>
      </c>
      <c r="AD26" s="138">
        <v>0</v>
      </c>
      <c r="AE26" s="138">
        <v>0</v>
      </c>
      <c r="AF26" s="140">
        <v>0</v>
      </c>
      <c r="AG26" s="187">
        <v>0</v>
      </c>
      <c r="AH26" s="138">
        <v>0</v>
      </c>
      <c r="AI26" s="138">
        <v>0</v>
      </c>
      <c r="AJ26" s="138">
        <v>0</v>
      </c>
      <c r="AK26" s="138">
        <v>0</v>
      </c>
      <c r="AL26" s="138">
        <v>0</v>
      </c>
      <c r="AM26" s="140">
        <v>0</v>
      </c>
      <c r="AN26" s="136">
        <v>0</v>
      </c>
      <c r="AO26" s="138">
        <v>0</v>
      </c>
      <c r="AP26" s="138">
        <v>0</v>
      </c>
      <c r="AQ26" s="138">
        <v>0</v>
      </c>
      <c r="AR26" s="138">
        <v>0</v>
      </c>
      <c r="AS26" s="138">
        <v>0</v>
      </c>
      <c r="AT26" s="138">
        <v>0</v>
      </c>
      <c r="AU26" s="138">
        <v>0</v>
      </c>
      <c r="AV26" s="138">
        <v>0</v>
      </c>
      <c r="AW26" s="138">
        <v>0</v>
      </c>
      <c r="AX26" s="138">
        <v>0</v>
      </c>
      <c r="AY26" s="139">
        <v>0</v>
      </c>
      <c r="AZ26" s="142">
        <v>0</v>
      </c>
      <c r="BA26" s="143">
        <v>0</v>
      </c>
      <c r="BB26" s="143">
        <v>0</v>
      </c>
      <c r="BC26" s="143">
        <v>0</v>
      </c>
      <c r="BD26" s="143">
        <v>0</v>
      </c>
      <c r="BE26" s="143">
        <v>0</v>
      </c>
      <c r="BF26" s="143">
        <v>0</v>
      </c>
      <c r="BG26" s="143">
        <v>0</v>
      </c>
      <c r="BH26" s="143">
        <v>0</v>
      </c>
      <c r="BI26" s="143">
        <v>0</v>
      </c>
      <c r="BJ26" s="143">
        <v>0</v>
      </c>
      <c r="BK26" s="144">
        <v>0</v>
      </c>
      <c r="BM26" s="145">
        <v>528</v>
      </c>
      <c r="BN26" s="146" t="s">
        <v>192</v>
      </c>
      <c r="BO26" s="147">
        <v>14905</v>
      </c>
      <c r="BP26" s="148">
        <v>0</v>
      </c>
      <c r="BQ26" s="149">
        <v>14905</v>
      </c>
      <c r="BR26" s="150" t="s">
        <v>304</v>
      </c>
      <c r="BS26" s="130"/>
      <c r="BT26" s="148">
        <v>0</v>
      </c>
      <c r="BU26" s="149">
        <v>14905</v>
      </c>
      <c r="BV26" s="150" t="s">
        <v>304</v>
      </c>
      <c r="BW26" s="131"/>
      <c r="BX26" s="212">
        <v>14905</v>
      </c>
      <c r="BY26" s="213">
        <v>0</v>
      </c>
      <c r="BZ26" s="148">
        <v>0</v>
      </c>
      <c r="CA26" s="151">
        <v>0</v>
      </c>
      <c r="CC26" s="214">
        <v>14905</v>
      </c>
      <c r="CD26" s="150" t="s">
        <v>304</v>
      </c>
      <c r="CE26" s="1376"/>
      <c r="CF26" s="214">
        <v>14905</v>
      </c>
      <c r="CG26" s="150" t="s">
        <v>304</v>
      </c>
    </row>
    <row r="27" spans="1:85" x14ac:dyDescent="0.25">
      <c r="A27" s="133">
        <v>531</v>
      </c>
      <c r="B27" s="134" t="s">
        <v>193</v>
      </c>
      <c r="C27" s="135">
        <v>20</v>
      </c>
      <c r="D27" s="136">
        <v>0</v>
      </c>
      <c r="E27" s="137">
        <v>0</v>
      </c>
      <c r="F27" s="137">
        <v>23926</v>
      </c>
      <c r="G27" s="137">
        <v>0</v>
      </c>
      <c r="H27" s="137">
        <v>0</v>
      </c>
      <c r="I27" s="137">
        <v>23835</v>
      </c>
      <c r="J27" s="137">
        <v>0</v>
      </c>
      <c r="K27" s="137">
        <v>0</v>
      </c>
      <c r="L27" s="137">
        <v>22010</v>
      </c>
      <c r="M27" s="137">
        <v>25</v>
      </c>
      <c r="N27" s="137">
        <v>14319</v>
      </c>
      <c r="O27" s="137">
        <v>7596</v>
      </c>
      <c r="P27" s="186">
        <v>0</v>
      </c>
      <c r="Q27" s="138">
        <v>0</v>
      </c>
      <c r="R27" s="138">
        <v>23000</v>
      </c>
      <c r="S27" s="138">
        <v>0</v>
      </c>
      <c r="T27" s="138">
        <v>0</v>
      </c>
      <c r="U27" s="138">
        <v>23000</v>
      </c>
      <c r="V27" s="138">
        <v>0</v>
      </c>
      <c r="W27" s="138">
        <v>0</v>
      </c>
      <c r="X27" s="138">
        <v>24000</v>
      </c>
      <c r="Y27" s="138">
        <v>0</v>
      </c>
      <c r="Z27" s="138">
        <v>16000</v>
      </c>
      <c r="AA27" s="139">
        <v>10000</v>
      </c>
      <c r="AB27" s="136">
        <v>0</v>
      </c>
      <c r="AC27" s="138">
        <v>0</v>
      </c>
      <c r="AD27" s="138">
        <v>23000</v>
      </c>
      <c r="AE27" s="138">
        <v>0</v>
      </c>
      <c r="AF27" s="140">
        <v>0</v>
      </c>
      <c r="AG27" s="187">
        <v>23000</v>
      </c>
      <c r="AH27" s="138">
        <v>0</v>
      </c>
      <c r="AI27" s="138">
        <v>0</v>
      </c>
      <c r="AJ27" s="138">
        <v>24000</v>
      </c>
      <c r="AK27" s="138">
        <v>0</v>
      </c>
      <c r="AL27" s="138">
        <v>16000</v>
      </c>
      <c r="AM27" s="140">
        <v>10000</v>
      </c>
      <c r="AN27" s="136">
        <v>0</v>
      </c>
      <c r="AO27" s="138">
        <v>0</v>
      </c>
      <c r="AP27" s="138">
        <v>23436</v>
      </c>
      <c r="AQ27" s="138">
        <v>0</v>
      </c>
      <c r="AR27" s="138">
        <v>0</v>
      </c>
      <c r="AS27" s="138">
        <v>23889</v>
      </c>
      <c r="AT27" s="138">
        <v>0</v>
      </c>
      <c r="AU27" s="138">
        <v>0</v>
      </c>
      <c r="AV27" s="138">
        <v>24751</v>
      </c>
      <c r="AW27" s="138">
        <v>0</v>
      </c>
      <c r="AX27" s="138">
        <v>16700</v>
      </c>
      <c r="AY27" s="139">
        <v>9822</v>
      </c>
      <c r="AZ27" s="142">
        <v>0</v>
      </c>
      <c r="BA27" s="143">
        <v>0</v>
      </c>
      <c r="BB27" s="143">
        <v>25960</v>
      </c>
      <c r="BC27" s="143">
        <v>0</v>
      </c>
      <c r="BD27" s="143">
        <v>0</v>
      </c>
      <c r="BE27" s="143">
        <v>23075</v>
      </c>
      <c r="BF27" s="143">
        <v>0</v>
      </c>
      <c r="BG27" s="143">
        <v>0</v>
      </c>
      <c r="BH27" s="143">
        <v>22875</v>
      </c>
      <c r="BI27" s="143">
        <v>0</v>
      </c>
      <c r="BJ27" s="143">
        <v>0</v>
      </c>
      <c r="BK27" s="144">
        <v>23127</v>
      </c>
      <c r="BM27" s="145">
        <v>531</v>
      </c>
      <c r="BN27" s="146" t="s">
        <v>193</v>
      </c>
      <c r="BO27" s="147">
        <v>91711</v>
      </c>
      <c r="BP27" s="148">
        <v>96000</v>
      </c>
      <c r="BQ27" s="149">
        <v>-4289</v>
      </c>
      <c r="BR27" s="150">
        <v>0.95532291666666669</v>
      </c>
      <c r="BS27" s="130"/>
      <c r="BT27" s="148">
        <v>98598</v>
      </c>
      <c r="BU27" s="149">
        <v>-6887</v>
      </c>
      <c r="BV27" s="150">
        <v>0.93015071299620677</v>
      </c>
      <c r="BW27" s="131"/>
      <c r="BX27" s="147">
        <v>91711</v>
      </c>
      <c r="BY27" s="148">
        <v>96000</v>
      </c>
      <c r="BZ27" s="148">
        <v>98598</v>
      </c>
      <c r="CA27" s="151">
        <v>95037</v>
      </c>
      <c r="CC27" s="149">
        <v>-4289</v>
      </c>
      <c r="CD27" s="150">
        <v>0.95532291666666669</v>
      </c>
      <c r="CF27" s="149">
        <v>-6887</v>
      </c>
      <c r="CG27" s="150">
        <v>0.93015071299620677</v>
      </c>
    </row>
    <row r="28" spans="1:85" x14ac:dyDescent="0.25">
      <c r="A28" s="133">
        <v>532</v>
      </c>
      <c r="B28" s="134" t="s">
        <v>194</v>
      </c>
      <c r="C28" s="135">
        <v>21</v>
      </c>
      <c r="D28" s="136">
        <v>0</v>
      </c>
      <c r="E28" s="137">
        <v>0</v>
      </c>
      <c r="F28" s="137">
        <v>0</v>
      </c>
      <c r="G28" s="137">
        <v>0</v>
      </c>
      <c r="H28" s="137">
        <v>42757</v>
      </c>
      <c r="I28" s="137">
        <v>0</v>
      </c>
      <c r="J28" s="137">
        <v>0</v>
      </c>
      <c r="K28" s="137">
        <v>0</v>
      </c>
      <c r="L28" s="137">
        <v>0</v>
      </c>
      <c r="M28" s="137">
        <v>0</v>
      </c>
      <c r="N28" s="137">
        <v>42758</v>
      </c>
      <c r="O28" s="137">
        <v>0</v>
      </c>
      <c r="P28" s="186">
        <v>0</v>
      </c>
      <c r="Q28" s="138">
        <v>0</v>
      </c>
      <c r="R28" s="138">
        <v>0</v>
      </c>
      <c r="S28" s="138">
        <v>55000</v>
      </c>
      <c r="T28" s="138">
        <v>0</v>
      </c>
      <c r="U28" s="138">
        <v>0</v>
      </c>
      <c r="V28" s="138">
        <v>0</v>
      </c>
      <c r="W28" s="138">
        <v>0</v>
      </c>
      <c r="X28" s="138">
        <v>0</v>
      </c>
      <c r="Y28" s="138">
        <v>0</v>
      </c>
      <c r="Z28" s="138">
        <v>55000</v>
      </c>
      <c r="AA28" s="139">
        <v>0</v>
      </c>
      <c r="AB28" s="136">
        <v>0</v>
      </c>
      <c r="AC28" s="138">
        <v>0</v>
      </c>
      <c r="AD28" s="138">
        <v>0</v>
      </c>
      <c r="AE28" s="138">
        <v>55000</v>
      </c>
      <c r="AF28" s="140">
        <v>0</v>
      </c>
      <c r="AG28" s="187">
        <v>0</v>
      </c>
      <c r="AH28" s="138">
        <v>0</v>
      </c>
      <c r="AI28" s="138">
        <v>0</v>
      </c>
      <c r="AJ28" s="138">
        <v>0</v>
      </c>
      <c r="AK28" s="138">
        <v>0</v>
      </c>
      <c r="AL28" s="138">
        <v>55000</v>
      </c>
      <c r="AM28" s="140">
        <v>0</v>
      </c>
      <c r="AN28" s="136">
        <v>0</v>
      </c>
      <c r="AO28" s="138">
        <v>0</v>
      </c>
      <c r="AP28" s="138">
        <v>0</v>
      </c>
      <c r="AQ28" s="138">
        <v>42065</v>
      </c>
      <c r="AR28" s="138">
        <v>0</v>
      </c>
      <c r="AS28" s="138">
        <v>0</v>
      </c>
      <c r="AT28" s="138">
        <v>0</v>
      </c>
      <c r="AU28" s="138">
        <v>0</v>
      </c>
      <c r="AV28" s="138">
        <v>0</v>
      </c>
      <c r="AW28" s="138">
        <v>0</v>
      </c>
      <c r="AX28" s="138">
        <v>42815</v>
      </c>
      <c r="AY28" s="139">
        <v>0</v>
      </c>
      <c r="AZ28" s="142">
        <v>0</v>
      </c>
      <c r="BA28" s="143">
        <v>0</v>
      </c>
      <c r="BB28" s="143">
        <v>0</v>
      </c>
      <c r="BC28" s="143">
        <v>0</v>
      </c>
      <c r="BD28" s="143">
        <v>43764</v>
      </c>
      <c r="BE28" s="143">
        <v>0</v>
      </c>
      <c r="BF28" s="143">
        <v>0</v>
      </c>
      <c r="BG28" s="143">
        <v>0</v>
      </c>
      <c r="BH28" s="143">
        <v>0</v>
      </c>
      <c r="BI28" s="143">
        <v>0</v>
      </c>
      <c r="BJ28" s="143">
        <v>43764</v>
      </c>
      <c r="BK28" s="144">
        <v>0</v>
      </c>
      <c r="BM28" s="145">
        <v>532</v>
      </c>
      <c r="BN28" s="146" t="s">
        <v>194</v>
      </c>
      <c r="BO28" s="147">
        <v>85515</v>
      </c>
      <c r="BP28" s="148">
        <v>110000</v>
      </c>
      <c r="BQ28" s="149">
        <v>-24485</v>
      </c>
      <c r="BR28" s="150">
        <v>0.77740909090909094</v>
      </c>
      <c r="BS28" s="130"/>
      <c r="BT28" s="148">
        <v>84880</v>
      </c>
      <c r="BU28" s="149">
        <v>635</v>
      </c>
      <c r="BV28" s="150">
        <v>1.007481149858624</v>
      </c>
      <c r="BW28" s="131"/>
      <c r="BX28" s="147">
        <v>85515</v>
      </c>
      <c r="BY28" s="148">
        <v>110000</v>
      </c>
      <c r="BZ28" s="148">
        <v>84880</v>
      </c>
      <c r="CA28" s="151">
        <v>87528</v>
      </c>
      <c r="CC28" s="149">
        <v>-24485</v>
      </c>
      <c r="CD28" s="150">
        <v>0.77740909090909094</v>
      </c>
      <c r="CF28" s="149">
        <v>635</v>
      </c>
      <c r="CG28" s="150">
        <v>1.007481149858624</v>
      </c>
    </row>
    <row r="29" spans="1:85" x14ac:dyDescent="0.25">
      <c r="A29" s="133">
        <v>538</v>
      </c>
      <c r="B29" s="134" t="s">
        <v>195</v>
      </c>
      <c r="C29" s="135">
        <v>22</v>
      </c>
      <c r="D29" s="136">
        <v>6753.22</v>
      </c>
      <c r="E29" s="137">
        <v>2017.66</v>
      </c>
      <c r="F29" s="137">
        <v>43125.26</v>
      </c>
      <c r="G29" s="137">
        <v>-1327.06</v>
      </c>
      <c r="H29" s="137">
        <v>-2579.0500000000002</v>
      </c>
      <c r="I29" s="137">
        <v>-4280.84</v>
      </c>
      <c r="J29" s="137">
        <v>-5707.8600000000006</v>
      </c>
      <c r="K29" s="137">
        <v>18315.740000000002</v>
      </c>
      <c r="L29" s="137">
        <v>-802.71000000000049</v>
      </c>
      <c r="M29" s="137">
        <v>-1319.7000000000003</v>
      </c>
      <c r="N29" s="137">
        <v>-4424.51</v>
      </c>
      <c r="O29" s="137">
        <v>-2695.5200000000004</v>
      </c>
      <c r="P29" s="186">
        <v>5000</v>
      </c>
      <c r="Q29" s="138">
        <v>0</v>
      </c>
      <c r="R29" s="138">
        <v>0</v>
      </c>
      <c r="S29" s="138">
        <v>0</v>
      </c>
      <c r="T29" s="138">
        <v>1000</v>
      </c>
      <c r="U29" s="138">
        <v>2000</v>
      </c>
      <c r="V29" s="138">
        <v>3000</v>
      </c>
      <c r="W29" s="138">
        <v>4000</v>
      </c>
      <c r="X29" s="138">
        <v>1000</v>
      </c>
      <c r="Y29" s="138">
        <v>1000</v>
      </c>
      <c r="Z29" s="138">
        <v>5000</v>
      </c>
      <c r="AA29" s="139">
        <v>3000</v>
      </c>
      <c r="AB29" s="136">
        <v>5000</v>
      </c>
      <c r="AC29" s="138">
        <v>0</v>
      </c>
      <c r="AD29" s="138">
        <v>0</v>
      </c>
      <c r="AE29" s="138">
        <v>0</v>
      </c>
      <c r="AF29" s="140">
        <v>1000</v>
      </c>
      <c r="AG29" s="187">
        <v>2000</v>
      </c>
      <c r="AH29" s="138">
        <v>3000</v>
      </c>
      <c r="AI29" s="138">
        <v>4000</v>
      </c>
      <c r="AJ29" s="138">
        <v>1000</v>
      </c>
      <c r="AK29" s="138">
        <v>1000</v>
      </c>
      <c r="AL29" s="138">
        <v>5000</v>
      </c>
      <c r="AM29" s="140">
        <v>3000</v>
      </c>
      <c r="AN29" s="136">
        <v>14151.03</v>
      </c>
      <c r="AO29" s="138">
        <v>-9203.81</v>
      </c>
      <c r="AP29" s="138">
        <v>-8884.26</v>
      </c>
      <c r="AQ29" s="138">
        <v>-2150.09</v>
      </c>
      <c r="AR29" s="138">
        <v>-601.78</v>
      </c>
      <c r="AS29" s="138">
        <v>823.79</v>
      </c>
      <c r="AT29" s="138">
        <v>1972.38</v>
      </c>
      <c r="AU29" s="138">
        <v>4565.12</v>
      </c>
      <c r="AV29" s="138">
        <v>-802.99</v>
      </c>
      <c r="AW29" s="138">
        <v>-1333.66</v>
      </c>
      <c r="AX29" s="138">
        <v>25249.08</v>
      </c>
      <c r="AY29" s="139">
        <v>7870.31</v>
      </c>
      <c r="AZ29" s="142">
        <v>33193.65</v>
      </c>
      <c r="BA29" s="143">
        <v>6156.04</v>
      </c>
      <c r="BB29" s="143">
        <v>24933.84</v>
      </c>
      <c r="BC29" s="143">
        <v>8370.18</v>
      </c>
      <c r="BD29" s="143">
        <v>-58491.549999999988</v>
      </c>
      <c r="BE29" s="143">
        <v>-2445.5999999999985</v>
      </c>
      <c r="BF29" s="143">
        <v>3914.2</v>
      </c>
      <c r="BG29" s="143">
        <v>-4218.59</v>
      </c>
      <c r="BH29" s="143">
        <v>-2118.0200000000004</v>
      </c>
      <c r="BI29" s="143">
        <v>4392.8499999999985</v>
      </c>
      <c r="BJ29" s="143">
        <v>5423.91</v>
      </c>
      <c r="BK29" s="144">
        <v>-208.34000000000015</v>
      </c>
      <c r="BM29" s="145">
        <v>538</v>
      </c>
      <c r="BN29" s="146" t="s">
        <v>195</v>
      </c>
      <c r="BO29" s="147">
        <v>47074.630000000005</v>
      </c>
      <c r="BP29" s="148">
        <v>25000</v>
      </c>
      <c r="BQ29" s="149">
        <v>22074.630000000005</v>
      </c>
      <c r="BR29" s="150">
        <v>1.8829852000000002</v>
      </c>
      <c r="BS29" s="130"/>
      <c r="BT29" s="148">
        <v>31655.120000000003</v>
      </c>
      <c r="BU29" s="149">
        <v>15419.510000000002</v>
      </c>
      <c r="BV29" s="150">
        <v>1.4871095102466836</v>
      </c>
      <c r="BW29" s="131"/>
      <c r="BX29" s="147">
        <v>47074.630000000005</v>
      </c>
      <c r="BY29" s="148">
        <v>25000</v>
      </c>
      <c r="BZ29" s="148">
        <v>31655.120000000003</v>
      </c>
      <c r="CA29" s="151">
        <v>18902.570000000003</v>
      </c>
      <c r="CC29" s="149">
        <v>22074.630000000005</v>
      </c>
      <c r="CD29" s="150">
        <v>1.8829852000000002</v>
      </c>
      <c r="CF29" s="149">
        <v>15419.510000000002</v>
      </c>
      <c r="CG29" s="150">
        <v>1.4871095102466836</v>
      </c>
    </row>
    <row r="30" spans="1:85" x14ac:dyDescent="0.25">
      <c r="A30" s="133">
        <v>541</v>
      </c>
      <c r="B30" s="134" t="s">
        <v>196</v>
      </c>
      <c r="C30" s="135">
        <v>23</v>
      </c>
      <c r="D30" s="136">
        <v>0</v>
      </c>
      <c r="E30" s="137">
        <v>0</v>
      </c>
      <c r="F30" s="137">
        <v>0</v>
      </c>
      <c r="G30" s="137">
        <v>0</v>
      </c>
      <c r="H30" s="137">
        <v>243.01</v>
      </c>
      <c r="I30" s="137">
        <v>-99518.13</v>
      </c>
      <c r="J30" s="137">
        <v>99518.13</v>
      </c>
      <c r="K30" s="137">
        <v>0</v>
      </c>
      <c r="L30" s="137">
        <v>0</v>
      </c>
      <c r="M30" s="137">
        <v>0</v>
      </c>
      <c r="N30" s="137">
        <v>0</v>
      </c>
      <c r="O30" s="137">
        <v>0</v>
      </c>
      <c r="P30" s="186">
        <v>0</v>
      </c>
      <c r="Q30" s="138">
        <v>0</v>
      </c>
      <c r="R30" s="138">
        <v>0</v>
      </c>
      <c r="S30" s="138">
        <v>0</v>
      </c>
      <c r="T30" s="138">
        <v>0</v>
      </c>
      <c r="U30" s="138">
        <v>0</v>
      </c>
      <c r="V30" s="138">
        <v>0</v>
      </c>
      <c r="W30" s="138">
        <v>0</v>
      </c>
      <c r="X30" s="138">
        <v>0</v>
      </c>
      <c r="Y30" s="138">
        <v>0</v>
      </c>
      <c r="Z30" s="138">
        <v>0</v>
      </c>
      <c r="AA30" s="139">
        <v>0</v>
      </c>
      <c r="AB30" s="136">
        <v>0</v>
      </c>
      <c r="AC30" s="138">
        <v>0</v>
      </c>
      <c r="AD30" s="138">
        <v>0</v>
      </c>
      <c r="AE30" s="138">
        <v>0</v>
      </c>
      <c r="AF30" s="140">
        <v>0</v>
      </c>
      <c r="AG30" s="187">
        <v>0</v>
      </c>
      <c r="AH30" s="138">
        <v>0</v>
      </c>
      <c r="AI30" s="138">
        <v>0</v>
      </c>
      <c r="AJ30" s="138">
        <v>0</v>
      </c>
      <c r="AK30" s="138">
        <v>0</v>
      </c>
      <c r="AL30" s="138">
        <v>0</v>
      </c>
      <c r="AM30" s="140">
        <v>0</v>
      </c>
      <c r="AN30" s="136">
        <v>0</v>
      </c>
      <c r="AO30" s="138">
        <v>0</v>
      </c>
      <c r="AP30" s="138">
        <v>0</v>
      </c>
      <c r="AQ30" s="138">
        <v>0</v>
      </c>
      <c r="AR30" s="138">
        <v>363</v>
      </c>
      <c r="AS30" s="138">
        <v>0</v>
      </c>
      <c r="AT30" s="138">
        <v>99518.13</v>
      </c>
      <c r="AU30" s="138">
        <v>0</v>
      </c>
      <c r="AV30" s="138">
        <v>0</v>
      </c>
      <c r="AW30" s="138">
        <v>-363</v>
      </c>
      <c r="AX30" s="138">
        <v>0</v>
      </c>
      <c r="AY30" s="139">
        <v>18</v>
      </c>
      <c r="AZ30" s="142">
        <v>0</v>
      </c>
      <c r="BA30" s="143">
        <v>1022.42</v>
      </c>
      <c r="BB30" s="143">
        <v>0</v>
      </c>
      <c r="BC30" s="143">
        <v>0</v>
      </c>
      <c r="BD30" s="143">
        <v>0</v>
      </c>
      <c r="BE30" s="143">
        <v>0</v>
      </c>
      <c r="BF30" s="143">
        <v>0</v>
      </c>
      <c r="BG30" s="143">
        <v>0</v>
      </c>
      <c r="BH30" s="143">
        <v>0</v>
      </c>
      <c r="BI30" s="143">
        <v>0</v>
      </c>
      <c r="BJ30" s="143">
        <v>0</v>
      </c>
      <c r="BK30" s="144">
        <v>0</v>
      </c>
      <c r="BM30" s="145">
        <v>541</v>
      </c>
      <c r="BN30" s="146" t="s">
        <v>196</v>
      </c>
      <c r="BO30" s="147">
        <v>243.00999999999476</v>
      </c>
      <c r="BP30" s="148">
        <v>0</v>
      </c>
      <c r="BQ30" s="149">
        <v>243.00999999999476</v>
      </c>
      <c r="BR30" s="150" t="s">
        <v>304</v>
      </c>
      <c r="BS30" s="130"/>
      <c r="BT30" s="148">
        <v>99536.13</v>
      </c>
      <c r="BU30" s="149">
        <v>-99293.12000000001</v>
      </c>
      <c r="BV30" s="150">
        <v>2.4414250383252268E-3</v>
      </c>
      <c r="BW30" s="131"/>
      <c r="BX30" s="147">
        <v>243.00999999999476</v>
      </c>
      <c r="BY30" s="148">
        <v>0</v>
      </c>
      <c r="BZ30" s="148">
        <v>99536.13</v>
      </c>
      <c r="CA30" s="151">
        <v>1022.42</v>
      </c>
      <c r="CC30" s="149">
        <v>243.00999999999476</v>
      </c>
      <c r="CD30" s="150" t="s">
        <v>304</v>
      </c>
      <c r="CF30" s="149">
        <v>-99293.12000000001</v>
      </c>
      <c r="CG30" s="150">
        <v>2.4414250383252268E-3</v>
      </c>
    </row>
    <row r="31" spans="1:85" x14ac:dyDescent="0.25">
      <c r="A31" s="133">
        <v>542</v>
      </c>
      <c r="B31" s="134" t="s">
        <v>197</v>
      </c>
      <c r="C31" s="135">
        <v>24</v>
      </c>
      <c r="D31" s="136">
        <v>600</v>
      </c>
      <c r="E31" s="137">
        <v>50000</v>
      </c>
      <c r="F31" s="137">
        <v>268</v>
      </c>
      <c r="G31" s="137">
        <v>0</v>
      </c>
      <c r="H31" s="137">
        <v>-131464</v>
      </c>
      <c r="I31" s="137">
        <v>400</v>
      </c>
      <c r="J31" s="137">
        <v>0</v>
      </c>
      <c r="K31" s="137">
        <v>600</v>
      </c>
      <c r="L31" s="137">
        <v>27153</v>
      </c>
      <c r="M31" s="137">
        <v>150800</v>
      </c>
      <c r="N31" s="137">
        <v>500</v>
      </c>
      <c r="O31" s="137">
        <v>6133</v>
      </c>
      <c r="P31" s="186">
        <v>0</v>
      </c>
      <c r="Q31" s="138">
        <v>0</v>
      </c>
      <c r="R31" s="138">
        <v>0</v>
      </c>
      <c r="S31" s="138">
        <v>0</v>
      </c>
      <c r="T31" s="138">
        <v>0</v>
      </c>
      <c r="U31" s="138">
        <v>0</v>
      </c>
      <c r="V31" s="138">
        <v>0</v>
      </c>
      <c r="W31" s="138">
        <v>0</v>
      </c>
      <c r="X31" s="138">
        <v>0</v>
      </c>
      <c r="Y31" s="138">
        <v>0</v>
      </c>
      <c r="Z31" s="138">
        <v>0</v>
      </c>
      <c r="AA31" s="139">
        <v>7700000</v>
      </c>
      <c r="AB31" s="136">
        <v>0</v>
      </c>
      <c r="AC31" s="138">
        <v>0</v>
      </c>
      <c r="AD31" s="138">
        <v>0</v>
      </c>
      <c r="AE31" s="138">
        <v>0</v>
      </c>
      <c r="AF31" s="140">
        <v>0</v>
      </c>
      <c r="AG31" s="187">
        <v>0</v>
      </c>
      <c r="AH31" s="138">
        <v>0</v>
      </c>
      <c r="AI31" s="138">
        <v>0</v>
      </c>
      <c r="AJ31" s="138">
        <v>0</v>
      </c>
      <c r="AK31" s="138">
        <v>0</v>
      </c>
      <c r="AL31" s="138">
        <v>0</v>
      </c>
      <c r="AM31" s="140">
        <v>7700000</v>
      </c>
      <c r="AN31" s="136">
        <v>700</v>
      </c>
      <c r="AO31" s="138">
        <v>0</v>
      </c>
      <c r="AP31" s="138">
        <v>0</v>
      </c>
      <c r="AQ31" s="138">
        <v>2005</v>
      </c>
      <c r="AR31" s="138">
        <v>500</v>
      </c>
      <c r="AS31" s="138">
        <v>7656</v>
      </c>
      <c r="AT31" s="138">
        <v>5000</v>
      </c>
      <c r="AU31" s="138">
        <v>1699</v>
      </c>
      <c r="AV31" s="138">
        <v>0</v>
      </c>
      <c r="AW31" s="138">
        <v>1500</v>
      </c>
      <c r="AX31" s="138">
        <v>91500</v>
      </c>
      <c r="AY31" s="139">
        <v>300000</v>
      </c>
      <c r="AZ31" s="142">
        <v>4574</v>
      </c>
      <c r="BA31" s="143">
        <v>600</v>
      </c>
      <c r="BB31" s="143">
        <v>-446</v>
      </c>
      <c r="BC31" s="143">
        <v>0</v>
      </c>
      <c r="BD31" s="143">
        <v>13860</v>
      </c>
      <c r="BE31" s="143">
        <v>3377</v>
      </c>
      <c r="BF31" s="143">
        <v>-80000</v>
      </c>
      <c r="BG31" s="143">
        <v>-1000000</v>
      </c>
      <c r="BH31" s="143">
        <v>900</v>
      </c>
      <c r="BI31" s="143">
        <v>3708371</v>
      </c>
      <c r="BJ31" s="143">
        <v>770</v>
      </c>
      <c r="BK31" s="144">
        <v>0</v>
      </c>
      <c r="BM31" s="145">
        <v>542</v>
      </c>
      <c r="BN31" s="146" t="s">
        <v>197</v>
      </c>
      <c r="BO31" s="147">
        <v>104990</v>
      </c>
      <c r="BP31" s="148">
        <v>7700000</v>
      </c>
      <c r="BQ31" s="149">
        <v>-7595010</v>
      </c>
      <c r="BR31" s="150">
        <v>1.3635064935064936E-2</v>
      </c>
      <c r="BS31" s="130"/>
      <c r="BT31" s="148">
        <v>410560</v>
      </c>
      <c r="BU31" s="149">
        <v>-305570</v>
      </c>
      <c r="BV31" s="150">
        <v>0.25572388932190177</v>
      </c>
      <c r="BW31" s="131"/>
      <c r="BX31" s="147">
        <v>104990</v>
      </c>
      <c r="BY31" s="148">
        <v>7700000</v>
      </c>
      <c r="BZ31" s="148">
        <v>410560</v>
      </c>
      <c r="CA31" s="151">
        <v>2652006</v>
      </c>
      <c r="CC31" s="149">
        <v>-7595010</v>
      </c>
      <c r="CD31" s="150">
        <v>1.3635064935064936E-2</v>
      </c>
      <c r="CF31" s="149">
        <v>-305570</v>
      </c>
      <c r="CG31" s="150">
        <v>0.25572388932190177</v>
      </c>
    </row>
    <row r="32" spans="1:85" x14ac:dyDescent="0.25">
      <c r="A32" s="133">
        <v>543</v>
      </c>
      <c r="B32" s="134" t="s">
        <v>198</v>
      </c>
      <c r="C32" s="135">
        <v>25</v>
      </c>
      <c r="D32" s="136">
        <v>0</v>
      </c>
      <c r="E32" s="137">
        <v>0</v>
      </c>
      <c r="F32" s="137">
        <v>0</v>
      </c>
      <c r="G32" s="137">
        <v>0</v>
      </c>
      <c r="H32" s="137">
        <v>0</v>
      </c>
      <c r="I32" s="137">
        <v>0</v>
      </c>
      <c r="J32" s="137">
        <v>0</v>
      </c>
      <c r="K32" s="137">
        <v>0</v>
      </c>
      <c r="L32" s="137">
        <v>0</v>
      </c>
      <c r="M32" s="137">
        <v>0</v>
      </c>
      <c r="N32" s="137">
        <v>0</v>
      </c>
      <c r="O32" s="137">
        <v>0</v>
      </c>
      <c r="P32" s="186">
        <v>0</v>
      </c>
      <c r="Q32" s="138">
        <v>0</v>
      </c>
      <c r="R32" s="138">
        <v>0</v>
      </c>
      <c r="S32" s="138">
        <v>0</v>
      </c>
      <c r="T32" s="138">
        <v>0</v>
      </c>
      <c r="U32" s="138">
        <v>0</v>
      </c>
      <c r="V32" s="138">
        <v>0</v>
      </c>
      <c r="W32" s="138">
        <v>0</v>
      </c>
      <c r="X32" s="138">
        <v>0</v>
      </c>
      <c r="Y32" s="138">
        <v>0</v>
      </c>
      <c r="Z32" s="138">
        <v>0</v>
      </c>
      <c r="AA32" s="139">
        <v>0</v>
      </c>
      <c r="AB32" s="136">
        <v>0</v>
      </c>
      <c r="AC32" s="138">
        <v>0</v>
      </c>
      <c r="AD32" s="138">
        <v>0</v>
      </c>
      <c r="AE32" s="138">
        <v>0</v>
      </c>
      <c r="AF32" s="140">
        <v>0</v>
      </c>
      <c r="AG32" s="187">
        <v>0</v>
      </c>
      <c r="AH32" s="138">
        <v>0</v>
      </c>
      <c r="AI32" s="138">
        <v>0</v>
      </c>
      <c r="AJ32" s="138">
        <v>0</v>
      </c>
      <c r="AK32" s="138">
        <v>0</v>
      </c>
      <c r="AL32" s="138">
        <v>0</v>
      </c>
      <c r="AM32" s="140">
        <v>0</v>
      </c>
      <c r="AN32" s="136">
        <v>0</v>
      </c>
      <c r="AO32" s="138">
        <v>0</v>
      </c>
      <c r="AP32" s="138">
        <v>0</v>
      </c>
      <c r="AQ32" s="138">
        <v>0</v>
      </c>
      <c r="AR32" s="138">
        <v>0</v>
      </c>
      <c r="AS32" s="138">
        <v>0</v>
      </c>
      <c r="AT32" s="138">
        <v>0</v>
      </c>
      <c r="AU32" s="138">
        <v>0</v>
      </c>
      <c r="AV32" s="138">
        <v>0</v>
      </c>
      <c r="AW32" s="138">
        <v>0</v>
      </c>
      <c r="AX32" s="138">
        <v>0</v>
      </c>
      <c r="AY32" s="139">
        <v>0</v>
      </c>
      <c r="AZ32" s="142">
        <v>0</v>
      </c>
      <c r="BA32" s="143">
        <v>0</v>
      </c>
      <c r="BB32" s="143">
        <v>0</v>
      </c>
      <c r="BC32" s="143">
        <v>0</v>
      </c>
      <c r="BD32" s="143">
        <v>0</v>
      </c>
      <c r="BE32" s="143">
        <v>0</v>
      </c>
      <c r="BF32" s="143">
        <v>0</v>
      </c>
      <c r="BG32" s="143">
        <v>0</v>
      </c>
      <c r="BH32" s="143">
        <v>0</v>
      </c>
      <c r="BI32" s="143">
        <v>0</v>
      </c>
      <c r="BJ32" s="143">
        <v>0</v>
      </c>
      <c r="BK32" s="144">
        <v>0</v>
      </c>
      <c r="BM32" s="145">
        <v>543</v>
      </c>
      <c r="BN32" s="146" t="s">
        <v>198</v>
      </c>
      <c r="BO32" s="147">
        <v>0</v>
      </c>
      <c r="BP32" s="148">
        <v>0</v>
      </c>
      <c r="BQ32" s="149">
        <v>0</v>
      </c>
      <c r="BR32" s="150" t="s">
        <v>304</v>
      </c>
      <c r="BS32" s="130"/>
      <c r="BT32" s="148">
        <v>0</v>
      </c>
      <c r="BU32" s="149">
        <v>0</v>
      </c>
      <c r="BV32" s="150" t="s">
        <v>304</v>
      </c>
      <c r="BW32" s="131"/>
      <c r="BX32" s="147">
        <v>0</v>
      </c>
      <c r="BY32" s="148">
        <v>0</v>
      </c>
      <c r="BZ32" s="148">
        <v>0</v>
      </c>
      <c r="CA32" s="151">
        <v>0</v>
      </c>
      <c r="CC32" s="149">
        <v>0</v>
      </c>
      <c r="CD32" s="150" t="s">
        <v>304</v>
      </c>
      <c r="CF32" s="149">
        <v>0</v>
      </c>
      <c r="CG32" s="150" t="s">
        <v>304</v>
      </c>
    </row>
    <row r="33" spans="1:85" x14ac:dyDescent="0.25">
      <c r="A33" s="133">
        <v>544</v>
      </c>
      <c r="B33" s="134" t="s">
        <v>199</v>
      </c>
      <c r="C33" s="135">
        <v>26</v>
      </c>
      <c r="D33" s="136">
        <v>4887423</v>
      </c>
      <c r="E33" s="137">
        <v>1418613</v>
      </c>
      <c r="F33" s="137">
        <v>5464435.0199999996</v>
      </c>
      <c r="G33" s="137">
        <v>6205506.2699999996</v>
      </c>
      <c r="H33" s="137">
        <v>1561559</v>
      </c>
      <c r="I33" s="137">
        <v>5890408.2400000002</v>
      </c>
      <c r="J33" s="137">
        <v>4422198.4000000004</v>
      </c>
      <c r="K33" s="137">
        <v>1342630.56</v>
      </c>
      <c r="L33" s="137">
        <v>691678</v>
      </c>
      <c r="M33" s="137">
        <v>6956562.2699999996</v>
      </c>
      <c r="N33" s="137">
        <v>7029100.2199999997</v>
      </c>
      <c r="O33" s="137">
        <v>4778006</v>
      </c>
      <c r="P33" s="186">
        <v>3972000</v>
      </c>
      <c r="Q33" s="138">
        <v>4080000</v>
      </c>
      <c r="R33" s="138">
        <v>4188000</v>
      </c>
      <c r="S33" s="138">
        <v>3976000</v>
      </c>
      <c r="T33" s="138">
        <v>4109000</v>
      </c>
      <c r="U33" s="138">
        <v>4008000</v>
      </c>
      <c r="V33" s="138">
        <v>4183000</v>
      </c>
      <c r="W33" s="138">
        <v>4098000</v>
      </c>
      <c r="X33" s="138">
        <v>3999000</v>
      </c>
      <c r="Y33" s="138">
        <v>3986000</v>
      </c>
      <c r="Z33" s="138">
        <v>3980000</v>
      </c>
      <c r="AA33" s="139">
        <v>3921000</v>
      </c>
      <c r="AB33" s="136">
        <v>3972000</v>
      </c>
      <c r="AC33" s="138">
        <v>4080000</v>
      </c>
      <c r="AD33" s="138">
        <v>4188000</v>
      </c>
      <c r="AE33" s="138">
        <v>3976000</v>
      </c>
      <c r="AF33" s="140">
        <v>4109000</v>
      </c>
      <c r="AG33" s="187">
        <v>4008000</v>
      </c>
      <c r="AH33" s="138">
        <v>4183000</v>
      </c>
      <c r="AI33" s="138">
        <v>4098000</v>
      </c>
      <c r="AJ33" s="138">
        <v>3999000</v>
      </c>
      <c r="AK33" s="138">
        <v>3986000</v>
      </c>
      <c r="AL33" s="138">
        <v>3980000</v>
      </c>
      <c r="AM33" s="140">
        <v>3921000</v>
      </c>
      <c r="AN33" s="136">
        <v>2330575</v>
      </c>
      <c r="AO33" s="138">
        <v>6984328.5999999996</v>
      </c>
      <c r="AP33" s="138">
        <v>4060933.8</v>
      </c>
      <c r="AQ33" s="138">
        <v>1016031</v>
      </c>
      <c r="AR33" s="138">
        <v>4160236.6</v>
      </c>
      <c r="AS33" s="138">
        <v>781839</v>
      </c>
      <c r="AT33" s="138">
        <v>5156807</v>
      </c>
      <c r="AU33" s="138">
        <v>2309813</v>
      </c>
      <c r="AV33" s="138">
        <v>3293747</v>
      </c>
      <c r="AW33" s="138">
        <v>822476.41</v>
      </c>
      <c r="AX33" s="138">
        <v>10025510</v>
      </c>
      <c r="AY33" s="139">
        <v>6171183</v>
      </c>
      <c r="AZ33" s="142">
        <v>856247</v>
      </c>
      <c r="BA33" s="143">
        <v>4277216</v>
      </c>
      <c r="BB33" s="143">
        <v>3487635.2</v>
      </c>
      <c r="BC33" s="143">
        <v>641673</v>
      </c>
      <c r="BD33" s="143">
        <v>5857540</v>
      </c>
      <c r="BE33" s="143">
        <v>3515600</v>
      </c>
      <c r="BF33" s="143">
        <v>842234</v>
      </c>
      <c r="BG33" s="143">
        <v>3985929</v>
      </c>
      <c r="BH33" s="143">
        <v>4012913</v>
      </c>
      <c r="BI33" s="143">
        <v>7556091.0800000001</v>
      </c>
      <c r="BJ33" s="143">
        <v>5024211</v>
      </c>
      <c r="BK33" s="144">
        <v>5380325.3200000003</v>
      </c>
      <c r="BM33" s="145">
        <v>544</v>
      </c>
      <c r="BN33" s="146" t="s">
        <v>199</v>
      </c>
      <c r="BO33" s="147">
        <v>50648119.979999997</v>
      </c>
      <c r="BP33" s="148">
        <v>48500000</v>
      </c>
      <c r="BQ33" s="149">
        <v>2148119.9799999967</v>
      </c>
      <c r="BR33" s="150">
        <v>1.0442911336082474</v>
      </c>
      <c r="BS33" s="130"/>
      <c r="BT33" s="148">
        <v>47113480.409999996</v>
      </c>
      <c r="BU33" s="149">
        <v>3534639.5700000003</v>
      </c>
      <c r="BV33" s="150">
        <v>1.0750239536379012</v>
      </c>
      <c r="BW33" s="131"/>
      <c r="BX33" s="147">
        <v>50648119.979999997</v>
      </c>
      <c r="BY33" s="148">
        <v>48500000</v>
      </c>
      <c r="BZ33" s="148">
        <v>47113480.409999996</v>
      </c>
      <c r="CA33" s="151">
        <v>45437614.600000001</v>
      </c>
      <c r="CC33" s="149">
        <v>2148119.9799999967</v>
      </c>
      <c r="CD33" s="150">
        <v>1.0442911336082474</v>
      </c>
      <c r="CF33" s="149">
        <v>3534639.5700000003</v>
      </c>
      <c r="CG33" s="150">
        <v>1.0750239536379012</v>
      </c>
    </row>
    <row r="34" spans="1:85" x14ac:dyDescent="0.25">
      <c r="A34" s="133">
        <v>547</v>
      </c>
      <c r="B34" s="134" t="s">
        <v>200</v>
      </c>
      <c r="C34" s="135">
        <v>27</v>
      </c>
      <c r="D34" s="136">
        <v>0</v>
      </c>
      <c r="E34" s="137">
        <v>13429</v>
      </c>
      <c r="F34" s="137">
        <v>0</v>
      </c>
      <c r="G34" s="137">
        <v>49246</v>
      </c>
      <c r="H34" s="137">
        <v>0</v>
      </c>
      <c r="I34" s="137">
        <v>0</v>
      </c>
      <c r="J34" s="137">
        <v>0</v>
      </c>
      <c r="K34" s="137">
        <v>70313</v>
      </c>
      <c r="L34" s="137">
        <v>10599</v>
      </c>
      <c r="M34" s="137">
        <v>105350.87</v>
      </c>
      <c r="N34" s="137">
        <v>7685.1</v>
      </c>
      <c r="O34" s="137">
        <v>1000</v>
      </c>
      <c r="P34" s="186">
        <v>0</v>
      </c>
      <c r="Q34" s="138">
        <v>0</v>
      </c>
      <c r="R34" s="138">
        <v>0</v>
      </c>
      <c r="S34" s="138">
        <v>0</v>
      </c>
      <c r="T34" s="138">
        <v>0</v>
      </c>
      <c r="U34" s="138">
        <v>0</v>
      </c>
      <c r="V34" s="138">
        <v>0</v>
      </c>
      <c r="W34" s="138">
        <v>0</v>
      </c>
      <c r="X34" s="138">
        <v>0</v>
      </c>
      <c r="Y34" s="138">
        <v>0</v>
      </c>
      <c r="Z34" s="138">
        <v>0</v>
      </c>
      <c r="AA34" s="139">
        <v>0</v>
      </c>
      <c r="AB34" s="136">
        <v>0</v>
      </c>
      <c r="AC34" s="138">
        <v>0</v>
      </c>
      <c r="AD34" s="138">
        <v>0</v>
      </c>
      <c r="AE34" s="138">
        <v>0</v>
      </c>
      <c r="AF34" s="140">
        <v>0</v>
      </c>
      <c r="AG34" s="187">
        <v>0</v>
      </c>
      <c r="AH34" s="138">
        <v>0</v>
      </c>
      <c r="AI34" s="138">
        <v>0</v>
      </c>
      <c r="AJ34" s="138">
        <v>0</v>
      </c>
      <c r="AK34" s="138">
        <v>0</v>
      </c>
      <c r="AL34" s="138">
        <v>0</v>
      </c>
      <c r="AM34" s="140">
        <v>0</v>
      </c>
      <c r="AN34" s="136">
        <v>0</v>
      </c>
      <c r="AO34" s="138">
        <v>0</v>
      </c>
      <c r="AP34" s="138">
        <v>100</v>
      </c>
      <c r="AQ34" s="138">
        <v>200</v>
      </c>
      <c r="AR34" s="138">
        <v>0</v>
      </c>
      <c r="AS34" s="138">
        <v>0</v>
      </c>
      <c r="AT34" s="138">
        <v>2000</v>
      </c>
      <c r="AU34" s="138">
        <v>400</v>
      </c>
      <c r="AV34" s="138">
        <v>0</v>
      </c>
      <c r="AW34" s="138">
        <v>7000</v>
      </c>
      <c r="AX34" s="138">
        <v>7823</v>
      </c>
      <c r="AY34" s="139">
        <v>245110</v>
      </c>
      <c r="AZ34" s="142">
        <v>0</v>
      </c>
      <c r="BA34" s="143">
        <v>0</v>
      </c>
      <c r="BB34" s="143">
        <v>0</v>
      </c>
      <c r="BC34" s="143">
        <v>0</v>
      </c>
      <c r="BD34" s="143">
        <v>0</v>
      </c>
      <c r="BE34" s="143">
        <v>0</v>
      </c>
      <c r="BF34" s="143">
        <v>0</v>
      </c>
      <c r="BG34" s="143">
        <v>0</v>
      </c>
      <c r="BH34" s="143">
        <v>0</v>
      </c>
      <c r="BI34" s="143">
        <v>229690</v>
      </c>
      <c r="BJ34" s="143">
        <v>8271</v>
      </c>
      <c r="BK34" s="144">
        <v>29245.43</v>
      </c>
      <c r="BM34" s="145">
        <v>547</v>
      </c>
      <c r="BN34" s="146" t="s">
        <v>200</v>
      </c>
      <c r="BO34" s="147">
        <v>257622.97</v>
      </c>
      <c r="BP34" s="148">
        <v>0</v>
      </c>
      <c r="BQ34" s="149">
        <v>257622.97</v>
      </c>
      <c r="BR34" s="150" t="s">
        <v>304</v>
      </c>
      <c r="BS34" s="130"/>
      <c r="BT34" s="148">
        <v>262633</v>
      </c>
      <c r="BU34" s="149">
        <v>-5010.0299999999988</v>
      </c>
      <c r="BV34" s="150">
        <v>0.98092383668465122</v>
      </c>
      <c r="BW34" s="131"/>
      <c r="BX34" s="147">
        <v>257622.97</v>
      </c>
      <c r="BY34" s="148">
        <v>0</v>
      </c>
      <c r="BZ34" s="148">
        <v>262633</v>
      </c>
      <c r="CA34" s="151">
        <v>267206.43</v>
      </c>
      <c r="CC34" s="149">
        <v>257622.97</v>
      </c>
      <c r="CD34" s="150" t="s">
        <v>304</v>
      </c>
      <c r="CF34" s="149">
        <v>-5010.0299999999988</v>
      </c>
      <c r="CG34" s="150">
        <v>0.98092383668465122</v>
      </c>
    </row>
    <row r="35" spans="1:85" x14ac:dyDescent="0.25">
      <c r="A35" s="133">
        <v>548</v>
      </c>
      <c r="B35" s="134" t="s">
        <v>201</v>
      </c>
      <c r="C35" s="135">
        <v>28</v>
      </c>
      <c r="D35" s="136">
        <v>0</v>
      </c>
      <c r="E35" s="137">
        <v>0</v>
      </c>
      <c r="F35" s="137">
        <v>0</v>
      </c>
      <c r="G35" s="137">
        <v>0</v>
      </c>
      <c r="H35" s="137">
        <v>0</v>
      </c>
      <c r="I35" s="137">
        <v>0</v>
      </c>
      <c r="J35" s="137">
        <v>0</v>
      </c>
      <c r="K35" s="137">
        <v>0</v>
      </c>
      <c r="L35" s="137">
        <v>0</v>
      </c>
      <c r="M35" s="137">
        <v>0</v>
      </c>
      <c r="N35" s="137">
        <v>0</v>
      </c>
      <c r="O35" s="137">
        <v>0</v>
      </c>
      <c r="P35" s="186">
        <v>0</v>
      </c>
      <c r="Q35" s="138">
        <v>0</v>
      </c>
      <c r="R35" s="138">
        <v>0</v>
      </c>
      <c r="S35" s="138">
        <v>0</v>
      </c>
      <c r="T35" s="138">
        <v>0</v>
      </c>
      <c r="U35" s="138">
        <v>0</v>
      </c>
      <c r="V35" s="138">
        <v>0</v>
      </c>
      <c r="W35" s="138">
        <v>0</v>
      </c>
      <c r="X35" s="138">
        <v>0</v>
      </c>
      <c r="Y35" s="138">
        <v>0</v>
      </c>
      <c r="Z35" s="138">
        <v>0</v>
      </c>
      <c r="AA35" s="139">
        <v>0</v>
      </c>
      <c r="AB35" s="136">
        <v>0</v>
      </c>
      <c r="AC35" s="138">
        <v>0</v>
      </c>
      <c r="AD35" s="138">
        <v>0</v>
      </c>
      <c r="AE35" s="138">
        <v>0</v>
      </c>
      <c r="AF35" s="140">
        <v>0</v>
      </c>
      <c r="AG35" s="187">
        <v>0</v>
      </c>
      <c r="AH35" s="138">
        <v>0</v>
      </c>
      <c r="AI35" s="138">
        <v>0</v>
      </c>
      <c r="AJ35" s="138">
        <v>0</v>
      </c>
      <c r="AK35" s="138">
        <v>0</v>
      </c>
      <c r="AL35" s="138">
        <v>0</v>
      </c>
      <c r="AM35" s="140">
        <v>0</v>
      </c>
      <c r="AN35" s="136">
        <v>0</v>
      </c>
      <c r="AO35" s="138">
        <v>0</v>
      </c>
      <c r="AP35" s="138">
        <v>0</v>
      </c>
      <c r="AQ35" s="138">
        <v>0</v>
      </c>
      <c r="AR35" s="138">
        <v>0</v>
      </c>
      <c r="AS35" s="138">
        <v>0</v>
      </c>
      <c r="AT35" s="138">
        <v>0</v>
      </c>
      <c r="AU35" s="138">
        <v>0</v>
      </c>
      <c r="AV35" s="138">
        <v>0</v>
      </c>
      <c r="AW35" s="138">
        <v>0</v>
      </c>
      <c r="AX35" s="138">
        <v>0</v>
      </c>
      <c r="AY35" s="139">
        <v>0</v>
      </c>
      <c r="AZ35" s="142">
        <v>0</v>
      </c>
      <c r="BA35" s="143">
        <v>0</v>
      </c>
      <c r="BB35" s="143">
        <v>0</v>
      </c>
      <c r="BC35" s="143">
        <v>0</v>
      </c>
      <c r="BD35" s="143">
        <v>0</v>
      </c>
      <c r="BE35" s="143">
        <v>0</v>
      </c>
      <c r="BF35" s="143">
        <v>0</v>
      </c>
      <c r="BG35" s="143">
        <v>0</v>
      </c>
      <c r="BH35" s="143">
        <v>0</v>
      </c>
      <c r="BI35" s="143">
        <v>0</v>
      </c>
      <c r="BJ35" s="143">
        <v>0</v>
      </c>
      <c r="BK35" s="144">
        <v>0</v>
      </c>
      <c r="BM35" s="145">
        <v>548</v>
      </c>
      <c r="BN35" s="146" t="s">
        <v>201</v>
      </c>
      <c r="BO35" s="147">
        <v>0</v>
      </c>
      <c r="BP35" s="148">
        <v>0</v>
      </c>
      <c r="BQ35" s="149">
        <v>0</v>
      </c>
      <c r="BR35" s="150" t="s">
        <v>304</v>
      </c>
      <c r="BS35" s="130"/>
      <c r="BT35" s="148">
        <v>0</v>
      </c>
      <c r="BU35" s="149">
        <v>0</v>
      </c>
      <c r="BV35" s="150" t="s">
        <v>304</v>
      </c>
      <c r="BW35" s="131"/>
      <c r="BX35" s="147">
        <v>0</v>
      </c>
      <c r="BY35" s="148">
        <v>0</v>
      </c>
      <c r="BZ35" s="148">
        <v>0</v>
      </c>
      <c r="CA35" s="151">
        <v>0</v>
      </c>
      <c r="CC35" s="149">
        <v>0</v>
      </c>
      <c r="CD35" s="150" t="s">
        <v>304</v>
      </c>
      <c r="CF35" s="149">
        <v>0</v>
      </c>
      <c r="CG35" s="150" t="s">
        <v>304</v>
      </c>
    </row>
    <row r="36" spans="1:85" x14ac:dyDescent="0.25">
      <c r="A36" s="133">
        <v>551</v>
      </c>
      <c r="B36" s="134" t="s">
        <v>202</v>
      </c>
      <c r="C36" s="135">
        <v>29</v>
      </c>
      <c r="D36" s="136">
        <v>22477229</v>
      </c>
      <c r="E36" s="137">
        <v>21978790</v>
      </c>
      <c r="F36" s="137">
        <v>22056906</v>
      </c>
      <c r="G36" s="137">
        <v>21746626</v>
      </c>
      <c r="H36" s="137">
        <v>21741968</v>
      </c>
      <c r="I36" s="137">
        <v>23766388.999999996</v>
      </c>
      <c r="J36" s="137">
        <v>22159754.999999993</v>
      </c>
      <c r="K36" s="137">
        <v>21900683.999999989</v>
      </c>
      <c r="L36" s="137">
        <v>27232113.999999981</v>
      </c>
      <c r="M36" s="137">
        <v>22449300</v>
      </c>
      <c r="N36" s="137">
        <v>21958000.000000004</v>
      </c>
      <c r="O36" s="137">
        <v>21904415.000000007</v>
      </c>
      <c r="P36" s="186">
        <v>22500000</v>
      </c>
      <c r="Q36" s="138">
        <v>22500000</v>
      </c>
      <c r="R36" s="138">
        <v>22900000</v>
      </c>
      <c r="S36" s="138">
        <v>22500000</v>
      </c>
      <c r="T36" s="138">
        <v>22500000</v>
      </c>
      <c r="U36" s="138">
        <v>27000000</v>
      </c>
      <c r="V36" s="138">
        <v>22500000</v>
      </c>
      <c r="W36" s="138">
        <v>22500000</v>
      </c>
      <c r="X36" s="138">
        <v>22500000</v>
      </c>
      <c r="Y36" s="138">
        <v>22500000</v>
      </c>
      <c r="Z36" s="138">
        <v>22500000</v>
      </c>
      <c r="AA36" s="139">
        <v>22500000</v>
      </c>
      <c r="AB36" s="136">
        <v>22500000</v>
      </c>
      <c r="AC36" s="138">
        <v>22500000</v>
      </c>
      <c r="AD36" s="138">
        <v>22900000</v>
      </c>
      <c r="AE36" s="138">
        <v>22500000</v>
      </c>
      <c r="AF36" s="140">
        <v>22500000</v>
      </c>
      <c r="AG36" s="187">
        <v>27000000</v>
      </c>
      <c r="AH36" s="138">
        <v>22500000</v>
      </c>
      <c r="AI36" s="138">
        <v>22500000</v>
      </c>
      <c r="AJ36" s="138">
        <v>22500000</v>
      </c>
      <c r="AK36" s="138">
        <v>22500000</v>
      </c>
      <c r="AL36" s="138">
        <v>22500000</v>
      </c>
      <c r="AM36" s="140">
        <v>22500000</v>
      </c>
      <c r="AN36" s="136">
        <v>20749092</v>
      </c>
      <c r="AO36" s="138">
        <v>20798665</v>
      </c>
      <c r="AP36" s="138">
        <v>20936728</v>
      </c>
      <c r="AQ36" s="138">
        <v>22763024</v>
      </c>
      <c r="AR36" s="138">
        <v>20892512</v>
      </c>
      <c r="AS36" s="138">
        <v>21223556</v>
      </c>
      <c r="AT36" s="138">
        <v>21176189</v>
      </c>
      <c r="AU36" s="138">
        <v>22335485</v>
      </c>
      <c r="AV36" s="138">
        <v>23262692</v>
      </c>
      <c r="AW36" s="138">
        <v>23017384</v>
      </c>
      <c r="AX36" s="138">
        <v>22978811</v>
      </c>
      <c r="AY36" s="139">
        <v>22446337</v>
      </c>
      <c r="AZ36" s="142">
        <v>21306404</v>
      </c>
      <c r="BA36" s="143">
        <v>21604394</v>
      </c>
      <c r="BB36" s="143">
        <v>21390763</v>
      </c>
      <c r="BC36" s="143">
        <v>21305132</v>
      </c>
      <c r="BD36" s="143">
        <v>21487333</v>
      </c>
      <c r="BE36" s="143">
        <v>21380490</v>
      </c>
      <c r="BF36" s="143">
        <v>21362118</v>
      </c>
      <c r="BG36" s="143">
        <v>21305068</v>
      </c>
      <c r="BH36" s="143">
        <v>22428304.000000004</v>
      </c>
      <c r="BI36" s="143">
        <v>20314486</v>
      </c>
      <c r="BJ36" s="143">
        <v>20202243</v>
      </c>
      <c r="BK36" s="144">
        <v>22106842.000000004</v>
      </c>
      <c r="BM36" s="145">
        <v>551</v>
      </c>
      <c r="BN36" s="146" t="s">
        <v>202</v>
      </c>
      <c r="BO36" s="147">
        <v>271372176</v>
      </c>
      <c r="BP36" s="148">
        <v>274900000</v>
      </c>
      <c r="BQ36" s="149">
        <v>-3527824</v>
      </c>
      <c r="BR36" s="150">
        <v>0.98716688250272822</v>
      </c>
      <c r="BS36" s="130"/>
      <c r="BT36" s="148">
        <v>262580475</v>
      </c>
      <c r="BU36" s="149">
        <v>8791701</v>
      </c>
      <c r="BV36" s="150">
        <v>1.0334819296827</v>
      </c>
      <c r="BW36" s="131"/>
      <c r="BX36" s="147">
        <v>271372176</v>
      </c>
      <c r="BY36" s="148">
        <v>274900000</v>
      </c>
      <c r="BZ36" s="148">
        <v>262580475</v>
      </c>
      <c r="CA36" s="151">
        <v>256193577</v>
      </c>
      <c r="CC36" s="149">
        <v>-3527824</v>
      </c>
      <c r="CD36" s="150">
        <v>0.98716688250272822</v>
      </c>
      <c r="CF36" s="149">
        <v>8791701</v>
      </c>
      <c r="CG36" s="150">
        <v>1.0334819296827</v>
      </c>
    </row>
    <row r="37" spans="1:85" x14ac:dyDescent="0.25">
      <c r="A37" s="133">
        <v>552</v>
      </c>
      <c r="B37" s="134" t="s">
        <v>203</v>
      </c>
      <c r="C37" s="135">
        <v>30</v>
      </c>
      <c r="D37" s="136">
        <v>0</v>
      </c>
      <c r="E37" s="137">
        <v>0</v>
      </c>
      <c r="F37" s="137">
        <v>0</v>
      </c>
      <c r="G37" s="137">
        <v>0</v>
      </c>
      <c r="H37" s="137">
        <v>0</v>
      </c>
      <c r="I37" s="137">
        <v>0</v>
      </c>
      <c r="J37" s="137">
        <v>0</v>
      </c>
      <c r="K37" s="137">
        <v>0</v>
      </c>
      <c r="L37" s="137">
        <v>0</v>
      </c>
      <c r="M37" s="137">
        <v>0</v>
      </c>
      <c r="N37" s="137">
        <v>0</v>
      </c>
      <c r="O37" s="137">
        <v>0</v>
      </c>
      <c r="P37" s="186">
        <v>0</v>
      </c>
      <c r="Q37" s="138">
        <v>0</v>
      </c>
      <c r="R37" s="138">
        <v>0</v>
      </c>
      <c r="S37" s="138">
        <v>0</v>
      </c>
      <c r="T37" s="138">
        <v>0</v>
      </c>
      <c r="U37" s="138">
        <v>0</v>
      </c>
      <c r="V37" s="138">
        <v>0</v>
      </c>
      <c r="W37" s="138">
        <v>0</v>
      </c>
      <c r="X37" s="138">
        <v>0</v>
      </c>
      <c r="Y37" s="138">
        <v>0</v>
      </c>
      <c r="Z37" s="138">
        <v>0</v>
      </c>
      <c r="AA37" s="139">
        <v>0</v>
      </c>
      <c r="AB37" s="136">
        <v>0</v>
      </c>
      <c r="AC37" s="138">
        <v>0</v>
      </c>
      <c r="AD37" s="138">
        <v>0</v>
      </c>
      <c r="AE37" s="138">
        <v>0</v>
      </c>
      <c r="AF37" s="140">
        <v>0</v>
      </c>
      <c r="AG37" s="187">
        <v>0</v>
      </c>
      <c r="AH37" s="138">
        <v>0</v>
      </c>
      <c r="AI37" s="138">
        <v>0</v>
      </c>
      <c r="AJ37" s="138">
        <v>0</v>
      </c>
      <c r="AK37" s="138">
        <v>0</v>
      </c>
      <c r="AL37" s="138">
        <v>0</v>
      </c>
      <c r="AM37" s="140">
        <v>0</v>
      </c>
      <c r="AN37" s="136">
        <v>0</v>
      </c>
      <c r="AO37" s="138">
        <v>0</v>
      </c>
      <c r="AP37" s="138">
        <v>0</v>
      </c>
      <c r="AQ37" s="138">
        <v>0</v>
      </c>
      <c r="AR37" s="138">
        <v>0</v>
      </c>
      <c r="AS37" s="138">
        <v>0</v>
      </c>
      <c r="AT37" s="138">
        <v>0</v>
      </c>
      <c r="AU37" s="138">
        <v>0</v>
      </c>
      <c r="AV37" s="138">
        <v>0</v>
      </c>
      <c r="AW37" s="138">
        <v>0</v>
      </c>
      <c r="AX37" s="138">
        <v>0</v>
      </c>
      <c r="AY37" s="139">
        <v>0</v>
      </c>
      <c r="AZ37" s="142">
        <v>0</v>
      </c>
      <c r="BA37" s="143">
        <v>0</v>
      </c>
      <c r="BB37" s="143">
        <v>0</v>
      </c>
      <c r="BC37" s="143">
        <v>0</v>
      </c>
      <c r="BD37" s="143">
        <v>0</v>
      </c>
      <c r="BE37" s="143">
        <v>0</v>
      </c>
      <c r="BF37" s="143">
        <v>0</v>
      </c>
      <c r="BG37" s="143">
        <v>0</v>
      </c>
      <c r="BH37" s="143">
        <v>0</v>
      </c>
      <c r="BI37" s="143">
        <v>0</v>
      </c>
      <c r="BJ37" s="143">
        <v>0</v>
      </c>
      <c r="BK37" s="144">
        <v>0</v>
      </c>
      <c r="BM37" s="145">
        <v>552</v>
      </c>
      <c r="BN37" s="146" t="s">
        <v>203</v>
      </c>
      <c r="BO37" s="147">
        <v>0</v>
      </c>
      <c r="BP37" s="148">
        <v>0</v>
      </c>
      <c r="BQ37" s="149">
        <v>0</v>
      </c>
      <c r="BR37" s="150" t="s">
        <v>304</v>
      </c>
      <c r="BS37" s="130"/>
      <c r="BT37" s="148">
        <v>0</v>
      </c>
      <c r="BU37" s="149">
        <v>0</v>
      </c>
      <c r="BV37" s="150" t="s">
        <v>304</v>
      </c>
      <c r="BW37" s="131"/>
      <c r="BX37" s="147">
        <v>0</v>
      </c>
      <c r="BY37" s="148">
        <v>0</v>
      </c>
      <c r="BZ37" s="148">
        <v>0</v>
      </c>
      <c r="CA37" s="151">
        <v>0</v>
      </c>
      <c r="CC37" s="149">
        <v>0</v>
      </c>
      <c r="CD37" s="150" t="s">
        <v>304</v>
      </c>
      <c r="CF37" s="149">
        <v>0</v>
      </c>
      <c r="CG37" s="150" t="s">
        <v>304</v>
      </c>
    </row>
    <row r="38" spans="1:85" x14ac:dyDescent="0.25">
      <c r="A38" s="133">
        <v>553</v>
      </c>
      <c r="B38" s="134" t="s">
        <v>204</v>
      </c>
      <c r="C38" s="135">
        <v>31</v>
      </c>
      <c r="D38" s="136">
        <v>0</v>
      </c>
      <c r="E38" s="137">
        <v>0</v>
      </c>
      <c r="F38" s="137">
        <v>0</v>
      </c>
      <c r="G38" s="137">
        <v>0</v>
      </c>
      <c r="H38" s="137">
        <v>0</v>
      </c>
      <c r="I38" s="137">
        <v>0</v>
      </c>
      <c r="J38" s="137">
        <v>0</v>
      </c>
      <c r="K38" s="137">
        <v>0</v>
      </c>
      <c r="L38" s="137">
        <v>0</v>
      </c>
      <c r="M38" s="137">
        <v>0</v>
      </c>
      <c r="N38" s="137">
        <v>0</v>
      </c>
      <c r="O38" s="137">
        <v>0</v>
      </c>
      <c r="P38" s="186">
        <v>0</v>
      </c>
      <c r="Q38" s="138">
        <v>0</v>
      </c>
      <c r="R38" s="138">
        <v>0</v>
      </c>
      <c r="S38" s="138">
        <v>0</v>
      </c>
      <c r="T38" s="138">
        <v>0</v>
      </c>
      <c r="U38" s="138">
        <v>0</v>
      </c>
      <c r="V38" s="138">
        <v>0</v>
      </c>
      <c r="W38" s="138">
        <v>0</v>
      </c>
      <c r="X38" s="138">
        <v>0</v>
      </c>
      <c r="Y38" s="138">
        <v>0</v>
      </c>
      <c r="Z38" s="138">
        <v>0</v>
      </c>
      <c r="AA38" s="139">
        <v>0</v>
      </c>
      <c r="AB38" s="136">
        <v>0</v>
      </c>
      <c r="AC38" s="138">
        <v>0</v>
      </c>
      <c r="AD38" s="138">
        <v>0</v>
      </c>
      <c r="AE38" s="138">
        <v>0</v>
      </c>
      <c r="AF38" s="140">
        <v>0</v>
      </c>
      <c r="AG38" s="187">
        <v>0</v>
      </c>
      <c r="AH38" s="138">
        <v>0</v>
      </c>
      <c r="AI38" s="138">
        <v>0</v>
      </c>
      <c r="AJ38" s="138">
        <v>0</v>
      </c>
      <c r="AK38" s="138">
        <v>0</v>
      </c>
      <c r="AL38" s="138">
        <v>0</v>
      </c>
      <c r="AM38" s="140">
        <v>0</v>
      </c>
      <c r="AN38" s="136">
        <v>0</v>
      </c>
      <c r="AO38" s="138">
        <v>0</v>
      </c>
      <c r="AP38" s="138">
        <v>65200</v>
      </c>
      <c r="AQ38" s="138">
        <v>0</v>
      </c>
      <c r="AR38" s="138">
        <v>0</v>
      </c>
      <c r="AS38" s="138">
        <v>0</v>
      </c>
      <c r="AT38" s="138">
        <v>0</v>
      </c>
      <c r="AU38" s="138">
        <v>0</v>
      </c>
      <c r="AV38" s="138">
        <v>0</v>
      </c>
      <c r="AW38" s="138">
        <v>0</v>
      </c>
      <c r="AX38" s="138">
        <v>0</v>
      </c>
      <c r="AY38" s="139">
        <v>0</v>
      </c>
      <c r="AZ38" s="142">
        <v>0</v>
      </c>
      <c r="BA38" s="143">
        <v>0</v>
      </c>
      <c r="BB38" s="143">
        <v>0</v>
      </c>
      <c r="BC38" s="143">
        <v>0</v>
      </c>
      <c r="BD38" s="143">
        <v>0</v>
      </c>
      <c r="BE38" s="143">
        <v>0</v>
      </c>
      <c r="BF38" s="143">
        <v>0</v>
      </c>
      <c r="BG38" s="143">
        <v>0</v>
      </c>
      <c r="BH38" s="143">
        <v>26600</v>
      </c>
      <c r="BI38" s="143">
        <v>0</v>
      </c>
      <c r="BJ38" s="143">
        <v>0</v>
      </c>
      <c r="BK38" s="144">
        <v>0</v>
      </c>
      <c r="BM38" s="145">
        <v>553</v>
      </c>
      <c r="BN38" s="146" t="s">
        <v>204</v>
      </c>
      <c r="BO38" s="147">
        <v>0</v>
      </c>
      <c r="BP38" s="148">
        <v>0</v>
      </c>
      <c r="BQ38" s="149">
        <v>0</v>
      </c>
      <c r="BR38" s="150" t="s">
        <v>304</v>
      </c>
      <c r="BS38" s="130"/>
      <c r="BT38" s="148">
        <v>65200</v>
      </c>
      <c r="BU38" s="149">
        <v>-65200</v>
      </c>
      <c r="BV38" s="150">
        <v>0</v>
      </c>
      <c r="BW38" s="131"/>
      <c r="BX38" s="147">
        <v>0</v>
      </c>
      <c r="BY38" s="148">
        <v>0</v>
      </c>
      <c r="BZ38" s="148">
        <v>65200</v>
      </c>
      <c r="CA38" s="151">
        <v>26600</v>
      </c>
      <c r="CC38" s="149">
        <v>0</v>
      </c>
      <c r="CD38" s="150" t="s">
        <v>304</v>
      </c>
      <c r="CF38" s="149">
        <v>-65200</v>
      </c>
      <c r="CG38" s="150">
        <v>0</v>
      </c>
    </row>
    <row r="39" spans="1:85" x14ac:dyDescent="0.25">
      <c r="A39" s="133">
        <v>554</v>
      </c>
      <c r="B39" s="134" t="s">
        <v>205</v>
      </c>
      <c r="C39" s="135">
        <v>32</v>
      </c>
      <c r="D39" s="136">
        <v>0</v>
      </c>
      <c r="E39" s="137">
        <v>0</v>
      </c>
      <c r="F39" s="137">
        <v>0</v>
      </c>
      <c r="G39" s="137">
        <v>0</v>
      </c>
      <c r="H39" s="137">
        <v>0</v>
      </c>
      <c r="I39" s="137">
        <v>0</v>
      </c>
      <c r="J39" s="137">
        <v>0</v>
      </c>
      <c r="K39" s="137">
        <v>0</v>
      </c>
      <c r="L39" s="137">
        <v>0</v>
      </c>
      <c r="M39" s="137">
        <v>0</v>
      </c>
      <c r="N39" s="137">
        <v>0</v>
      </c>
      <c r="O39" s="137">
        <v>0</v>
      </c>
      <c r="P39" s="186">
        <v>0</v>
      </c>
      <c r="Q39" s="138">
        <v>0</v>
      </c>
      <c r="R39" s="138">
        <v>0</v>
      </c>
      <c r="S39" s="138">
        <v>0</v>
      </c>
      <c r="T39" s="138">
        <v>0</v>
      </c>
      <c r="U39" s="138">
        <v>0</v>
      </c>
      <c r="V39" s="138">
        <v>0</v>
      </c>
      <c r="W39" s="138">
        <v>0</v>
      </c>
      <c r="X39" s="138">
        <v>0</v>
      </c>
      <c r="Y39" s="138">
        <v>0</v>
      </c>
      <c r="Z39" s="138">
        <v>0</v>
      </c>
      <c r="AA39" s="139">
        <v>0</v>
      </c>
      <c r="AB39" s="136">
        <v>0</v>
      </c>
      <c r="AC39" s="138">
        <v>0</v>
      </c>
      <c r="AD39" s="138">
        <v>0</v>
      </c>
      <c r="AE39" s="138">
        <v>0</v>
      </c>
      <c r="AF39" s="140">
        <v>0</v>
      </c>
      <c r="AG39" s="187">
        <v>0</v>
      </c>
      <c r="AH39" s="138">
        <v>0</v>
      </c>
      <c r="AI39" s="138">
        <v>0</v>
      </c>
      <c r="AJ39" s="138">
        <v>0</v>
      </c>
      <c r="AK39" s="138">
        <v>0</v>
      </c>
      <c r="AL39" s="138">
        <v>0</v>
      </c>
      <c r="AM39" s="140">
        <v>0</v>
      </c>
      <c r="AN39" s="136">
        <v>0</v>
      </c>
      <c r="AO39" s="138">
        <v>0</v>
      </c>
      <c r="AP39" s="138">
        <v>0</v>
      </c>
      <c r="AQ39" s="138">
        <v>0</v>
      </c>
      <c r="AR39" s="138">
        <v>0</v>
      </c>
      <c r="AS39" s="138">
        <v>0</v>
      </c>
      <c r="AT39" s="138">
        <v>0</v>
      </c>
      <c r="AU39" s="138">
        <v>0</v>
      </c>
      <c r="AV39" s="138">
        <v>0</v>
      </c>
      <c r="AW39" s="138">
        <v>0</v>
      </c>
      <c r="AX39" s="138">
        <v>0</v>
      </c>
      <c r="AY39" s="139">
        <v>0</v>
      </c>
      <c r="AZ39" s="142">
        <v>0</v>
      </c>
      <c r="BA39" s="143">
        <v>0</v>
      </c>
      <c r="BB39" s="143">
        <v>0</v>
      </c>
      <c r="BC39" s="143">
        <v>0</v>
      </c>
      <c r="BD39" s="143">
        <v>0</v>
      </c>
      <c r="BE39" s="143">
        <v>0</v>
      </c>
      <c r="BF39" s="143">
        <v>0</v>
      </c>
      <c r="BG39" s="143">
        <v>0</v>
      </c>
      <c r="BH39" s="143">
        <v>0</v>
      </c>
      <c r="BI39" s="143">
        <v>0</v>
      </c>
      <c r="BJ39" s="143">
        <v>0</v>
      </c>
      <c r="BK39" s="144">
        <v>0</v>
      </c>
      <c r="BM39" s="145">
        <v>554</v>
      </c>
      <c r="BN39" s="146" t="s">
        <v>205</v>
      </c>
      <c r="BO39" s="147">
        <v>0</v>
      </c>
      <c r="BP39" s="148">
        <v>0</v>
      </c>
      <c r="BQ39" s="149">
        <v>0</v>
      </c>
      <c r="BR39" s="150" t="s">
        <v>304</v>
      </c>
      <c r="BS39" s="130"/>
      <c r="BT39" s="148">
        <v>0</v>
      </c>
      <c r="BU39" s="149">
        <v>0</v>
      </c>
      <c r="BV39" s="150" t="s">
        <v>304</v>
      </c>
      <c r="BW39" s="131"/>
      <c r="BX39" s="147">
        <v>0</v>
      </c>
      <c r="BY39" s="148">
        <v>0</v>
      </c>
      <c r="BZ39" s="148">
        <v>0</v>
      </c>
      <c r="CA39" s="151">
        <v>0</v>
      </c>
      <c r="CC39" s="149">
        <v>0</v>
      </c>
      <c r="CD39" s="150" t="s">
        <v>304</v>
      </c>
      <c r="CF39" s="149">
        <v>0</v>
      </c>
      <c r="CG39" s="150" t="s">
        <v>304</v>
      </c>
    </row>
    <row r="40" spans="1:85" x14ac:dyDescent="0.25">
      <c r="A40" s="133">
        <v>555</v>
      </c>
      <c r="B40" s="134" t="s">
        <v>206</v>
      </c>
      <c r="C40" s="135">
        <v>33</v>
      </c>
      <c r="D40" s="136">
        <v>0</v>
      </c>
      <c r="E40" s="137">
        <v>0</v>
      </c>
      <c r="F40" s="137">
        <v>0</v>
      </c>
      <c r="G40" s="137">
        <v>0</v>
      </c>
      <c r="H40" s="137">
        <v>0</v>
      </c>
      <c r="I40" s="137">
        <v>0</v>
      </c>
      <c r="J40" s="137">
        <v>0</v>
      </c>
      <c r="K40" s="137">
        <v>0</v>
      </c>
      <c r="L40" s="137">
        <v>0</v>
      </c>
      <c r="M40" s="137">
        <v>0</v>
      </c>
      <c r="N40" s="137">
        <v>0</v>
      </c>
      <c r="O40" s="137">
        <v>0</v>
      </c>
      <c r="P40" s="186">
        <v>0</v>
      </c>
      <c r="Q40" s="138">
        <v>0</v>
      </c>
      <c r="R40" s="138">
        <v>0</v>
      </c>
      <c r="S40" s="138">
        <v>0</v>
      </c>
      <c r="T40" s="138">
        <v>0</v>
      </c>
      <c r="U40" s="138">
        <v>0</v>
      </c>
      <c r="V40" s="138">
        <v>0</v>
      </c>
      <c r="W40" s="138">
        <v>0</v>
      </c>
      <c r="X40" s="138">
        <v>0</v>
      </c>
      <c r="Y40" s="138">
        <v>0</v>
      </c>
      <c r="Z40" s="138">
        <v>0</v>
      </c>
      <c r="AA40" s="139">
        <v>0</v>
      </c>
      <c r="AB40" s="136">
        <v>0</v>
      </c>
      <c r="AC40" s="138">
        <v>0</v>
      </c>
      <c r="AD40" s="138">
        <v>0</v>
      </c>
      <c r="AE40" s="138">
        <v>0</v>
      </c>
      <c r="AF40" s="140">
        <v>0</v>
      </c>
      <c r="AG40" s="187">
        <v>0</v>
      </c>
      <c r="AH40" s="138">
        <v>0</v>
      </c>
      <c r="AI40" s="138">
        <v>0</v>
      </c>
      <c r="AJ40" s="138">
        <v>0</v>
      </c>
      <c r="AK40" s="138">
        <v>0</v>
      </c>
      <c r="AL40" s="138">
        <v>0</v>
      </c>
      <c r="AM40" s="140">
        <v>0</v>
      </c>
      <c r="AN40" s="136">
        <v>0</v>
      </c>
      <c r="AO40" s="138">
        <v>0</v>
      </c>
      <c r="AP40" s="138">
        <v>0</v>
      </c>
      <c r="AQ40" s="138">
        <v>0</v>
      </c>
      <c r="AR40" s="138">
        <v>0</v>
      </c>
      <c r="AS40" s="138">
        <v>0</v>
      </c>
      <c r="AT40" s="138">
        <v>0</v>
      </c>
      <c r="AU40" s="138">
        <v>0</v>
      </c>
      <c r="AV40" s="138">
        <v>0</v>
      </c>
      <c r="AW40" s="138">
        <v>0</v>
      </c>
      <c r="AX40" s="138">
        <v>0</v>
      </c>
      <c r="AY40" s="139">
        <v>0</v>
      </c>
      <c r="AZ40" s="142">
        <v>0</v>
      </c>
      <c r="BA40" s="143">
        <v>0</v>
      </c>
      <c r="BB40" s="143">
        <v>0</v>
      </c>
      <c r="BC40" s="143">
        <v>0</v>
      </c>
      <c r="BD40" s="143">
        <v>0</v>
      </c>
      <c r="BE40" s="143">
        <v>0</v>
      </c>
      <c r="BF40" s="143">
        <v>0</v>
      </c>
      <c r="BG40" s="143">
        <v>0</v>
      </c>
      <c r="BH40" s="143">
        <v>0</v>
      </c>
      <c r="BI40" s="143">
        <v>0</v>
      </c>
      <c r="BJ40" s="143">
        <v>0</v>
      </c>
      <c r="BK40" s="144">
        <v>0</v>
      </c>
      <c r="BM40" s="145">
        <v>555</v>
      </c>
      <c r="BN40" s="146" t="s">
        <v>206</v>
      </c>
      <c r="BO40" s="147">
        <v>0</v>
      </c>
      <c r="BP40" s="148">
        <v>0</v>
      </c>
      <c r="BQ40" s="149">
        <v>0</v>
      </c>
      <c r="BR40" s="150" t="s">
        <v>304</v>
      </c>
      <c r="BS40" s="130"/>
      <c r="BT40" s="148">
        <v>0</v>
      </c>
      <c r="BU40" s="149">
        <v>0</v>
      </c>
      <c r="BV40" s="150" t="s">
        <v>304</v>
      </c>
      <c r="BW40" s="131"/>
      <c r="BX40" s="147">
        <v>0</v>
      </c>
      <c r="BY40" s="148">
        <v>0</v>
      </c>
      <c r="BZ40" s="148">
        <v>0</v>
      </c>
      <c r="CA40" s="151">
        <v>0</v>
      </c>
      <c r="CC40" s="149">
        <v>0</v>
      </c>
      <c r="CD40" s="150" t="s">
        <v>304</v>
      </c>
      <c r="CF40" s="149">
        <v>0</v>
      </c>
      <c r="CG40" s="150" t="s">
        <v>304</v>
      </c>
    </row>
    <row r="41" spans="1:85" x14ac:dyDescent="0.25">
      <c r="A41" s="133">
        <v>556</v>
      </c>
      <c r="B41" s="134" t="s">
        <v>207</v>
      </c>
      <c r="C41" s="135">
        <v>34</v>
      </c>
      <c r="D41" s="136">
        <v>0</v>
      </c>
      <c r="E41" s="137">
        <v>0</v>
      </c>
      <c r="F41" s="137">
        <v>0</v>
      </c>
      <c r="G41" s="137">
        <v>0</v>
      </c>
      <c r="H41" s="137">
        <v>0</v>
      </c>
      <c r="I41" s="137">
        <v>-36048.849999999962</v>
      </c>
      <c r="J41" s="137">
        <v>0</v>
      </c>
      <c r="K41" s="137">
        <v>0</v>
      </c>
      <c r="L41" s="137">
        <v>0</v>
      </c>
      <c r="M41" s="137">
        <v>0</v>
      </c>
      <c r="N41" s="137">
        <v>0</v>
      </c>
      <c r="O41" s="137">
        <v>380496.91999999969</v>
      </c>
      <c r="P41" s="186">
        <v>0</v>
      </c>
      <c r="Q41" s="138">
        <v>0</v>
      </c>
      <c r="R41" s="138">
        <v>0</v>
      </c>
      <c r="S41" s="138">
        <v>0</v>
      </c>
      <c r="T41" s="138">
        <v>0</v>
      </c>
      <c r="U41" s="138">
        <v>0</v>
      </c>
      <c r="V41" s="138">
        <v>0</v>
      </c>
      <c r="W41" s="138">
        <v>0</v>
      </c>
      <c r="X41" s="138">
        <v>0</v>
      </c>
      <c r="Y41" s="138">
        <v>0</v>
      </c>
      <c r="Z41" s="138">
        <v>0</v>
      </c>
      <c r="AA41" s="139">
        <v>0</v>
      </c>
      <c r="AB41" s="136">
        <v>0</v>
      </c>
      <c r="AC41" s="138">
        <v>0</v>
      </c>
      <c r="AD41" s="138">
        <v>0</v>
      </c>
      <c r="AE41" s="138">
        <v>0</v>
      </c>
      <c r="AF41" s="140">
        <v>0</v>
      </c>
      <c r="AG41" s="187">
        <v>0</v>
      </c>
      <c r="AH41" s="138">
        <v>0</v>
      </c>
      <c r="AI41" s="138">
        <v>0</v>
      </c>
      <c r="AJ41" s="138">
        <v>0</v>
      </c>
      <c r="AK41" s="138">
        <v>0</v>
      </c>
      <c r="AL41" s="138">
        <v>0</v>
      </c>
      <c r="AM41" s="140">
        <v>0</v>
      </c>
      <c r="AN41" s="136">
        <v>0</v>
      </c>
      <c r="AO41" s="138">
        <v>-14952.7</v>
      </c>
      <c r="AP41" s="138">
        <v>0</v>
      </c>
      <c r="AQ41" s="138">
        <v>0</v>
      </c>
      <c r="AR41" s="138">
        <v>0</v>
      </c>
      <c r="AS41" s="138">
        <v>367305.29</v>
      </c>
      <c r="AT41" s="138">
        <v>-271.85000000000002</v>
      </c>
      <c r="AU41" s="138">
        <v>-1098</v>
      </c>
      <c r="AV41" s="138">
        <v>-15192</v>
      </c>
      <c r="AW41" s="138">
        <v>-57799.56</v>
      </c>
      <c r="AX41" s="138">
        <v>-101215.73</v>
      </c>
      <c r="AY41" s="139">
        <v>-267669.92</v>
      </c>
      <c r="AZ41" s="142">
        <v>0</v>
      </c>
      <c r="BA41" s="143">
        <v>0</v>
      </c>
      <c r="BB41" s="143">
        <v>0</v>
      </c>
      <c r="BC41" s="143">
        <v>0</v>
      </c>
      <c r="BD41" s="143">
        <v>0</v>
      </c>
      <c r="BE41" s="143">
        <v>-910478.84000000055</v>
      </c>
      <c r="BF41" s="143">
        <v>0</v>
      </c>
      <c r="BG41" s="143">
        <v>0</v>
      </c>
      <c r="BH41" s="143">
        <v>0</v>
      </c>
      <c r="BI41" s="143">
        <v>0</v>
      </c>
      <c r="BJ41" s="143">
        <v>0</v>
      </c>
      <c r="BK41" s="144">
        <v>499686.75999999949</v>
      </c>
      <c r="BM41" s="145">
        <v>556</v>
      </c>
      <c r="BN41" s="146" t="s">
        <v>207</v>
      </c>
      <c r="BO41" s="147">
        <v>344448.06999999972</v>
      </c>
      <c r="BP41" s="148">
        <v>0</v>
      </c>
      <c r="BQ41" s="149">
        <v>344448.06999999972</v>
      </c>
      <c r="BR41" s="150" t="s">
        <v>304</v>
      </c>
      <c r="BS41" s="130"/>
      <c r="BT41" s="148">
        <v>-90894.469999999972</v>
      </c>
      <c r="BU41" s="149">
        <v>435342.53999999969</v>
      </c>
      <c r="BV41" s="150">
        <v>-3.789538241435368</v>
      </c>
      <c r="BW41" s="131"/>
      <c r="BX41" s="147">
        <v>344448.06999999972</v>
      </c>
      <c r="BY41" s="148">
        <v>0</v>
      </c>
      <c r="BZ41" s="148">
        <v>-90894.469999999972</v>
      </c>
      <c r="CA41" s="151">
        <v>-410792.08000000106</v>
      </c>
      <c r="CC41" s="149">
        <v>344448.06999999972</v>
      </c>
      <c r="CD41" s="150" t="s">
        <v>304</v>
      </c>
      <c r="CF41" s="149">
        <v>435342.53999999969</v>
      </c>
      <c r="CG41" s="150">
        <v>-3.789538241435368</v>
      </c>
    </row>
    <row r="42" spans="1:85" x14ac:dyDescent="0.25">
      <c r="A42" s="133">
        <v>557</v>
      </c>
      <c r="B42" s="134" t="s">
        <v>208</v>
      </c>
      <c r="C42" s="135">
        <v>35</v>
      </c>
      <c r="D42" s="136">
        <v>0</v>
      </c>
      <c r="E42" s="137">
        <v>0</v>
      </c>
      <c r="F42" s="137">
        <v>0</v>
      </c>
      <c r="G42" s="137">
        <v>0</v>
      </c>
      <c r="H42" s="137">
        <v>0</v>
      </c>
      <c r="I42" s="137">
        <v>284153.70999999996</v>
      </c>
      <c r="J42" s="137">
        <v>1860</v>
      </c>
      <c r="K42" s="137">
        <v>0</v>
      </c>
      <c r="L42" s="137">
        <v>0</v>
      </c>
      <c r="M42" s="137">
        <v>0</v>
      </c>
      <c r="N42" s="137">
        <v>0</v>
      </c>
      <c r="O42" s="137">
        <v>0</v>
      </c>
      <c r="P42" s="186">
        <v>0</v>
      </c>
      <c r="Q42" s="138">
        <v>0</v>
      </c>
      <c r="R42" s="138">
        <v>0</v>
      </c>
      <c r="S42" s="138">
        <v>0</v>
      </c>
      <c r="T42" s="138">
        <v>0</v>
      </c>
      <c r="U42" s="138">
        <v>0</v>
      </c>
      <c r="V42" s="138">
        <v>0</v>
      </c>
      <c r="W42" s="138">
        <v>0</v>
      </c>
      <c r="X42" s="138">
        <v>0</v>
      </c>
      <c r="Y42" s="138">
        <v>0</v>
      </c>
      <c r="Z42" s="138">
        <v>0</v>
      </c>
      <c r="AA42" s="139">
        <v>0</v>
      </c>
      <c r="AB42" s="136">
        <v>0</v>
      </c>
      <c r="AC42" s="138">
        <v>0</v>
      </c>
      <c r="AD42" s="138">
        <v>0</v>
      </c>
      <c r="AE42" s="138">
        <v>0</v>
      </c>
      <c r="AF42" s="140">
        <v>0</v>
      </c>
      <c r="AG42" s="187">
        <v>0</v>
      </c>
      <c r="AH42" s="138">
        <v>0</v>
      </c>
      <c r="AI42" s="138">
        <v>0</v>
      </c>
      <c r="AJ42" s="138">
        <v>0</v>
      </c>
      <c r="AK42" s="138">
        <v>0</v>
      </c>
      <c r="AL42" s="138">
        <v>0</v>
      </c>
      <c r="AM42" s="140">
        <v>0</v>
      </c>
      <c r="AN42" s="136">
        <v>0</v>
      </c>
      <c r="AO42" s="138">
        <v>59383</v>
      </c>
      <c r="AP42" s="138">
        <v>0</v>
      </c>
      <c r="AQ42" s="138">
        <v>803</v>
      </c>
      <c r="AR42" s="138">
        <v>1179</v>
      </c>
      <c r="AS42" s="138">
        <v>133258</v>
      </c>
      <c r="AT42" s="138">
        <v>2414.9</v>
      </c>
      <c r="AU42" s="138">
        <v>2291</v>
      </c>
      <c r="AV42" s="138">
        <v>24660</v>
      </c>
      <c r="AW42" s="138">
        <v>79727</v>
      </c>
      <c r="AX42" s="138">
        <v>206718</v>
      </c>
      <c r="AY42" s="139">
        <v>37146.75</v>
      </c>
      <c r="AZ42" s="142">
        <v>0</v>
      </c>
      <c r="BA42" s="143">
        <v>46150</v>
      </c>
      <c r="BB42" s="143">
        <v>20452</v>
      </c>
      <c r="BC42" s="143">
        <v>182779</v>
      </c>
      <c r="BD42" s="143">
        <v>0</v>
      </c>
      <c r="BE42" s="143">
        <v>672735.18000000017</v>
      </c>
      <c r="BF42" s="143">
        <v>13189</v>
      </c>
      <c r="BG42" s="143">
        <v>0</v>
      </c>
      <c r="BH42" s="143">
        <v>0</v>
      </c>
      <c r="BI42" s="143">
        <v>1600</v>
      </c>
      <c r="BJ42" s="143">
        <v>2339</v>
      </c>
      <c r="BK42" s="144">
        <v>18409.669999999998</v>
      </c>
      <c r="BM42" s="145">
        <v>557</v>
      </c>
      <c r="BN42" s="146" t="s">
        <v>208</v>
      </c>
      <c r="BO42" s="147">
        <v>286013.70999999996</v>
      </c>
      <c r="BP42" s="148">
        <v>0</v>
      </c>
      <c r="BQ42" s="149">
        <v>286013.70999999996</v>
      </c>
      <c r="BR42" s="150" t="s">
        <v>304</v>
      </c>
      <c r="BS42" s="130"/>
      <c r="BT42" s="148">
        <v>547580.65</v>
      </c>
      <c r="BU42" s="149">
        <v>-261566.94000000006</v>
      </c>
      <c r="BV42" s="150">
        <v>0.52232252911055188</v>
      </c>
      <c r="BW42" s="131"/>
      <c r="BX42" s="147">
        <v>286013.70999999996</v>
      </c>
      <c r="BY42" s="148">
        <v>0</v>
      </c>
      <c r="BZ42" s="148">
        <v>547580.65</v>
      </c>
      <c r="CA42" s="151">
        <v>957653.85000000021</v>
      </c>
      <c r="CC42" s="149">
        <v>286013.70999999996</v>
      </c>
      <c r="CD42" s="150" t="s">
        <v>304</v>
      </c>
      <c r="CF42" s="149">
        <v>-261566.94000000006</v>
      </c>
      <c r="CG42" s="150">
        <v>0.52232252911055188</v>
      </c>
    </row>
    <row r="43" spans="1:85" x14ac:dyDescent="0.25">
      <c r="A43" s="133">
        <v>558</v>
      </c>
      <c r="B43" s="134" t="s">
        <v>209</v>
      </c>
      <c r="C43" s="135">
        <v>36</v>
      </c>
      <c r="D43" s="136">
        <v>1375972.6</v>
      </c>
      <c r="E43" s="137">
        <v>803288.34</v>
      </c>
      <c r="F43" s="137">
        <v>7738626.3600000003</v>
      </c>
      <c r="G43" s="137">
        <v>2236887.77</v>
      </c>
      <c r="H43" s="137">
        <v>3172526.87</v>
      </c>
      <c r="I43" s="137">
        <v>1092772.1099999994</v>
      </c>
      <c r="J43" s="137">
        <v>2310119.8100000005</v>
      </c>
      <c r="K43" s="137">
        <v>2324957.9400000004</v>
      </c>
      <c r="L43" s="137">
        <v>1724676.4599999995</v>
      </c>
      <c r="M43" s="137">
        <v>1454384.2900000005</v>
      </c>
      <c r="N43" s="137">
        <v>2313043.35</v>
      </c>
      <c r="O43" s="137">
        <v>2769221.3000000007</v>
      </c>
      <c r="P43" s="186">
        <v>4108000</v>
      </c>
      <c r="Q43" s="138">
        <v>4108000</v>
      </c>
      <c r="R43" s="138">
        <v>4108000</v>
      </c>
      <c r="S43" s="138">
        <v>4108000</v>
      </c>
      <c r="T43" s="138">
        <v>4108000</v>
      </c>
      <c r="U43" s="138">
        <v>4108000</v>
      </c>
      <c r="V43" s="138">
        <v>4107000</v>
      </c>
      <c r="W43" s="138">
        <v>4107000</v>
      </c>
      <c r="X43" s="138">
        <v>4107000</v>
      </c>
      <c r="Y43" s="138">
        <v>4107000</v>
      </c>
      <c r="Z43" s="138">
        <v>4107000</v>
      </c>
      <c r="AA43" s="139">
        <v>4108000</v>
      </c>
      <c r="AB43" s="136">
        <v>4108000</v>
      </c>
      <c r="AC43" s="138">
        <v>4108000</v>
      </c>
      <c r="AD43" s="138">
        <v>4108000</v>
      </c>
      <c r="AE43" s="138">
        <v>4108000</v>
      </c>
      <c r="AF43" s="140">
        <v>4108000</v>
      </c>
      <c r="AG43" s="187">
        <v>4108000</v>
      </c>
      <c r="AH43" s="138">
        <v>4107000</v>
      </c>
      <c r="AI43" s="138">
        <v>4107000</v>
      </c>
      <c r="AJ43" s="138">
        <v>4107000</v>
      </c>
      <c r="AK43" s="138">
        <v>4107000</v>
      </c>
      <c r="AL43" s="138">
        <v>4107000</v>
      </c>
      <c r="AM43" s="140">
        <v>4108000</v>
      </c>
      <c r="AN43" s="136">
        <v>1040969.92</v>
      </c>
      <c r="AO43" s="138">
        <v>3232399</v>
      </c>
      <c r="AP43" s="138">
        <v>2188170.0699999998</v>
      </c>
      <c r="AQ43" s="138">
        <v>750497.1</v>
      </c>
      <c r="AR43" s="138">
        <v>1792218.92</v>
      </c>
      <c r="AS43" s="138">
        <v>1743865.64</v>
      </c>
      <c r="AT43" s="138">
        <v>1238617.08</v>
      </c>
      <c r="AU43" s="138">
        <v>5348268.55</v>
      </c>
      <c r="AV43" s="138">
        <v>8781639.4100000001</v>
      </c>
      <c r="AW43" s="138">
        <v>3225565.48</v>
      </c>
      <c r="AX43" s="138">
        <v>2987987.86</v>
      </c>
      <c r="AY43" s="139">
        <v>12397435.07</v>
      </c>
      <c r="AZ43" s="142">
        <v>-106629.29999999992</v>
      </c>
      <c r="BA43" s="143">
        <v>1959154.27</v>
      </c>
      <c r="BB43" s="143">
        <v>1778793.5599999996</v>
      </c>
      <c r="BC43" s="143">
        <v>2128861.23</v>
      </c>
      <c r="BD43" s="143">
        <v>1346986.3399999996</v>
      </c>
      <c r="BE43" s="143">
        <v>2843871.6900000009</v>
      </c>
      <c r="BF43" s="143">
        <v>3210665.5700000026</v>
      </c>
      <c r="BG43" s="143">
        <v>2276123.16</v>
      </c>
      <c r="BH43" s="143">
        <v>1488210.2799999998</v>
      </c>
      <c r="BI43" s="143">
        <v>2578429.89</v>
      </c>
      <c r="BJ43" s="143">
        <v>2516078.85</v>
      </c>
      <c r="BK43" s="144">
        <v>24696892.419999987</v>
      </c>
      <c r="BM43" s="145">
        <v>558</v>
      </c>
      <c r="BN43" s="146" t="s">
        <v>209</v>
      </c>
      <c r="BO43" s="147">
        <v>29316477.200000003</v>
      </c>
      <c r="BP43" s="148">
        <v>49291000</v>
      </c>
      <c r="BQ43" s="149">
        <v>-19974522.799999997</v>
      </c>
      <c r="BR43" s="150">
        <v>0.59476328741555262</v>
      </c>
      <c r="BS43" s="130"/>
      <c r="BT43" s="148">
        <v>44727634.100000001</v>
      </c>
      <c r="BU43" s="149">
        <v>-15411156.899999999</v>
      </c>
      <c r="BV43" s="150">
        <v>0.65544439785157338</v>
      </c>
      <c r="BW43" s="131"/>
      <c r="BX43" s="147">
        <v>29316477.200000003</v>
      </c>
      <c r="BY43" s="148">
        <v>49291000</v>
      </c>
      <c r="BZ43" s="148">
        <v>44727634.100000001</v>
      </c>
      <c r="CA43" s="151">
        <v>46717437.959999993</v>
      </c>
      <c r="CC43" s="149">
        <v>-19974522.799999997</v>
      </c>
      <c r="CD43" s="150">
        <v>0.59476328741555262</v>
      </c>
      <c r="CF43" s="149">
        <v>-15411156.899999999</v>
      </c>
      <c r="CG43" s="150">
        <v>0.65544439785157338</v>
      </c>
    </row>
    <row r="44" spans="1:85" x14ac:dyDescent="0.25">
      <c r="A44" s="133">
        <v>549</v>
      </c>
      <c r="B44" s="134" t="s">
        <v>210</v>
      </c>
      <c r="C44" s="135">
        <v>37</v>
      </c>
      <c r="D44" s="136">
        <v>3623481.55</v>
      </c>
      <c r="E44" s="137">
        <v>1989731.61</v>
      </c>
      <c r="F44" s="137">
        <v>522390.5</v>
      </c>
      <c r="G44" s="137">
        <v>3086545.13</v>
      </c>
      <c r="H44" s="137">
        <v>4683345.5199999996</v>
      </c>
      <c r="I44" s="137">
        <v>-4301411.9200000009</v>
      </c>
      <c r="J44" s="137">
        <v>3193082.24</v>
      </c>
      <c r="K44" s="137">
        <v>1200192.1399999983</v>
      </c>
      <c r="L44" s="137">
        <v>-199752.56999999998</v>
      </c>
      <c r="M44" s="137">
        <v>3495488.7400000016</v>
      </c>
      <c r="N44" s="137">
        <v>990491.79000000039</v>
      </c>
      <c r="O44" s="137">
        <v>-1625281.21</v>
      </c>
      <c r="P44" s="186">
        <v>1451000</v>
      </c>
      <c r="Q44" s="138">
        <v>1451000</v>
      </c>
      <c r="R44" s="138">
        <v>1451000</v>
      </c>
      <c r="S44" s="138">
        <v>1451000</v>
      </c>
      <c r="T44" s="138">
        <v>1451000</v>
      </c>
      <c r="U44" s="138">
        <v>1451000</v>
      </c>
      <c r="V44" s="138">
        <v>1451000</v>
      </c>
      <c r="W44" s="138">
        <v>1450000</v>
      </c>
      <c r="X44" s="138">
        <v>1450000</v>
      </c>
      <c r="Y44" s="138">
        <v>1450000</v>
      </c>
      <c r="Z44" s="138">
        <v>1450000</v>
      </c>
      <c r="AA44" s="139">
        <v>1451000</v>
      </c>
      <c r="AB44" s="136">
        <v>1451000</v>
      </c>
      <c r="AC44" s="138">
        <v>1451000</v>
      </c>
      <c r="AD44" s="138">
        <v>1451000</v>
      </c>
      <c r="AE44" s="138">
        <v>1451000</v>
      </c>
      <c r="AF44" s="140">
        <v>1451000</v>
      </c>
      <c r="AG44" s="187">
        <v>1419580.57254275</v>
      </c>
      <c r="AH44" s="138">
        <v>1419580.57254275</v>
      </c>
      <c r="AI44" s="138">
        <v>1418580.57254275</v>
      </c>
      <c r="AJ44" s="138">
        <v>1418580.57254275</v>
      </c>
      <c r="AK44" s="138">
        <v>1418580.57254275</v>
      </c>
      <c r="AL44" s="138">
        <v>1418580.57254275</v>
      </c>
      <c r="AM44" s="140">
        <v>1419580.57254275</v>
      </c>
      <c r="AN44" s="136">
        <v>1309658.47</v>
      </c>
      <c r="AO44" s="138">
        <v>3315189.72</v>
      </c>
      <c r="AP44" s="138">
        <v>219375.38</v>
      </c>
      <c r="AQ44" s="138">
        <v>1441527.65</v>
      </c>
      <c r="AR44" s="138">
        <v>-152183.32999999999</v>
      </c>
      <c r="AS44" s="138">
        <v>1365925.19</v>
      </c>
      <c r="AT44" s="138">
        <v>859249.05</v>
      </c>
      <c r="AU44" s="138">
        <v>1090246.3600000001</v>
      </c>
      <c r="AV44" s="138">
        <v>245923.96</v>
      </c>
      <c r="AW44" s="138">
        <v>7465979.2699999996</v>
      </c>
      <c r="AX44" s="138">
        <v>2402507.44</v>
      </c>
      <c r="AY44" s="139">
        <v>-1226462.3999999999</v>
      </c>
      <c r="AZ44" s="142">
        <v>1820811.6800000002</v>
      </c>
      <c r="BA44" s="143">
        <v>165161.63</v>
      </c>
      <c r="BB44" s="143">
        <v>1710685.4299999997</v>
      </c>
      <c r="BC44" s="143">
        <v>1949220.0900000003</v>
      </c>
      <c r="BD44" s="143">
        <v>1235336.3700000006</v>
      </c>
      <c r="BE44" s="143">
        <v>1045105.0500000002</v>
      </c>
      <c r="BF44" s="143">
        <v>2890509.7700000014</v>
      </c>
      <c r="BG44" s="143">
        <v>-53257.740000000267</v>
      </c>
      <c r="BH44" s="143">
        <v>492689.60999999987</v>
      </c>
      <c r="BI44" s="143">
        <v>3580491.8200000003</v>
      </c>
      <c r="BJ44" s="143">
        <v>939584.99000000081</v>
      </c>
      <c r="BK44" s="144">
        <v>-707618.81000000029</v>
      </c>
      <c r="BM44" s="145">
        <v>549</v>
      </c>
      <c r="BN44" s="146" t="s">
        <v>210</v>
      </c>
      <c r="BO44" s="147">
        <v>16658303.519999996</v>
      </c>
      <c r="BP44" s="148">
        <v>17188064.007799245</v>
      </c>
      <c r="BQ44" s="149">
        <v>-529760.48779924959</v>
      </c>
      <c r="BR44" s="150">
        <v>0.96917858302372706</v>
      </c>
      <c r="BS44" s="130"/>
      <c r="BT44" s="148">
        <v>18336936.760000002</v>
      </c>
      <c r="BU44" s="149">
        <v>-1678633.2400000058</v>
      </c>
      <c r="BV44" s="150">
        <v>0.90845617989686489</v>
      </c>
      <c r="BW44" s="131"/>
      <c r="BX44" s="147">
        <v>16658303.519999996</v>
      </c>
      <c r="BY44" s="148">
        <v>17188064.007799245</v>
      </c>
      <c r="BZ44" s="148">
        <v>18336936.760000002</v>
      </c>
      <c r="CA44" s="151">
        <v>15068719.890000002</v>
      </c>
      <c r="CC44" s="149">
        <v>-529760.48779924959</v>
      </c>
      <c r="CD44" s="150">
        <v>0.96917858302372706</v>
      </c>
      <c r="CF44" s="149">
        <v>-1678633.2400000058</v>
      </c>
      <c r="CG44" s="150">
        <v>0.90845617989686489</v>
      </c>
    </row>
    <row r="45" spans="1:85" x14ac:dyDescent="0.25">
      <c r="A45" s="112"/>
      <c r="B45" s="113" t="s">
        <v>211</v>
      </c>
      <c r="C45" s="114" t="s">
        <v>212</v>
      </c>
      <c r="D45" s="115">
        <v>14846.22</v>
      </c>
      <c r="E45" s="116">
        <v>23514.12</v>
      </c>
      <c r="F45" s="116">
        <v>5872.38</v>
      </c>
      <c r="G45" s="116">
        <v>40009.89</v>
      </c>
      <c r="H45" s="116">
        <v>21057</v>
      </c>
      <c r="I45" s="116">
        <v>5703.6500000000005</v>
      </c>
      <c r="J45" s="116">
        <v>9375.2100000000028</v>
      </c>
      <c r="K45" s="116">
        <v>54271.42</v>
      </c>
      <c r="L45" s="116">
        <v>15737.859999999999</v>
      </c>
      <c r="M45" s="116">
        <v>28015.1</v>
      </c>
      <c r="N45" s="116">
        <v>7817.12</v>
      </c>
      <c r="O45" s="116">
        <v>13226.780000000002</v>
      </c>
      <c r="P45" s="115">
        <v>17000</v>
      </c>
      <c r="Q45" s="117">
        <v>17000</v>
      </c>
      <c r="R45" s="117">
        <v>17000</v>
      </c>
      <c r="S45" s="117">
        <v>17000</v>
      </c>
      <c r="T45" s="117">
        <v>17000</v>
      </c>
      <c r="U45" s="117">
        <v>16000</v>
      </c>
      <c r="V45" s="117">
        <v>16000</v>
      </c>
      <c r="W45" s="117">
        <v>17000</v>
      </c>
      <c r="X45" s="117">
        <v>16000</v>
      </c>
      <c r="Y45" s="117">
        <v>17000</v>
      </c>
      <c r="Z45" s="117">
        <v>16000</v>
      </c>
      <c r="AA45" s="118">
        <v>17000</v>
      </c>
      <c r="AB45" s="115">
        <v>17000</v>
      </c>
      <c r="AC45" s="117">
        <v>17000</v>
      </c>
      <c r="AD45" s="117">
        <v>17000</v>
      </c>
      <c r="AE45" s="117">
        <v>17000</v>
      </c>
      <c r="AF45" s="119">
        <v>17000</v>
      </c>
      <c r="AG45" s="120">
        <v>16000</v>
      </c>
      <c r="AH45" s="117">
        <v>16000</v>
      </c>
      <c r="AI45" s="117">
        <v>17000</v>
      </c>
      <c r="AJ45" s="117">
        <v>16000</v>
      </c>
      <c r="AK45" s="117">
        <v>17000</v>
      </c>
      <c r="AL45" s="117">
        <v>16000</v>
      </c>
      <c r="AM45" s="119">
        <v>17000</v>
      </c>
      <c r="AN45" s="115">
        <v>64616.959999999999</v>
      </c>
      <c r="AO45" s="117">
        <v>5329.77</v>
      </c>
      <c r="AP45" s="117">
        <v>35876.18</v>
      </c>
      <c r="AQ45" s="117">
        <v>10328.69</v>
      </c>
      <c r="AR45" s="117">
        <v>41697.629999999997</v>
      </c>
      <c r="AS45" s="117">
        <v>12330.23</v>
      </c>
      <c r="AT45" s="117">
        <v>23947.49</v>
      </c>
      <c r="AU45" s="117">
        <v>16873.09</v>
      </c>
      <c r="AV45" s="117">
        <v>13564.53</v>
      </c>
      <c r="AW45" s="117">
        <v>77588.399999999994</v>
      </c>
      <c r="AX45" s="117">
        <v>10802</v>
      </c>
      <c r="AY45" s="118">
        <v>21528.19</v>
      </c>
      <c r="AZ45" s="121">
        <v>19130.470000000005</v>
      </c>
      <c r="BA45" s="122">
        <v>9613.77</v>
      </c>
      <c r="BB45" s="122">
        <v>22234.38</v>
      </c>
      <c r="BC45" s="122">
        <v>13984.51</v>
      </c>
      <c r="BD45" s="122">
        <v>6991.5200000000023</v>
      </c>
      <c r="BE45" s="122">
        <v>15489.909999999998</v>
      </c>
      <c r="BF45" s="122">
        <v>8754.0600000000013</v>
      </c>
      <c r="BG45" s="122">
        <v>25718.62</v>
      </c>
      <c r="BH45" s="122">
        <v>15735.020000000002</v>
      </c>
      <c r="BI45" s="122">
        <v>7950.4900000000007</v>
      </c>
      <c r="BJ45" s="122">
        <v>5882.64</v>
      </c>
      <c r="BK45" s="123">
        <v>45536.549999999996</v>
      </c>
      <c r="BM45" s="124"/>
      <c r="BN45" s="125" t="s">
        <v>211</v>
      </c>
      <c r="BO45" s="126">
        <v>239446.74999999997</v>
      </c>
      <c r="BP45" s="127">
        <v>200000</v>
      </c>
      <c r="BQ45" s="128">
        <v>39446.749999999971</v>
      </c>
      <c r="BR45" s="129">
        <v>1.1972337499999999</v>
      </c>
      <c r="BS45" s="130"/>
      <c r="BT45" s="127">
        <v>334483.15999999997</v>
      </c>
      <c r="BU45" s="128">
        <v>-95036.41</v>
      </c>
      <c r="BV45" s="129">
        <v>0.71587086775908237</v>
      </c>
      <c r="BW45" s="131"/>
      <c r="BX45" s="126">
        <v>239446.74999999997</v>
      </c>
      <c r="BY45" s="127">
        <v>200000</v>
      </c>
      <c r="BZ45" s="127">
        <v>334483.15999999997</v>
      </c>
      <c r="CA45" s="132">
        <v>197021.94</v>
      </c>
      <c r="CC45" s="128">
        <v>39446.749999999971</v>
      </c>
      <c r="CD45" s="129">
        <v>1.1972337499999999</v>
      </c>
      <c r="CF45" s="128">
        <v>-95036.41</v>
      </c>
      <c r="CG45" s="129">
        <v>0.71587086775908237</v>
      </c>
    </row>
    <row r="46" spans="1:85" x14ac:dyDescent="0.25">
      <c r="A46" s="133">
        <v>561</v>
      </c>
      <c r="B46" s="134" t="s">
        <v>213</v>
      </c>
      <c r="C46" s="135">
        <v>1</v>
      </c>
      <c r="D46" s="136">
        <v>0</v>
      </c>
      <c r="E46" s="137">
        <v>0</v>
      </c>
      <c r="F46" s="137">
        <v>0</v>
      </c>
      <c r="G46" s="137">
        <v>0</v>
      </c>
      <c r="H46" s="137">
        <v>0</v>
      </c>
      <c r="I46" s="137">
        <v>0</v>
      </c>
      <c r="J46" s="137">
        <v>0</v>
      </c>
      <c r="K46" s="137">
        <v>0</v>
      </c>
      <c r="L46" s="137">
        <v>0</v>
      </c>
      <c r="M46" s="137">
        <v>0</v>
      </c>
      <c r="N46" s="137">
        <v>0</v>
      </c>
      <c r="O46" s="137">
        <v>0</v>
      </c>
      <c r="P46" s="136">
        <v>0</v>
      </c>
      <c r="Q46" s="138">
        <v>0</v>
      </c>
      <c r="R46" s="138">
        <v>0</v>
      </c>
      <c r="S46" s="138">
        <v>0</v>
      </c>
      <c r="T46" s="138">
        <v>0</v>
      </c>
      <c r="U46" s="138">
        <v>0</v>
      </c>
      <c r="V46" s="138">
        <v>0</v>
      </c>
      <c r="W46" s="138">
        <v>0</v>
      </c>
      <c r="X46" s="138">
        <v>0</v>
      </c>
      <c r="Y46" s="138">
        <v>0</v>
      </c>
      <c r="Z46" s="138">
        <v>0</v>
      </c>
      <c r="AA46" s="139">
        <v>0</v>
      </c>
      <c r="AB46" s="136">
        <v>0</v>
      </c>
      <c r="AC46" s="138">
        <v>0</v>
      </c>
      <c r="AD46" s="138">
        <v>0</v>
      </c>
      <c r="AE46" s="138">
        <v>0</v>
      </c>
      <c r="AF46" s="140">
        <v>0</v>
      </c>
      <c r="AG46" s="187">
        <v>0</v>
      </c>
      <c r="AH46" s="138">
        <v>0</v>
      </c>
      <c r="AI46" s="138">
        <v>0</v>
      </c>
      <c r="AJ46" s="138">
        <v>0</v>
      </c>
      <c r="AK46" s="138">
        <v>0</v>
      </c>
      <c r="AL46" s="138">
        <v>0</v>
      </c>
      <c r="AM46" s="140">
        <v>0</v>
      </c>
      <c r="AN46" s="136">
        <v>0</v>
      </c>
      <c r="AO46" s="138">
        <v>0</v>
      </c>
      <c r="AP46" s="138">
        <v>0</v>
      </c>
      <c r="AQ46" s="138">
        <v>0</v>
      </c>
      <c r="AR46" s="138">
        <v>0</v>
      </c>
      <c r="AS46" s="138">
        <v>0</v>
      </c>
      <c r="AT46" s="138">
        <v>0</v>
      </c>
      <c r="AU46" s="138">
        <v>0</v>
      </c>
      <c r="AV46" s="138">
        <v>0</v>
      </c>
      <c r="AW46" s="138">
        <v>0</v>
      </c>
      <c r="AX46" s="138">
        <v>0</v>
      </c>
      <c r="AY46" s="139">
        <v>0</v>
      </c>
      <c r="AZ46" s="142">
        <v>0</v>
      </c>
      <c r="BA46" s="143">
        <v>0</v>
      </c>
      <c r="BB46" s="143">
        <v>0</v>
      </c>
      <c r="BC46" s="143">
        <v>0</v>
      </c>
      <c r="BD46" s="143">
        <v>0</v>
      </c>
      <c r="BE46" s="143">
        <v>0</v>
      </c>
      <c r="BF46" s="143">
        <v>0</v>
      </c>
      <c r="BG46" s="143">
        <v>0</v>
      </c>
      <c r="BH46" s="143">
        <v>0</v>
      </c>
      <c r="BI46" s="143">
        <v>0</v>
      </c>
      <c r="BJ46" s="143">
        <v>0</v>
      </c>
      <c r="BK46" s="144">
        <v>0</v>
      </c>
      <c r="BM46" s="145">
        <v>561</v>
      </c>
      <c r="BN46" s="146" t="s">
        <v>213</v>
      </c>
      <c r="BO46" s="147">
        <v>0</v>
      </c>
      <c r="BP46" s="148">
        <v>0</v>
      </c>
      <c r="BQ46" s="149">
        <v>0</v>
      </c>
      <c r="BR46" s="150" t="s">
        <v>304</v>
      </c>
      <c r="BS46" s="130"/>
      <c r="BT46" s="148">
        <v>0</v>
      </c>
      <c r="BU46" s="149">
        <v>0</v>
      </c>
      <c r="BV46" s="150" t="s">
        <v>304</v>
      </c>
      <c r="BW46" s="131"/>
      <c r="BX46" s="147">
        <v>0</v>
      </c>
      <c r="BY46" s="148">
        <v>0</v>
      </c>
      <c r="BZ46" s="148">
        <v>0</v>
      </c>
      <c r="CA46" s="151">
        <v>0</v>
      </c>
      <c r="CC46" s="149">
        <v>0</v>
      </c>
      <c r="CD46" s="150" t="s">
        <v>304</v>
      </c>
      <c r="CF46" s="149">
        <v>0</v>
      </c>
      <c r="CG46" s="150" t="s">
        <v>304</v>
      </c>
    </row>
    <row r="47" spans="1:85" x14ac:dyDescent="0.25">
      <c r="A47" s="133">
        <v>562</v>
      </c>
      <c r="B47" s="134" t="s">
        <v>214</v>
      </c>
      <c r="C47" s="135">
        <v>2</v>
      </c>
      <c r="D47" s="136">
        <v>0</v>
      </c>
      <c r="E47" s="137">
        <v>0</v>
      </c>
      <c r="F47" s="137">
        <v>0</v>
      </c>
      <c r="G47" s="137">
        <v>0</v>
      </c>
      <c r="H47" s="137">
        <v>0</v>
      </c>
      <c r="I47" s="137">
        <v>0</v>
      </c>
      <c r="J47" s="137">
        <v>0</v>
      </c>
      <c r="K47" s="137">
        <v>0</v>
      </c>
      <c r="L47" s="137">
        <v>0</v>
      </c>
      <c r="M47" s="137">
        <v>0</v>
      </c>
      <c r="N47" s="137">
        <v>0</v>
      </c>
      <c r="O47" s="137">
        <v>0</v>
      </c>
      <c r="P47" s="136">
        <v>0</v>
      </c>
      <c r="Q47" s="138">
        <v>0</v>
      </c>
      <c r="R47" s="138">
        <v>0</v>
      </c>
      <c r="S47" s="138">
        <v>0</v>
      </c>
      <c r="T47" s="138">
        <v>0</v>
      </c>
      <c r="U47" s="138">
        <v>0</v>
      </c>
      <c r="V47" s="138">
        <v>0</v>
      </c>
      <c r="W47" s="138">
        <v>0</v>
      </c>
      <c r="X47" s="138">
        <v>0</v>
      </c>
      <c r="Y47" s="138">
        <v>0</v>
      </c>
      <c r="Z47" s="138">
        <v>0</v>
      </c>
      <c r="AA47" s="139">
        <v>0</v>
      </c>
      <c r="AB47" s="136">
        <v>0</v>
      </c>
      <c r="AC47" s="138">
        <v>0</v>
      </c>
      <c r="AD47" s="138">
        <v>0</v>
      </c>
      <c r="AE47" s="138">
        <v>0</v>
      </c>
      <c r="AF47" s="140">
        <v>0</v>
      </c>
      <c r="AG47" s="187">
        <v>0</v>
      </c>
      <c r="AH47" s="138">
        <v>0</v>
      </c>
      <c r="AI47" s="138">
        <v>0</v>
      </c>
      <c r="AJ47" s="138">
        <v>0</v>
      </c>
      <c r="AK47" s="138">
        <v>0</v>
      </c>
      <c r="AL47" s="138">
        <v>0</v>
      </c>
      <c r="AM47" s="140">
        <v>0</v>
      </c>
      <c r="AN47" s="136">
        <v>0</v>
      </c>
      <c r="AO47" s="138">
        <v>0</v>
      </c>
      <c r="AP47" s="138">
        <v>0</v>
      </c>
      <c r="AQ47" s="138">
        <v>0</v>
      </c>
      <c r="AR47" s="138">
        <v>0</v>
      </c>
      <c r="AS47" s="138">
        <v>0</v>
      </c>
      <c r="AT47" s="138">
        <v>0</v>
      </c>
      <c r="AU47" s="138">
        <v>0</v>
      </c>
      <c r="AV47" s="138">
        <v>0</v>
      </c>
      <c r="AW47" s="138">
        <v>0</v>
      </c>
      <c r="AX47" s="138">
        <v>0</v>
      </c>
      <c r="AY47" s="139">
        <v>0</v>
      </c>
      <c r="AZ47" s="142">
        <v>0</v>
      </c>
      <c r="BA47" s="143">
        <v>0</v>
      </c>
      <c r="BB47" s="143">
        <v>0</v>
      </c>
      <c r="BC47" s="143">
        <v>0</v>
      </c>
      <c r="BD47" s="143">
        <v>8.33</v>
      </c>
      <c r="BE47" s="143">
        <v>0</v>
      </c>
      <c r="BF47" s="143">
        <v>0</v>
      </c>
      <c r="BG47" s="143">
        <v>0</v>
      </c>
      <c r="BH47" s="143">
        <v>0</v>
      </c>
      <c r="BI47" s="143">
        <v>0</v>
      </c>
      <c r="BJ47" s="143">
        <v>0</v>
      </c>
      <c r="BK47" s="144">
        <v>0</v>
      </c>
      <c r="BM47" s="145">
        <v>562</v>
      </c>
      <c r="BN47" s="146" t="s">
        <v>214</v>
      </c>
      <c r="BO47" s="147">
        <v>0</v>
      </c>
      <c r="BP47" s="148">
        <v>0</v>
      </c>
      <c r="BQ47" s="149">
        <v>0</v>
      </c>
      <c r="BR47" s="150" t="s">
        <v>304</v>
      </c>
      <c r="BS47" s="130"/>
      <c r="BT47" s="148">
        <v>0</v>
      </c>
      <c r="BU47" s="149">
        <v>0</v>
      </c>
      <c r="BV47" s="150" t="s">
        <v>304</v>
      </c>
      <c r="BW47" s="131"/>
      <c r="BX47" s="147">
        <v>0</v>
      </c>
      <c r="BY47" s="148">
        <v>0</v>
      </c>
      <c r="BZ47" s="148">
        <v>0</v>
      </c>
      <c r="CA47" s="151">
        <v>8.33</v>
      </c>
      <c r="CC47" s="149">
        <v>0</v>
      </c>
      <c r="CD47" s="150" t="s">
        <v>304</v>
      </c>
      <c r="CF47" s="149">
        <v>0</v>
      </c>
      <c r="CG47" s="150" t="s">
        <v>304</v>
      </c>
    </row>
    <row r="48" spans="1:85" x14ac:dyDescent="0.25">
      <c r="A48" s="133">
        <v>563</v>
      </c>
      <c r="B48" s="134" t="s">
        <v>215</v>
      </c>
      <c r="C48" s="135">
        <v>3</v>
      </c>
      <c r="D48" s="136">
        <v>14846.22</v>
      </c>
      <c r="E48" s="137">
        <v>23514.12</v>
      </c>
      <c r="F48" s="137">
        <v>5872.38</v>
      </c>
      <c r="G48" s="137">
        <v>40009.89</v>
      </c>
      <c r="H48" s="137">
        <v>21057</v>
      </c>
      <c r="I48" s="137">
        <v>5703.6500000000005</v>
      </c>
      <c r="J48" s="137">
        <v>9375.2100000000028</v>
      </c>
      <c r="K48" s="137">
        <v>54271.42</v>
      </c>
      <c r="L48" s="137">
        <v>15737.859999999999</v>
      </c>
      <c r="M48" s="137">
        <v>28015.1</v>
      </c>
      <c r="N48" s="137">
        <v>7817.12</v>
      </c>
      <c r="O48" s="137">
        <v>13226.780000000002</v>
      </c>
      <c r="P48" s="136">
        <v>17000</v>
      </c>
      <c r="Q48" s="138">
        <v>17000</v>
      </c>
      <c r="R48" s="138">
        <v>17000</v>
      </c>
      <c r="S48" s="138">
        <v>17000</v>
      </c>
      <c r="T48" s="138">
        <v>17000</v>
      </c>
      <c r="U48" s="138">
        <v>16000</v>
      </c>
      <c r="V48" s="138">
        <v>16000</v>
      </c>
      <c r="W48" s="138">
        <v>17000</v>
      </c>
      <c r="X48" s="138">
        <v>16000</v>
      </c>
      <c r="Y48" s="138">
        <v>17000</v>
      </c>
      <c r="Z48" s="138">
        <v>16000</v>
      </c>
      <c r="AA48" s="139">
        <v>17000</v>
      </c>
      <c r="AB48" s="136">
        <v>17000</v>
      </c>
      <c r="AC48" s="138">
        <v>17000</v>
      </c>
      <c r="AD48" s="138">
        <v>17000</v>
      </c>
      <c r="AE48" s="138">
        <v>17000</v>
      </c>
      <c r="AF48" s="140">
        <v>17000</v>
      </c>
      <c r="AG48" s="187">
        <v>16000</v>
      </c>
      <c r="AH48" s="138">
        <v>16000</v>
      </c>
      <c r="AI48" s="138">
        <v>17000</v>
      </c>
      <c r="AJ48" s="138">
        <v>16000</v>
      </c>
      <c r="AK48" s="138">
        <v>17000</v>
      </c>
      <c r="AL48" s="138">
        <v>16000</v>
      </c>
      <c r="AM48" s="140">
        <v>17000</v>
      </c>
      <c r="AN48" s="136">
        <v>29251.96</v>
      </c>
      <c r="AO48" s="138">
        <v>5329.77</v>
      </c>
      <c r="AP48" s="138">
        <v>13343.18</v>
      </c>
      <c r="AQ48" s="138">
        <v>10328.69</v>
      </c>
      <c r="AR48" s="138">
        <v>41697.629999999997</v>
      </c>
      <c r="AS48" s="138">
        <v>12330.23</v>
      </c>
      <c r="AT48" s="138">
        <v>23947.49</v>
      </c>
      <c r="AU48" s="138">
        <v>16873.09</v>
      </c>
      <c r="AV48" s="138">
        <v>13564.53</v>
      </c>
      <c r="AW48" s="138">
        <v>77588.399999999994</v>
      </c>
      <c r="AX48" s="138">
        <v>10802</v>
      </c>
      <c r="AY48" s="139">
        <v>21528.19</v>
      </c>
      <c r="AZ48" s="142">
        <v>19130.470000000005</v>
      </c>
      <c r="BA48" s="143">
        <v>9613.77</v>
      </c>
      <c r="BB48" s="143">
        <v>22234.38</v>
      </c>
      <c r="BC48" s="143">
        <v>13984.51</v>
      </c>
      <c r="BD48" s="143">
        <v>6983.1900000000023</v>
      </c>
      <c r="BE48" s="143">
        <v>15489.909999999998</v>
      </c>
      <c r="BF48" s="143">
        <v>8754.0600000000013</v>
      </c>
      <c r="BG48" s="143">
        <v>25718.62</v>
      </c>
      <c r="BH48" s="143">
        <v>15735.020000000002</v>
      </c>
      <c r="BI48" s="143">
        <v>7950.4900000000007</v>
      </c>
      <c r="BJ48" s="143">
        <v>5882.64</v>
      </c>
      <c r="BK48" s="144">
        <v>45536.549999999996</v>
      </c>
      <c r="BM48" s="145">
        <v>563</v>
      </c>
      <c r="BN48" s="146" t="s">
        <v>215</v>
      </c>
      <c r="BO48" s="147">
        <v>239446.74999999997</v>
      </c>
      <c r="BP48" s="148">
        <v>200000</v>
      </c>
      <c r="BQ48" s="149">
        <v>39446.749999999971</v>
      </c>
      <c r="BR48" s="150">
        <v>1.1972337499999999</v>
      </c>
      <c r="BS48" s="130"/>
      <c r="BT48" s="148">
        <v>276585.15999999997</v>
      </c>
      <c r="BU48" s="149">
        <v>-37138.410000000003</v>
      </c>
      <c r="BV48" s="150">
        <v>0.8657252254603971</v>
      </c>
      <c r="BW48" s="131"/>
      <c r="BX48" s="147">
        <v>239446.74999999997</v>
      </c>
      <c r="BY48" s="148">
        <v>200000</v>
      </c>
      <c r="BZ48" s="148">
        <v>276585.15999999997</v>
      </c>
      <c r="CA48" s="151">
        <v>197013.61</v>
      </c>
      <c r="CC48" s="149">
        <v>39446.749999999971</v>
      </c>
      <c r="CD48" s="150">
        <v>1.1972337499999999</v>
      </c>
      <c r="CF48" s="149">
        <v>-37138.410000000003</v>
      </c>
      <c r="CG48" s="150">
        <v>0.8657252254603971</v>
      </c>
    </row>
    <row r="49" spans="1:85" x14ac:dyDescent="0.25">
      <c r="A49" s="133">
        <v>564</v>
      </c>
      <c r="B49" s="134" t="s">
        <v>216</v>
      </c>
      <c r="C49" s="135">
        <v>4</v>
      </c>
      <c r="D49" s="136">
        <v>0</v>
      </c>
      <c r="E49" s="137">
        <v>0</v>
      </c>
      <c r="F49" s="137">
        <v>0</v>
      </c>
      <c r="G49" s="137">
        <v>0</v>
      </c>
      <c r="H49" s="137">
        <v>0</v>
      </c>
      <c r="I49" s="137">
        <v>0</v>
      </c>
      <c r="J49" s="137">
        <v>0</v>
      </c>
      <c r="K49" s="137">
        <v>0</v>
      </c>
      <c r="L49" s="137">
        <v>0</v>
      </c>
      <c r="M49" s="137">
        <v>0</v>
      </c>
      <c r="N49" s="137">
        <v>0</v>
      </c>
      <c r="O49" s="137">
        <v>0</v>
      </c>
      <c r="P49" s="136">
        <v>0</v>
      </c>
      <c r="Q49" s="138">
        <v>0</v>
      </c>
      <c r="R49" s="138">
        <v>0</v>
      </c>
      <c r="S49" s="138">
        <v>0</v>
      </c>
      <c r="T49" s="138">
        <v>0</v>
      </c>
      <c r="U49" s="138">
        <v>0</v>
      </c>
      <c r="V49" s="138">
        <v>0</v>
      </c>
      <c r="W49" s="138">
        <v>0</v>
      </c>
      <c r="X49" s="138">
        <v>0</v>
      </c>
      <c r="Y49" s="138">
        <v>0</v>
      </c>
      <c r="Z49" s="138">
        <v>0</v>
      </c>
      <c r="AA49" s="139">
        <v>0</v>
      </c>
      <c r="AB49" s="136">
        <v>0</v>
      </c>
      <c r="AC49" s="138">
        <v>0</v>
      </c>
      <c r="AD49" s="138">
        <v>0</v>
      </c>
      <c r="AE49" s="138">
        <v>0</v>
      </c>
      <c r="AF49" s="140">
        <v>0</v>
      </c>
      <c r="AG49" s="187">
        <v>0</v>
      </c>
      <c r="AH49" s="138">
        <v>0</v>
      </c>
      <c r="AI49" s="138">
        <v>0</v>
      </c>
      <c r="AJ49" s="138">
        <v>0</v>
      </c>
      <c r="AK49" s="138">
        <v>0</v>
      </c>
      <c r="AL49" s="138">
        <v>0</v>
      </c>
      <c r="AM49" s="140">
        <v>0</v>
      </c>
      <c r="AN49" s="136">
        <v>35365</v>
      </c>
      <c r="AO49" s="138">
        <v>0</v>
      </c>
      <c r="AP49" s="138">
        <v>22533</v>
      </c>
      <c r="AQ49" s="138">
        <v>0</v>
      </c>
      <c r="AR49" s="138">
        <v>0</v>
      </c>
      <c r="AS49" s="138">
        <v>0</v>
      </c>
      <c r="AT49" s="138">
        <v>0</v>
      </c>
      <c r="AU49" s="138">
        <v>0</v>
      </c>
      <c r="AV49" s="138">
        <v>0</v>
      </c>
      <c r="AW49" s="138">
        <v>0</v>
      </c>
      <c r="AX49" s="138">
        <v>0</v>
      </c>
      <c r="AY49" s="139">
        <v>0</v>
      </c>
      <c r="AZ49" s="142">
        <v>0</v>
      </c>
      <c r="BA49" s="143">
        <v>0</v>
      </c>
      <c r="BB49" s="143">
        <v>0</v>
      </c>
      <c r="BC49" s="143">
        <v>0</v>
      </c>
      <c r="BD49" s="143">
        <v>0</v>
      </c>
      <c r="BE49" s="143">
        <v>0</v>
      </c>
      <c r="BF49" s="143">
        <v>0</v>
      </c>
      <c r="BG49" s="143">
        <v>0</v>
      </c>
      <c r="BH49" s="143">
        <v>0</v>
      </c>
      <c r="BI49" s="143">
        <v>0</v>
      </c>
      <c r="BJ49" s="143">
        <v>0</v>
      </c>
      <c r="BK49" s="144">
        <v>0</v>
      </c>
      <c r="BM49" s="145">
        <v>564</v>
      </c>
      <c r="BN49" s="146" t="s">
        <v>216</v>
      </c>
      <c r="BO49" s="147">
        <v>0</v>
      </c>
      <c r="BP49" s="148">
        <v>0</v>
      </c>
      <c r="BQ49" s="149">
        <v>0</v>
      </c>
      <c r="BR49" s="150" t="s">
        <v>304</v>
      </c>
      <c r="BS49" s="130"/>
      <c r="BT49" s="148">
        <v>57898</v>
      </c>
      <c r="BU49" s="149">
        <v>-57898</v>
      </c>
      <c r="BV49" s="150">
        <v>0</v>
      </c>
      <c r="BW49" s="131"/>
      <c r="BX49" s="147">
        <v>0</v>
      </c>
      <c r="BY49" s="148">
        <v>0</v>
      </c>
      <c r="BZ49" s="148">
        <v>57898</v>
      </c>
      <c r="CA49" s="151">
        <v>0</v>
      </c>
      <c r="CC49" s="149">
        <v>0</v>
      </c>
      <c r="CD49" s="150" t="s">
        <v>304</v>
      </c>
      <c r="CF49" s="149">
        <v>-57898</v>
      </c>
      <c r="CG49" s="150">
        <v>0</v>
      </c>
    </row>
    <row r="50" spans="1:85" x14ac:dyDescent="0.25">
      <c r="A50" s="133">
        <v>569</v>
      </c>
      <c r="B50" s="134" t="s">
        <v>217</v>
      </c>
      <c r="C50" s="135">
        <v>5</v>
      </c>
      <c r="D50" s="136">
        <v>0</v>
      </c>
      <c r="E50" s="137">
        <v>0</v>
      </c>
      <c r="F50" s="137">
        <v>0</v>
      </c>
      <c r="G50" s="137">
        <v>0</v>
      </c>
      <c r="H50" s="137">
        <v>0</v>
      </c>
      <c r="I50" s="137">
        <v>0</v>
      </c>
      <c r="J50" s="137">
        <v>0</v>
      </c>
      <c r="K50" s="137">
        <v>0</v>
      </c>
      <c r="L50" s="137">
        <v>0</v>
      </c>
      <c r="M50" s="137">
        <v>0</v>
      </c>
      <c r="N50" s="137">
        <v>0</v>
      </c>
      <c r="O50" s="137">
        <v>0</v>
      </c>
      <c r="P50" s="136">
        <v>0</v>
      </c>
      <c r="Q50" s="138">
        <v>0</v>
      </c>
      <c r="R50" s="138">
        <v>0</v>
      </c>
      <c r="S50" s="138">
        <v>0</v>
      </c>
      <c r="T50" s="138">
        <v>0</v>
      </c>
      <c r="U50" s="138">
        <v>0</v>
      </c>
      <c r="V50" s="138">
        <v>0</v>
      </c>
      <c r="W50" s="138">
        <v>0</v>
      </c>
      <c r="X50" s="138">
        <v>0</v>
      </c>
      <c r="Y50" s="138">
        <v>0</v>
      </c>
      <c r="Z50" s="138">
        <v>0</v>
      </c>
      <c r="AA50" s="139">
        <v>0</v>
      </c>
      <c r="AB50" s="136">
        <v>0</v>
      </c>
      <c r="AC50" s="138">
        <v>0</v>
      </c>
      <c r="AD50" s="138">
        <v>0</v>
      </c>
      <c r="AE50" s="138">
        <v>0</v>
      </c>
      <c r="AF50" s="140">
        <v>0</v>
      </c>
      <c r="AG50" s="187">
        <v>0</v>
      </c>
      <c r="AH50" s="138">
        <v>0</v>
      </c>
      <c r="AI50" s="138">
        <v>0</v>
      </c>
      <c r="AJ50" s="138">
        <v>0</v>
      </c>
      <c r="AK50" s="138">
        <v>0</v>
      </c>
      <c r="AL50" s="138">
        <v>0</v>
      </c>
      <c r="AM50" s="140">
        <v>0</v>
      </c>
      <c r="AN50" s="136">
        <v>0</v>
      </c>
      <c r="AO50" s="138">
        <v>0</v>
      </c>
      <c r="AP50" s="138">
        <v>0</v>
      </c>
      <c r="AQ50" s="138">
        <v>0</v>
      </c>
      <c r="AR50" s="138">
        <v>0</v>
      </c>
      <c r="AS50" s="138">
        <v>0</v>
      </c>
      <c r="AT50" s="138">
        <v>0</v>
      </c>
      <c r="AU50" s="138">
        <v>0</v>
      </c>
      <c r="AV50" s="138">
        <v>0</v>
      </c>
      <c r="AW50" s="138">
        <v>0</v>
      </c>
      <c r="AX50" s="138">
        <v>0</v>
      </c>
      <c r="AY50" s="139">
        <v>0</v>
      </c>
      <c r="AZ50" s="142">
        <v>0</v>
      </c>
      <c r="BA50" s="143">
        <v>0</v>
      </c>
      <c r="BB50" s="143">
        <v>0</v>
      </c>
      <c r="BC50" s="143">
        <v>0</v>
      </c>
      <c r="BD50" s="143">
        <v>0</v>
      </c>
      <c r="BE50" s="143">
        <v>0</v>
      </c>
      <c r="BF50" s="143">
        <v>0</v>
      </c>
      <c r="BG50" s="143">
        <v>0</v>
      </c>
      <c r="BH50" s="143">
        <v>0</v>
      </c>
      <c r="BI50" s="143">
        <v>0</v>
      </c>
      <c r="BJ50" s="143">
        <v>0</v>
      </c>
      <c r="BK50" s="144">
        <v>0</v>
      </c>
      <c r="BM50" s="145">
        <v>569</v>
      </c>
      <c r="BN50" s="146" t="s">
        <v>217</v>
      </c>
      <c r="BO50" s="147">
        <v>0</v>
      </c>
      <c r="BP50" s="148">
        <v>0</v>
      </c>
      <c r="BQ50" s="149">
        <v>0</v>
      </c>
      <c r="BR50" s="150" t="s">
        <v>304</v>
      </c>
      <c r="BS50" s="130"/>
      <c r="BT50" s="148">
        <v>0</v>
      </c>
      <c r="BU50" s="149">
        <v>0</v>
      </c>
      <c r="BV50" s="150" t="s">
        <v>304</v>
      </c>
      <c r="BW50" s="131"/>
      <c r="BX50" s="147">
        <v>0</v>
      </c>
      <c r="BY50" s="148">
        <v>0</v>
      </c>
      <c r="BZ50" s="148">
        <v>0</v>
      </c>
      <c r="CA50" s="151">
        <v>0</v>
      </c>
      <c r="CC50" s="149">
        <v>0</v>
      </c>
      <c r="CD50" s="150" t="s">
        <v>304</v>
      </c>
      <c r="CF50" s="149">
        <v>0</v>
      </c>
      <c r="CG50" s="150" t="s">
        <v>304</v>
      </c>
    </row>
    <row r="51" spans="1:85" x14ac:dyDescent="0.25">
      <c r="A51" s="112"/>
      <c r="B51" s="113" t="s">
        <v>218</v>
      </c>
      <c r="C51" s="114" t="s">
        <v>219</v>
      </c>
      <c r="D51" s="115">
        <v>0</v>
      </c>
      <c r="E51" s="116">
        <v>0</v>
      </c>
      <c r="F51" s="116">
        <v>0</v>
      </c>
      <c r="G51" s="116">
        <v>0</v>
      </c>
      <c r="H51" s="116">
        <v>0</v>
      </c>
      <c r="I51" s="116">
        <v>0</v>
      </c>
      <c r="J51" s="116">
        <v>0</v>
      </c>
      <c r="K51" s="116">
        <v>0</v>
      </c>
      <c r="L51" s="116">
        <v>0</v>
      </c>
      <c r="M51" s="116">
        <v>0</v>
      </c>
      <c r="N51" s="116">
        <v>0</v>
      </c>
      <c r="O51" s="116">
        <v>0</v>
      </c>
      <c r="P51" s="115"/>
      <c r="Q51" s="117"/>
      <c r="R51" s="117"/>
      <c r="S51" s="117"/>
      <c r="T51" s="117"/>
      <c r="U51" s="117"/>
      <c r="V51" s="117"/>
      <c r="W51" s="117"/>
      <c r="X51" s="117"/>
      <c r="Y51" s="117"/>
      <c r="Z51" s="117"/>
      <c r="AA51" s="118"/>
      <c r="AB51" s="115"/>
      <c r="AC51" s="117"/>
      <c r="AD51" s="117"/>
      <c r="AE51" s="117"/>
      <c r="AF51" s="119"/>
      <c r="AG51" s="120"/>
      <c r="AH51" s="117"/>
      <c r="AI51" s="117"/>
      <c r="AJ51" s="117"/>
      <c r="AK51" s="117"/>
      <c r="AL51" s="117"/>
      <c r="AM51" s="119"/>
      <c r="AN51" s="115">
        <v>0</v>
      </c>
      <c r="AO51" s="117">
        <v>0</v>
      </c>
      <c r="AP51" s="117">
        <v>0</v>
      </c>
      <c r="AQ51" s="117">
        <v>0</v>
      </c>
      <c r="AR51" s="117">
        <v>0</v>
      </c>
      <c r="AS51" s="117">
        <v>0</v>
      </c>
      <c r="AT51" s="117">
        <v>0</v>
      </c>
      <c r="AU51" s="117">
        <v>0</v>
      </c>
      <c r="AV51" s="117">
        <v>0</v>
      </c>
      <c r="AW51" s="117">
        <v>0</v>
      </c>
      <c r="AX51" s="117">
        <v>0</v>
      </c>
      <c r="AY51" s="118">
        <v>0</v>
      </c>
      <c r="AZ51" s="121">
        <v>0</v>
      </c>
      <c r="BA51" s="122">
        <v>0</v>
      </c>
      <c r="BB51" s="122">
        <v>0</v>
      </c>
      <c r="BC51" s="122">
        <v>0</v>
      </c>
      <c r="BD51" s="122">
        <v>0</v>
      </c>
      <c r="BE51" s="122">
        <v>0</v>
      </c>
      <c r="BF51" s="122">
        <v>0</v>
      </c>
      <c r="BG51" s="122">
        <v>0</v>
      </c>
      <c r="BH51" s="122">
        <v>0</v>
      </c>
      <c r="BI51" s="122">
        <v>0</v>
      </c>
      <c r="BJ51" s="122">
        <v>0</v>
      </c>
      <c r="BK51" s="123">
        <v>0</v>
      </c>
      <c r="BM51" s="124"/>
      <c r="BN51" s="125" t="s">
        <v>218</v>
      </c>
      <c r="BO51" s="126">
        <v>0</v>
      </c>
      <c r="BP51" s="127">
        <v>0</v>
      </c>
      <c r="BQ51" s="128">
        <v>0</v>
      </c>
      <c r="BR51" s="129" t="s">
        <v>304</v>
      </c>
      <c r="BS51" s="130"/>
      <c r="BT51" s="127">
        <v>0</v>
      </c>
      <c r="BU51" s="128">
        <v>0</v>
      </c>
      <c r="BV51" s="129" t="s">
        <v>304</v>
      </c>
      <c r="BW51" s="131"/>
      <c r="BX51" s="126">
        <v>0</v>
      </c>
      <c r="BY51" s="127">
        <v>0</v>
      </c>
      <c r="BZ51" s="127">
        <v>0</v>
      </c>
      <c r="CA51" s="132">
        <v>0</v>
      </c>
      <c r="CC51" s="128">
        <v>0</v>
      </c>
      <c r="CD51" s="129" t="s">
        <v>304</v>
      </c>
      <c r="CF51" s="128">
        <v>0</v>
      </c>
      <c r="CG51" s="129" t="s">
        <v>304</v>
      </c>
    </row>
    <row r="52" spans="1:85" x14ac:dyDescent="0.25">
      <c r="A52" s="133">
        <v>571</v>
      </c>
      <c r="B52" s="134" t="s">
        <v>220</v>
      </c>
      <c r="C52" s="135">
        <v>1</v>
      </c>
      <c r="D52" s="136">
        <v>0</v>
      </c>
      <c r="E52" s="137">
        <v>0</v>
      </c>
      <c r="F52" s="137">
        <v>0</v>
      </c>
      <c r="G52" s="137">
        <v>0</v>
      </c>
      <c r="H52" s="137">
        <v>0</v>
      </c>
      <c r="I52" s="137">
        <v>0</v>
      </c>
      <c r="J52" s="137">
        <v>0</v>
      </c>
      <c r="K52" s="137">
        <v>0</v>
      </c>
      <c r="L52" s="137">
        <v>0</v>
      </c>
      <c r="M52" s="137">
        <v>0</v>
      </c>
      <c r="N52" s="137">
        <v>0</v>
      </c>
      <c r="O52" s="137">
        <v>0</v>
      </c>
      <c r="P52" s="136">
        <v>0</v>
      </c>
      <c r="Q52" s="138">
        <v>0</v>
      </c>
      <c r="R52" s="138">
        <v>0</v>
      </c>
      <c r="S52" s="138">
        <v>0</v>
      </c>
      <c r="T52" s="138">
        <v>0</v>
      </c>
      <c r="U52" s="138">
        <v>0</v>
      </c>
      <c r="V52" s="138">
        <v>0</v>
      </c>
      <c r="W52" s="138">
        <v>0</v>
      </c>
      <c r="X52" s="138">
        <v>0</v>
      </c>
      <c r="Y52" s="138">
        <v>0</v>
      </c>
      <c r="Z52" s="138">
        <v>0</v>
      </c>
      <c r="AA52" s="139">
        <v>0</v>
      </c>
      <c r="AB52" s="136">
        <v>0</v>
      </c>
      <c r="AC52" s="138">
        <v>0</v>
      </c>
      <c r="AD52" s="138">
        <v>0</v>
      </c>
      <c r="AE52" s="138">
        <v>0</v>
      </c>
      <c r="AF52" s="140">
        <v>0</v>
      </c>
      <c r="AG52" s="187">
        <v>0</v>
      </c>
      <c r="AH52" s="138">
        <v>0</v>
      </c>
      <c r="AI52" s="138">
        <v>0</v>
      </c>
      <c r="AJ52" s="138">
        <v>0</v>
      </c>
      <c r="AK52" s="138">
        <v>0</v>
      </c>
      <c r="AL52" s="138">
        <v>0</v>
      </c>
      <c r="AM52" s="140">
        <v>0</v>
      </c>
      <c r="AN52" s="136">
        <v>0</v>
      </c>
      <c r="AO52" s="138">
        <v>0</v>
      </c>
      <c r="AP52" s="138">
        <v>0</v>
      </c>
      <c r="AQ52" s="138">
        <v>0</v>
      </c>
      <c r="AR52" s="138">
        <v>0</v>
      </c>
      <c r="AS52" s="138">
        <v>0</v>
      </c>
      <c r="AT52" s="138">
        <v>0</v>
      </c>
      <c r="AU52" s="138">
        <v>0</v>
      </c>
      <c r="AV52" s="138">
        <v>0</v>
      </c>
      <c r="AW52" s="138">
        <v>0</v>
      </c>
      <c r="AX52" s="138">
        <v>0</v>
      </c>
      <c r="AY52" s="139">
        <v>0</v>
      </c>
      <c r="AZ52" s="142">
        <v>0</v>
      </c>
      <c r="BA52" s="143">
        <v>0</v>
      </c>
      <c r="BB52" s="143">
        <v>0</v>
      </c>
      <c r="BC52" s="143">
        <v>0</v>
      </c>
      <c r="BD52" s="143">
        <v>0</v>
      </c>
      <c r="BE52" s="143">
        <v>0</v>
      </c>
      <c r="BF52" s="143">
        <v>0</v>
      </c>
      <c r="BG52" s="143">
        <v>0</v>
      </c>
      <c r="BH52" s="143">
        <v>0</v>
      </c>
      <c r="BI52" s="143">
        <v>0</v>
      </c>
      <c r="BJ52" s="143">
        <v>0</v>
      </c>
      <c r="BK52" s="144">
        <v>0</v>
      </c>
      <c r="BM52" s="145">
        <v>571</v>
      </c>
      <c r="BN52" s="146" t="s">
        <v>220</v>
      </c>
      <c r="BO52" s="147">
        <v>0</v>
      </c>
      <c r="BP52" s="148">
        <v>0</v>
      </c>
      <c r="BQ52" s="149">
        <v>0</v>
      </c>
      <c r="BR52" s="150" t="s">
        <v>304</v>
      </c>
      <c r="BS52" s="130"/>
      <c r="BT52" s="148">
        <v>0</v>
      </c>
      <c r="BU52" s="149">
        <v>0</v>
      </c>
      <c r="BV52" s="150" t="s">
        <v>304</v>
      </c>
      <c r="BW52" s="131"/>
      <c r="BX52" s="147">
        <v>0</v>
      </c>
      <c r="BY52" s="148">
        <v>0</v>
      </c>
      <c r="BZ52" s="148">
        <v>0</v>
      </c>
      <c r="CA52" s="151">
        <v>0</v>
      </c>
      <c r="CC52" s="149">
        <v>0</v>
      </c>
      <c r="CD52" s="150" t="s">
        <v>304</v>
      </c>
      <c r="CF52" s="149">
        <v>0</v>
      </c>
      <c r="CG52" s="150" t="s">
        <v>304</v>
      </c>
    </row>
    <row r="53" spans="1:85" x14ac:dyDescent="0.25">
      <c r="A53" s="133">
        <v>572</v>
      </c>
      <c r="B53" s="134" t="s">
        <v>221</v>
      </c>
      <c r="C53" s="135">
        <v>2</v>
      </c>
      <c r="D53" s="136">
        <v>0</v>
      </c>
      <c r="E53" s="137">
        <v>0</v>
      </c>
      <c r="F53" s="137">
        <v>0</v>
      </c>
      <c r="G53" s="137">
        <v>0</v>
      </c>
      <c r="H53" s="137">
        <v>0</v>
      </c>
      <c r="I53" s="137">
        <v>0</v>
      </c>
      <c r="J53" s="137">
        <v>0</v>
      </c>
      <c r="K53" s="137">
        <v>0</v>
      </c>
      <c r="L53" s="137">
        <v>0</v>
      </c>
      <c r="M53" s="137">
        <v>0</v>
      </c>
      <c r="N53" s="137">
        <v>0</v>
      </c>
      <c r="O53" s="137">
        <v>0</v>
      </c>
      <c r="P53" s="136">
        <v>0</v>
      </c>
      <c r="Q53" s="138">
        <v>0</v>
      </c>
      <c r="R53" s="138">
        <v>0</v>
      </c>
      <c r="S53" s="138">
        <v>0</v>
      </c>
      <c r="T53" s="138">
        <v>0</v>
      </c>
      <c r="U53" s="138">
        <v>0</v>
      </c>
      <c r="V53" s="138">
        <v>0</v>
      </c>
      <c r="W53" s="138">
        <v>0</v>
      </c>
      <c r="X53" s="138">
        <v>0</v>
      </c>
      <c r="Y53" s="138">
        <v>0</v>
      </c>
      <c r="Z53" s="138">
        <v>0</v>
      </c>
      <c r="AA53" s="139">
        <v>0</v>
      </c>
      <c r="AB53" s="136">
        <v>0</v>
      </c>
      <c r="AC53" s="138">
        <v>0</v>
      </c>
      <c r="AD53" s="138">
        <v>0</v>
      </c>
      <c r="AE53" s="138">
        <v>0</v>
      </c>
      <c r="AF53" s="140">
        <v>0</v>
      </c>
      <c r="AG53" s="187">
        <v>0</v>
      </c>
      <c r="AH53" s="138">
        <v>0</v>
      </c>
      <c r="AI53" s="138">
        <v>0</v>
      </c>
      <c r="AJ53" s="138">
        <v>0</v>
      </c>
      <c r="AK53" s="138">
        <v>0</v>
      </c>
      <c r="AL53" s="138">
        <v>0</v>
      </c>
      <c r="AM53" s="140">
        <v>0</v>
      </c>
      <c r="AN53" s="136">
        <v>0</v>
      </c>
      <c r="AO53" s="138">
        <v>0</v>
      </c>
      <c r="AP53" s="138">
        <v>0</v>
      </c>
      <c r="AQ53" s="138">
        <v>0</v>
      </c>
      <c r="AR53" s="138">
        <v>0</v>
      </c>
      <c r="AS53" s="138">
        <v>0</v>
      </c>
      <c r="AT53" s="138">
        <v>0</v>
      </c>
      <c r="AU53" s="138">
        <v>0</v>
      </c>
      <c r="AV53" s="138">
        <v>0</v>
      </c>
      <c r="AW53" s="138">
        <v>0</v>
      </c>
      <c r="AX53" s="138">
        <v>0</v>
      </c>
      <c r="AY53" s="139">
        <v>0</v>
      </c>
      <c r="AZ53" s="142">
        <v>0</v>
      </c>
      <c r="BA53" s="143">
        <v>0</v>
      </c>
      <c r="BB53" s="143">
        <v>0</v>
      </c>
      <c r="BC53" s="143">
        <v>0</v>
      </c>
      <c r="BD53" s="143">
        <v>0</v>
      </c>
      <c r="BE53" s="143">
        <v>0</v>
      </c>
      <c r="BF53" s="143">
        <v>0</v>
      </c>
      <c r="BG53" s="143">
        <v>0</v>
      </c>
      <c r="BH53" s="143">
        <v>0</v>
      </c>
      <c r="BI53" s="143">
        <v>0</v>
      </c>
      <c r="BJ53" s="143">
        <v>0</v>
      </c>
      <c r="BK53" s="144">
        <v>0</v>
      </c>
      <c r="BM53" s="145">
        <v>572</v>
      </c>
      <c r="BN53" s="146" t="s">
        <v>221</v>
      </c>
      <c r="BO53" s="147">
        <v>0</v>
      </c>
      <c r="BP53" s="148">
        <v>0</v>
      </c>
      <c r="BQ53" s="149">
        <v>0</v>
      </c>
      <c r="BR53" s="150" t="s">
        <v>304</v>
      </c>
      <c r="BS53" s="130"/>
      <c r="BT53" s="148">
        <v>0</v>
      </c>
      <c r="BU53" s="149">
        <v>0</v>
      </c>
      <c r="BV53" s="150" t="s">
        <v>304</v>
      </c>
      <c r="BW53" s="131"/>
      <c r="BX53" s="147">
        <v>0</v>
      </c>
      <c r="BY53" s="148">
        <v>0</v>
      </c>
      <c r="BZ53" s="148">
        <v>0</v>
      </c>
      <c r="CA53" s="151">
        <v>0</v>
      </c>
      <c r="CC53" s="149">
        <v>0</v>
      </c>
      <c r="CD53" s="150" t="s">
        <v>304</v>
      </c>
      <c r="CF53" s="149">
        <v>0</v>
      </c>
      <c r="CG53" s="150" t="s">
        <v>304</v>
      </c>
    </row>
    <row r="54" spans="1:85" s="102" customFormat="1" ht="15.75" x14ac:dyDescent="0.25">
      <c r="A54" s="215" t="s">
        <v>222</v>
      </c>
      <c r="B54" s="216" t="s">
        <v>127</v>
      </c>
      <c r="C54" s="217" t="s">
        <v>223</v>
      </c>
      <c r="D54" s="92">
        <v>580210277.30999994</v>
      </c>
      <c r="E54" s="218">
        <v>628489063.69000006</v>
      </c>
      <c r="F54" s="218">
        <v>581668114.00999987</v>
      </c>
      <c r="G54" s="218">
        <v>587412103.1500001</v>
      </c>
      <c r="H54" s="218">
        <v>581272457.91999972</v>
      </c>
      <c r="I54" s="218">
        <v>620457431.26000094</v>
      </c>
      <c r="J54" s="218">
        <v>580537752.11000049</v>
      </c>
      <c r="K54" s="218">
        <v>595058493.9600004</v>
      </c>
      <c r="L54" s="218">
        <v>609981450.91000009</v>
      </c>
      <c r="M54" s="218">
        <v>627924380.46000063</v>
      </c>
      <c r="N54" s="218">
        <v>734489439.43999946</v>
      </c>
      <c r="O54" s="218">
        <v>650549973.21000028</v>
      </c>
      <c r="P54" s="92">
        <v>548145000</v>
      </c>
      <c r="Q54" s="219">
        <v>552743000</v>
      </c>
      <c r="R54" s="219">
        <v>560433000</v>
      </c>
      <c r="S54" s="219">
        <v>569402000</v>
      </c>
      <c r="T54" s="219">
        <v>567092000</v>
      </c>
      <c r="U54" s="219">
        <v>587750000</v>
      </c>
      <c r="V54" s="219">
        <v>601340000</v>
      </c>
      <c r="W54" s="219">
        <v>591901999.99999988</v>
      </c>
      <c r="X54" s="219">
        <v>619818000</v>
      </c>
      <c r="Y54" s="219">
        <v>575995000</v>
      </c>
      <c r="Z54" s="219">
        <v>602677000</v>
      </c>
      <c r="AA54" s="220">
        <v>626368999.99999988</v>
      </c>
      <c r="AB54" s="92">
        <v>548145000</v>
      </c>
      <c r="AC54" s="219">
        <v>552743000</v>
      </c>
      <c r="AD54" s="219">
        <v>560433000</v>
      </c>
      <c r="AE54" s="219">
        <v>569402000</v>
      </c>
      <c r="AF54" s="221">
        <v>567092000</v>
      </c>
      <c r="AG54" s="222">
        <v>587679733.83333325</v>
      </c>
      <c r="AH54" s="219">
        <v>601269733.83333325</v>
      </c>
      <c r="AI54" s="219">
        <v>591831733.83333313</v>
      </c>
      <c r="AJ54" s="219">
        <v>619747733.83333325</v>
      </c>
      <c r="AK54" s="219">
        <v>575924733.83333325</v>
      </c>
      <c r="AL54" s="219">
        <v>602606733.83333325</v>
      </c>
      <c r="AM54" s="221">
        <v>626298733.83333313</v>
      </c>
      <c r="AN54" s="92">
        <v>523826791.40000004</v>
      </c>
      <c r="AO54" s="219">
        <v>534090118.56999993</v>
      </c>
      <c r="AP54" s="219">
        <v>537200818.22999978</v>
      </c>
      <c r="AQ54" s="219">
        <v>544543544.46000004</v>
      </c>
      <c r="AR54" s="219">
        <v>555566938.62000012</v>
      </c>
      <c r="AS54" s="219">
        <v>552757183.71999991</v>
      </c>
      <c r="AT54" s="219">
        <v>583552467.50000012</v>
      </c>
      <c r="AU54" s="219">
        <v>567503317.42000008</v>
      </c>
      <c r="AV54" s="219">
        <v>592954091.60000002</v>
      </c>
      <c r="AW54" s="219">
        <v>547731540.21999991</v>
      </c>
      <c r="AX54" s="219">
        <v>588295382.73999989</v>
      </c>
      <c r="AY54" s="220">
        <v>574733231.9599998</v>
      </c>
      <c r="AZ54" s="223">
        <v>467159742.49000037</v>
      </c>
      <c r="BA54" s="224">
        <v>472724853.86000013</v>
      </c>
      <c r="BB54" s="224">
        <v>497807806.44999975</v>
      </c>
      <c r="BC54" s="224">
        <v>470027517.66999984</v>
      </c>
      <c r="BD54" s="224">
        <v>506326046.09999996</v>
      </c>
      <c r="BE54" s="224">
        <v>502235457.06000018</v>
      </c>
      <c r="BF54" s="224">
        <v>461182450.1500001</v>
      </c>
      <c r="BG54" s="224">
        <v>483788143.60000038</v>
      </c>
      <c r="BH54" s="224">
        <v>510440678.42000061</v>
      </c>
      <c r="BI54" s="224">
        <v>495117398.46000051</v>
      </c>
      <c r="BJ54" s="224">
        <v>512015504.07999969</v>
      </c>
      <c r="BK54" s="225">
        <v>572769035.88000047</v>
      </c>
      <c r="BM54" s="226" t="s">
        <v>222</v>
      </c>
      <c r="BN54" s="227" t="s">
        <v>127</v>
      </c>
      <c r="BO54" s="228">
        <v>7057918943.3899994</v>
      </c>
      <c r="BP54" s="229">
        <v>7003174136.8333311</v>
      </c>
      <c r="BQ54" s="230">
        <v>54744806.556668282</v>
      </c>
      <c r="BR54" s="231">
        <v>1.0078171419826243</v>
      </c>
      <c r="BS54" s="109"/>
      <c r="BT54" s="229">
        <v>6702755426.4400005</v>
      </c>
      <c r="BU54" s="230">
        <v>355163516.94999886</v>
      </c>
      <c r="BV54" s="231">
        <v>1.0529876885480565</v>
      </c>
      <c r="BW54" s="110"/>
      <c r="BX54" s="228">
        <v>7378050937.4300013</v>
      </c>
      <c r="BY54" s="229">
        <v>7003174136.8333311</v>
      </c>
      <c r="BZ54" s="229">
        <v>6702755426.4400005</v>
      </c>
      <c r="CA54" s="232">
        <v>5951594634.2200022</v>
      </c>
      <c r="CC54" s="230">
        <v>374876800.59667015</v>
      </c>
      <c r="CD54" s="231">
        <v>1.0535295557802851</v>
      </c>
      <c r="CF54" s="230">
        <v>675295510.99000072</v>
      </c>
      <c r="CG54" s="231">
        <v>1.1007489409991298</v>
      </c>
    </row>
    <row r="55" spans="1:85" x14ac:dyDescent="0.25">
      <c r="A55" s="112"/>
      <c r="B55" s="113" t="s">
        <v>224</v>
      </c>
      <c r="C55" s="114" t="s">
        <v>172</v>
      </c>
      <c r="D55" s="115">
        <v>579434844.69999993</v>
      </c>
      <c r="E55" s="116">
        <v>628437575.83000016</v>
      </c>
      <c r="F55" s="116">
        <v>579430656.99999988</v>
      </c>
      <c r="G55" s="116">
        <v>571305059.09000015</v>
      </c>
      <c r="H55" s="116">
        <v>579068713.8099997</v>
      </c>
      <c r="I55" s="116">
        <v>615088191.74000096</v>
      </c>
      <c r="J55" s="116">
        <v>574504612.95000052</v>
      </c>
      <c r="K55" s="116">
        <v>572180208.68000042</v>
      </c>
      <c r="L55" s="116">
        <v>606517221.71000016</v>
      </c>
      <c r="M55" s="116">
        <v>626180912.42000055</v>
      </c>
      <c r="N55" s="116">
        <v>732298537.86999941</v>
      </c>
      <c r="O55" s="116">
        <v>651484041.62000024</v>
      </c>
      <c r="P55" s="115">
        <v>548085000</v>
      </c>
      <c r="Q55" s="117">
        <v>552727000</v>
      </c>
      <c r="R55" s="117">
        <v>560362000</v>
      </c>
      <c r="S55" s="117">
        <v>564184000</v>
      </c>
      <c r="T55" s="117">
        <v>560784000</v>
      </c>
      <c r="U55" s="117">
        <v>580572000</v>
      </c>
      <c r="V55" s="117">
        <v>586527000</v>
      </c>
      <c r="W55" s="117">
        <v>584412999.99999988</v>
      </c>
      <c r="X55" s="117">
        <v>619306000</v>
      </c>
      <c r="Y55" s="117">
        <v>575910000</v>
      </c>
      <c r="Z55" s="117">
        <v>600531000</v>
      </c>
      <c r="AA55" s="118">
        <v>627471999.99999988</v>
      </c>
      <c r="AB55" s="115">
        <v>548085000</v>
      </c>
      <c r="AC55" s="117">
        <v>552727000</v>
      </c>
      <c r="AD55" s="117">
        <v>560362000</v>
      </c>
      <c r="AE55" s="117">
        <v>564184000</v>
      </c>
      <c r="AF55" s="119">
        <v>560784000</v>
      </c>
      <c r="AG55" s="120">
        <v>580501733.83333325</v>
      </c>
      <c r="AH55" s="117">
        <v>586456733.83333325</v>
      </c>
      <c r="AI55" s="117">
        <v>584342733.83333313</v>
      </c>
      <c r="AJ55" s="117">
        <v>619235733.83333325</v>
      </c>
      <c r="AK55" s="117">
        <v>575839733.83333325</v>
      </c>
      <c r="AL55" s="117">
        <v>600460733.83333325</v>
      </c>
      <c r="AM55" s="119">
        <v>627401733.83333313</v>
      </c>
      <c r="AN55" s="115">
        <v>523706832.64000005</v>
      </c>
      <c r="AO55" s="117">
        <v>534069592.12999994</v>
      </c>
      <c r="AP55" s="117">
        <v>537057633.30999982</v>
      </c>
      <c r="AQ55" s="117">
        <v>538826550.04999995</v>
      </c>
      <c r="AR55" s="117">
        <v>538821779.60000002</v>
      </c>
      <c r="AS55" s="117">
        <v>553152138.61999989</v>
      </c>
      <c r="AT55" s="117">
        <v>567319449.10000014</v>
      </c>
      <c r="AU55" s="117">
        <v>559291299.27999997</v>
      </c>
      <c r="AV55" s="117">
        <v>592390537.41000009</v>
      </c>
      <c r="AW55" s="117">
        <v>549210899.20999992</v>
      </c>
      <c r="AX55" s="117">
        <v>585941830.36999989</v>
      </c>
      <c r="AY55" s="118">
        <v>575941431.16999984</v>
      </c>
      <c r="AZ55" s="121">
        <v>467020966.19000036</v>
      </c>
      <c r="BA55" s="122">
        <v>472613580.39000016</v>
      </c>
      <c r="BB55" s="122">
        <v>490047932.14999974</v>
      </c>
      <c r="BC55" s="122">
        <v>468414557.03999984</v>
      </c>
      <c r="BD55" s="122">
        <v>485152517.55999994</v>
      </c>
      <c r="BE55" s="122">
        <v>496641178.89000016</v>
      </c>
      <c r="BF55" s="122">
        <v>460571329.88000005</v>
      </c>
      <c r="BG55" s="122">
        <v>467266681.69000041</v>
      </c>
      <c r="BH55" s="122">
        <v>509948898.3700006</v>
      </c>
      <c r="BI55" s="122">
        <v>493500830.06000054</v>
      </c>
      <c r="BJ55" s="122">
        <v>511187706.00999969</v>
      </c>
      <c r="BK55" s="123">
        <v>572148773.81000054</v>
      </c>
      <c r="BM55" s="124"/>
      <c r="BN55" s="125" t="s">
        <v>224</v>
      </c>
      <c r="BO55" s="126">
        <v>6995798583.3799992</v>
      </c>
      <c r="BP55" s="127">
        <v>6960381136.8333311</v>
      </c>
      <c r="BQ55" s="128">
        <v>35417446.546668053</v>
      </c>
      <c r="BR55" s="129">
        <v>1.0050884349363061</v>
      </c>
      <c r="BS55" s="130"/>
      <c r="BT55" s="127">
        <v>6655729972.8899994</v>
      </c>
      <c r="BU55" s="128">
        <v>340068610.48999977</v>
      </c>
      <c r="BV55" s="129">
        <v>1.0510941116714712</v>
      </c>
      <c r="BW55" s="131"/>
      <c r="BX55" s="126">
        <v>7315930577.420001</v>
      </c>
      <c r="BY55" s="127">
        <v>6960381136.8333311</v>
      </c>
      <c r="BZ55" s="127">
        <v>6655729972.8899994</v>
      </c>
      <c r="CA55" s="132">
        <v>5894514952.0400019</v>
      </c>
      <c r="CC55" s="128">
        <v>355549440.58666992</v>
      </c>
      <c r="CD55" s="129">
        <v>1.0510818924419461</v>
      </c>
      <c r="CF55" s="128">
        <v>660200604.53000164</v>
      </c>
      <c r="CG55" s="129">
        <v>1.0991928168989906</v>
      </c>
    </row>
    <row r="56" spans="1:85" x14ac:dyDescent="0.25">
      <c r="A56" s="133">
        <v>601</v>
      </c>
      <c r="B56" s="134" t="s">
        <v>225</v>
      </c>
      <c r="C56" s="135">
        <v>1</v>
      </c>
      <c r="D56" s="136">
        <v>0</v>
      </c>
      <c r="E56" s="137">
        <v>0</v>
      </c>
      <c r="F56" s="137">
        <v>0</v>
      </c>
      <c r="G56" s="137">
        <v>0</v>
      </c>
      <c r="H56" s="137">
        <v>0</v>
      </c>
      <c r="I56" s="137">
        <v>0</v>
      </c>
      <c r="J56" s="137">
        <v>0</v>
      </c>
      <c r="K56" s="137">
        <v>0</v>
      </c>
      <c r="L56" s="137">
        <v>0</v>
      </c>
      <c r="M56" s="137">
        <v>0</v>
      </c>
      <c r="N56" s="137">
        <v>0</v>
      </c>
      <c r="O56" s="137">
        <v>0</v>
      </c>
      <c r="P56" s="136">
        <v>0</v>
      </c>
      <c r="Q56" s="138">
        <v>0</v>
      </c>
      <c r="R56" s="138">
        <v>0</v>
      </c>
      <c r="S56" s="138">
        <v>0</v>
      </c>
      <c r="T56" s="138">
        <v>0</v>
      </c>
      <c r="U56" s="138">
        <v>0</v>
      </c>
      <c r="V56" s="138">
        <v>0</v>
      </c>
      <c r="W56" s="138">
        <v>0</v>
      </c>
      <c r="X56" s="138">
        <v>0</v>
      </c>
      <c r="Y56" s="138">
        <v>0</v>
      </c>
      <c r="Z56" s="138">
        <v>0</v>
      </c>
      <c r="AA56" s="139">
        <v>0</v>
      </c>
      <c r="AB56" s="136">
        <v>0</v>
      </c>
      <c r="AC56" s="138">
        <v>0</v>
      </c>
      <c r="AD56" s="138">
        <v>0</v>
      </c>
      <c r="AE56" s="138">
        <v>0</v>
      </c>
      <c r="AF56" s="140">
        <v>0</v>
      </c>
      <c r="AG56" s="187">
        <v>0</v>
      </c>
      <c r="AH56" s="138">
        <v>0</v>
      </c>
      <c r="AI56" s="138">
        <v>0</v>
      </c>
      <c r="AJ56" s="138">
        <v>0</v>
      </c>
      <c r="AK56" s="138">
        <v>0</v>
      </c>
      <c r="AL56" s="138">
        <v>0</v>
      </c>
      <c r="AM56" s="140">
        <v>0</v>
      </c>
      <c r="AN56" s="136">
        <v>0</v>
      </c>
      <c r="AO56" s="138">
        <v>0</v>
      </c>
      <c r="AP56" s="138">
        <v>0</v>
      </c>
      <c r="AQ56" s="138">
        <v>0</v>
      </c>
      <c r="AR56" s="138">
        <v>0</v>
      </c>
      <c r="AS56" s="138">
        <v>0</v>
      </c>
      <c r="AT56" s="138">
        <v>0</v>
      </c>
      <c r="AU56" s="138">
        <v>0</v>
      </c>
      <c r="AV56" s="138">
        <v>0</v>
      </c>
      <c r="AW56" s="138">
        <v>0</v>
      </c>
      <c r="AX56" s="138">
        <v>0</v>
      </c>
      <c r="AY56" s="139">
        <v>0</v>
      </c>
      <c r="AZ56" s="142">
        <v>0</v>
      </c>
      <c r="BA56" s="143">
        <v>0</v>
      </c>
      <c r="BB56" s="143">
        <v>0</v>
      </c>
      <c r="BC56" s="143">
        <v>0</v>
      </c>
      <c r="BD56" s="143">
        <v>0</v>
      </c>
      <c r="BE56" s="143">
        <v>0</v>
      </c>
      <c r="BF56" s="143">
        <v>0</v>
      </c>
      <c r="BG56" s="143">
        <v>0</v>
      </c>
      <c r="BH56" s="143">
        <v>0</v>
      </c>
      <c r="BI56" s="143">
        <v>0</v>
      </c>
      <c r="BJ56" s="143">
        <v>0</v>
      </c>
      <c r="BK56" s="144">
        <v>0</v>
      </c>
      <c r="BM56" s="145">
        <v>601</v>
      </c>
      <c r="BN56" s="146" t="s">
        <v>225</v>
      </c>
      <c r="BO56" s="147">
        <v>0</v>
      </c>
      <c r="BP56" s="148">
        <v>0</v>
      </c>
      <c r="BQ56" s="149">
        <v>0</v>
      </c>
      <c r="BR56" s="150" t="s">
        <v>304</v>
      </c>
      <c r="BS56" s="130"/>
      <c r="BT56" s="148">
        <v>0</v>
      </c>
      <c r="BU56" s="149">
        <v>0</v>
      </c>
      <c r="BV56" s="150" t="s">
        <v>304</v>
      </c>
      <c r="BW56" s="131"/>
      <c r="BX56" s="147">
        <v>0</v>
      </c>
      <c r="BY56" s="148">
        <v>0</v>
      </c>
      <c r="BZ56" s="148">
        <v>0</v>
      </c>
      <c r="CA56" s="151">
        <v>0</v>
      </c>
      <c r="CC56" s="149">
        <v>0</v>
      </c>
      <c r="CD56" s="150" t="s">
        <v>304</v>
      </c>
      <c r="CF56" s="149">
        <v>0</v>
      </c>
      <c r="CG56" s="150" t="s">
        <v>304</v>
      </c>
    </row>
    <row r="57" spans="1:85" x14ac:dyDescent="0.25">
      <c r="A57" s="133">
        <v>602</v>
      </c>
      <c r="B57" s="134" t="s">
        <v>226</v>
      </c>
      <c r="C57" s="135">
        <v>2</v>
      </c>
      <c r="D57" s="136">
        <v>499840769.60000002</v>
      </c>
      <c r="E57" s="137">
        <v>577297311.15999997</v>
      </c>
      <c r="F57" s="137">
        <v>514884184.44</v>
      </c>
      <c r="G57" s="137">
        <v>504858387.23000002</v>
      </c>
      <c r="H57" s="137">
        <v>513176510.64999998</v>
      </c>
      <c r="I57" s="137">
        <v>549631289.44000077</v>
      </c>
      <c r="J57" s="137">
        <v>510133675.67000049</v>
      </c>
      <c r="K57" s="137">
        <v>518475242.22000039</v>
      </c>
      <c r="L57" s="137">
        <v>542809998.28999996</v>
      </c>
      <c r="M57" s="137">
        <v>537227273.92000055</v>
      </c>
      <c r="N57" s="137">
        <v>656404016.75999928</v>
      </c>
      <c r="O57" s="137">
        <v>525502083.40999991</v>
      </c>
      <c r="P57" s="136">
        <v>492304000</v>
      </c>
      <c r="Q57" s="138">
        <v>493454000</v>
      </c>
      <c r="R57" s="138">
        <v>503313000</v>
      </c>
      <c r="S57" s="138">
        <v>496078000</v>
      </c>
      <c r="T57" s="138">
        <v>496203000</v>
      </c>
      <c r="U57" s="138">
        <v>511587000</v>
      </c>
      <c r="V57" s="138">
        <v>510734000</v>
      </c>
      <c r="W57" s="138">
        <v>524994000</v>
      </c>
      <c r="X57" s="138">
        <v>559300000</v>
      </c>
      <c r="Y57" s="138">
        <v>513525000</v>
      </c>
      <c r="Z57" s="138">
        <v>525819000</v>
      </c>
      <c r="AA57" s="139">
        <v>519307000</v>
      </c>
      <c r="AB57" s="136">
        <v>492304000</v>
      </c>
      <c r="AC57" s="138">
        <v>493454000</v>
      </c>
      <c r="AD57" s="138">
        <v>503313000</v>
      </c>
      <c r="AE57" s="138">
        <v>496078000</v>
      </c>
      <c r="AF57" s="140">
        <v>496203000</v>
      </c>
      <c r="AG57" s="187">
        <v>511587000</v>
      </c>
      <c r="AH57" s="138">
        <v>510734000</v>
      </c>
      <c r="AI57" s="138">
        <v>524994000</v>
      </c>
      <c r="AJ57" s="138">
        <v>559300000</v>
      </c>
      <c r="AK57" s="138">
        <v>513525000</v>
      </c>
      <c r="AL57" s="138">
        <v>525819000</v>
      </c>
      <c r="AM57" s="140">
        <v>519307000</v>
      </c>
      <c r="AN57" s="136">
        <v>470032498</v>
      </c>
      <c r="AO57" s="138">
        <v>471130814.17000002</v>
      </c>
      <c r="AP57" s="138">
        <v>480543886.58999997</v>
      </c>
      <c r="AQ57" s="138">
        <v>473635449.51999998</v>
      </c>
      <c r="AR57" s="138">
        <v>473754696.98000002</v>
      </c>
      <c r="AS57" s="138">
        <v>488442877.56</v>
      </c>
      <c r="AT57" s="138">
        <v>487629097.47000003</v>
      </c>
      <c r="AU57" s="138">
        <v>501243821.97000003</v>
      </c>
      <c r="AV57" s="138">
        <v>533997484.61000001</v>
      </c>
      <c r="AW57" s="138">
        <v>490293836.00999999</v>
      </c>
      <c r="AX57" s="138">
        <v>502030596.63999999</v>
      </c>
      <c r="AY57" s="139">
        <v>461014223.13</v>
      </c>
      <c r="AZ57" s="142">
        <v>428838302.78000027</v>
      </c>
      <c r="BA57" s="143">
        <v>429800707.78000033</v>
      </c>
      <c r="BB57" s="143">
        <v>430926990.62999982</v>
      </c>
      <c r="BC57" s="143">
        <v>430116560.61999995</v>
      </c>
      <c r="BD57" s="143">
        <v>436742434.83999991</v>
      </c>
      <c r="BE57" s="143">
        <v>433972421.60000026</v>
      </c>
      <c r="BF57" s="143">
        <v>428062526.2100001</v>
      </c>
      <c r="BG57" s="143">
        <v>429175061.23000038</v>
      </c>
      <c r="BH57" s="143">
        <v>453074085.56000048</v>
      </c>
      <c r="BI57" s="143">
        <v>437888134.43000054</v>
      </c>
      <c r="BJ57" s="143">
        <v>458888584.76999974</v>
      </c>
      <c r="BK57" s="144">
        <v>510452399.64000034</v>
      </c>
      <c r="BL57" s="41"/>
      <c r="BM57" s="145">
        <v>602</v>
      </c>
      <c r="BN57" s="146" t="s">
        <v>226</v>
      </c>
      <c r="BO57" s="233">
        <v>6130108748.7499971</v>
      </c>
      <c r="BP57" s="148">
        <v>6146618000</v>
      </c>
      <c r="BQ57" s="234">
        <v>-16509251.250002861</v>
      </c>
      <c r="BR57" s="235">
        <v>0.99731409187133435</v>
      </c>
      <c r="BS57" s="236"/>
      <c r="BT57" s="148">
        <v>5833749282.6500006</v>
      </c>
      <c r="BU57" s="234">
        <v>296359466.09999657</v>
      </c>
      <c r="BV57" s="235">
        <v>1.050800857517376</v>
      </c>
      <c r="BW57" s="237"/>
      <c r="BX57" s="238">
        <v>6450240742.79</v>
      </c>
      <c r="BY57" s="148">
        <v>6146618000</v>
      </c>
      <c r="BZ57" s="148">
        <v>5833749282.6500006</v>
      </c>
      <c r="CA57" s="151">
        <v>5307938210.0900021</v>
      </c>
      <c r="CC57" s="234">
        <v>303622742.78999996</v>
      </c>
      <c r="CD57" s="235">
        <v>1.0493967158508957</v>
      </c>
      <c r="CF57" s="234">
        <v>616491460.13999939</v>
      </c>
      <c r="CG57" s="235">
        <v>1.1056767149684492</v>
      </c>
    </row>
    <row r="58" spans="1:85" x14ac:dyDescent="0.25">
      <c r="A58" s="239"/>
      <c r="B58" s="240" t="s">
        <v>227</v>
      </c>
      <c r="C58" s="241"/>
      <c r="D58" s="177">
        <v>497973407.63000023</v>
      </c>
      <c r="E58" s="242">
        <v>498055656.1600005</v>
      </c>
      <c r="F58" s="242">
        <v>499260089.97000021</v>
      </c>
      <c r="G58" s="242">
        <v>499485817.07999939</v>
      </c>
      <c r="H58" s="242">
        <v>498619077.17999977</v>
      </c>
      <c r="I58" s="243">
        <v>515747668.48000073</v>
      </c>
      <c r="J58" s="243">
        <v>513214719.28000051</v>
      </c>
      <c r="K58" s="243">
        <v>512984022.17000037</v>
      </c>
      <c r="L58" s="243">
        <v>537838914.70999992</v>
      </c>
      <c r="M58" s="243">
        <v>517681985.21000051</v>
      </c>
      <c r="N58" s="243">
        <v>543880709.23999941</v>
      </c>
      <c r="O58" s="243">
        <v>514874498.04999989</v>
      </c>
      <c r="P58" s="174">
        <v>487528987.16009355</v>
      </c>
      <c r="Q58" s="175">
        <v>488667832.94488126</v>
      </c>
      <c r="R58" s="175">
        <v>498431207.37290001</v>
      </c>
      <c r="S58" s="175">
        <v>491266381.93556195</v>
      </c>
      <c r="T58" s="175">
        <v>491390169.52086496</v>
      </c>
      <c r="U58" s="175">
        <v>506624955.21927667</v>
      </c>
      <c r="V58" s="175">
        <v>505780228.73716897</v>
      </c>
      <c r="W58" s="175">
        <v>519901916.46853602</v>
      </c>
      <c r="X58" s="175">
        <v>553875171.67977571</v>
      </c>
      <c r="Y58" s="175">
        <v>508544157.94181448</v>
      </c>
      <c r="Z58" s="175">
        <v>520718914.53153586</v>
      </c>
      <c r="AA58" s="176">
        <v>514270076.48759043</v>
      </c>
      <c r="AB58" s="177">
        <v>487528987.16009355</v>
      </c>
      <c r="AC58" s="175">
        <v>488667832.94488126</v>
      </c>
      <c r="AD58" s="175">
        <v>498431207.37290001</v>
      </c>
      <c r="AE58" s="175">
        <v>491266381.93556195</v>
      </c>
      <c r="AF58" s="178">
        <v>491390169.52086496</v>
      </c>
      <c r="AG58" s="179">
        <v>506624955.21927667</v>
      </c>
      <c r="AH58" s="175">
        <v>505780228.73716897</v>
      </c>
      <c r="AI58" s="175">
        <v>519901916.46853602</v>
      </c>
      <c r="AJ58" s="175">
        <v>553875171.67977571</v>
      </c>
      <c r="AK58" s="175">
        <v>508544157.94181448</v>
      </c>
      <c r="AL58" s="175">
        <v>520718914.53153586</v>
      </c>
      <c r="AM58" s="175">
        <v>514270076.48759043</v>
      </c>
      <c r="AN58" s="174">
        <v>466523022.59000045</v>
      </c>
      <c r="AO58" s="175">
        <v>466315127.60999984</v>
      </c>
      <c r="AP58" s="175">
        <v>466007436.5199995</v>
      </c>
      <c r="AQ58" s="175">
        <v>468152744.24999958</v>
      </c>
      <c r="AR58" s="175">
        <v>468097256.74000025</v>
      </c>
      <c r="AS58" s="175">
        <v>467767576.49999934</v>
      </c>
      <c r="AT58" s="175">
        <v>464906094.97000045</v>
      </c>
      <c r="AU58" s="175">
        <v>466490287.96000004</v>
      </c>
      <c r="AV58" s="175">
        <v>478372493.57999969</v>
      </c>
      <c r="AW58" s="175">
        <v>483913177.70999992</v>
      </c>
      <c r="AX58" s="175">
        <v>481406176.46999931</v>
      </c>
      <c r="AY58" s="178">
        <v>455376320.89999956</v>
      </c>
      <c r="AZ58" s="244">
        <v>425028485.63000029</v>
      </c>
      <c r="BA58" s="245">
        <v>425413829.31000036</v>
      </c>
      <c r="BB58" s="245">
        <v>425681195.09999979</v>
      </c>
      <c r="BC58" s="245">
        <v>425882534.29999995</v>
      </c>
      <c r="BD58" s="245">
        <v>425532695.56999993</v>
      </c>
      <c r="BE58" s="245">
        <v>424589732.29000026</v>
      </c>
      <c r="BF58" s="245">
        <v>424844324.7100001</v>
      </c>
      <c r="BG58" s="245">
        <v>425425257.8300004</v>
      </c>
      <c r="BH58" s="245">
        <v>426432305.12000048</v>
      </c>
      <c r="BI58" s="245">
        <v>426411355.95000052</v>
      </c>
      <c r="BJ58" s="245">
        <v>447082728.82999974</v>
      </c>
      <c r="BK58" s="246">
        <v>506315067.77000034</v>
      </c>
      <c r="BM58" s="247"/>
      <c r="BN58" s="248" t="s">
        <v>227</v>
      </c>
      <c r="BO58" s="249">
        <v>5829484571.1199999</v>
      </c>
      <c r="BP58" s="183">
        <v>6087000000</v>
      </c>
      <c r="BQ58" s="184">
        <v>-257515428.88000011</v>
      </c>
      <c r="BR58" s="185">
        <v>0.95769419601117134</v>
      </c>
      <c r="BS58" s="169"/>
      <c r="BT58" s="183">
        <v>5633327715.7999983</v>
      </c>
      <c r="BU58" s="184">
        <v>196156855.3200016</v>
      </c>
      <c r="BV58" s="185">
        <v>1.0348207782710446</v>
      </c>
      <c r="BW58" s="170"/>
      <c r="BX58" s="182">
        <v>6149616565.1600027</v>
      </c>
      <c r="BY58" s="183">
        <v>6087000000</v>
      </c>
      <c r="BZ58" s="183">
        <v>5633327715.7999983</v>
      </c>
      <c r="CA58" s="250">
        <v>5208639512.4100027</v>
      </c>
      <c r="CC58" s="184">
        <v>62616565.160002708</v>
      </c>
      <c r="CD58" s="185">
        <v>1.0102869336553315</v>
      </c>
      <c r="CF58" s="184">
        <v>516288849.36000443</v>
      </c>
      <c r="CG58" s="185">
        <v>1.0916489995623635</v>
      </c>
    </row>
    <row r="59" spans="1:85" x14ac:dyDescent="0.25">
      <c r="A59" s="239"/>
      <c r="B59" s="240" t="s">
        <v>228</v>
      </c>
      <c r="C59" s="241"/>
      <c r="D59" s="177">
        <v>2209811.7300000004</v>
      </c>
      <c r="E59" s="242">
        <v>888932.26999999967</v>
      </c>
      <c r="F59" s="242">
        <v>1923650.5799999989</v>
      </c>
      <c r="G59" s="242">
        <v>1763696.2100000018</v>
      </c>
      <c r="H59" s="242">
        <v>1657000.7499999993</v>
      </c>
      <c r="I59" s="242">
        <v>1549791.6899999997</v>
      </c>
      <c r="J59" s="242">
        <v>971987.70999999985</v>
      </c>
      <c r="K59" s="242">
        <v>1500764.4299999997</v>
      </c>
      <c r="L59" s="242">
        <v>1598849.7100000004</v>
      </c>
      <c r="M59" s="242">
        <v>2118074.2399999993</v>
      </c>
      <c r="N59" s="242">
        <v>1703804.38</v>
      </c>
      <c r="O59" s="242">
        <v>977179.41999999958</v>
      </c>
      <c r="P59" s="174"/>
      <c r="Q59" s="175"/>
      <c r="R59" s="175"/>
      <c r="S59" s="175"/>
      <c r="T59" s="175"/>
      <c r="U59" s="175"/>
      <c r="V59" s="175"/>
      <c r="W59" s="175"/>
      <c r="X59" s="175"/>
      <c r="Y59" s="175"/>
      <c r="Z59" s="175"/>
      <c r="AA59" s="176"/>
      <c r="AB59" s="177"/>
      <c r="AC59" s="175"/>
      <c r="AD59" s="175"/>
      <c r="AE59" s="175"/>
      <c r="AF59" s="178"/>
      <c r="AG59" s="179"/>
      <c r="AH59" s="175"/>
      <c r="AI59" s="175"/>
      <c r="AJ59" s="175"/>
      <c r="AK59" s="175"/>
      <c r="AL59" s="175"/>
      <c r="AM59" s="178"/>
      <c r="AN59" s="174"/>
      <c r="AO59" s="175"/>
      <c r="AP59" s="175"/>
      <c r="AQ59" s="175"/>
      <c r="AR59" s="175"/>
      <c r="AS59" s="175"/>
      <c r="AT59" s="175"/>
      <c r="AU59" s="175"/>
      <c r="AV59" s="175"/>
      <c r="AW59" s="175"/>
      <c r="AX59" s="175"/>
      <c r="AY59" s="178"/>
      <c r="AZ59" s="244"/>
      <c r="BA59" s="245"/>
      <c r="BB59" s="245"/>
      <c r="BC59" s="245"/>
      <c r="BD59" s="245"/>
      <c r="BE59" s="245"/>
      <c r="BF59" s="245"/>
      <c r="BG59" s="245"/>
      <c r="BH59" s="245"/>
      <c r="BI59" s="245"/>
      <c r="BJ59" s="245"/>
      <c r="BK59" s="246"/>
      <c r="BM59" s="247"/>
      <c r="BN59" s="248" t="s">
        <v>228</v>
      </c>
      <c r="BO59" s="182">
        <v>18863543.119999997</v>
      </c>
      <c r="BP59" s="183">
        <v>0</v>
      </c>
      <c r="BQ59" s="184">
        <v>18863543.119999997</v>
      </c>
      <c r="BR59" s="185" t="s">
        <v>304</v>
      </c>
      <c r="BS59" s="169"/>
      <c r="BT59" s="183">
        <v>0</v>
      </c>
      <c r="BU59" s="184">
        <v>18863543.119999997</v>
      </c>
      <c r="BV59" s="185" t="s">
        <v>304</v>
      </c>
      <c r="BW59" s="170"/>
      <c r="BX59" s="182">
        <v>18863543.119999997</v>
      </c>
      <c r="BY59" s="183"/>
      <c r="BZ59" s="183"/>
      <c r="CA59" s="250"/>
      <c r="CC59" s="184"/>
      <c r="CD59" s="185" t="s">
        <v>304</v>
      </c>
      <c r="CF59" s="184">
        <v>18863543.119999997</v>
      </c>
      <c r="CG59" s="185" t="s">
        <v>304</v>
      </c>
    </row>
    <row r="60" spans="1:85" x14ac:dyDescent="0.25">
      <c r="A60" s="133">
        <v>603</v>
      </c>
      <c r="B60" s="134" t="s">
        <v>229</v>
      </c>
      <c r="C60" s="135">
        <v>3</v>
      </c>
      <c r="D60" s="136">
        <v>1858063.3</v>
      </c>
      <c r="E60" s="137">
        <v>1695076.22</v>
      </c>
      <c r="F60" s="137">
        <v>1777776.97</v>
      </c>
      <c r="G60" s="137">
        <v>1947599.88</v>
      </c>
      <c r="H60" s="137">
        <v>1784894.92</v>
      </c>
      <c r="I60" s="137">
        <v>1784492.23</v>
      </c>
      <c r="J60" s="137">
        <v>1951278.6799999997</v>
      </c>
      <c r="K60" s="137">
        <v>1814965.55</v>
      </c>
      <c r="L60" s="137">
        <v>1932798.9099999983</v>
      </c>
      <c r="M60" s="137">
        <v>2039661.4099999992</v>
      </c>
      <c r="N60" s="137">
        <v>1964958.8199999991</v>
      </c>
      <c r="O60" s="137">
        <v>1991346.6199999976</v>
      </c>
      <c r="P60" s="136">
        <v>1705000</v>
      </c>
      <c r="Q60" s="138">
        <v>1705000</v>
      </c>
      <c r="R60" s="138">
        <v>1705000</v>
      </c>
      <c r="S60" s="138">
        <v>1705000</v>
      </c>
      <c r="T60" s="138">
        <v>1705000</v>
      </c>
      <c r="U60" s="138">
        <v>1705000</v>
      </c>
      <c r="V60" s="138">
        <v>1705000</v>
      </c>
      <c r="W60" s="138">
        <v>1705000</v>
      </c>
      <c r="X60" s="138">
        <v>1705000</v>
      </c>
      <c r="Y60" s="138">
        <v>1705000</v>
      </c>
      <c r="Z60" s="138">
        <v>1705000</v>
      </c>
      <c r="AA60" s="139">
        <v>1705000</v>
      </c>
      <c r="AB60" s="136">
        <v>1705000</v>
      </c>
      <c r="AC60" s="138">
        <v>1705000</v>
      </c>
      <c r="AD60" s="138">
        <v>1705000</v>
      </c>
      <c r="AE60" s="138">
        <v>1705000</v>
      </c>
      <c r="AF60" s="140">
        <v>1705000</v>
      </c>
      <c r="AG60" s="187">
        <v>1801400.5</v>
      </c>
      <c r="AH60" s="138">
        <v>1801400.5</v>
      </c>
      <c r="AI60" s="138">
        <v>1801400.5</v>
      </c>
      <c r="AJ60" s="138">
        <v>1801400.5</v>
      </c>
      <c r="AK60" s="138">
        <v>1801400.5</v>
      </c>
      <c r="AL60" s="138">
        <v>1801400.5</v>
      </c>
      <c r="AM60" s="140">
        <v>1801400.5</v>
      </c>
      <c r="AN60" s="136">
        <v>1820325.84</v>
      </c>
      <c r="AO60" s="138">
        <v>1715195.99</v>
      </c>
      <c r="AP60" s="138">
        <v>1694567.65</v>
      </c>
      <c r="AQ60" s="138">
        <v>1770885.49</v>
      </c>
      <c r="AR60" s="138">
        <v>1667563.32</v>
      </c>
      <c r="AS60" s="138">
        <v>1648458.92</v>
      </c>
      <c r="AT60" s="138">
        <v>1816793.67</v>
      </c>
      <c r="AU60" s="138">
        <v>1602514.19</v>
      </c>
      <c r="AV60" s="138">
        <v>1621714.71</v>
      </c>
      <c r="AW60" s="138">
        <v>1803443.46</v>
      </c>
      <c r="AX60" s="138">
        <v>1725822.12</v>
      </c>
      <c r="AY60" s="139">
        <v>1660283.4</v>
      </c>
      <c r="AZ60" s="142">
        <v>1865641.4499999997</v>
      </c>
      <c r="BA60" s="143">
        <v>1667365.1000000003</v>
      </c>
      <c r="BB60" s="143">
        <v>1698792.3099999998</v>
      </c>
      <c r="BC60" s="143">
        <v>1844456.37</v>
      </c>
      <c r="BD60" s="143">
        <v>1789166.5900000012</v>
      </c>
      <c r="BE60" s="143">
        <v>1737545.2700000003</v>
      </c>
      <c r="BF60" s="143">
        <v>1808395.7100000004</v>
      </c>
      <c r="BG60" s="143">
        <v>1599895.52</v>
      </c>
      <c r="BH60" s="143">
        <v>1675454.8400000003</v>
      </c>
      <c r="BI60" s="143">
        <v>1800012.2000000004</v>
      </c>
      <c r="BJ60" s="143">
        <v>1694758.7400000002</v>
      </c>
      <c r="BK60" s="144">
        <v>1697327.4600000007</v>
      </c>
      <c r="BL60" s="41"/>
      <c r="BM60" s="145">
        <v>603</v>
      </c>
      <c r="BN60" s="146" t="s">
        <v>229</v>
      </c>
      <c r="BO60" s="147">
        <v>22542913.509999994</v>
      </c>
      <c r="BP60" s="148">
        <v>21134803.5</v>
      </c>
      <c r="BQ60" s="149">
        <v>1408110.0099999942</v>
      </c>
      <c r="BR60" s="150">
        <v>1.0666251763353274</v>
      </c>
      <c r="BS60" s="130"/>
      <c r="BT60" s="148">
        <v>20547568.760000002</v>
      </c>
      <c r="BU60" s="149">
        <v>1995344.7499999925</v>
      </c>
      <c r="BV60" s="150">
        <v>1.0971085568957597</v>
      </c>
      <c r="BW60" s="131"/>
      <c r="BX60" s="147">
        <v>22542913.509999994</v>
      </c>
      <c r="BY60" s="148">
        <v>21134803.5</v>
      </c>
      <c r="BZ60" s="148">
        <v>20547568.760000002</v>
      </c>
      <c r="CA60" s="151">
        <v>20878811.560000002</v>
      </c>
      <c r="CC60" s="149">
        <v>1408110.0099999942</v>
      </c>
      <c r="CD60" s="150">
        <v>1.0666251763353274</v>
      </c>
      <c r="CF60" s="149">
        <v>1995344.7499999925</v>
      </c>
      <c r="CG60" s="150">
        <v>1.0971085568957597</v>
      </c>
    </row>
    <row r="61" spans="1:85" x14ac:dyDescent="0.25">
      <c r="A61" s="133">
        <v>604</v>
      </c>
      <c r="B61" s="134" t="s">
        <v>230</v>
      </c>
      <c r="C61" s="135">
        <v>4</v>
      </c>
      <c r="D61" s="136">
        <v>35022135.340000004</v>
      </c>
      <c r="E61" s="137">
        <v>32253356.73</v>
      </c>
      <c r="F61" s="137">
        <v>37013570.299999997</v>
      </c>
      <c r="G61" s="137">
        <v>37565132.030000001</v>
      </c>
      <c r="H61" s="137">
        <v>36177831.43</v>
      </c>
      <c r="I61" s="137">
        <v>42473094.730000012</v>
      </c>
      <c r="J61" s="137">
        <v>31256825.079999998</v>
      </c>
      <c r="K61" s="137">
        <v>28493200.93999999</v>
      </c>
      <c r="L61" s="137">
        <v>41756752.099999979</v>
      </c>
      <c r="M61" s="137">
        <v>38126933.090000004</v>
      </c>
      <c r="N61" s="137">
        <v>37146006.760000005</v>
      </c>
      <c r="O61" s="137">
        <v>39206642.70000001</v>
      </c>
      <c r="P61" s="136">
        <v>36057000</v>
      </c>
      <c r="Q61" s="138">
        <v>31396000</v>
      </c>
      <c r="R61" s="138">
        <v>38058000</v>
      </c>
      <c r="S61" s="138">
        <v>36547000</v>
      </c>
      <c r="T61" s="138">
        <v>34238000</v>
      </c>
      <c r="U61" s="138">
        <v>44559000</v>
      </c>
      <c r="V61" s="138">
        <v>27272000</v>
      </c>
      <c r="W61" s="138">
        <v>29065000</v>
      </c>
      <c r="X61" s="138">
        <v>40310000</v>
      </c>
      <c r="Y61" s="138">
        <v>38438000</v>
      </c>
      <c r="Z61" s="138">
        <v>34683000</v>
      </c>
      <c r="AA61" s="139">
        <v>39746000</v>
      </c>
      <c r="AB61" s="136">
        <v>36057000</v>
      </c>
      <c r="AC61" s="138">
        <v>31396000</v>
      </c>
      <c r="AD61" s="138">
        <v>38058000</v>
      </c>
      <c r="AE61" s="138">
        <v>36547000</v>
      </c>
      <c r="AF61" s="140">
        <v>34238000</v>
      </c>
      <c r="AG61" s="187">
        <v>44559000</v>
      </c>
      <c r="AH61" s="138">
        <v>27272000</v>
      </c>
      <c r="AI61" s="138">
        <v>29065000</v>
      </c>
      <c r="AJ61" s="138">
        <v>40310000</v>
      </c>
      <c r="AK61" s="138">
        <v>38438000</v>
      </c>
      <c r="AL61" s="138">
        <v>34683000</v>
      </c>
      <c r="AM61" s="140">
        <v>39746000</v>
      </c>
      <c r="AN61" s="136">
        <v>34596519.950000003</v>
      </c>
      <c r="AO61" s="138">
        <v>30124442.609999999</v>
      </c>
      <c r="AP61" s="138">
        <v>36517019.280000001</v>
      </c>
      <c r="AQ61" s="138">
        <v>35067562.369999997</v>
      </c>
      <c r="AR61" s="138">
        <v>32852026.530000001</v>
      </c>
      <c r="AS61" s="138">
        <v>42754876.600000001</v>
      </c>
      <c r="AT61" s="138">
        <v>26167481.940000001</v>
      </c>
      <c r="AU61" s="138">
        <v>27888518.309999999</v>
      </c>
      <c r="AV61" s="138">
        <v>38677822.359999999</v>
      </c>
      <c r="AW61" s="138">
        <v>36881736.490000002</v>
      </c>
      <c r="AX61" s="138">
        <v>33277918</v>
      </c>
      <c r="AY61" s="139">
        <v>38136501.689999998</v>
      </c>
      <c r="AZ61" s="142">
        <v>28223762.340000004</v>
      </c>
      <c r="BA61" s="143">
        <v>26489782.769999996</v>
      </c>
      <c r="BB61" s="143">
        <v>39685969.480000004</v>
      </c>
      <c r="BC61" s="143">
        <v>27983975.279999997</v>
      </c>
      <c r="BD61" s="143">
        <v>31305251.579999991</v>
      </c>
      <c r="BE61" s="143">
        <v>41142247.449999981</v>
      </c>
      <c r="BF61" s="143">
        <v>20564928.170000006</v>
      </c>
      <c r="BG61" s="143">
        <v>23888355.650000002</v>
      </c>
      <c r="BH61" s="143">
        <v>37323704.910000004</v>
      </c>
      <c r="BI61" s="143">
        <v>34863559.75999999</v>
      </c>
      <c r="BJ61" s="143">
        <v>31164159.469999995</v>
      </c>
      <c r="BK61" s="144">
        <v>35122077.009999998</v>
      </c>
      <c r="BL61" s="41"/>
      <c r="BM61" s="145">
        <v>604</v>
      </c>
      <c r="BN61" s="146" t="s">
        <v>230</v>
      </c>
      <c r="BO61" s="147">
        <v>436491481.22999996</v>
      </c>
      <c r="BP61" s="148">
        <v>430369000</v>
      </c>
      <c r="BQ61" s="149">
        <v>6122481.2299999595</v>
      </c>
      <c r="BR61" s="150">
        <v>1.0142261204454781</v>
      </c>
      <c r="BS61" s="130"/>
      <c r="BT61" s="148">
        <v>412942426.13</v>
      </c>
      <c r="BU61" s="149">
        <v>23549055.099999964</v>
      </c>
      <c r="BV61" s="150">
        <v>1.0570274537317375</v>
      </c>
      <c r="BW61" s="131"/>
      <c r="BX61" s="147">
        <v>436491481.22999996</v>
      </c>
      <c r="BY61" s="148">
        <v>430369000</v>
      </c>
      <c r="BZ61" s="148">
        <v>412942426.13</v>
      </c>
      <c r="CA61" s="151">
        <v>377757773.86999995</v>
      </c>
      <c r="CC61" s="149">
        <v>6122481.2299999595</v>
      </c>
      <c r="CD61" s="150">
        <v>1.0142261204454781</v>
      </c>
      <c r="CF61" s="149">
        <v>23549055.099999964</v>
      </c>
      <c r="CG61" s="150">
        <v>1.0570274537317375</v>
      </c>
    </row>
    <row r="62" spans="1:85" x14ac:dyDescent="0.25">
      <c r="A62" s="133">
        <v>609</v>
      </c>
      <c r="B62" s="134" t="s">
        <v>231</v>
      </c>
      <c r="C62" s="135">
        <v>5</v>
      </c>
      <c r="D62" s="136">
        <v>458195</v>
      </c>
      <c r="E62" s="137">
        <v>423368</v>
      </c>
      <c r="F62" s="137">
        <v>456015</v>
      </c>
      <c r="G62" s="137">
        <v>560189</v>
      </c>
      <c r="H62" s="137">
        <v>531500</v>
      </c>
      <c r="I62" s="137">
        <v>497600</v>
      </c>
      <c r="J62" s="137">
        <v>562509</v>
      </c>
      <c r="K62" s="137">
        <v>533264</v>
      </c>
      <c r="L62" s="137">
        <v>457580</v>
      </c>
      <c r="M62" s="137">
        <v>463339</v>
      </c>
      <c r="N62" s="137">
        <v>439220</v>
      </c>
      <c r="O62" s="137">
        <v>650474.14</v>
      </c>
      <c r="P62" s="136">
        <v>479000</v>
      </c>
      <c r="Q62" s="138">
        <v>469000</v>
      </c>
      <c r="R62" s="138">
        <v>467000</v>
      </c>
      <c r="S62" s="138">
        <v>481000</v>
      </c>
      <c r="T62" s="138">
        <v>481000</v>
      </c>
      <c r="U62" s="138">
        <v>484000</v>
      </c>
      <c r="V62" s="138">
        <v>491000</v>
      </c>
      <c r="W62" s="138">
        <v>488000</v>
      </c>
      <c r="X62" s="138">
        <v>493000</v>
      </c>
      <c r="Y62" s="138">
        <v>491000</v>
      </c>
      <c r="Z62" s="138">
        <v>476000</v>
      </c>
      <c r="AA62" s="139">
        <v>500000</v>
      </c>
      <c r="AB62" s="136">
        <v>479000</v>
      </c>
      <c r="AC62" s="138">
        <v>469000</v>
      </c>
      <c r="AD62" s="138">
        <v>467000</v>
      </c>
      <c r="AE62" s="138">
        <v>481000</v>
      </c>
      <c r="AF62" s="140">
        <v>481000</v>
      </c>
      <c r="AG62" s="187">
        <v>484000</v>
      </c>
      <c r="AH62" s="138">
        <v>491000</v>
      </c>
      <c r="AI62" s="138">
        <v>488000</v>
      </c>
      <c r="AJ62" s="138">
        <v>493000</v>
      </c>
      <c r="AK62" s="138">
        <v>491000</v>
      </c>
      <c r="AL62" s="138">
        <v>476000</v>
      </c>
      <c r="AM62" s="140">
        <v>500000</v>
      </c>
      <c r="AN62" s="136">
        <v>512730</v>
      </c>
      <c r="AO62" s="138">
        <v>401978</v>
      </c>
      <c r="AP62" s="138">
        <v>451080</v>
      </c>
      <c r="AQ62" s="138">
        <v>535481</v>
      </c>
      <c r="AR62" s="138">
        <v>504700.25</v>
      </c>
      <c r="AS62" s="138">
        <v>487852</v>
      </c>
      <c r="AT62" s="138">
        <v>575470</v>
      </c>
      <c r="AU62" s="138">
        <v>492002.3</v>
      </c>
      <c r="AV62" s="138">
        <v>416750</v>
      </c>
      <c r="AW62" s="138">
        <v>495540</v>
      </c>
      <c r="AX62" s="138">
        <v>410250</v>
      </c>
      <c r="AY62" s="139">
        <v>564216</v>
      </c>
      <c r="AZ62" s="142">
        <v>418798.2</v>
      </c>
      <c r="BA62" s="143">
        <v>406901</v>
      </c>
      <c r="BB62" s="143">
        <v>438550</v>
      </c>
      <c r="BC62" s="143">
        <v>454031</v>
      </c>
      <c r="BD62" s="143">
        <v>529070.9</v>
      </c>
      <c r="BE62" s="143">
        <v>446069.9</v>
      </c>
      <c r="BF62" s="143">
        <v>553546</v>
      </c>
      <c r="BG62" s="143">
        <v>435740</v>
      </c>
      <c r="BH62" s="143">
        <v>408640</v>
      </c>
      <c r="BI62" s="143">
        <v>456331</v>
      </c>
      <c r="BJ62" s="143">
        <v>420250</v>
      </c>
      <c r="BK62" s="144">
        <v>470081</v>
      </c>
      <c r="BL62" s="41"/>
      <c r="BM62" s="251">
        <v>609</v>
      </c>
      <c r="BN62" s="146" t="s">
        <v>231</v>
      </c>
      <c r="BO62" s="147">
        <v>6033253.1399999997</v>
      </c>
      <c r="BP62" s="148">
        <v>5800000</v>
      </c>
      <c r="BQ62" s="149">
        <v>233253.13999999966</v>
      </c>
      <c r="BR62" s="150">
        <v>1.0402160586206897</v>
      </c>
      <c r="BS62" s="130"/>
      <c r="BT62" s="148">
        <v>5848049.5499999998</v>
      </c>
      <c r="BU62" s="149">
        <v>185203.58999999985</v>
      </c>
      <c r="BV62" s="150">
        <v>1.031669292200166</v>
      </c>
      <c r="BW62" s="131"/>
      <c r="BX62" s="147">
        <v>6033253.1399999997</v>
      </c>
      <c r="BY62" s="148">
        <v>5800000</v>
      </c>
      <c r="BZ62" s="148">
        <v>5848049.5499999998</v>
      </c>
      <c r="CA62" s="151">
        <v>5438009</v>
      </c>
      <c r="CC62" s="149">
        <v>233253.13999999966</v>
      </c>
      <c r="CD62" s="150">
        <v>1.0402160586206897</v>
      </c>
      <c r="CF62" s="149">
        <v>185203.58999999985</v>
      </c>
      <c r="CG62" s="150">
        <v>1.031669292200166</v>
      </c>
    </row>
    <row r="63" spans="1:85" x14ac:dyDescent="0.25">
      <c r="A63" s="133">
        <v>641</v>
      </c>
      <c r="B63" s="134" t="s">
        <v>232</v>
      </c>
      <c r="C63" s="135">
        <v>6</v>
      </c>
      <c r="D63" s="136">
        <v>258162.89</v>
      </c>
      <c r="E63" s="137">
        <v>151168.17000000001</v>
      </c>
      <c r="F63" s="137">
        <v>109315.99</v>
      </c>
      <c r="G63" s="137">
        <v>135223.99</v>
      </c>
      <c r="H63" s="137">
        <v>215114.01</v>
      </c>
      <c r="I63" s="137">
        <v>660505.4800000001</v>
      </c>
      <c r="J63" s="137">
        <v>8061671.3200000003</v>
      </c>
      <c r="K63" s="137">
        <v>8533.07</v>
      </c>
      <c r="L63" s="137">
        <v>4050.2899999999995</v>
      </c>
      <c r="M63" s="137">
        <v>82733.98</v>
      </c>
      <c r="N63" s="137">
        <v>-42020.09</v>
      </c>
      <c r="O63" s="137">
        <v>631406.15</v>
      </c>
      <c r="P63" s="136">
        <v>0</v>
      </c>
      <c r="Q63" s="138">
        <v>0</v>
      </c>
      <c r="R63" s="138">
        <v>0</v>
      </c>
      <c r="S63" s="138">
        <v>0</v>
      </c>
      <c r="T63" s="138">
        <v>0</v>
      </c>
      <c r="U63" s="138">
        <v>0</v>
      </c>
      <c r="V63" s="138">
        <v>0</v>
      </c>
      <c r="W63" s="138">
        <v>0</v>
      </c>
      <c r="X63" s="138">
        <v>0</v>
      </c>
      <c r="Y63" s="138">
        <v>0</v>
      </c>
      <c r="Z63" s="138">
        <v>0</v>
      </c>
      <c r="AA63" s="139">
        <v>0</v>
      </c>
      <c r="AB63" s="136">
        <v>0</v>
      </c>
      <c r="AC63" s="138">
        <v>0</v>
      </c>
      <c r="AD63" s="138">
        <v>0</v>
      </c>
      <c r="AE63" s="138">
        <v>0</v>
      </c>
      <c r="AF63" s="140">
        <v>0</v>
      </c>
      <c r="AG63" s="187">
        <v>0</v>
      </c>
      <c r="AH63" s="138">
        <v>0</v>
      </c>
      <c r="AI63" s="138">
        <v>0</v>
      </c>
      <c r="AJ63" s="138">
        <v>0</v>
      </c>
      <c r="AK63" s="138">
        <v>0</v>
      </c>
      <c r="AL63" s="138">
        <v>0</v>
      </c>
      <c r="AM63" s="140">
        <v>0</v>
      </c>
      <c r="AN63" s="136">
        <v>262328.33</v>
      </c>
      <c r="AO63" s="138">
        <v>3184.65</v>
      </c>
      <c r="AP63" s="138">
        <v>145931.22</v>
      </c>
      <c r="AQ63" s="138">
        <v>888.03</v>
      </c>
      <c r="AR63" s="138">
        <v>9653.4699999999993</v>
      </c>
      <c r="AS63" s="138">
        <v>42592.08</v>
      </c>
      <c r="AT63" s="138">
        <v>22625.599999999999</v>
      </c>
      <c r="AU63" s="138">
        <v>192759</v>
      </c>
      <c r="AV63" s="138">
        <v>11.26</v>
      </c>
      <c r="AW63" s="138">
        <v>60331.93</v>
      </c>
      <c r="AX63" s="138">
        <v>926743.25</v>
      </c>
      <c r="AY63" s="139">
        <v>379624.62</v>
      </c>
      <c r="AZ63" s="142">
        <v>3046.9100000000003</v>
      </c>
      <c r="BA63" s="143">
        <v>288.37</v>
      </c>
      <c r="BB63" s="143">
        <v>4220.1499999999996</v>
      </c>
      <c r="BC63" s="143">
        <v>129569.85</v>
      </c>
      <c r="BD63" s="143">
        <v>34949.129999999997</v>
      </c>
      <c r="BE63" s="143">
        <v>392538.97999999986</v>
      </c>
      <c r="BF63" s="143">
        <v>225153.63</v>
      </c>
      <c r="BG63" s="143">
        <v>1915.38</v>
      </c>
      <c r="BH63" s="143">
        <v>169817.06999999998</v>
      </c>
      <c r="BI63" s="143">
        <v>-16432.19999999999</v>
      </c>
      <c r="BJ63" s="143">
        <v>183289.5</v>
      </c>
      <c r="BK63" s="144">
        <v>249320.72999999998</v>
      </c>
      <c r="BL63" s="41"/>
      <c r="BM63" s="251">
        <v>641</v>
      </c>
      <c r="BN63" s="146" t="s">
        <v>232</v>
      </c>
      <c r="BO63" s="147">
        <v>10275865.250000002</v>
      </c>
      <c r="BP63" s="148">
        <v>0</v>
      </c>
      <c r="BQ63" s="149">
        <v>10275865.250000002</v>
      </c>
      <c r="BR63" s="150" t="s">
        <v>304</v>
      </c>
      <c r="BS63" s="130"/>
      <c r="BT63" s="148">
        <v>2046673.4400000004</v>
      </c>
      <c r="BU63" s="149">
        <v>8229191.8100000015</v>
      </c>
      <c r="BV63" s="150">
        <v>5.0207644508251397</v>
      </c>
      <c r="BW63" s="131"/>
      <c r="BX63" s="147">
        <v>10275865.250000002</v>
      </c>
      <c r="BY63" s="148">
        <v>0</v>
      </c>
      <c r="BZ63" s="148">
        <v>2046673.4400000004</v>
      </c>
      <c r="CA63" s="151">
        <v>1377677.5</v>
      </c>
      <c r="CC63" s="149">
        <v>10275865.250000002</v>
      </c>
      <c r="CD63" s="150" t="s">
        <v>304</v>
      </c>
      <c r="CF63" s="149">
        <v>8229191.8100000015</v>
      </c>
      <c r="CG63" s="150">
        <v>5.0207644508251397</v>
      </c>
    </row>
    <row r="64" spans="1:85" x14ac:dyDescent="0.25">
      <c r="A64" s="133">
        <v>642</v>
      </c>
      <c r="B64" s="134" t="s">
        <v>197</v>
      </c>
      <c r="C64" s="135">
        <v>7</v>
      </c>
      <c r="D64" s="136">
        <v>0</v>
      </c>
      <c r="E64" s="137">
        <v>0</v>
      </c>
      <c r="F64" s="137">
        <v>0</v>
      </c>
      <c r="G64" s="137">
        <v>0</v>
      </c>
      <c r="H64" s="137">
        <v>0</v>
      </c>
      <c r="I64" s="137">
        <v>0</v>
      </c>
      <c r="J64" s="137">
        <v>0</v>
      </c>
      <c r="K64" s="137">
        <v>0</v>
      </c>
      <c r="L64" s="137">
        <v>0</v>
      </c>
      <c r="M64" s="137">
        <v>0</v>
      </c>
      <c r="N64" s="137">
        <v>0</v>
      </c>
      <c r="O64" s="137">
        <v>0</v>
      </c>
      <c r="P64" s="136">
        <v>0</v>
      </c>
      <c r="Q64" s="138">
        <v>0</v>
      </c>
      <c r="R64" s="138">
        <v>0</v>
      </c>
      <c r="S64" s="138">
        <v>0</v>
      </c>
      <c r="T64" s="138">
        <v>0</v>
      </c>
      <c r="U64" s="138">
        <v>0</v>
      </c>
      <c r="V64" s="138">
        <v>0</v>
      </c>
      <c r="W64" s="138">
        <v>0</v>
      </c>
      <c r="X64" s="138">
        <v>0</v>
      </c>
      <c r="Y64" s="138">
        <v>0</v>
      </c>
      <c r="Z64" s="138">
        <v>0</v>
      </c>
      <c r="AA64" s="139">
        <v>0</v>
      </c>
      <c r="AB64" s="136">
        <v>0</v>
      </c>
      <c r="AC64" s="138">
        <v>0</v>
      </c>
      <c r="AD64" s="138">
        <v>0</v>
      </c>
      <c r="AE64" s="138">
        <v>0</v>
      </c>
      <c r="AF64" s="140">
        <v>0</v>
      </c>
      <c r="AG64" s="187">
        <v>0</v>
      </c>
      <c r="AH64" s="138">
        <v>0</v>
      </c>
      <c r="AI64" s="138">
        <v>0</v>
      </c>
      <c r="AJ64" s="138">
        <v>0</v>
      </c>
      <c r="AK64" s="138">
        <v>0</v>
      </c>
      <c r="AL64" s="138">
        <v>0</v>
      </c>
      <c r="AM64" s="140">
        <v>0</v>
      </c>
      <c r="AN64" s="136">
        <v>0</v>
      </c>
      <c r="AO64" s="138">
        <v>0</v>
      </c>
      <c r="AP64" s="138">
        <v>0</v>
      </c>
      <c r="AQ64" s="138">
        <v>0</v>
      </c>
      <c r="AR64" s="138">
        <v>0</v>
      </c>
      <c r="AS64" s="138">
        <v>0</v>
      </c>
      <c r="AT64" s="138">
        <v>0</v>
      </c>
      <c r="AU64" s="138">
        <v>0</v>
      </c>
      <c r="AV64" s="138">
        <v>0</v>
      </c>
      <c r="AW64" s="138">
        <v>0</v>
      </c>
      <c r="AX64" s="138">
        <v>0</v>
      </c>
      <c r="AY64" s="139">
        <v>0</v>
      </c>
      <c r="AZ64" s="142">
        <v>0</v>
      </c>
      <c r="BA64" s="143">
        <v>0</v>
      </c>
      <c r="BB64" s="143">
        <v>0</v>
      </c>
      <c r="BC64" s="143">
        <v>0</v>
      </c>
      <c r="BD64" s="143">
        <v>0</v>
      </c>
      <c r="BE64" s="143">
        <v>0</v>
      </c>
      <c r="BF64" s="143">
        <v>0</v>
      </c>
      <c r="BG64" s="143">
        <v>0</v>
      </c>
      <c r="BH64" s="143">
        <v>0</v>
      </c>
      <c r="BI64" s="143">
        <v>0</v>
      </c>
      <c r="BJ64" s="143">
        <v>0</v>
      </c>
      <c r="BK64" s="144">
        <v>0</v>
      </c>
      <c r="BL64" s="41"/>
      <c r="BM64" s="251">
        <v>642</v>
      </c>
      <c r="BN64" s="146" t="s">
        <v>197</v>
      </c>
      <c r="BO64" s="147">
        <v>0</v>
      </c>
      <c r="BP64" s="148">
        <v>0</v>
      </c>
      <c r="BQ64" s="149">
        <v>0</v>
      </c>
      <c r="BR64" s="150" t="s">
        <v>304</v>
      </c>
      <c r="BS64" s="130"/>
      <c r="BT64" s="148">
        <v>0</v>
      </c>
      <c r="BU64" s="149">
        <v>0</v>
      </c>
      <c r="BV64" s="150" t="s">
        <v>304</v>
      </c>
      <c r="BW64" s="131"/>
      <c r="BX64" s="147">
        <v>0</v>
      </c>
      <c r="BY64" s="148">
        <v>0</v>
      </c>
      <c r="BZ64" s="148">
        <v>0</v>
      </c>
      <c r="CA64" s="151">
        <v>0</v>
      </c>
      <c r="CC64" s="149">
        <v>0</v>
      </c>
      <c r="CD64" s="150" t="s">
        <v>304</v>
      </c>
      <c r="CF64" s="149">
        <v>0</v>
      </c>
      <c r="CG64" s="150" t="s">
        <v>304</v>
      </c>
    </row>
    <row r="65" spans="1:85" x14ac:dyDescent="0.25">
      <c r="A65" s="133">
        <v>643</v>
      </c>
      <c r="B65" s="134" t="s">
        <v>233</v>
      </c>
      <c r="C65" s="135">
        <v>8</v>
      </c>
      <c r="D65" s="136">
        <v>0</v>
      </c>
      <c r="E65" s="137">
        <v>0</v>
      </c>
      <c r="F65" s="137">
        <v>0</v>
      </c>
      <c r="G65" s="137">
        <v>0</v>
      </c>
      <c r="H65" s="137">
        <v>0</v>
      </c>
      <c r="I65" s="137">
        <v>90</v>
      </c>
      <c r="J65" s="137">
        <v>0</v>
      </c>
      <c r="K65" s="137">
        <v>0</v>
      </c>
      <c r="L65" s="137">
        <v>0</v>
      </c>
      <c r="M65" s="137">
        <v>0</v>
      </c>
      <c r="N65" s="137">
        <v>0</v>
      </c>
      <c r="O65" s="137">
        <v>0</v>
      </c>
      <c r="P65" s="136">
        <v>0</v>
      </c>
      <c r="Q65" s="138">
        <v>0</v>
      </c>
      <c r="R65" s="138">
        <v>0</v>
      </c>
      <c r="S65" s="138">
        <v>0</v>
      </c>
      <c r="T65" s="138">
        <v>0</v>
      </c>
      <c r="U65" s="138">
        <v>0</v>
      </c>
      <c r="V65" s="138">
        <v>0</v>
      </c>
      <c r="W65" s="138">
        <v>0</v>
      </c>
      <c r="X65" s="138">
        <v>0</v>
      </c>
      <c r="Y65" s="138">
        <v>0</v>
      </c>
      <c r="Z65" s="138">
        <v>0</v>
      </c>
      <c r="AA65" s="139">
        <v>0</v>
      </c>
      <c r="AB65" s="136">
        <v>0</v>
      </c>
      <c r="AC65" s="138">
        <v>0</v>
      </c>
      <c r="AD65" s="138">
        <v>0</v>
      </c>
      <c r="AE65" s="138">
        <v>0</v>
      </c>
      <c r="AF65" s="140">
        <v>0</v>
      </c>
      <c r="AG65" s="187">
        <v>0</v>
      </c>
      <c r="AH65" s="138">
        <v>0</v>
      </c>
      <c r="AI65" s="138">
        <v>0</v>
      </c>
      <c r="AJ65" s="138">
        <v>0</v>
      </c>
      <c r="AK65" s="138">
        <v>0</v>
      </c>
      <c r="AL65" s="138">
        <v>0</v>
      </c>
      <c r="AM65" s="140">
        <v>0</v>
      </c>
      <c r="AN65" s="136">
        <v>90</v>
      </c>
      <c r="AO65" s="138">
        <v>0</v>
      </c>
      <c r="AP65" s="138">
        <v>0</v>
      </c>
      <c r="AQ65" s="138">
        <v>0</v>
      </c>
      <c r="AR65" s="138">
        <v>0</v>
      </c>
      <c r="AS65" s="138">
        <v>0</v>
      </c>
      <c r="AT65" s="138">
        <v>0</v>
      </c>
      <c r="AU65" s="138">
        <v>0</v>
      </c>
      <c r="AV65" s="138">
        <v>0</v>
      </c>
      <c r="AW65" s="138">
        <v>0</v>
      </c>
      <c r="AX65" s="138">
        <v>0</v>
      </c>
      <c r="AY65" s="139">
        <v>0</v>
      </c>
      <c r="AZ65" s="142">
        <v>180</v>
      </c>
      <c r="BA65" s="143">
        <v>0</v>
      </c>
      <c r="BB65" s="143">
        <v>0</v>
      </c>
      <c r="BC65" s="143">
        <v>0</v>
      </c>
      <c r="BD65" s="143">
        <v>90</v>
      </c>
      <c r="BE65" s="143">
        <v>180</v>
      </c>
      <c r="BF65" s="143">
        <v>0</v>
      </c>
      <c r="BG65" s="143">
        <v>0</v>
      </c>
      <c r="BH65" s="143">
        <v>0</v>
      </c>
      <c r="BI65" s="143">
        <v>0</v>
      </c>
      <c r="BJ65" s="143">
        <v>0</v>
      </c>
      <c r="BK65" s="144">
        <v>0</v>
      </c>
      <c r="BL65" s="41"/>
      <c r="BM65" s="251">
        <v>643</v>
      </c>
      <c r="BN65" s="146" t="s">
        <v>233</v>
      </c>
      <c r="BO65" s="147">
        <v>90</v>
      </c>
      <c r="BP65" s="148">
        <v>0</v>
      </c>
      <c r="BQ65" s="149">
        <v>90</v>
      </c>
      <c r="BR65" s="150" t="s">
        <v>304</v>
      </c>
      <c r="BS65" s="130"/>
      <c r="BT65" s="148">
        <v>90</v>
      </c>
      <c r="BU65" s="149">
        <v>0</v>
      </c>
      <c r="BV65" s="150">
        <v>1</v>
      </c>
      <c r="BW65" s="131"/>
      <c r="BX65" s="147">
        <v>90</v>
      </c>
      <c r="BY65" s="148">
        <v>0</v>
      </c>
      <c r="BZ65" s="148">
        <v>90</v>
      </c>
      <c r="CA65" s="151">
        <v>450</v>
      </c>
      <c r="CC65" s="149">
        <v>90</v>
      </c>
      <c r="CD65" s="150" t="s">
        <v>304</v>
      </c>
      <c r="CF65" s="149">
        <v>0</v>
      </c>
      <c r="CG65" s="150">
        <v>1</v>
      </c>
    </row>
    <row r="66" spans="1:85" x14ac:dyDescent="0.25">
      <c r="A66" s="133">
        <v>644</v>
      </c>
      <c r="B66" s="134" t="s">
        <v>234</v>
      </c>
      <c r="C66" s="135">
        <v>9</v>
      </c>
      <c r="D66" s="136">
        <v>5668817.1500000004</v>
      </c>
      <c r="E66" s="137">
        <v>1290682</v>
      </c>
      <c r="F66" s="137">
        <v>7553099.1699999999</v>
      </c>
      <c r="G66" s="137">
        <v>7110085.71</v>
      </c>
      <c r="H66" s="137">
        <v>2117198.35</v>
      </c>
      <c r="I66" s="137">
        <v>7494350.9900000002</v>
      </c>
      <c r="J66" s="137">
        <v>5422207.5</v>
      </c>
      <c r="K66" s="137">
        <v>2048634.2</v>
      </c>
      <c r="L66" s="137">
        <v>752414.7</v>
      </c>
      <c r="M66" s="137">
        <v>9175767.7700000014</v>
      </c>
      <c r="N66" s="137">
        <v>9475772.9699999988</v>
      </c>
      <c r="O66" s="137">
        <v>6036685.75</v>
      </c>
      <c r="P66" s="136">
        <v>4825000</v>
      </c>
      <c r="Q66" s="138">
        <v>4956000</v>
      </c>
      <c r="R66" s="138">
        <v>5088000</v>
      </c>
      <c r="S66" s="138">
        <v>4830000</v>
      </c>
      <c r="T66" s="138">
        <v>4992000</v>
      </c>
      <c r="U66" s="138">
        <v>4869000</v>
      </c>
      <c r="V66" s="138">
        <v>5081000</v>
      </c>
      <c r="W66" s="138">
        <v>4978000</v>
      </c>
      <c r="X66" s="138">
        <v>4858000</v>
      </c>
      <c r="Y66" s="138">
        <v>4843000</v>
      </c>
      <c r="Z66" s="138">
        <v>4837000</v>
      </c>
      <c r="AA66" s="139">
        <v>4763000</v>
      </c>
      <c r="AB66" s="136">
        <v>4825000</v>
      </c>
      <c r="AC66" s="138">
        <v>4956000</v>
      </c>
      <c r="AD66" s="138">
        <v>5088000</v>
      </c>
      <c r="AE66" s="138">
        <v>4830000</v>
      </c>
      <c r="AF66" s="140">
        <v>4992000</v>
      </c>
      <c r="AG66" s="187">
        <v>4869000</v>
      </c>
      <c r="AH66" s="138">
        <v>5081000</v>
      </c>
      <c r="AI66" s="138">
        <v>4978000</v>
      </c>
      <c r="AJ66" s="138">
        <v>4858000</v>
      </c>
      <c r="AK66" s="138">
        <v>4843000</v>
      </c>
      <c r="AL66" s="138">
        <v>4837000</v>
      </c>
      <c r="AM66" s="140">
        <v>4763000</v>
      </c>
      <c r="AN66" s="136">
        <v>2827619.3</v>
      </c>
      <c r="AO66" s="138">
        <v>8440121.4000000004</v>
      </c>
      <c r="AP66" s="138">
        <v>5230930.4000000004</v>
      </c>
      <c r="AQ66" s="138">
        <v>1401560</v>
      </c>
      <c r="AR66" s="138">
        <v>5018190.28</v>
      </c>
      <c r="AS66" s="138">
        <v>1201584.3</v>
      </c>
      <c r="AT66" s="138">
        <v>6178504.25</v>
      </c>
      <c r="AU66" s="138">
        <v>2858647.3</v>
      </c>
      <c r="AV66" s="138">
        <v>4052165.1</v>
      </c>
      <c r="AW66" s="138">
        <v>1175597.4099999999</v>
      </c>
      <c r="AX66" s="138">
        <v>11780033.24</v>
      </c>
      <c r="AY66" s="139">
        <v>7654212</v>
      </c>
      <c r="AZ66" s="142">
        <v>1056247.1000000001</v>
      </c>
      <c r="BA66" s="143">
        <v>5062613.05</v>
      </c>
      <c r="BB66" s="143">
        <v>4225394.7</v>
      </c>
      <c r="BC66" s="143">
        <v>972953.12</v>
      </c>
      <c r="BD66" s="143">
        <v>6793318.5499999998</v>
      </c>
      <c r="BE66" s="143">
        <v>4321629.75</v>
      </c>
      <c r="BF66" s="143">
        <v>1283119</v>
      </c>
      <c r="BG66" s="143">
        <v>4875959</v>
      </c>
      <c r="BH66" s="143">
        <v>5009740</v>
      </c>
      <c r="BI66" s="143">
        <v>8570282.3800000008</v>
      </c>
      <c r="BJ66" s="143">
        <v>6283659.3800000008</v>
      </c>
      <c r="BK66" s="144">
        <v>6559611.5199999996</v>
      </c>
      <c r="BL66" s="41"/>
      <c r="BM66" s="251">
        <v>644</v>
      </c>
      <c r="BN66" s="146" t="s">
        <v>234</v>
      </c>
      <c r="BO66" s="147">
        <v>64145716.260000013</v>
      </c>
      <c r="BP66" s="148">
        <v>58920000</v>
      </c>
      <c r="BQ66" s="149">
        <v>5225716.2600000128</v>
      </c>
      <c r="BR66" s="150">
        <v>1.0886917219959269</v>
      </c>
      <c r="BS66" s="130"/>
      <c r="BT66" s="148">
        <v>57819164.980000004</v>
      </c>
      <c r="BU66" s="149">
        <v>6326551.2800000086</v>
      </c>
      <c r="BV66" s="150">
        <v>1.1094196237906306</v>
      </c>
      <c r="BW66" s="131"/>
      <c r="BX66" s="147">
        <v>64145716.260000013</v>
      </c>
      <c r="BY66" s="148">
        <v>58920000</v>
      </c>
      <c r="BZ66" s="148">
        <v>57819164.980000004</v>
      </c>
      <c r="CA66" s="151">
        <v>55014527.549999997</v>
      </c>
      <c r="CC66" s="149">
        <v>5225716.2600000128</v>
      </c>
      <c r="CD66" s="150">
        <v>1.0886917219959269</v>
      </c>
      <c r="CF66" s="149">
        <v>6326551.2800000086</v>
      </c>
      <c r="CG66" s="150">
        <v>1.1094196237906306</v>
      </c>
    </row>
    <row r="67" spans="1:85" x14ac:dyDescent="0.25">
      <c r="A67" s="133">
        <v>645</v>
      </c>
      <c r="B67" s="252" t="s">
        <v>235</v>
      </c>
      <c r="C67" s="135">
        <v>10</v>
      </c>
      <c r="D67" s="136">
        <v>0</v>
      </c>
      <c r="E67" s="137">
        <v>0</v>
      </c>
      <c r="F67" s="137">
        <v>0</v>
      </c>
      <c r="G67" s="137">
        <v>0</v>
      </c>
      <c r="H67" s="137">
        <v>0</v>
      </c>
      <c r="I67" s="137">
        <v>0</v>
      </c>
      <c r="J67" s="137">
        <v>0</v>
      </c>
      <c r="K67" s="137">
        <v>0</v>
      </c>
      <c r="L67" s="137">
        <v>0</v>
      </c>
      <c r="M67" s="137">
        <v>0</v>
      </c>
      <c r="N67" s="137">
        <v>0</v>
      </c>
      <c r="O67" s="137">
        <v>0</v>
      </c>
      <c r="P67" s="136">
        <v>0</v>
      </c>
      <c r="Q67" s="138">
        <v>0</v>
      </c>
      <c r="R67" s="138">
        <v>0</v>
      </c>
      <c r="S67" s="138">
        <v>0</v>
      </c>
      <c r="T67" s="138">
        <v>0</v>
      </c>
      <c r="U67" s="138">
        <v>0</v>
      </c>
      <c r="V67" s="138">
        <v>0</v>
      </c>
      <c r="W67" s="138">
        <v>0</v>
      </c>
      <c r="X67" s="138">
        <v>0</v>
      </c>
      <c r="Y67" s="138">
        <v>0</v>
      </c>
      <c r="Z67" s="138">
        <v>0</v>
      </c>
      <c r="AA67" s="139">
        <v>0</v>
      </c>
      <c r="AB67" s="136">
        <v>0</v>
      </c>
      <c r="AC67" s="138">
        <v>0</v>
      </c>
      <c r="AD67" s="138">
        <v>0</v>
      </c>
      <c r="AE67" s="138">
        <v>0</v>
      </c>
      <c r="AF67" s="140">
        <v>0</v>
      </c>
      <c r="AG67" s="187">
        <v>0</v>
      </c>
      <c r="AH67" s="138">
        <v>0</v>
      </c>
      <c r="AI67" s="138">
        <v>0</v>
      </c>
      <c r="AJ67" s="138">
        <v>0</v>
      </c>
      <c r="AK67" s="138">
        <v>0</v>
      </c>
      <c r="AL67" s="138">
        <v>0</v>
      </c>
      <c r="AM67" s="140">
        <v>0</v>
      </c>
      <c r="AN67" s="136">
        <v>0</v>
      </c>
      <c r="AO67" s="138">
        <v>0</v>
      </c>
      <c r="AP67" s="138">
        <v>0</v>
      </c>
      <c r="AQ67" s="138">
        <v>0</v>
      </c>
      <c r="AR67" s="138">
        <v>0</v>
      </c>
      <c r="AS67" s="138">
        <v>0</v>
      </c>
      <c r="AT67" s="138">
        <v>0</v>
      </c>
      <c r="AU67" s="138">
        <v>0</v>
      </c>
      <c r="AV67" s="138">
        <v>0</v>
      </c>
      <c r="AW67" s="138">
        <v>0</v>
      </c>
      <c r="AX67" s="138">
        <v>0</v>
      </c>
      <c r="AY67" s="139">
        <v>0</v>
      </c>
      <c r="AZ67" s="142">
        <v>0</v>
      </c>
      <c r="BA67" s="143">
        <v>0</v>
      </c>
      <c r="BB67" s="143">
        <v>0</v>
      </c>
      <c r="BC67" s="143">
        <v>0</v>
      </c>
      <c r="BD67" s="143">
        <v>0</v>
      </c>
      <c r="BE67" s="143">
        <v>0</v>
      </c>
      <c r="BF67" s="143">
        <v>0</v>
      </c>
      <c r="BG67" s="143">
        <v>0</v>
      </c>
      <c r="BH67" s="143">
        <v>0</v>
      </c>
      <c r="BI67" s="143">
        <v>0</v>
      </c>
      <c r="BJ67" s="143">
        <v>0</v>
      </c>
      <c r="BK67" s="144">
        <v>0</v>
      </c>
      <c r="BL67" s="41"/>
      <c r="BM67" s="251">
        <v>645</v>
      </c>
      <c r="BN67" s="253" t="s">
        <v>235</v>
      </c>
      <c r="BO67" s="147">
        <v>0</v>
      </c>
      <c r="BP67" s="148">
        <v>0</v>
      </c>
      <c r="BQ67" s="149">
        <v>0</v>
      </c>
      <c r="BR67" s="150" t="s">
        <v>304</v>
      </c>
      <c r="BS67" s="130"/>
      <c r="BT67" s="148">
        <v>0</v>
      </c>
      <c r="BU67" s="149">
        <v>0</v>
      </c>
      <c r="BV67" s="150" t="s">
        <v>304</v>
      </c>
      <c r="BW67" s="131"/>
      <c r="BX67" s="147">
        <v>0</v>
      </c>
      <c r="BY67" s="148">
        <v>0</v>
      </c>
      <c r="BZ67" s="148">
        <v>0</v>
      </c>
      <c r="CA67" s="151">
        <v>0</v>
      </c>
      <c r="CC67" s="149">
        <v>0</v>
      </c>
      <c r="CD67" s="150" t="s">
        <v>304</v>
      </c>
      <c r="CF67" s="149">
        <v>0</v>
      </c>
      <c r="CG67" s="150" t="s">
        <v>304</v>
      </c>
    </row>
    <row r="68" spans="1:85" x14ac:dyDescent="0.25">
      <c r="A68" s="254">
        <v>646</v>
      </c>
      <c r="B68" s="134" t="s">
        <v>236</v>
      </c>
      <c r="C68" s="255">
        <v>11</v>
      </c>
      <c r="D68" s="136">
        <v>0</v>
      </c>
      <c r="E68" s="137">
        <v>0</v>
      </c>
      <c r="F68" s="137">
        <v>0</v>
      </c>
      <c r="G68" s="137">
        <v>0</v>
      </c>
      <c r="H68" s="137">
        <v>0</v>
      </c>
      <c r="I68" s="137">
        <v>0</v>
      </c>
      <c r="J68" s="137">
        <v>0</v>
      </c>
      <c r="K68" s="137">
        <v>0</v>
      </c>
      <c r="L68" s="137">
        <v>0</v>
      </c>
      <c r="M68" s="137">
        <v>0</v>
      </c>
      <c r="N68" s="137">
        <v>0</v>
      </c>
      <c r="O68" s="137">
        <v>0</v>
      </c>
      <c r="P68" s="136">
        <v>0</v>
      </c>
      <c r="Q68" s="138">
        <v>0</v>
      </c>
      <c r="R68" s="138">
        <v>0</v>
      </c>
      <c r="S68" s="138">
        <v>0</v>
      </c>
      <c r="T68" s="138">
        <v>0</v>
      </c>
      <c r="U68" s="138">
        <v>0</v>
      </c>
      <c r="V68" s="138">
        <v>0</v>
      </c>
      <c r="W68" s="138">
        <v>0</v>
      </c>
      <c r="X68" s="138">
        <v>0</v>
      </c>
      <c r="Y68" s="138">
        <v>0</v>
      </c>
      <c r="Z68" s="138">
        <v>0</v>
      </c>
      <c r="AA68" s="139">
        <v>0</v>
      </c>
      <c r="AB68" s="136">
        <v>0</v>
      </c>
      <c r="AC68" s="138">
        <v>0</v>
      </c>
      <c r="AD68" s="138">
        <v>0</v>
      </c>
      <c r="AE68" s="138">
        <v>0</v>
      </c>
      <c r="AF68" s="140">
        <v>0</v>
      </c>
      <c r="AG68" s="187">
        <v>0</v>
      </c>
      <c r="AH68" s="138">
        <v>0</v>
      </c>
      <c r="AI68" s="138">
        <v>0</v>
      </c>
      <c r="AJ68" s="138">
        <v>0</v>
      </c>
      <c r="AK68" s="138">
        <v>0</v>
      </c>
      <c r="AL68" s="138">
        <v>0</v>
      </c>
      <c r="AM68" s="140">
        <v>0</v>
      </c>
      <c r="AN68" s="136">
        <v>0</v>
      </c>
      <c r="AO68" s="138">
        <v>0</v>
      </c>
      <c r="AP68" s="138">
        <v>37190</v>
      </c>
      <c r="AQ68" s="138">
        <v>0</v>
      </c>
      <c r="AR68" s="138">
        <v>0</v>
      </c>
      <c r="AS68" s="138">
        <v>0</v>
      </c>
      <c r="AT68" s="138">
        <v>0</v>
      </c>
      <c r="AU68" s="138">
        <v>0</v>
      </c>
      <c r="AV68" s="138">
        <v>0</v>
      </c>
      <c r="AW68" s="138">
        <v>0</v>
      </c>
      <c r="AX68" s="138">
        <v>0</v>
      </c>
      <c r="AY68" s="139">
        <v>0</v>
      </c>
      <c r="AZ68" s="142">
        <v>0</v>
      </c>
      <c r="BA68" s="143">
        <v>0</v>
      </c>
      <c r="BB68" s="143">
        <v>0</v>
      </c>
      <c r="BC68" s="143">
        <v>0</v>
      </c>
      <c r="BD68" s="143">
        <v>0</v>
      </c>
      <c r="BE68" s="143">
        <v>0</v>
      </c>
      <c r="BF68" s="143">
        <v>0</v>
      </c>
      <c r="BG68" s="143">
        <v>0</v>
      </c>
      <c r="BH68" s="143">
        <v>0</v>
      </c>
      <c r="BI68" s="143">
        <v>24793.39</v>
      </c>
      <c r="BJ68" s="143">
        <v>0</v>
      </c>
      <c r="BK68" s="144">
        <v>0</v>
      </c>
      <c r="BL68" s="41"/>
      <c r="BM68" s="251">
        <v>646</v>
      </c>
      <c r="BN68" s="146" t="s">
        <v>236</v>
      </c>
      <c r="BO68" s="147">
        <v>0</v>
      </c>
      <c r="BP68" s="148">
        <v>0</v>
      </c>
      <c r="BQ68" s="149">
        <v>0</v>
      </c>
      <c r="BR68" s="150" t="s">
        <v>304</v>
      </c>
      <c r="BS68" s="130"/>
      <c r="BT68" s="148">
        <v>37190</v>
      </c>
      <c r="BU68" s="149">
        <v>-37190</v>
      </c>
      <c r="BV68" s="150">
        <v>0</v>
      </c>
      <c r="BW68" s="131"/>
      <c r="BX68" s="147">
        <v>0</v>
      </c>
      <c r="BY68" s="148">
        <v>0</v>
      </c>
      <c r="BZ68" s="148">
        <v>37190</v>
      </c>
      <c r="CA68" s="151">
        <v>24793.39</v>
      </c>
      <c r="CC68" s="149">
        <v>0</v>
      </c>
      <c r="CD68" s="150" t="s">
        <v>304</v>
      </c>
      <c r="CF68" s="149">
        <v>-37190</v>
      </c>
      <c r="CG68" s="150">
        <v>0</v>
      </c>
    </row>
    <row r="69" spans="1:85" x14ac:dyDescent="0.25">
      <c r="A69" s="133">
        <v>647</v>
      </c>
      <c r="B69" s="256" t="s">
        <v>237</v>
      </c>
      <c r="C69" s="135">
        <v>12</v>
      </c>
      <c r="D69" s="136">
        <v>0</v>
      </c>
      <c r="E69" s="137">
        <v>0</v>
      </c>
      <c r="F69" s="137">
        <v>0</v>
      </c>
      <c r="G69" s="137">
        <v>0</v>
      </c>
      <c r="H69" s="137">
        <v>0</v>
      </c>
      <c r="I69" s="137">
        <v>0</v>
      </c>
      <c r="J69" s="137">
        <v>0</v>
      </c>
      <c r="K69" s="137">
        <v>0</v>
      </c>
      <c r="L69" s="137">
        <v>0</v>
      </c>
      <c r="M69" s="137">
        <v>0</v>
      </c>
      <c r="N69" s="137">
        <v>0</v>
      </c>
      <c r="O69" s="137">
        <v>0</v>
      </c>
      <c r="P69" s="136">
        <v>0</v>
      </c>
      <c r="Q69" s="138">
        <v>0</v>
      </c>
      <c r="R69" s="138">
        <v>0</v>
      </c>
      <c r="S69" s="138">
        <v>0</v>
      </c>
      <c r="T69" s="138">
        <v>0</v>
      </c>
      <c r="U69" s="138">
        <v>0</v>
      </c>
      <c r="V69" s="138">
        <v>0</v>
      </c>
      <c r="W69" s="138">
        <v>0</v>
      </c>
      <c r="X69" s="138">
        <v>0</v>
      </c>
      <c r="Y69" s="138">
        <v>0</v>
      </c>
      <c r="Z69" s="138">
        <v>0</v>
      </c>
      <c r="AA69" s="139">
        <v>0</v>
      </c>
      <c r="AB69" s="136">
        <v>0</v>
      </c>
      <c r="AC69" s="138">
        <v>0</v>
      </c>
      <c r="AD69" s="138">
        <v>0</v>
      </c>
      <c r="AE69" s="138">
        <v>0</v>
      </c>
      <c r="AF69" s="140">
        <v>0</v>
      </c>
      <c r="AG69" s="187">
        <v>0</v>
      </c>
      <c r="AH69" s="138">
        <v>0</v>
      </c>
      <c r="AI69" s="138">
        <v>0</v>
      </c>
      <c r="AJ69" s="138">
        <v>0</v>
      </c>
      <c r="AK69" s="138">
        <v>0</v>
      </c>
      <c r="AL69" s="138">
        <v>0</v>
      </c>
      <c r="AM69" s="140">
        <v>0</v>
      </c>
      <c r="AN69" s="136">
        <v>0</v>
      </c>
      <c r="AO69" s="138">
        <v>0</v>
      </c>
      <c r="AP69" s="138">
        <v>0</v>
      </c>
      <c r="AQ69" s="138">
        <v>0</v>
      </c>
      <c r="AR69" s="138">
        <v>0</v>
      </c>
      <c r="AS69" s="138">
        <v>0</v>
      </c>
      <c r="AT69" s="138">
        <v>0</v>
      </c>
      <c r="AU69" s="138">
        <v>0</v>
      </c>
      <c r="AV69" s="138">
        <v>0</v>
      </c>
      <c r="AW69" s="138">
        <v>0</v>
      </c>
      <c r="AX69" s="138">
        <v>0</v>
      </c>
      <c r="AY69" s="139">
        <v>0</v>
      </c>
      <c r="AZ69" s="142">
        <v>0</v>
      </c>
      <c r="BA69" s="143">
        <v>0</v>
      </c>
      <c r="BB69" s="143">
        <v>0</v>
      </c>
      <c r="BC69" s="143">
        <v>0</v>
      </c>
      <c r="BD69" s="143">
        <v>0</v>
      </c>
      <c r="BE69" s="143">
        <v>0</v>
      </c>
      <c r="BF69" s="143">
        <v>0</v>
      </c>
      <c r="BG69" s="143">
        <v>0</v>
      </c>
      <c r="BH69" s="143">
        <v>0</v>
      </c>
      <c r="BI69" s="143">
        <v>0</v>
      </c>
      <c r="BJ69" s="143">
        <v>0</v>
      </c>
      <c r="BK69" s="144">
        <v>0</v>
      </c>
      <c r="BL69" s="41"/>
      <c r="BM69" s="251">
        <v>647</v>
      </c>
      <c r="BN69" s="257" t="s">
        <v>237</v>
      </c>
      <c r="BO69" s="147">
        <v>0</v>
      </c>
      <c r="BP69" s="148">
        <v>0</v>
      </c>
      <c r="BQ69" s="149">
        <v>0</v>
      </c>
      <c r="BR69" s="150" t="s">
        <v>304</v>
      </c>
      <c r="BS69" s="130"/>
      <c r="BT69" s="148">
        <v>0</v>
      </c>
      <c r="BU69" s="149">
        <v>0</v>
      </c>
      <c r="BV69" s="150" t="s">
        <v>304</v>
      </c>
      <c r="BW69" s="131"/>
      <c r="BX69" s="147">
        <v>0</v>
      </c>
      <c r="BY69" s="148">
        <v>0</v>
      </c>
      <c r="BZ69" s="148">
        <v>0</v>
      </c>
      <c r="CA69" s="151">
        <v>0</v>
      </c>
      <c r="CC69" s="149">
        <v>0</v>
      </c>
      <c r="CD69" s="150" t="s">
        <v>304</v>
      </c>
      <c r="CF69" s="149">
        <v>0</v>
      </c>
      <c r="CG69" s="150" t="s">
        <v>304</v>
      </c>
    </row>
    <row r="70" spans="1:85" x14ac:dyDescent="0.25">
      <c r="A70" s="133">
        <v>648</v>
      </c>
      <c r="B70" s="134" t="s">
        <v>238</v>
      </c>
      <c r="C70" s="135">
        <v>13</v>
      </c>
      <c r="D70" s="136">
        <v>802876.39</v>
      </c>
      <c r="E70" s="137">
        <v>657130.4</v>
      </c>
      <c r="F70" s="137">
        <v>704169.38</v>
      </c>
      <c r="G70" s="137">
        <v>880022.1</v>
      </c>
      <c r="H70" s="137">
        <v>1047669.76</v>
      </c>
      <c r="I70" s="137">
        <v>846567.69</v>
      </c>
      <c r="J70" s="137">
        <v>1113081.97</v>
      </c>
      <c r="K70" s="137">
        <v>1072888.98</v>
      </c>
      <c r="L70" s="137">
        <v>1499106.48</v>
      </c>
      <c r="M70" s="137">
        <v>811521.21</v>
      </c>
      <c r="N70" s="137">
        <v>1021116.9</v>
      </c>
      <c r="O70" s="137">
        <v>904951.77</v>
      </c>
      <c r="P70" s="136">
        <v>921000</v>
      </c>
      <c r="Q70" s="138">
        <v>929000</v>
      </c>
      <c r="R70" s="138">
        <v>938000</v>
      </c>
      <c r="S70" s="138">
        <v>934000</v>
      </c>
      <c r="T70" s="138">
        <v>912000</v>
      </c>
      <c r="U70" s="138">
        <v>918000</v>
      </c>
      <c r="V70" s="138">
        <v>923000</v>
      </c>
      <c r="W70" s="138">
        <v>926000</v>
      </c>
      <c r="X70" s="138">
        <v>916000</v>
      </c>
      <c r="Y70" s="138">
        <v>919000</v>
      </c>
      <c r="Z70" s="138">
        <v>906000</v>
      </c>
      <c r="AA70" s="139">
        <v>922000</v>
      </c>
      <c r="AB70" s="136">
        <v>921000</v>
      </c>
      <c r="AC70" s="138">
        <v>929000</v>
      </c>
      <c r="AD70" s="138">
        <v>938000</v>
      </c>
      <c r="AE70" s="138">
        <v>934000</v>
      </c>
      <c r="AF70" s="140">
        <v>912000</v>
      </c>
      <c r="AG70" s="187">
        <v>918000</v>
      </c>
      <c r="AH70" s="138">
        <v>923000</v>
      </c>
      <c r="AI70" s="138">
        <v>926000</v>
      </c>
      <c r="AJ70" s="138">
        <v>916000</v>
      </c>
      <c r="AK70" s="138">
        <v>919000</v>
      </c>
      <c r="AL70" s="138">
        <v>906000</v>
      </c>
      <c r="AM70" s="140">
        <v>922000</v>
      </c>
      <c r="AN70" s="136">
        <v>880695.57</v>
      </c>
      <c r="AO70" s="138">
        <v>788300.27</v>
      </c>
      <c r="AP70" s="138">
        <v>747047.36</v>
      </c>
      <c r="AQ70" s="138">
        <v>843324.36</v>
      </c>
      <c r="AR70" s="138">
        <v>912932.61</v>
      </c>
      <c r="AS70" s="138">
        <v>756629.88</v>
      </c>
      <c r="AT70" s="138">
        <v>1257874.1100000001</v>
      </c>
      <c r="AU70" s="138">
        <v>906191.52</v>
      </c>
      <c r="AV70" s="138">
        <v>926685.59</v>
      </c>
      <c r="AW70" s="138">
        <v>1182930.06</v>
      </c>
      <c r="AX70" s="138">
        <v>1016892.81</v>
      </c>
      <c r="AY70" s="139">
        <v>972716.53</v>
      </c>
      <c r="AZ70" s="142">
        <v>190958.88</v>
      </c>
      <c r="BA70" s="143">
        <v>245015.26</v>
      </c>
      <c r="BB70" s="143">
        <v>311251.03000000003</v>
      </c>
      <c r="BC70" s="143">
        <v>212409.93</v>
      </c>
      <c r="BD70" s="143">
        <v>296930.23</v>
      </c>
      <c r="BE70" s="143">
        <v>238641.9</v>
      </c>
      <c r="BF70" s="143">
        <v>1500690.7400000002</v>
      </c>
      <c r="BG70" s="143">
        <v>945492.69</v>
      </c>
      <c r="BH70" s="143">
        <v>4896843.58</v>
      </c>
      <c r="BI70" s="143">
        <v>970717.67</v>
      </c>
      <c r="BJ70" s="143">
        <v>705668.37000000011</v>
      </c>
      <c r="BK70" s="144">
        <v>2095258.94</v>
      </c>
      <c r="BL70" s="41"/>
      <c r="BM70" s="251">
        <v>648</v>
      </c>
      <c r="BN70" s="146" t="s">
        <v>238</v>
      </c>
      <c r="BO70" s="147">
        <v>11361103.029999999</v>
      </c>
      <c r="BP70" s="148">
        <v>11064000</v>
      </c>
      <c r="BQ70" s="149">
        <v>297103.02999999933</v>
      </c>
      <c r="BR70" s="150">
        <v>1.0268531299710772</v>
      </c>
      <c r="BS70" s="130"/>
      <c r="BT70" s="148">
        <v>11192220.67</v>
      </c>
      <c r="BU70" s="149">
        <v>168882.3599999994</v>
      </c>
      <c r="BV70" s="150">
        <v>1.0150892628888812</v>
      </c>
      <c r="BW70" s="131"/>
      <c r="BX70" s="147">
        <v>11361103.029999999</v>
      </c>
      <c r="BY70" s="148">
        <v>11064000</v>
      </c>
      <c r="BZ70" s="148">
        <v>11192220.67</v>
      </c>
      <c r="CA70" s="151">
        <v>12609879.220000001</v>
      </c>
      <c r="CC70" s="149">
        <v>297103.02999999933</v>
      </c>
      <c r="CD70" s="150">
        <v>1.0268531299710772</v>
      </c>
      <c r="CF70" s="149">
        <v>168882.3599999994</v>
      </c>
      <c r="CG70" s="150">
        <v>1.0150892628888812</v>
      </c>
    </row>
    <row r="71" spans="1:85" x14ac:dyDescent="0.25">
      <c r="A71" s="133">
        <v>649</v>
      </c>
      <c r="B71" s="134" t="s">
        <v>239</v>
      </c>
      <c r="C71" s="135">
        <v>14</v>
      </c>
      <c r="D71" s="136">
        <v>35525825.030000001</v>
      </c>
      <c r="E71" s="137">
        <v>14669483.15</v>
      </c>
      <c r="F71" s="137">
        <v>16932525.75</v>
      </c>
      <c r="G71" s="137">
        <v>18248419.149999999</v>
      </c>
      <c r="H71" s="137">
        <v>24017994.690000001</v>
      </c>
      <c r="I71" s="137">
        <v>11700201.180000011</v>
      </c>
      <c r="J71" s="137">
        <v>16003363.730000019</v>
      </c>
      <c r="K71" s="137">
        <v>19733479.719999976</v>
      </c>
      <c r="L71" s="137">
        <v>17304520.939999994</v>
      </c>
      <c r="M71" s="137">
        <v>38253682.039999984</v>
      </c>
      <c r="N71" s="137">
        <v>25889465.749999985</v>
      </c>
      <c r="O71" s="137">
        <v>76560451.080000103</v>
      </c>
      <c r="P71" s="136">
        <v>11794000</v>
      </c>
      <c r="Q71" s="138">
        <v>19818000</v>
      </c>
      <c r="R71" s="138">
        <v>10793000</v>
      </c>
      <c r="S71" s="138">
        <v>23609000</v>
      </c>
      <c r="T71" s="138">
        <v>22253000</v>
      </c>
      <c r="U71" s="138">
        <v>16450000</v>
      </c>
      <c r="V71" s="138">
        <v>40321000</v>
      </c>
      <c r="W71" s="138">
        <v>22257000</v>
      </c>
      <c r="X71" s="138">
        <v>11724000</v>
      </c>
      <c r="Y71" s="138">
        <v>15989000</v>
      </c>
      <c r="Z71" s="138">
        <v>32105000</v>
      </c>
      <c r="AA71" s="139">
        <v>60529000</v>
      </c>
      <c r="AB71" s="136">
        <v>11794000</v>
      </c>
      <c r="AC71" s="138">
        <v>19818000</v>
      </c>
      <c r="AD71" s="138">
        <v>10793000</v>
      </c>
      <c r="AE71" s="138">
        <v>23609000</v>
      </c>
      <c r="AF71" s="140">
        <v>22253000</v>
      </c>
      <c r="AG71" s="187">
        <v>16283333.333333334</v>
      </c>
      <c r="AH71" s="138">
        <v>40154333.333333336</v>
      </c>
      <c r="AI71" s="138">
        <v>22090333.333333332</v>
      </c>
      <c r="AJ71" s="138">
        <v>11557333.333333334</v>
      </c>
      <c r="AK71" s="138">
        <v>15822333.333333334</v>
      </c>
      <c r="AL71" s="138">
        <v>31938333.333333332</v>
      </c>
      <c r="AM71" s="140">
        <v>60362333.333333336</v>
      </c>
      <c r="AN71" s="136">
        <v>12774025.65</v>
      </c>
      <c r="AO71" s="138">
        <v>21465555.039999999</v>
      </c>
      <c r="AP71" s="138">
        <v>11689980.810000001</v>
      </c>
      <c r="AQ71" s="138">
        <v>25571399.280000001</v>
      </c>
      <c r="AR71" s="138">
        <v>24102016.16</v>
      </c>
      <c r="AS71" s="138">
        <v>17817267.280000001</v>
      </c>
      <c r="AT71" s="138">
        <v>43671602.060000002</v>
      </c>
      <c r="AU71" s="138">
        <v>24106844.690000001</v>
      </c>
      <c r="AV71" s="138">
        <v>12697903.779999999</v>
      </c>
      <c r="AW71" s="138">
        <v>17317483.850000001</v>
      </c>
      <c r="AX71" s="138">
        <v>34773574.310000002</v>
      </c>
      <c r="AY71" s="139">
        <v>65559653.799999997</v>
      </c>
      <c r="AZ71" s="142">
        <v>6424028.530000004</v>
      </c>
      <c r="BA71" s="143">
        <v>8940907.0599999931</v>
      </c>
      <c r="BB71" s="143">
        <v>12756763.850000011</v>
      </c>
      <c r="BC71" s="143">
        <v>6700600.8700000048</v>
      </c>
      <c r="BD71" s="143">
        <v>7661305.7399999974</v>
      </c>
      <c r="BE71" s="143">
        <v>14389904.039999995</v>
      </c>
      <c r="BF71" s="143">
        <v>6572970.4200000046</v>
      </c>
      <c r="BG71" s="143">
        <v>6344262.2199999988</v>
      </c>
      <c r="BH71" s="143">
        <v>7390612.410000002</v>
      </c>
      <c r="BI71" s="143">
        <v>8943431.430000009</v>
      </c>
      <c r="BJ71" s="143">
        <v>11847335.780000011</v>
      </c>
      <c r="BK71" s="144">
        <v>15502697.510000005</v>
      </c>
      <c r="BL71" s="41"/>
      <c r="BM71" s="251">
        <v>649</v>
      </c>
      <c r="BN71" s="146" t="s">
        <v>239</v>
      </c>
      <c r="BO71" s="147">
        <v>314839412.2100001</v>
      </c>
      <c r="BP71" s="148">
        <v>286475333.33333337</v>
      </c>
      <c r="BQ71" s="149">
        <v>28364078.876666725</v>
      </c>
      <c r="BR71" s="150">
        <v>1.0990105449800218</v>
      </c>
      <c r="BS71" s="130"/>
      <c r="BT71" s="148">
        <v>311547306.70999998</v>
      </c>
      <c r="BU71" s="149">
        <v>3292105.5000001192</v>
      </c>
      <c r="BV71" s="150">
        <v>1.010566952206281</v>
      </c>
      <c r="BW71" s="131"/>
      <c r="BX71" s="147">
        <v>314839412.2100001</v>
      </c>
      <c r="BY71" s="148">
        <v>286475333.33333337</v>
      </c>
      <c r="BZ71" s="148">
        <v>311547306.70999998</v>
      </c>
      <c r="CA71" s="151">
        <v>113474819.86000003</v>
      </c>
      <c r="CC71" s="149">
        <v>28364078.876666725</v>
      </c>
      <c r="CD71" s="150">
        <v>1.0990105449800218</v>
      </c>
      <c r="CF71" s="149">
        <v>3292105.5000001192</v>
      </c>
      <c r="CG71" s="150">
        <v>1.010566952206281</v>
      </c>
    </row>
    <row r="72" spans="1:85" x14ac:dyDescent="0.25">
      <c r="A72" s="112"/>
      <c r="B72" s="113" t="s">
        <v>240</v>
      </c>
      <c r="C72" s="114" t="s">
        <v>212</v>
      </c>
      <c r="D72" s="115">
        <v>4516.88</v>
      </c>
      <c r="E72" s="116">
        <v>102.81</v>
      </c>
      <c r="F72" s="116">
        <v>3014.3799999999997</v>
      </c>
      <c r="G72" s="116">
        <v>2659.0299999999997</v>
      </c>
      <c r="H72" s="116">
        <v>373.58000000000004</v>
      </c>
      <c r="I72" s="116">
        <v>14085.5</v>
      </c>
      <c r="J72" s="116">
        <v>3379.9100000000003</v>
      </c>
      <c r="K72" s="116">
        <v>42597.780000000006</v>
      </c>
      <c r="L72" s="116">
        <v>1084.78</v>
      </c>
      <c r="M72" s="116">
        <v>6608.85</v>
      </c>
      <c r="N72" s="116">
        <v>3390.1300000000037</v>
      </c>
      <c r="O72" s="116">
        <v>6174.2400000000007</v>
      </c>
      <c r="P72" s="115">
        <v>0</v>
      </c>
      <c r="Q72" s="117">
        <v>0</v>
      </c>
      <c r="R72" s="117">
        <v>0</v>
      </c>
      <c r="S72" s="117">
        <v>0</v>
      </c>
      <c r="T72" s="117">
        <v>0</v>
      </c>
      <c r="U72" s="117">
        <v>0</v>
      </c>
      <c r="V72" s="117">
        <v>0</v>
      </c>
      <c r="W72" s="117">
        <v>0</v>
      </c>
      <c r="X72" s="117">
        <v>0</v>
      </c>
      <c r="Y72" s="117">
        <v>0</v>
      </c>
      <c r="Z72" s="117">
        <v>0</v>
      </c>
      <c r="AA72" s="118">
        <v>0</v>
      </c>
      <c r="AB72" s="115">
        <v>0</v>
      </c>
      <c r="AC72" s="117">
        <v>0</v>
      </c>
      <c r="AD72" s="117">
        <v>0</v>
      </c>
      <c r="AE72" s="117">
        <v>0</v>
      </c>
      <c r="AF72" s="119">
        <v>0</v>
      </c>
      <c r="AG72" s="120">
        <v>0</v>
      </c>
      <c r="AH72" s="117">
        <v>0</v>
      </c>
      <c r="AI72" s="117">
        <v>0</v>
      </c>
      <c r="AJ72" s="117">
        <v>0</v>
      </c>
      <c r="AK72" s="117">
        <v>0</v>
      </c>
      <c r="AL72" s="117">
        <v>0</v>
      </c>
      <c r="AM72" s="119">
        <v>0</v>
      </c>
      <c r="AN72" s="115">
        <v>53744.76</v>
      </c>
      <c r="AO72" s="117">
        <v>3047.44</v>
      </c>
      <c r="AP72" s="117">
        <v>65316.78</v>
      </c>
      <c r="AQ72" s="117">
        <v>938.46999999999991</v>
      </c>
      <c r="AR72" s="117">
        <v>-395.42</v>
      </c>
      <c r="AS72" s="117">
        <v>1471.5</v>
      </c>
      <c r="AT72" s="117">
        <v>4451.3999999999996</v>
      </c>
      <c r="AU72" s="117">
        <v>7967.9400000000005</v>
      </c>
      <c r="AV72" s="117">
        <v>2134.29</v>
      </c>
      <c r="AW72" s="117">
        <v>2815.61</v>
      </c>
      <c r="AX72" s="117">
        <v>2231.4700000000003</v>
      </c>
      <c r="AY72" s="118">
        <v>504.93</v>
      </c>
      <c r="AZ72" s="121">
        <v>27023.42</v>
      </c>
      <c r="BA72" s="122">
        <v>6.5299999999999976</v>
      </c>
      <c r="BB72" s="122">
        <v>363.11999999999995</v>
      </c>
      <c r="BC72" s="122">
        <v>14598.19</v>
      </c>
      <c r="BD72" s="122">
        <v>10242.540000000001</v>
      </c>
      <c r="BE72" s="122">
        <v>83111.69</v>
      </c>
      <c r="BF72" s="122">
        <v>61896.669999999991</v>
      </c>
      <c r="BG72" s="122">
        <v>225.77999999999997</v>
      </c>
      <c r="BH72" s="122">
        <v>26718.55</v>
      </c>
      <c r="BI72" s="122">
        <v>7506.3300000000008</v>
      </c>
      <c r="BJ72" s="122">
        <v>6119.26</v>
      </c>
      <c r="BK72" s="123">
        <v>2925.1800000000003</v>
      </c>
      <c r="BL72" s="41"/>
      <c r="BM72" s="258"/>
      <c r="BN72" s="125" t="s">
        <v>240</v>
      </c>
      <c r="BO72" s="126">
        <v>87987.87000000001</v>
      </c>
      <c r="BP72" s="127">
        <v>0</v>
      </c>
      <c r="BQ72" s="128">
        <v>87987.87000000001</v>
      </c>
      <c r="BR72" s="129" t="s">
        <v>304</v>
      </c>
      <c r="BS72" s="130"/>
      <c r="BT72" s="127">
        <v>144229.16999999998</v>
      </c>
      <c r="BU72" s="128">
        <v>-56241.299999999974</v>
      </c>
      <c r="BV72" s="129">
        <v>0.61005599630088714</v>
      </c>
      <c r="BW72" s="131"/>
      <c r="BX72" s="126">
        <v>87987.870000000024</v>
      </c>
      <c r="BY72" s="127">
        <v>0</v>
      </c>
      <c r="BZ72" s="127">
        <v>144229.16999999998</v>
      </c>
      <c r="CA72" s="132">
        <v>240737.25999999995</v>
      </c>
      <c r="CC72" s="128">
        <v>87987.870000000024</v>
      </c>
      <c r="CD72" s="129" t="s">
        <v>304</v>
      </c>
      <c r="CF72" s="128">
        <v>-56241.299999999959</v>
      </c>
      <c r="CG72" s="129">
        <v>0.61005599630088725</v>
      </c>
    </row>
    <row r="73" spans="1:85" x14ac:dyDescent="0.25">
      <c r="A73" s="133">
        <v>661</v>
      </c>
      <c r="B73" s="134" t="s">
        <v>241</v>
      </c>
      <c r="C73" s="135">
        <v>1</v>
      </c>
      <c r="D73" s="136">
        <v>0</v>
      </c>
      <c r="E73" s="137">
        <v>0</v>
      </c>
      <c r="F73" s="137">
        <v>0</v>
      </c>
      <c r="G73" s="137">
        <v>0</v>
      </c>
      <c r="H73" s="137">
        <v>0</v>
      </c>
      <c r="I73" s="137">
        <v>0</v>
      </c>
      <c r="J73" s="137">
        <v>0</v>
      </c>
      <c r="K73" s="137">
        <v>0</v>
      </c>
      <c r="L73" s="137">
        <v>0</v>
      </c>
      <c r="M73" s="137">
        <v>0</v>
      </c>
      <c r="N73" s="137">
        <v>0</v>
      </c>
      <c r="O73" s="137">
        <v>0</v>
      </c>
      <c r="P73" s="136">
        <v>0</v>
      </c>
      <c r="Q73" s="138">
        <v>0</v>
      </c>
      <c r="R73" s="138">
        <v>0</v>
      </c>
      <c r="S73" s="138">
        <v>0</v>
      </c>
      <c r="T73" s="138">
        <v>0</v>
      </c>
      <c r="U73" s="138">
        <v>0</v>
      </c>
      <c r="V73" s="138">
        <v>0</v>
      </c>
      <c r="W73" s="138">
        <v>0</v>
      </c>
      <c r="X73" s="138">
        <v>0</v>
      </c>
      <c r="Y73" s="138">
        <v>0</v>
      </c>
      <c r="Z73" s="138">
        <v>0</v>
      </c>
      <c r="AA73" s="139">
        <v>0</v>
      </c>
      <c r="AB73" s="136">
        <v>0</v>
      </c>
      <c r="AC73" s="138">
        <v>0</v>
      </c>
      <c r="AD73" s="138">
        <v>0</v>
      </c>
      <c r="AE73" s="138">
        <v>0</v>
      </c>
      <c r="AF73" s="140">
        <v>0</v>
      </c>
      <c r="AG73" s="187">
        <v>0</v>
      </c>
      <c r="AH73" s="138">
        <v>0</v>
      </c>
      <c r="AI73" s="138">
        <v>0</v>
      </c>
      <c r="AJ73" s="138">
        <v>0</v>
      </c>
      <c r="AK73" s="138">
        <v>0</v>
      </c>
      <c r="AL73" s="138">
        <v>0</v>
      </c>
      <c r="AM73" s="140">
        <v>0</v>
      </c>
      <c r="AN73" s="136">
        <v>0</v>
      </c>
      <c r="AO73" s="138">
        <v>0</v>
      </c>
      <c r="AP73" s="138">
        <v>0</v>
      </c>
      <c r="AQ73" s="138">
        <v>0</v>
      </c>
      <c r="AR73" s="138">
        <v>0</v>
      </c>
      <c r="AS73" s="138">
        <v>0</v>
      </c>
      <c r="AT73" s="138">
        <v>0</v>
      </c>
      <c r="AU73" s="138">
        <v>0</v>
      </c>
      <c r="AV73" s="138">
        <v>0</v>
      </c>
      <c r="AW73" s="138">
        <v>0</v>
      </c>
      <c r="AX73" s="138">
        <v>0</v>
      </c>
      <c r="AY73" s="139">
        <v>0</v>
      </c>
      <c r="AZ73" s="142">
        <v>0</v>
      </c>
      <c r="BA73" s="143">
        <v>0</v>
      </c>
      <c r="BB73" s="143">
        <v>0</v>
      </c>
      <c r="BC73" s="143">
        <v>0</v>
      </c>
      <c r="BD73" s="143">
        <v>0</v>
      </c>
      <c r="BE73" s="143">
        <v>0</v>
      </c>
      <c r="BF73" s="143">
        <v>0</v>
      </c>
      <c r="BG73" s="143">
        <v>0</v>
      </c>
      <c r="BH73" s="143">
        <v>0</v>
      </c>
      <c r="BI73" s="143">
        <v>0</v>
      </c>
      <c r="BJ73" s="143">
        <v>0</v>
      </c>
      <c r="BK73" s="144">
        <v>0</v>
      </c>
      <c r="BL73" s="41"/>
      <c r="BM73" s="251">
        <v>661</v>
      </c>
      <c r="BN73" s="146" t="s">
        <v>241</v>
      </c>
      <c r="BO73" s="147">
        <v>0</v>
      </c>
      <c r="BP73" s="148">
        <v>0</v>
      </c>
      <c r="BQ73" s="149">
        <v>0</v>
      </c>
      <c r="BR73" s="150" t="s">
        <v>304</v>
      </c>
      <c r="BS73" s="130"/>
      <c r="BT73" s="148">
        <v>0</v>
      </c>
      <c r="BU73" s="149">
        <v>0</v>
      </c>
      <c r="BV73" s="150" t="s">
        <v>304</v>
      </c>
      <c r="BW73" s="131"/>
      <c r="BX73" s="147">
        <v>0</v>
      </c>
      <c r="BY73" s="148">
        <v>0</v>
      </c>
      <c r="BZ73" s="148">
        <v>0</v>
      </c>
      <c r="CA73" s="151">
        <v>0</v>
      </c>
      <c r="CC73" s="149">
        <v>0</v>
      </c>
      <c r="CD73" s="150" t="s">
        <v>304</v>
      </c>
      <c r="CF73" s="149">
        <v>0</v>
      </c>
      <c r="CG73" s="150" t="s">
        <v>304</v>
      </c>
    </row>
    <row r="74" spans="1:85" x14ac:dyDescent="0.25">
      <c r="A74" s="133">
        <v>662</v>
      </c>
      <c r="B74" s="134" t="s">
        <v>214</v>
      </c>
      <c r="C74" s="135">
        <v>2</v>
      </c>
      <c r="D74" s="136">
        <v>35.619999999999997</v>
      </c>
      <c r="E74" s="137">
        <v>34.56</v>
      </c>
      <c r="F74" s="137">
        <v>41.16</v>
      </c>
      <c r="G74" s="137">
        <v>49.14</v>
      </c>
      <c r="H74" s="137">
        <v>48.36</v>
      </c>
      <c r="I74" s="137">
        <v>45.42</v>
      </c>
      <c r="J74" s="137">
        <v>54.86</v>
      </c>
      <c r="K74" s="137">
        <v>36.409999999999997</v>
      </c>
      <c r="L74" s="137">
        <v>40.519999999999996</v>
      </c>
      <c r="M74" s="137">
        <v>44</v>
      </c>
      <c r="N74" s="137">
        <v>40.989999999999995</v>
      </c>
      <c r="O74" s="137">
        <v>35.78</v>
      </c>
      <c r="P74" s="136">
        <v>0</v>
      </c>
      <c r="Q74" s="138">
        <v>0</v>
      </c>
      <c r="R74" s="138">
        <v>0</v>
      </c>
      <c r="S74" s="138">
        <v>0</v>
      </c>
      <c r="T74" s="138">
        <v>0</v>
      </c>
      <c r="U74" s="138">
        <v>0</v>
      </c>
      <c r="V74" s="138">
        <v>0</v>
      </c>
      <c r="W74" s="138">
        <v>0</v>
      </c>
      <c r="X74" s="138">
        <v>0</v>
      </c>
      <c r="Y74" s="138">
        <v>0</v>
      </c>
      <c r="Z74" s="138">
        <v>0</v>
      </c>
      <c r="AA74" s="139">
        <v>0</v>
      </c>
      <c r="AB74" s="136">
        <v>0</v>
      </c>
      <c r="AC74" s="138">
        <v>0</v>
      </c>
      <c r="AD74" s="138">
        <v>0</v>
      </c>
      <c r="AE74" s="138">
        <v>0</v>
      </c>
      <c r="AF74" s="140">
        <v>0</v>
      </c>
      <c r="AG74" s="187">
        <v>0</v>
      </c>
      <c r="AH74" s="138">
        <v>0</v>
      </c>
      <c r="AI74" s="138">
        <v>0</v>
      </c>
      <c r="AJ74" s="138">
        <v>0</v>
      </c>
      <c r="AK74" s="138">
        <v>0</v>
      </c>
      <c r="AL74" s="138">
        <v>0</v>
      </c>
      <c r="AM74" s="140">
        <v>0</v>
      </c>
      <c r="AN74" s="136">
        <v>29.89</v>
      </c>
      <c r="AO74" s="138">
        <v>31.13</v>
      </c>
      <c r="AP74" s="138">
        <v>29.23</v>
      </c>
      <c r="AQ74" s="138">
        <v>35.909999999999997</v>
      </c>
      <c r="AR74" s="138">
        <v>36.24</v>
      </c>
      <c r="AS74" s="138">
        <v>33.369999999999997</v>
      </c>
      <c r="AT74" s="138">
        <v>35.92</v>
      </c>
      <c r="AU74" s="138">
        <v>46.63</v>
      </c>
      <c r="AV74" s="138">
        <v>51.9</v>
      </c>
      <c r="AW74" s="138">
        <v>50.98</v>
      </c>
      <c r="AX74" s="138">
        <v>42.59</v>
      </c>
      <c r="AY74" s="139">
        <v>37.85</v>
      </c>
      <c r="AZ74" s="142">
        <v>27023.42</v>
      </c>
      <c r="BA74" s="143">
        <v>25.48</v>
      </c>
      <c r="BB74" s="143">
        <v>27.7</v>
      </c>
      <c r="BC74" s="143">
        <v>21.87</v>
      </c>
      <c r="BD74" s="143">
        <v>22.17</v>
      </c>
      <c r="BE74" s="143">
        <v>28.27</v>
      </c>
      <c r="BF74" s="143">
        <v>24.6</v>
      </c>
      <c r="BG74" s="143">
        <v>39.950000000000003</v>
      </c>
      <c r="BH74" s="143">
        <v>29.46</v>
      </c>
      <c r="BI74" s="143">
        <v>41.86</v>
      </c>
      <c r="BJ74" s="143">
        <v>33.590000000000003</v>
      </c>
      <c r="BK74" s="144">
        <v>29.109999999999996</v>
      </c>
      <c r="BL74" s="41"/>
      <c r="BM74" s="251">
        <v>662</v>
      </c>
      <c r="BN74" s="146" t="s">
        <v>214</v>
      </c>
      <c r="BO74" s="147">
        <v>506.82000000000005</v>
      </c>
      <c r="BP74" s="148">
        <v>0</v>
      </c>
      <c r="BQ74" s="149">
        <v>506.82000000000005</v>
      </c>
      <c r="BR74" s="150" t="s">
        <v>304</v>
      </c>
      <c r="BS74" s="130"/>
      <c r="BT74" s="148">
        <v>461.64</v>
      </c>
      <c r="BU74" s="149">
        <v>45.180000000000064</v>
      </c>
      <c r="BV74" s="150">
        <v>1.0978684689368341</v>
      </c>
      <c r="BW74" s="131"/>
      <c r="BX74" s="147">
        <v>506.82000000000005</v>
      </c>
      <c r="BY74" s="148">
        <v>0</v>
      </c>
      <c r="BZ74" s="148">
        <v>461.64</v>
      </c>
      <c r="CA74" s="151">
        <v>27347.479999999996</v>
      </c>
      <c r="CC74" s="149">
        <v>506.82000000000005</v>
      </c>
      <c r="CD74" s="150" t="s">
        <v>304</v>
      </c>
      <c r="CF74" s="149">
        <v>45.180000000000064</v>
      </c>
      <c r="CG74" s="150">
        <v>1.0978684689368341</v>
      </c>
    </row>
    <row r="75" spans="1:85" x14ac:dyDescent="0.25">
      <c r="A75" s="133">
        <v>663</v>
      </c>
      <c r="B75" s="134" t="s">
        <v>242</v>
      </c>
      <c r="C75" s="135">
        <v>3</v>
      </c>
      <c r="D75" s="136">
        <v>4481.26</v>
      </c>
      <c r="E75" s="137">
        <v>68.25</v>
      </c>
      <c r="F75" s="137">
        <v>2973.22</v>
      </c>
      <c r="G75" s="137">
        <v>2609.89</v>
      </c>
      <c r="H75" s="137">
        <v>325.22000000000003</v>
      </c>
      <c r="I75" s="137">
        <v>14040.08</v>
      </c>
      <c r="J75" s="137">
        <v>3325.05</v>
      </c>
      <c r="K75" s="137">
        <v>42561.37</v>
      </c>
      <c r="L75" s="137">
        <v>1044.26</v>
      </c>
      <c r="M75" s="137">
        <v>6564.85</v>
      </c>
      <c r="N75" s="137">
        <v>3349.140000000004</v>
      </c>
      <c r="O75" s="137">
        <v>6138.4600000000009</v>
      </c>
      <c r="P75" s="136">
        <v>0</v>
      </c>
      <c r="Q75" s="138">
        <v>0</v>
      </c>
      <c r="R75" s="138">
        <v>0</v>
      </c>
      <c r="S75" s="138">
        <v>0</v>
      </c>
      <c r="T75" s="138">
        <v>0</v>
      </c>
      <c r="U75" s="138">
        <v>0</v>
      </c>
      <c r="V75" s="138">
        <v>0</v>
      </c>
      <c r="W75" s="138">
        <v>0</v>
      </c>
      <c r="X75" s="138">
        <v>0</v>
      </c>
      <c r="Y75" s="138">
        <v>0</v>
      </c>
      <c r="Z75" s="138">
        <v>0</v>
      </c>
      <c r="AA75" s="139">
        <v>0</v>
      </c>
      <c r="AB75" s="136">
        <v>0</v>
      </c>
      <c r="AC75" s="138">
        <v>0</v>
      </c>
      <c r="AD75" s="138">
        <v>0</v>
      </c>
      <c r="AE75" s="138">
        <v>0</v>
      </c>
      <c r="AF75" s="140">
        <v>0</v>
      </c>
      <c r="AG75" s="187">
        <v>0</v>
      </c>
      <c r="AH75" s="138">
        <v>0</v>
      </c>
      <c r="AI75" s="138">
        <v>0</v>
      </c>
      <c r="AJ75" s="138">
        <v>0</v>
      </c>
      <c r="AK75" s="138">
        <v>0</v>
      </c>
      <c r="AL75" s="138">
        <v>0</v>
      </c>
      <c r="AM75" s="140">
        <v>0</v>
      </c>
      <c r="AN75" s="136">
        <v>53714.87</v>
      </c>
      <c r="AO75" s="138">
        <v>3016.31</v>
      </c>
      <c r="AP75" s="138">
        <v>87.55</v>
      </c>
      <c r="AQ75" s="138">
        <v>902.56</v>
      </c>
      <c r="AR75" s="138">
        <v>-431.66</v>
      </c>
      <c r="AS75" s="138">
        <v>1438.13</v>
      </c>
      <c r="AT75" s="138">
        <v>4415.4799999999996</v>
      </c>
      <c r="AU75" s="138">
        <v>7921.31</v>
      </c>
      <c r="AV75" s="138">
        <v>2082.39</v>
      </c>
      <c r="AW75" s="138">
        <v>2764.63</v>
      </c>
      <c r="AX75" s="138">
        <v>2188.88</v>
      </c>
      <c r="AY75" s="139">
        <v>467.08</v>
      </c>
      <c r="AZ75" s="142">
        <v>0</v>
      </c>
      <c r="BA75" s="143">
        <v>-18.950000000000003</v>
      </c>
      <c r="BB75" s="143">
        <v>335.41999999999996</v>
      </c>
      <c r="BC75" s="143">
        <v>14576.32</v>
      </c>
      <c r="BD75" s="143">
        <v>10220.370000000001</v>
      </c>
      <c r="BE75" s="143">
        <v>83083.42</v>
      </c>
      <c r="BF75" s="143">
        <v>61872.069999999992</v>
      </c>
      <c r="BG75" s="143">
        <v>185.82999999999998</v>
      </c>
      <c r="BH75" s="143">
        <v>89.09</v>
      </c>
      <c r="BI75" s="143">
        <v>7464.4700000000012</v>
      </c>
      <c r="BJ75" s="143">
        <v>6085.67</v>
      </c>
      <c r="BK75" s="144">
        <v>2896.07</v>
      </c>
      <c r="BL75" s="41"/>
      <c r="BM75" s="251">
        <v>663</v>
      </c>
      <c r="BN75" s="146" t="s">
        <v>242</v>
      </c>
      <c r="BO75" s="147">
        <v>87481.05</v>
      </c>
      <c r="BP75" s="148">
        <v>0</v>
      </c>
      <c r="BQ75" s="149">
        <v>87481.05</v>
      </c>
      <c r="BR75" s="150" t="s">
        <v>304</v>
      </c>
      <c r="BS75" s="130"/>
      <c r="BT75" s="148">
        <v>78567.53</v>
      </c>
      <c r="BU75" s="149">
        <v>8913.5200000000041</v>
      </c>
      <c r="BV75" s="150">
        <v>1.1134504292040237</v>
      </c>
      <c r="BW75" s="131"/>
      <c r="BX75" s="147">
        <v>87481.05</v>
      </c>
      <c r="BY75" s="148">
        <v>0</v>
      </c>
      <c r="BZ75" s="148">
        <v>78567.53</v>
      </c>
      <c r="CA75" s="151">
        <v>186789.78</v>
      </c>
      <c r="CC75" s="149">
        <v>87481.05</v>
      </c>
      <c r="CD75" s="150" t="s">
        <v>304</v>
      </c>
      <c r="CF75" s="149">
        <v>8913.5200000000041</v>
      </c>
      <c r="CG75" s="150">
        <v>1.1134504292040237</v>
      </c>
    </row>
    <row r="76" spans="1:85" x14ac:dyDescent="0.25">
      <c r="A76" s="133">
        <v>664</v>
      </c>
      <c r="B76" s="134" t="s">
        <v>243</v>
      </c>
      <c r="C76" s="135">
        <v>4</v>
      </c>
      <c r="D76" s="136">
        <v>0</v>
      </c>
      <c r="E76" s="137">
        <v>0</v>
      </c>
      <c r="F76" s="137">
        <v>0</v>
      </c>
      <c r="G76" s="137">
        <v>0</v>
      </c>
      <c r="H76" s="137">
        <v>0</v>
      </c>
      <c r="I76" s="137">
        <v>0</v>
      </c>
      <c r="J76" s="137">
        <v>0</v>
      </c>
      <c r="K76" s="137">
        <v>0</v>
      </c>
      <c r="L76" s="137">
        <v>0</v>
      </c>
      <c r="M76" s="137">
        <v>0</v>
      </c>
      <c r="N76" s="137">
        <v>0</v>
      </c>
      <c r="O76" s="137">
        <v>0</v>
      </c>
      <c r="P76" s="136">
        <v>0</v>
      </c>
      <c r="Q76" s="138">
        <v>0</v>
      </c>
      <c r="R76" s="138">
        <v>0</v>
      </c>
      <c r="S76" s="138">
        <v>0</v>
      </c>
      <c r="T76" s="138">
        <v>0</v>
      </c>
      <c r="U76" s="138">
        <v>0</v>
      </c>
      <c r="V76" s="138">
        <v>0</v>
      </c>
      <c r="W76" s="138">
        <v>0</v>
      </c>
      <c r="X76" s="138">
        <v>0</v>
      </c>
      <c r="Y76" s="138">
        <v>0</v>
      </c>
      <c r="Z76" s="138">
        <v>0</v>
      </c>
      <c r="AA76" s="139">
        <v>0</v>
      </c>
      <c r="AB76" s="136">
        <v>0</v>
      </c>
      <c r="AC76" s="138">
        <v>0</v>
      </c>
      <c r="AD76" s="138">
        <v>0</v>
      </c>
      <c r="AE76" s="138">
        <v>0</v>
      </c>
      <c r="AF76" s="140">
        <v>0</v>
      </c>
      <c r="AG76" s="187">
        <v>0</v>
      </c>
      <c r="AH76" s="138">
        <v>0</v>
      </c>
      <c r="AI76" s="138">
        <v>0</v>
      </c>
      <c r="AJ76" s="138">
        <v>0</v>
      </c>
      <c r="AK76" s="138">
        <v>0</v>
      </c>
      <c r="AL76" s="138">
        <v>0</v>
      </c>
      <c r="AM76" s="140">
        <v>0</v>
      </c>
      <c r="AN76" s="136">
        <v>0</v>
      </c>
      <c r="AO76" s="138">
        <v>0</v>
      </c>
      <c r="AP76" s="138">
        <v>65200</v>
      </c>
      <c r="AQ76" s="138">
        <v>0</v>
      </c>
      <c r="AR76" s="138">
        <v>0</v>
      </c>
      <c r="AS76" s="138">
        <v>0</v>
      </c>
      <c r="AT76" s="138">
        <v>0</v>
      </c>
      <c r="AU76" s="138">
        <v>0</v>
      </c>
      <c r="AV76" s="138">
        <v>0</v>
      </c>
      <c r="AW76" s="138">
        <v>0</v>
      </c>
      <c r="AX76" s="138">
        <v>0</v>
      </c>
      <c r="AY76" s="139">
        <v>0</v>
      </c>
      <c r="AZ76" s="142">
        <v>0</v>
      </c>
      <c r="BA76" s="143">
        <v>0</v>
      </c>
      <c r="BB76" s="143">
        <v>0</v>
      </c>
      <c r="BC76" s="143">
        <v>0</v>
      </c>
      <c r="BD76" s="143">
        <v>0</v>
      </c>
      <c r="BE76" s="143">
        <v>0</v>
      </c>
      <c r="BF76" s="143">
        <v>0</v>
      </c>
      <c r="BG76" s="143">
        <v>0</v>
      </c>
      <c r="BH76" s="143">
        <v>26600</v>
      </c>
      <c r="BI76" s="143">
        <v>0</v>
      </c>
      <c r="BJ76" s="143">
        <v>0</v>
      </c>
      <c r="BK76" s="144">
        <v>0</v>
      </c>
      <c r="BL76" s="41"/>
      <c r="BM76" s="251">
        <v>664</v>
      </c>
      <c r="BN76" s="146" t="s">
        <v>243</v>
      </c>
      <c r="BO76" s="147">
        <v>0</v>
      </c>
      <c r="BP76" s="148">
        <v>0</v>
      </c>
      <c r="BQ76" s="149">
        <v>0</v>
      </c>
      <c r="BR76" s="150" t="s">
        <v>304</v>
      </c>
      <c r="BS76" s="130"/>
      <c r="BT76" s="148">
        <v>65200</v>
      </c>
      <c r="BU76" s="149">
        <v>-65200</v>
      </c>
      <c r="BV76" s="150">
        <v>0</v>
      </c>
      <c r="BW76" s="131"/>
      <c r="BX76" s="147">
        <v>0</v>
      </c>
      <c r="BY76" s="148">
        <v>0</v>
      </c>
      <c r="BZ76" s="148">
        <v>65200</v>
      </c>
      <c r="CA76" s="151">
        <v>26600</v>
      </c>
      <c r="CC76" s="149">
        <v>0</v>
      </c>
      <c r="CD76" s="150" t="s">
        <v>304</v>
      </c>
      <c r="CF76" s="149">
        <v>-65200</v>
      </c>
      <c r="CG76" s="150">
        <v>0</v>
      </c>
    </row>
    <row r="77" spans="1:85" x14ac:dyDescent="0.25">
      <c r="A77" s="133">
        <v>669</v>
      </c>
      <c r="B77" s="134" t="s">
        <v>244</v>
      </c>
      <c r="C77" s="135">
        <v>5</v>
      </c>
      <c r="D77" s="136">
        <v>0</v>
      </c>
      <c r="E77" s="137">
        <v>0</v>
      </c>
      <c r="F77" s="137">
        <v>0</v>
      </c>
      <c r="G77" s="137">
        <v>0</v>
      </c>
      <c r="H77" s="137">
        <v>0</v>
      </c>
      <c r="I77" s="137">
        <v>0</v>
      </c>
      <c r="J77" s="137">
        <v>0</v>
      </c>
      <c r="K77" s="137">
        <v>0</v>
      </c>
      <c r="L77" s="137">
        <v>0</v>
      </c>
      <c r="M77" s="137">
        <v>0</v>
      </c>
      <c r="N77" s="137">
        <v>0</v>
      </c>
      <c r="O77" s="137">
        <v>0</v>
      </c>
      <c r="P77" s="136">
        <v>0</v>
      </c>
      <c r="Q77" s="138">
        <v>0</v>
      </c>
      <c r="R77" s="138">
        <v>0</v>
      </c>
      <c r="S77" s="138">
        <v>0</v>
      </c>
      <c r="T77" s="138">
        <v>0</v>
      </c>
      <c r="U77" s="138">
        <v>0</v>
      </c>
      <c r="V77" s="138">
        <v>0</v>
      </c>
      <c r="W77" s="138">
        <v>0</v>
      </c>
      <c r="X77" s="138">
        <v>0</v>
      </c>
      <c r="Y77" s="138">
        <v>0</v>
      </c>
      <c r="Z77" s="138">
        <v>0</v>
      </c>
      <c r="AA77" s="139">
        <v>0</v>
      </c>
      <c r="AB77" s="136">
        <v>0</v>
      </c>
      <c r="AC77" s="138">
        <v>0</v>
      </c>
      <c r="AD77" s="138">
        <v>0</v>
      </c>
      <c r="AE77" s="138">
        <v>0</v>
      </c>
      <c r="AF77" s="140">
        <v>0</v>
      </c>
      <c r="AG77" s="187">
        <v>0</v>
      </c>
      <c r="AH77" s="138">
        <v>0</v>
      </c>
      <c r="AI77" s="138">
        <v>0</v>
      </c>
      <c r="AJ77" s="138">
        <v>0</v>
      </c>
      <c r="AK77" s="138">
        <v>0</v>
      </c>
      <c r="AL77" s="138">
        <v>0</v>
      </c>
      <c r="AM77" s="140">
        <v>0</v>
      </c>
      <c r="AN77" s="136">
        <v>0</v>
      </c>
      <c r="AO77" s="138">
        <v>0</v>
      </c>
      <c r="AP77" s="138">
        <v>0</v>
      </c>
      <c r="AQ77" s="138">
        <v>0</v>
      </c>
      <c r="AR77" s="138">
        <v>0</v>
      </c>
      <c r="AS77" s="138">
        <v>0</v>
      </c>
      <c r="AT77" s="138">
        <v>0</v>
      </c>
      <c r="AU77" s="138">
        <v>0</v>
      </c>
      <c r="AV77" s="138">
        <v>0</v>
      </c>
      <c r="AW77" s="138">
        <v>0</v>
      </c>
      <c r="AX77" s="138">
        <v>0</v>
      </c>
      <c r="AY77" s="139">
        <v>0</v>
      </c>
      <c r="AZ77" s="142">
        <v>0</v>
      </c>
      <c r="BA77" s="143">
        <v>0</v>
      </c>
      <c r="BB77" s="143">
        <v>0</v>
      </c>
      <c r="BC77" s="143">
        <v>0</v>
      </c>
      <c r="BD77" s="143">
        <v>0</v>
      </c>
      <c r="BE77" s="143">
        <v>0</v>
      </c>
      <c r="BF77" s="143">
        <v>0</v>
      </c>
      <c r="BG77" s="143">
        <v>0</v>
      </c>
      <c r="BH77" s="143">
        <v>0</v>
      </c>
      <c r="BI77" s="143">
        <v>0</v>
      </c>
      <c r="BJ77" s="143">
        <v>0</v>
      </c>
      <c r="BK77" s="144">
        <v>0</v>
      </c>
      <c r="BL77" s="41"/>
      <c r="BM77" s="251">
        <v>669</v>
      </c>
      <c r="BN77" s="146" t="s">
        <v>244</v>
      </c>
      <c r="BO77" s="147">
        <v>0</v>
      </c>
      <c r="BP77" s="148">
        <v>0</v>
      </c>
      <c r="BQ77" s="149">
        <v>0</v>
      </c>
      <c r="BR77" s="150" t="s">
        <v>304</v>
      </c>
      <c r="BS77" s="130"/>
      <c r="BT77" s="148">
        <v>0</v>
      </c>
      <c r="BU77" s="149">
        <v>0</v>
      </c>
      <c r="BV77" s="150" t="s">
        <v>304</v>
      </c>
      <c r="BW77" s="131"/>
      <c r="BX77" s="147">
        <v>0</v>
      </c>
      <c r="BY77" s="148">
        <v>0</v>
      </c>
      <c r="BZ77" s="148">
        <v>0</v>
      </c>
      <c r="CA77" s="151">
        <v>0</v>
      </c>
      <c r="CC77" s="149">
        <v>0</v>
      </c>
      <c r="CD77" s="150" t="s">
        <v>304</v>
      </c>
      <c r="CF77" s="149">
        <v>0</v>
      </c>
      <c r="CG77" s="150" t="s">
        <v>304</v>
      </c>
    </row>
    <row r="78" spans="1:85" x14ac:dyDescent="0.25">
      <c r="A78" s="112"/>
      <c r="B78" s="113" t="s">
        <v>245</v>
      </c>
      <c r="C78" s="114" t="s">
        <v>246</v>
      </c>
      <c r="D78" s="115">
        <v>770915.73</v>
      </c>
      <c r="E78" s="116">
        <v>51385.05</v>
      </c>
      <c r="F78" s="116">
        <v>2234442.63</v>
      </c>
      <c r="G78" s="116">
        <v>16104385.029999999</v>
      </c>
      <c r="H78" s="116">
        <v>2203370.5299999998</v>
      </c>
      <c r="I78" s="116">
        <v>5355154.0199999996</v>
      </c>
      <c r="J78" s="116">
        <v>6029759.25</v>
      </c>
      <c r="K78" s="116">
        <v>22835687.500000004</v>
      </c>
      <c r="L78" s="116">
        <v>3463144.42</v>
      </c>
      <c r="M78" s="116">
        <v>1736859.1900000002</v>
      </c>
      <c r="N78" s="116">
        <v>2187511.44</v>
      </c>
      <c r="O78" s="116">
        <v>-940242.65000000014</v>
      </c>
      <c r="P78" s="115">
        <v>60000</v>
      </c>
      <c r="Q78" s="117">
        <v>16000</v>
      </c>
      <c r="R78" s="117">
        <v>71000</v>
      </c>
      <c r="S78" s="117">
        <v>5218000</v>
      </c>
      <c r="T78" s="117">
        <v>6308000</v>
      </c>
      <c r="U78" s="117">
        <v>7178000</v>
      </c>
      <c r="V78" s="117">
        <v>14813000</v>
      </c>
      <c r="W78" s="117">
        <v>7489000</v>
      </c>
      <c r="X78" s="117">
        <v>512000</v>
      </c>
      <c r="Y78" s="117">
        <v>85000</v>
      </c>
      <c r="Z78" s="117">
        <v>2146000</v>
      </c>
      <c r="AA78" s="118">
        <v>-1103000</v>
      </c>
      <c r="AB78" s="115">
        <v>60000</v>
      </c>
      <c r="AC78" s="117">
        <v>16000</v>
      </c>
      <c r="AD78" s="117">
        <v>71000</v>
      </c>
      <c r="AE78" s="117">
        <v>5218000</v>
      </c>
      <c r="AF78" s="119">
        <v>6308000</v>
      </c>
      <c r="AG78" s="120">
        <v>7178000</v>
      </c>
      <c r="AH78" s="117">
        <v>14813000</v>
      </c>
      <c r="AI78" s="117">
        <v>7489000</v>
      </c>
      <c r="AJ78" s="117">
        <v>512000</v>
      </c>
      <c r="AK78" s="117">
        <v>85000</v>
      </c>
      <c r="AL78" s="117">
        <v>2146000</v>
      </c>
      <c r="AM78" s="119">
        <v>-1103000</v>
      </c>
      <c r="AN78" s="115">
        <v>66214</v>
      </c>
      <c r="AO78" s="117">
        <v>17479</v>
      </c>
      <c r="AP78" s="117">
        <v>77868.14</v>
      </c>
      <c r="AQ78" s="117">
        <v>5716055.9400000004</v>
      </c>
      <c r="AR78" s="117">
        <v>16745554.439999999</v>
      </c>
      <c r="AS78" s="117">
        <v>-396426.4</v>
      </c>
      <c r="AT78" s="117">
        <v>16228567</v>
      </c>
      <c r="AU78" s="117">
        <v>8204050.2000000002</v>
      </c>
      <c r="AV78" s="117">
        <v>561419.9</v>
      </c>
      <c r="AW78" s="117">
        <v>-1482174.6</v>
      </c>
      <c r="AX78" s="117">
        <v>2351320.9</v>
      </c>
      <c r="AY78" s="118">
        <v>-1208704.1399999999</v>
      </c>
      <c r="AZ78" s="121">
        <v>111752.88</v>
      </c>
      <c r="BA78" s="122">
        <v>111266.94</v>
      </c>
      <c r="BB78" s="122">
        <v>7759511.1799999997</v>
      </c>
      <c r="BC78" s="122">
        <v>1598362.44</v>
      </c>
      <c r="BD78" s="122">
        <v>21163286</v>
      </c>
      <c r="BE78" s="122">
        <v>5511166.4800000004</v>
      </c>
      <c r="BF78" s="122">
        <v>549223.6</v>
      </c>
      <c r="BG78" s="122">
        <v>16521236.130000001</v>
      </c>
      <c r="BH78" s="122">
        <v>465061.5</v>
      </c>
      <c r="BI78" s="122">
        <v>1609062.0699999998</v>
      </c>
      <c r="BJ78" s="122">
        <v>821678.81</v>
      </c>
      <c r="BK78" s="123">
        <v>617336.89000000106</v>
      </c>
      <c r="BL78" s="41"/>
      <c r="BM78" s="258"/>
      <c r="BN78" s="125" t="s">
        <v>245</v>
      </c>
      <c r="BO78" s="126">
        <v>62032372.140000001</v>
      </c>
      <c r="BP78" s="127">
        <v>42793000</v>
      </c>
      <c r="BQ78" s="128">
        <v>19239372.140000001</v>
      </c>
      <c r="BR78" s="129">
        <v>1.4495915719860726</v>
      </c>
      <c r="BS78" s="130"/>
      <c r="BT78" s="127">
        <v>46881224.380000003</v>
      </c>
      <c r="BU78" s="128">
        <v>15151147.759999998</v>
      </c>
      <c r="BV78" s="129">
        <v>1.3231815713086117</v>
      </c>
      <c r="BW78" s="131"/>
      <c r="BX78" s="126">
        <v>62032372.140000001</v>
      </c>
      <c r="BY78" s="127">
        <v>42793000</v>
      </c>
      <c r="BZ78" s="127">
        <v>46881224.380000003</v>
      </c>
      <c r="CA78" s="132">
        <v>56838944.920000009</v>
      </c>
      <c r="CC78" s="128">
        <v>19239372.140000001</v>
      </c>
      <c r="CD78" s="129">
        <v>1.4495915719860726</v>
      </c>
      <c r="CF78" s="128">
        <v>15151147.759999998</v>
      </c>
      <c r="CG78" s="129">
        <v>1.3231815713086117</v>
      </c>
    </row>
    <row r="79" spans="1:85" x14ac:dyDescent="0.25">
      <c r="A79" s="133">
        <v>671</v>
      </c>
      <c r="B79" s="134" t="s">
        <v>247</v>
      </c>
      <c r="C79" s="135">
        <v>1</v>
      </c>
      <c r="D79" s="136">
        <v>770915.73</v>
      </c>
      <c r="E79" s="137">
        <v>51385.05</v>
      </c>
      <c r="F79" s="137">
        <v>2234442.63</v>
      </c>
      <c r="G79" s="137">
        <v>16104385.029999999</v>
      </c>
      <c r="H79" s="137">
        <v>2203370.5299999998</v>
      </c>
      <c r="I79" s="137">
        <v>5355154.0199999996</v>
      </c>
      <c r="J79" s="137">
        <v>6029759.25</v>
      </c>
      <c r="K79" s="137">
        <v>22835687.500000004</v>
      </c>
      <c r="L79" s="137">
        <v>3463144.42</v>
      </c>
      <c r="M79" s="137">
        <v>1736859.1900000002</v>
      </c>
      <c r="N79" s="137">
        <v>2187511.44</v>
      </c>
      <c r="O79" s="137">
        <v>-940242.65000000014</v>
      </c>
      <c r="P79" s="136">
        <v>60000</v>
      </c>
      <c r="Q79" s="138">
        <v>16000</v>
      </c>
      <c r="R79" s="138">
        <v>71000</v>
      </c>
      <c r="S79" s="138">
        <v>5218000</v>
      </c>
      <c r="T79" s="138">
        <v>6308000</v>
      </c>
      <c r="U79" s="138">
        <v>7178000</v>
      </c>
      <c r="V79" s="138">
        <v>14813000</v>
      </c>
      <c r="W79" s="138">
        <v>7489000</v>
      </c>
      <c r="X79" s="138">
        <v>512000</v>
      </c>
      <c r="Y79" s="138">
        <v>85000</v>
      </c>
      <c r="Z79" s="138">
        <v>2146000</v>
      </c>
      <c r="AA79" s="139">
        <v>-1103000</v>
      </c>
      <c r="AB79" s="136">
        <v>60000</v>
      </c>
      <c r="AC79" s="138">
        <v>16000</v>
      </c>
      <c r="AD79" s="138">
        <v>71000</v>
      </c>
      <c r="AE79" s="138">
        <v>5218000</v>
      </c>
      <c r="AF79" s="140">
        <v>6308000</v>
      </c>
      <c r="AG79" s="187">
        <v>7178000</v>
      </c>
      <c r="AH79" s="138">
        <v>14813000</v>
      </c>
      <c r="AI79" s="138">
        <v>7489000</v>
      </c>
      <c r="AJ79" s="138">
        <v>512000</v>
      </c>
      <c r="AK79" s="138">
        <v>85000</v>
      </c>
      <c r="AL79" s="138">
        <v>2146000</v>
      </c>
      <c r="AM79" s="140">
        <v>-1103000</v>
      </c>
      <c r="AN79" s="136">
        <v>66214</v>
      </c>
      <c r="AO79" s="138">
        <v>17479</v>
      </c>
      <c r="AP79" s="138">
        <v>77868.14</v>
      </c>
      <c r="AQ79" s="138">
        <v>5716055.9400000004</v>
      </c>
      <c r="AR79" s="138">
        <v>16745554.439999999</v>
      </c>
      <c r="AS79" s="138">
        <v>-396426.4</v>
      </c>
      <c r="AT79" s="138">
        <v>16228567</v>
      </c>
      <c r="AU79" s="138">
        <v>8204050.2000000002</v>
      </c>
      <c r="AV79" s="138">
        <v>561419.9</v>
      </c>
      <c r="AW79" s="138">
        <v>-1482174.6</v>
      </c>
      <c r="AX79" s="138">
        <v>2351320.9</v>
      </c>
      <c r="AY79" s="139">
        <v>-1208704.1399999999</v>
      </c>
      <c r="AZ79" s="142">
        <v>111752.88</v>
      </c>
      <c r="BA79" s="143">
        <v>111266.94</v>
      </c>
      <c r="BB79" s="143">
        <v>7759511.1799999997</v>
      </c>
      <c r="BC79" s="143">
        <v>1598362.44</v>
      </c>
      <c r="BD79" s="143">
        <v>21163286</v>
      </c>
      <c r="BE79" s="143">
        <v>5511166.4800000004</v>
      </c>
      <c r="BF79" s="143">
        <v>549223.6</v>
      </c>
      <c r="BG79" s="143">
        <v>16521236.130000001</v>
      </c>
      <c r="BH79" s="143">
        <v>465061.5</v>
      </c>
      <c r="BI79" s="143">
        <v>1609062.0699999998</v>
      </c>
      <c r="BJ79" s="143">
        <v>821678.81</v>
      </c>
      <c r="BK79" s="144">
        <v>617336.89000000106</v>
      </c>
      <c r="BL79" s="41"/>
      <c r="BM79" s="145">
        <v>671</v>
      </c>
      <c r="BN79" s="146" t="s">
        <v>247</v>
      </c>
      <c r="BO79" s="147">
        <v>62032372.140000001</v>
      </c>
      <c r="BP79" s="148">
        <v>42793000</v>
      </c>
      <c r="BQ79" s="149">
        <v>19239372.140000001</v>
      </c>
      <c r="BR79" s="150">
        <v>1.4495915719860726</v>
      </c>
      <c r="BS79" s="130"/>
      <c r="BT79" s="148">
        <v>46881224.380000003</v>
      </c>
      <c r="BU79" s="149">
        <v>15151147.759999998</v>
      </c>
      <c r="BV79" s="150">
        <v>1.3231815713086117</v>
      </c>
      <c r="BW79" s="131"/>
      <c r="BX79" s="147">
        <v>62032372.140000001</v>
      </c>
      <c r="BY79" s="148">
        <v>42793000</v>
      </c>
      <c r="BZ79" s="148">
        <v>46881224.380000003</v>
      </c>
      <c r="CA79" s="151">
        <v>56838944.920000009</v>
      </c>
      <c r="CC79" s="149">
        <v>19239372.140000001</v>
      </c>
      <c r="CD79" s="150">
        <v>1.4495915719860726</v>
      </c>
      <c r="CF79" s="149">
        <v>15151147.759999998</v>
      </c>
      <c r="CG79" s="150">
        <v>1.3231815713086117</v>
      </c>
    </row>
    <row r="80" spans="1:85" x14ac:dyDescent="0.25">
      <c r="A80" s="133">
        <v>672</v>
      </c>
      <c r="B80" s="134" t="s">
        <v>248</v>
      </c>
      <c r="C80" s="135">
        <v>2</v>
      </c>
      <c r="D80" s="136">
        <v>0</v>
      </c>
      <c r="E80" s="137">
        <v>0</v>
      </c>
      <c r="F80" s="137">
        <v>0</v>
      </c>
      <c r="G80" s="137">
        <v>0</v>
      </c>
      <c r="H80" s="137">
        <v>0</v>
      </c>
      <c r="I80" s="137">
        <v>0</v>
      </c>
      <c r="J80" s="137">
        <v>0</v>
      </c>
      <c r="K80" s="137">
        <v>0</v>
      </c>
      <c r="L80" s="137">
        <v>0</v>
      </c>
      <c r="M80" s="137">
        <v>0</v>
      </c>
      <c r="N80" s="137">
        <v>0</v>
      </c>
      <c r="O80" s="137">
        <v>0</v>
      </c>
      <c r="P80" s="136">
        <v>0</v>
      </c>
      <c r="Q80" s="138">
        <v>0</v>
      </c>
      <c r="R80" s="138">
        <v>0</v>
      </c>
      <c r="S80" s="138">
        <v>0</v>
      </c>
      <c r="T80" s="138">
        <v>0</v>
      </c>
      <c r="U80" s="138">
        <v>0</v>
      </c>
      <c r="V80" s="138">
        <v>0</v>
      </c>
      <c r="W80" s="138">
        <v>0</v>
      </c>
      <c r="X80" s="138">
        <v>0</v>
      </c>
      <c r="Y80" s="138">
        <v>0</v>
      </c>
      <c r="Z80" s="138">
        <v>0</v>
      </c>
      <c r="AA80" s="139">
        <v>0</v>
      </c>
      <c r="AB80" s="136">
        <v>0</v>
      </c>
      <c r="AC80" s="138">
        <v>0</v>
      </c>
      <c r="AD80" s="138">
        <v>0</v>
      </c>
      <c r="AE80" s="138">
        <v>0</v>
      </c>
      <c r="AF80" s="140">
        <v>0</v>
      </c>
      <c r="AG80" s="187">
        <v>0</v>
      </c>
      <c r="AH80" s="138">
        <v>0</v>
      </c>
      <c r="AI80" s="138">
        <v>0</v>
      </c>
      <c r="AJ80" s="138">
        <v>0</v>
      </c>
      <c r="AK80" s="138">
        <v>0</v>
      </c>
      <c r="AL80" s="138">
        <v>0</v>
      </c>
      <c r="AM80" s="140">
        <v>0</v>
      </c>
      <c r="AN80" s="136">
        <v>0</v>
      </c>
      <c r="AO80" s="138">
        <v>0</v>
      </c>
      <c r="AP80" s="138">
        <v>0</v>
      </c>
      <c r="AQ80" s="138">
        <v>0</v>
      </c>
      <c r="AR80" s="138">
        <v>0</v>
      </c>
      <c r="AS80" s="138">
        <v>0</v>
      </c>
      <c r="AT80" s="138">
        <v>0</v>
      </c>
      <c r="AU80" s="138">
        <v>0</v>
      </c>
      <c r="AV80" s="138">
        <v>0</v>
      </c>
      <c r="AW80" s="138">
        <v>0</v>
      </c>
      <c r="AX80" s="138">
        <v>0</v>
      </c>
      <c r="AY80" s="139">
        <v>0</v>
      </c>
      <c r="AZ80" s="142">
        <v>0</v>
      </c>
      <c r="BA80" s="143">
        <v>0</v>
      </c>
      <c r="BB80" s="143">
        <v>0</v>
      </c>
      <c r="BC80" s="143">
        <v>0</v>
      </c>
      <c r="BD80" s="143">
        <v>0</v>
      </c>
      <c r="BE80" s="143">
        <v>0</v>
      </c>
      <c r="BF80" s="143">
        <v>0</v>
      </c>
      <c r="BG80" s="143">
        <v>0</v>
      </c>
      <c r="BH80" s="143">
        <v>0</v>
      </c>
      <c r="BI80" s="143">
        <v>0</v>
      </c>
      <c r="BJ80" s="143">
        <v>0</v>
      </c>
      <c r="BK80" s="144">
        <v>0</v>
      </c>
      <c r="BL80" s="41"/>
      <c r="BM80" s="145">
        <v>672</v>
      </c>
      <c r="BN80" s="146" t="s">
        <v>248</v>
      </c>
      <c r="BO80" s="147">
        <v>0</v>
      </c>
      <c r="BP80" s="148">
        <v>0</v>
      </c>
      <c r="BQ80" s="149">
        <v>0</v>
      </c>
      <c r="BR80" s="150" t="s">
        <v>304</v>
      </c>
      <c r="BS80" s="130"/>
      <c r="BT80" s="148">
        <v>0</v>
      </c>
      <c r="BU80" s="149">
        <v>0</v>
      </c>
      <c r="BV80" s="150" t="s">
        <v>304</v>
      </c>
      <c r="BW80" s="131"/>
      <c r="BX80" s="147">
        <v>0</v>
      </c>
      <c r="BY80" s="148">
        <v>0</v>
      </c>
      <c r="BZ80" s="148">
        <v>0</v>
      </c>
      <c r="CA80" s="151">
        <v>0</v>
      </c>
      <c r="CC80" s="149">
        <v>0</v>
      </c>
      <c r="CD80" s="150" t="s">
        <v>304</v>
      </c>
      <c r="CF80" s="149">
        <v>0</v>
      </c>
      <c r="CG80" s="150" t="s">
        <v>304</v>
      </c>
    </row>
    <row r="81" spans="1:85" s="102" customFormat="1" ht="15.75" x14ac:dyDescent="0.25">
      <c r="A81" s="215"/>
      <c r="B81" s="216" t="s">
        <v>249</v>
      </c>
      <c r="C81" s="217" t="s">
        <v>250</v>
      </c>
      <c r="D81" s="92">
        <v>8606817.0299999714</v>
      </c>
      <c r="E81" s="218">
        <v>96938398.460000038</v>
      </c>
      <c r="F81" s="218">
        <v>6769826.0199998617</v>
      </c>
      <c r="G81" s="218">
        <v>-11160240.279999852</v>
      </c>
      <c r="H81" s="218">
        <v>8641287.0699996948</v>
      </c>
      <c r="I81" s="218">
        <v>26663600.470000982</v>
      </c>
      <c r="J81" s="218">
        <v>-74167058.909999371</v>
      </c>
      <c r="K81" s="218">
        <v>38963952.200000405</v>
      </c>
      <c r="L81" s="218">
        <v>21421102.680000067</v>
      </c>
      <c r="M81" s="218">
        <v>11275102.910000682</v>
      </c>
      <c r="N81" s="218">
        <v>38891105.59999907</v>
      </c>
      <c r="O81" s="218">
        <v>47079706.260000229</v>
      </c>
      <c r="P81" s="92">
        <v>-10336000</v>
      </c>
      <c r="Q81" s="219">
        <v>-1282000</v>
      </c>
      <c r="R81" s="219">
        <v>-6528000</v>
      </c>
      <c r="S81" s="219">
        <v>15905000</v>
      </c>
      <c r="T81" s="219">
        <v>13009000</v>
      </c>
      <c r="U81" s="219">
        <v>12471000</v>
      </c>
      <c r="V81" s="219">
        <v>-51681000</v>
      </c>
      <c r="W81" s="219">
        <v>22424999.999999881</v>
      </c>
      <c r="X81" s="219">
        <v>34642000</v>
      </c>
      <c r="Y81" s="219">
        <v>9101000</v>
      </c>
      <c r="Z81" s="219">
        <v>-29551000</v>
      </c>
      <c r="AA81" s="220">
        <v>11824999.999999881</v>
      </c>
      <c r="AB81" s="92">
        <v>-10336000</v>
      </c>
      <c r="AC81" s="219">
        <v>-1282000</v>
      </c>
      <c r="AD81" s="219">
        <v>-6528000</v>
      </c>
      <c r="AE81" s="219">
        <v>15905000</v>
      </c>
      <c r="AF81" s="221">
        <v>13009000</v>
      </c>
      <c r="AG81" s="222">
        <v>13032838.611938715</v>
      </c>
      <c r="AH81" s="219">
        <v>-51119161.388061166</v>
      </c>
      <c r="AI81" s="219">
        <v>22986838.611938596</v>
      </c>
      <c r="AJ81" s="219">
        <v>35203838.611938715</v>
      </c>
      <c r="AK81" s="219">
        <v>9662838.611938715</v>
      </c>
      <c r="AL81" s="219">
        <v>-28989161.388061166</v>
      </c>
      <c r="AM81" s="221">
        <v>12386838.611938596</v>
      </c>
      <c r="AN81" s="92">
        <v>9911847.3400000334</v>
      </c>
      <c r="AO81" s="219">
        <v>39620524.859999895</v>
      </c>
      <c r="AP81" s="219">
        <v>5783426.6799997687</v>
      </c>
      <c r="AQ81" s="219">
        <v>14805164.129999936</v>
      </c>
      <c r="AR81" s="219">
        <v>30819655.720000029</v>
      </c>
      <c r="AS81" s="219">
        <v>10379666.809999824</v>
      </c>
      <c r="AT81" s="219">
        <v>16776624.170000196</v>
      </c>
      <c r="AU81" s="219">
        <v>61952323.560000122</v>
      </c>
      <c r="AV81" s="219">
        <v>67818782.00000006</v>
      </c>
      <c r="AW81" s="219">
        <v>-19237466.350000143</v>
      </c>
      <c r="AX81" s="219">
        <v>-35016789.660000324</v>
      </c>
      <c r="AY81" s="220">
        <v>-10733482.290000319</v>
      </c>
      <c r="AZ81" s="223">
        <v>13652533.82000047</v>
      </c>
      <c r="BA81" s="224">
        <v>36574211.250000119</v>
      </c>
      <c r="BB81" s="224">
        <v>27138878.729999721</v>
      </c>
      <c r="BC81" s="224">
        <v>18939068.629999816</v>
      </c>
      <c r="BD81" s="224">
        <v>38147996.700000048</v>
      </c>
      <c r="BE81" s="224">
        <v>9362867.810000062</v>
      </c>
      <c r="BF81" s="224">
        <v>13270877.200000107</v>
      </c>
      <c r="BG81" s="224">
        <v>24365891.880000353</v>
      </c>
      <c r="BH81" s="224">
        <v>45369197.59000057</v>
      </c>
      <c r="BI81" s="224">
        <v>-923928.88999944925</v>
      </c>
      <c r="BJ81" s="224">
        <v>-52616977.960000277</v>
      </c>
      <c r="BK81" s="225">
        <v>61737662.350000501</v>
      </c>
      <c r="BM81" s="226"/>
      <c r="BN81" s="227" t="s">
        <v>249</v>
      </c>
      <c r="BO81" s="228">
        <v>-100208394.53000069</v>
      </c>
      <c r="BP81" s="229">
        <v>23932870.283571005</v>
      </c>
      <c r="BQ81" s="230">
        <v>-124141264.81357169</v>
      </c>
      <c r="BR81" s="231">
        <v>-4.1870612819386688</v>
      </c>
      <c r="BS81" s="109"/>
      <c r="BT81" s="229">
        <v>192880276.96999907</v>
      </c>
      <c r="BU81" s="230">
        <v>-293088671.49999976</v>
      </c>
      <c r="BV81" s="231">
        <v>-0.51953676189290865</v>
      </c>
      <c r="BW81" s="110"/>
      <c r="BX81" s="228">
        <v>219923599.51000178</v>
      </c>
      <c r="BY81" s="229">
        <v>23932870.283571005</v>
      </c>
      <c r="BZ81" s="229">
        <v>192880276.96999907</v>
      </c>
      <c r="CA81" s="232">
        <v>235018279.11000204</v>
      </c>
      <c r="CC81" s="230">
        <v>195990729.22643077</v>
      </c>
      <c r="CD81" s="231">
        <v>9.1891861236957801</v>
      </c>
      <c r="CF81" s="230">
        <v>27043322.540002704</v>
      </c>
      <c r="CG81" s="231">
        <v>1.1402078168117162</v>
      </c>
    </row>
    <row r="82" spans="1:85" x14ac:dyDescent="0.25">
      <c r="A82" s="133">
        <v>591</v>
      </c>
      <c r="B82" s="134" t="s">
        <v>251</v>
      </c>
      <c r="C82" s="135">
        <v>1</v>
      </c>
      <c r="D82" s="136">
        <v>0</v>
      </c>
      <c r="E82" s="137">
        <v>0</v>
      </c>
      <c r="F82" s="137">
        <v>0</v>
      </c>
      <c r="G82" s="137">
        <v>-460800</v>
      </c>
      <c r="H82" s="137">
        <v>0</v>
      </c>
      <c r="I82" s="137">
        <v>0</v>
      </c>
      <c r="J82" s="137">
        <v>0</v>
      </c>
      <c r="K82" s="137">
        <v>0</v>
      </c>
      <c r="L82" s="137">
        <v>0</v>
      </c>
      <c r="M82" s="137">
        <v>0</v>
      </c>
      <c r="N82" s="137">
        <v>0</v>
      </c>
      <c r="O82" s="137">
        <v>39220000</v>
      </c>
      <c r="P82" s="136">
        <v>0</v>
      </c>
      <c r="Q82" s="138">
        <v>0</v>
      </c>
      <c r="R82" s="138">
        <v>0</v>
      </c>
      <c r="S82" s="138">
        <v>0</v>
      </c>
      <c r="T82" s="138">
        <v>0</v>
      </c>
      <c r="U82" s="138">
        <v>0</v>
      </c>
      <c r="V82" s="138">
        <v>0</v>
      </c>
      <c r="W82" s="138">
        <v>0</v>
      </c>
      <c r="X82" s="138">
        <v>0</v>
      </c>
      <c r="Y82" s="138">
        <v>0</v>
      </c>
      <c r="Z82" s="138">
        <v>0</v>
      </c>
      <c r="AA82" s="139">
        <v>20000000</v>
      </c>
      <c r="AB82" s="136">
        <v>0</v>
      </c>
      <c r="AC82" s="138">
        <v>0</v>
      </c>
      <c r="AD82" s="138">
        <v>0</v>
      </c>
      <c r="AE82" s="138">
        <v>0</v>
      </c>
      <c r="AF82" s="140">
        <v>0</v>
      </c>
      <c r="AG82" s="187">
        <v>0</v>
      </c>
      <c r="AH82" s="138">
        <v>0</v>
      </c>
      <c r="AI82" s="138">
        <v>0</v>
      </c>
      <c r="AJ82" s="138">
        <v>0</v>
      </c>
      <c r="AK82" s="138">
        <v>0</v>
      </c>
      <c r="AL82" s="138">
        <v>0</v>
      </c>
      <c r="AM82" s="140">
        <v>20000000</v>
      </c>
      <c r="AN82" s="136">
        <v>0</v>
      </c>
      <c r="AO82" s="138">
        <v>0</v>
      </c>
      <c r="AP82" s="138">
        <v>0</v>
      </c>
      <c r="AQ82" s="138">
        <v>0</v>
      </c>
      <c r="AR82" s="138">
        <v>-1000220</v>
      </c>
      <c r="AS82" s="138">
        <v>0</v>
      </c>
      <c r="AT82" s="138">
        <v>0</v>
      </c>
      <c r="AU82" s="138">
        <v>0</v>
      </c>
      <c r="AV82" s="138">
        <v>0</v>
      </c>
      <c r="AW82" s="138">
        <v>0</v>
      </c>
      <c r="AX82" s="138">
        <v>0</v>
      </c>
      <c r="AY82" s="139">
        <v>42891700</v>
      </c>
      <c r="AZ82" s="142">
        <v>0</v>
      </c>
      <c r="BA82" s="143">
        <v>0</v>
      </c>
      <c r="BB82" s="143">
        <v>0</v>
      </c>
      <c r="BC82" s="143">
        <v>-4280720</v>
      </c>
      <c r="BD82" s="143">
        <v>0</v>
      </c>
      <c r="BE82" s="143">
        <v>0</v>
      </c>
      <c r="BF82" s="143">
        <v>0</v>
      </c>
      <c r="BG82" s="143">
        <v>0</v>
      </c>
      <c r="BH82" s="143">
        <v>0</v>
      </c>
      <c r="BI82" s="143">
        <v>0</v>
      </c>
      <c r="BJ82" s="143">
        <v>0</v>
      </c>
      <c r="BK82" s="144">
        <v>53124790</v>
      </c>
      <c r="BM82" s="145">
        <v>591</v>
      </c>
      <c r="BN82" s="146" t="s">
        <v>251</v>
      </c>
      <c r="BO82" s="147">
        <v>38759200</v>
      </c>
      <c r="BP82" s="148">
        <v>20000000</v>
      </c>
      <c r="BQ82" s="149">
        <v>18759200</v>
      </c>
      <c r="BR82" s="150">
        <v>1.9379599999999999</v>
      </c>
      <c r="BS82" s="130"/>
      <c r="BT82" s="148">
        <v>41891480</v>
      </c>
      <c r="BU82" s="149">
        <v>-3132280</v>
      </c>
      <c r="BV82" s="150">
        <v>0.92522870999067108</v>
      </c>
      <c r="BW82" s="131"/>
      <c r="BX82" s="147">
        <v>38759200</v>
      </c>
      <c r="BY82" s="148">
        <v>20000000</v>
      </c>
      <c r="BZ82" s="148">
        <v>41891480</v>
      </c>
      <c r="CA82" s="151">
        <v>48844070</v>
      </c>
      <c r="CC82" s="149">
        <v>18759200</v>
      </c>
      <c r="CD82" s="150">
        <v>1.9379599999999999</v>
      </c>
      <c r="CF82" s="149">
        <v>-3132280</v>
      </c>
      <c r="CG82" s="150">
        <v>0.92522870999067108</v>
      </c>
    </row>
    <row r="83" spans="1:85" x14ac:dyDescent="0.25">
      <c r="A83" s="133">
        <v>595</v>
      </c>
      <c r="B83" s="134" t="s">
        <v>252</v>
      </c>
      <c r="C83" s="135">
        <v>2</v>
      </c>
      <c r="D83" s="136">
        <v>0</v>
      </c>
      <c r="E83" s="137">
        <v>0</v>
      </c>
      <c r="F83" s="137">
        <v>0</v>
      </c>
      <c r="G83" s="137">
        <v>0</v>
      </c>
      <c r="H83" s="137">
        <v>0</v>
      </c>
      <c r="I83" s="137">
        <v>0</v>
      </c>
      <c r="J83" s="137">
        <v>0</v>
      </c>
      <c r="K83" s="137">
        <v>0</v>
      </c>
      <c r="L83" s="137">
        <v>0</v>
      </c>
      <c r="M83" s="137">
        <v>0</v>
      </c>
      <c r="N83" s="137">
        <v>0</v>
      </c>
      <c r="O83" s="137">
        <v>0</v>
      </c>
      <c r="P83" s="136">
        <v>0</v>
      </c>
      <c r="Q83" s="138">
        <v>0</v>
      </c>
      <c r="R83" s="138">
        <v>0</v>
      </c>
      <c r="S83" s="138">
        <v>0</v>
      </c>
      <c r="T83" s="138">
        <v>0</v>
      </c>
      <c r="U83" s="138">
        <v>0</v>
      </c>
      <c r="V83" s="138">
        <v>0</v>
      </c>
      <c r="W83" s="138">
        <v>0</v>
      </c>
      <c r="X83" s="138">
        <v>0</v>
      </c>
      <c r="Y83" s="138">
        <v>0</v>
      </c>
      <c r="Z83" s="138">
        <v>0</v>
      </c>
      <c r="AA83" s="139">
        <v>0</v>
      </c>
      <c r="AB83" s="136">
        <v>0</v>
      </c>
      <c r="AC83" s="138">
        <v>0</v>
      </c>
      <c r="AD83" s="138">
        <v>0</v>
      </c>
      <c r="AE83" s="138">
        <v>0</v>
      </c>
      <c r="AF83" s="140">
        <v>0</v>
      </c>
      <c r="AG83" s="187">
        <v>0</v>
      </c>
      <c r="AH83" s="138">
        <v>0</v>
      </c>
      <c r="AI83" s="138">
        <v>0</v>
      </c>
      <c r="AJ83" s="138">
        <v>0</v>
      </c>
      <c r="AK83" s="138">
        <v>0</v>
      </c>
      <c r="AL83" s="138">
        <v>0</v>
      </c>
      <c r="AM83" s="140">
        <v>0</v>
      </c>
      <c r="AN83" s="136">
        <v>0</v>
      </c>
      <c r="AO83" s="138">
        <v>0</v>
      </c>
      <c r="AP83" s="138">
        <v>0</v>
      </c>
      <c r="AQ83" s="138">
        <v>0</v>
      </c>
      <c r="AR83" s="138">
        <v>0</v>
      </c>
      <c r="AS83" s="138">
        <v>0</v>
      </c>
      <c r="AT83" s="138">
        <v>0</v>
      </c>
      <c r="AU83" s="138">
        <v>0</v>
      </c>
      <c r="AV83" s="138">
        <v>0</v>
      </c>
      <c r="AW83" s="138">
        <v>0</v>
      </c>
      <c r="AX83" s="138">
        <v>0</v>
      </c>
      <c r="AY83" s="139">
        <v>0</v>
      </c>
      <c r="AZ83" s="142">
        <v>0</v>
      </c>
      <c r="BA83" s="143">
        <v>0</v>
      </c>
      <c r="BB83" s="143">
        <v>0</v>
      </c>
      <c r="BC83" s="143">
        <v>0</v>
      </c>
      <c r="BD83" s="143">
        <v>0</v>
      </c>
      <c r="BE83" s="143">
        <v>0</v>
      </c>
      <c r="BF83" s="143">
        <v>0</v>
      </c>
      <c r="BG83" s="143">
        <v>0</v>
      </c>
      <c r="BH83" s="143">
        <v>0</v>
      </c>
      <c r="BI83" s="143">
        <v>0</v>
      </c>
      <c r="BJ83" s="143">
        <v>0</v>
      </c>
      <c r="BK83" s="144">
        <v>0</v>
      </c>
      <c r="BM83" s="145">
        <v>595</v>
      </c>
      <c r="BN83" s="146" t="s">
        <v>252</v>
      </c>
      <c r="BO83" s="147">
        <v>0</v>
      </c>
      <c r="BP83" s="148">
        <v>0</v>
      </c>
      <c r="BQ83" s="149">
        <v>0</v>
      </c>
      <c r="BR83" s="150" t="s">
        <v>304</v>
      </c>
      <c r="BS83" s="130"/>
      <c r="BT83" s="148">
        <v>0</v>
      </c>
      <c r="BU83" s="149">
        <v>0</v>
      </c>
      <c r="BV83" s="150" t="s">
        <v>304</v>
      </c>
      <c r="BW83" s="131"/>
      <c r="BX83" s="147">
        <v>0</v>
      </c>
      <c r="BY83" s="148">
        <v>0</v>
      </c>
      <c r="BZ83" s="148">
        <v>0</v>
      </c>
      <c r="CA83" s="151">
        <v>0</v>
      </c>
      <c r="CC83" s="149">
        <v>0</v>
      </c>
      <c r="CD83" s="150" t="s">
        <v>304</v>
      </c>
      <c r="CF83" s="149">
        <v>0</v>
      </c>
      <c r="CG83" s="150" t="s">
        <v>304</v>
      </c>
    </row>
    <row r="84" spans="1:85" s="285" customFormat="1" ht="24" thickBot="1" x14ac:dyDescent="0.3">
      <c r="A84" s="259"/>
      <c r="B84" s="260" t="s">
        <v>253</v>
      </c>
      <c r="C84" s="261">
        <v>3</v>
      </c>
      <c r="D84" s="262">
        <v>8606817.0299999714</v>
      </c>
      <c r="E84" s="263">
        <v>105545215.49000001</v>
      </c>
      <c r="F84" s="263">
        <v>112315041.50999987</v>
      </c>
      <c r="G84" s="263">
        <v>101615601.23000002</v>
      </c>
      <c r="H84" s="263">
        <v>110256888.29999971</v>
      </c>
      <c r="I84" s="263">
        <v>136920488.7700007</v>
      </c>
      <c r="J84" s="263">
        <v>62753429.860001326</v>
      </c>
      <c r="K84" s="263">
        <v>101717382.06000173</v>
      </c>
      <c r="L84" s="263">
        <v>123138484.7400018</v>
      </c>
      <c r="M84" s="263">
        <v>134413587.65000248</v>
      </c>
      <c r="N84" s="263">
        <v>173304693.25000155</v>
      </c>
      <c r="O84" s="263">
        <v>181164399.51000178</v>
      </c>
      <c r="P84" s="262">
        <v>-10336000</v>
      </c>
      <c r="Q84" s="264">
        <v>-11618000</v>
      </c>
      <c r="R84" s="264">
        <v>-18146000</v>
      </c>
      <c r="S84" s="264">
        <v>-2241000</v>
      </c>
      <c r="T84" s="264">
        <v>10768000</v>
      </c>
      <c r="U84" s="264">
        <v>23239000</v>
      </c>
      <c r="V84" s="264">
        <v>-28442000</v>
      </c>
      <c r="W84" s="264">
        <v>-6017000.0000001192</v>
      </c>
      <c r="X84" s="264">
        <v>28624999.999999881</v>
      </c>
      <c r="Y84" s="264">
        <v>37725999.999999881</v>
      </c>
      <c r="Z84" s="264">
        <v>8174999.9999998808</v>
      </c>
      <c r="AA84" s="265">
        <v>-2.384185791015625E-7</v>
      </c>
      <c r="AB84" s="266">
        <v>-10336000.000000238</v>
      </c>
      <c r="AC84" s="267">
        <v>-11618000.000000238</v>
      </c>
      <c r="AD84" s="267">
        <v>-18146000.000000238</v>
      </c>
      <c r="AE84" s="267">
        <v>-2241000.0000002384</v>
      </c>
      <c r="AF84" s="268">
        <v>10767999.999999762</v>
      </c>
      <c r="AG84" s="269">
        <v>23800838.611938477</v>
      </c>
      <c r="AH84" s="267">
        <v>-27318322.776122689</v>
      </c>
      <c r="AI84" s="267">
        <v>-4331484.1641840935</v>
      </c>
      <c r="AJ84" s="267">
        <v>30872354.447754622</v>
      </c>
      <c r="AK84" s="267">
        <v>40535193.059693336</v>
      </c>
      <c r="AL84" s="267">
        <v>11546031.671632171</v>
      </c>
      <c r="AM84" s="268">
        <v>3932870.2835707664</v>
      </c>
      <c r="AN84" s="262">
        <v>9911847.3400000334</v>
      </c>
      <c r="AO84" s="264">
        <v>49532372.199999928</v>
      </c>
      <c r="AP84" s="264">
        <v>55315798.879999697</v>
      </c>
      <c r="AQ84" s="264">
        <v>70120963.009999633</v>
      </c>
      <c r="AR84" s="264">
        <v>101940838.72999966</v>
      </c>
      <c r="AS84" s="264">
        <v>112320505.53999949</v>
      </c>
      <c r="AT84" s="264">
        <v>129097129.70999968</v>
      </c>
      <c r="AU84" s="264">
        <v>191049453.2699998</v>
      </c>
      <c r="AV84" s="264">
        <v>258868235.26999986</v>
      </c>
      <c r="AW84" s="264">
        <v>239630768.91999972</v>
      </c>
      <c r="AX84" s="264">
        <v>204613979.25999939</v>
      </c>
      <c r="AY84" s="265">
        <v>150988796.96999907</v>
      </c>
      <c r="AZ84" s="270">
        <v>13652533.82000047</v>
      </c>
      <c r="BA84" s="271">
        <v>50226745.070000589</v>
      </c>
      <c r="BB84" s="271">
        <v>77365623.80000031</v>
      </c>
      <c r="BC84" s="271">
        <v>100585412.43000013</v>
      </c>
      <c r="BD84" s="271">
        <v>138733409.13000017</v>
      </c>
      <c r="BE84" s="271">
        <v>148096276.94000024</v>
      </c>
      <c r="BF84" s="271">
        <v>161367154.14000034</v>
      </c>
      <c r="BG84" s="271">
        <v>185733046.0200007</v>
      </c>
      <c r="BH84" s="271">
        <v>231102243.61000127</v>
      </c>
      <c r="BI84" s="271">
        <v>230178314.72000182</v>
      </c>
      <c r="BJ84" s="271">
        <v>177561336.76000154</v>
      </c>
      <c r="BK84" s="272">
        <v>186174209.11000204</v>
      </c>
      <c r="BL84" s="273"/>
      <c r="BM84" s="274" t="s">
        <v>253</v>
      </c>
      <c r="BN84" s="275"/>
      <c r="BO84" s="276">
        <v>-138967594.53000069</v>
      </c>
      <c r="BP84" s="277">
        <v>3932870.2835710049</v>
      </c>
      <c r="BQ84" s="278">
        <v>-142900464.81357169</v>
      </c>
      <c r="BR84" s="279">
        <v>-35.33490415651837</v>
      </c>
      <c r="BS84" s="280"/>
      <c r="BT84" s="281">
        <v>150988796.96999907</v>
      </c>
      <c r="BU84" s="278">
        <v>-289956391.49999976</v>
      </c>
      <c r="BV84" s="279">
        <v>-0.92038348088575761</v>
      </c>
      <c r="BW84" s="282"/>
      <c r="BX84" s="283">
        <v>181164399.51000178</v>
      </c>
      <c r="BY84" s="284">
        <v>3932870.2835710049</v>
      </c>
      <c r="BZ84" s="284">
        <v>150988796.96999907</v>
      </c>
      <c r="CA84" s="284">
        <v>186174209.11000204</v>
      </c>
      <c r="CC84" s="278">
        <v>177231529.22643077</v>
      </c>
      <c r="CD84" s="279">
        <v>46.064168520072933</v>
      </c>
      <c r="CF84" s="286">
        <v>30175602.540002704</v>
      </c>
      <c r="CG84" s="287">
        <v>1.1998532549802254</v>
      </c>
    </row>
    <row r="85" spans="1:85" s="102" customFormat="1" ht="16.5" thickBot="1" x14ac:dyDescent="0.3">
      <c r="A85" s="288"/>
      <c r="B85" s="289"/>
      <c r="C85" s="290"/>
      <c r="D85" s="291"/>
      <c r="E85" s="292"/>
      <c r="F85" s="292"/>
      <c r="G85" s="292"/>
      <c r="H85" s="292"/>
      <c r="I85" s="293" t="s">
        <v>305</v>
      </c>
      <c r="J85" s="293" t="s">
        <v>305</v>
      </c>
      <c r="K85" s="293" t="s">
        <v>305</v>
      </c>
      <c r="L85" s="293" t="s">
        <v>305</v>
      </c>
      <c r="M85" s="293" t="s">
        <v>305</v>
      </c>
      <c r="N85" s="293" t="s">
        <v>305</v>
      </c>
      <c r="O85" s="293" t="s">
        <v>305</v>
      </c>
      <c r="P85" s="294" t="s">
        <v>141</v>
      </c>
      <c r="Q85" s="295"/>
      <c r="R85" s="295"/>
      <c r="S85" s="295"/>
      <c r="T85" s="295"/>
      <c r="U85" s="295"/>
      <c r="V85" s="295"/>
      <c r="W85" s="295"/>
      <c r="X85" s="295"/>
      <c r="Y85" s="295"/>
      <c r="Z85" s="295"/>
      <c r="AA85" s="296" t="s">
        <v>305</v>
      </c>
      <c r="AB85" s="297" t="s">
        <v>142</v>
      </c>
      <c r="AC85" s="298"/>
      <c r="AD85" s="298"/>
      <c r="AE85" s="298"/>
      <c r="AF85" s="298"/>
      <c r="AG85" s="298"/>
      <c r="AH85" s="298"/>
      <c r="AI85" s="298"/>
      <c r="AJ85" s="298"/>
      <c r="AK85" s="298"/>
      <c r="AL85" s="298"/>
      <c r="AM85" s="299"/>
      <c r="AN85" s="300" t="s">
        <v>143</v>
      </c>
      <c r="AO85" s="300"/>
      <c r="AP85" s="300"/>
      <c r="AQ85" s="300"/>
      <c r="AR85" s="300"/>
      <c r="AS85" s="300"/>
      <c r="AT85" s="300"/>
      <c r="AU85" s="300"/>
      <c r="AV85" s="300"/>
      <c r="AW85" s="300"/>
      <c r="AX85" s="300"/>
      <c r="AY85" s="301" t="s">
        <v>305</v>
      </c>
      <c r="AZ85" s="302" t="s">
        <v>144</v>
      </c>
      <c r="BA85" s="302"/>
      <c r="BB85" s="302"/>
      <c r="BC85" s="302"/>
      <c r="BD85" s="302"/>
      <c r="BE85" s="302"/>
      <c r="BF85" s="302"/>
      <c r="BG85" s="302"/>
      <c r="BH85" s="302"/>
      <c r="BI85" s="302"/>
      <c r="BJ85" s="302"/>
      <c r="BK85" s="303" t="s">
        <v>305</v>
      </c>
      <c r="BL85" s="304"/>
      <c r="BN85" s="304"/>
      <c r="BO85" s="304"/>
      <c r="BP85" s="304"/>
      <c r="BQ85" s="304"/>
      <c r="BR85" s="305"/>
      <c r="BS85" s="306"/>
      <c r="BT85" s="304"/>
      <c r="BU85" s="304"/>
      <c r="BV85" s="305"/>
      <c r="BW85" s="305"/>
      <c r="BX85" s="304"/>
      <c r="BY85" s="304"/>
      <c r="BZ85" s="304"/>
      <c r="CA85" s="304"/>
      <c r="CC85" s="304"/>
      <c r="CD85" s="305"/>
      <c r="CF85" s="304"/>
      <c r="CG85" s="305"/>
    </row>
    <row r="86" spans="1:85" s="321" customFormat="1" x14ac:dyDescent="0.25">
      <c r="A86" s="307" t="s">
        <v>254</v>
      </c>
      <c r="B86" s="308"/>
      <c r="C86" s="309"/>
      <c r="D86" s="310">
        <v>-1607389.0000000009</v>
      </c>
      <c r="E86" s="311">
        <v>73755452.430000022</v>
      </c>
      <c r="F86" s="311">
        <v>10000000.000000002</v>
      </c>
      <c r="G86" s="311">
        <v>0</v>
      </c>
      <c r="H86" s="311">
        <v>8526810.9699999988</v>
      </c>
      <c r="I86" s="311">
        <v>27766916.009999998</v>
      </c>
      <c r="J86" s="311">
        <v>-8235169.7299999977</v>
      </c>
      <c r="K86" s="311">
        <v>290468.21999999986</v>
      </c>
      <c r="L86" s="311">
        <v>0</v>
      </c>
      <c r="M86" s="311">
        <v>13533147.290000008</v>
      </c>
      <c r="N86" s="311">
        <v>106465420.64999998</v>
      </c>
      <c r="O86" s="311">
        <v>4271226.1399999969</v>
      </c>
      <c r="P86" s="310">
        <v>0</v>
      </c>
      <c r="Q86" s="311">
        <v>0</v>
      </c>
      <c r="R86" s="311">
        <v>0</v>
      </c>
      <c r="S86" s="311">
        <v>0</v>
      </c>
      <c r="T86" s="311">
        <v>0</v>
      </c>
      <c r="U86" s="311">
        <v>0</v>
      </c>
      <c r="V86" s="311">
        <v>0</v>
      </c>
      <c r="W86" s="311">
        <v>0</v>
      </c>
      <c r="X86" s="311">
        <v>0</v>
      </c>
      <c r="Y86" s="311">
        <v>0</v>
      </c>
      <c r="Z86" s="311">
        <v>0</v>
      </c>
      <c r="AA86" s="312">
        <v>0</v>
      </c>
      <c r="AB86" s="313"/>
      <c r="AC86" s="313"/>
      <c r="AD86" s="313"/>
      <c r="AE86" s="313"/>
      <c r="AF86" s="313"/>
      <c r="AG86" s="313"/>
      <c r="AH86" s="313"/>
      <c r="AI86" s="313"/>
      <c r="AJ86" s="313"/>
      <c r="AK86" s="313"/>
      <c r="AL86" s="313"/>
      <c r="AM86" s="313"/>
      <c r="AN86" s="310">
        <v>24863.409999981523</v>
      </c>
      <c r="AO86" s="311">
        <v>114566.77</v>
      </c>
      <c r="AP86" s="311">
        <v>9053190.0300000031</v>
      </c>
      <c r="AQ86" s="311">
        <v>0</v>
      </c>
      <c r="AR86" s="311">
        <v>-49336</v>
      </c>
      <c r="AS86" s="311">
        <v>15299538.389999986</v>
      </c>
      <c r="AT86" s="311">
        <v>18261043.979999997</v>
      </c>
      <c r="AU86" s="311">
        <v>30529782.179999996</v>
      </c>
      <c r="AV86" s="311">
        <v>50365153.000000045</v>
      </c>
      <c r="AW86" s="311">
        <v>0</v>
      </c>
      <c r="AX86" s="311">
        <v>14940655.999999998</v>
      </c>
      <c r="AY86" s="314">
        <v>-299310.00000000012</v>
      </c>
      <c r="AZ86" s="310">
        <v>15608.000000000007</v>
      </c>
      <c r="BA86" s="311">
        <v>22071.9</v>
      </c>
      <c r="BB86" s="311">
        <v>0</v>
      </c>
      <c r="BC86" s="311">
        <v>375</v>
      </c>
      <c r="BD86" s="311">
        <v>6477962.9299999699</v>
      </c>
      <c r="BE86" s="311">
        <v>4064921.6199999936</v>
      </c>
      <c r="BF86" s="311">
        <v>0</v>
      </c>
      <c r="BG86" s="311">
        <v>0</v>
      </c>
      <c r="BH86" s="311">
        <v>22506892.789999999</v>
      </c>
      <c r="BI86" s="311">
        <v>5927241.339999998</v>
      </c>
      <c r="BJ86" s="311">
        <v>6284160.9999999991</v>
      </c>
      <c r="BK86" s="312">
        <v>-358770.00000000006</v>
      </c>
      <c r="BL86" s="315"/>
      <c r="BM86" s="316"/>
      <c r="BN86" s="317"/>
      <c r="BO86" s="318" t="e">
        <v>#VALUE!</v>
      </c>
      <c r="BP86" s="315"/>
      <c r="BQ86" s="315"/>
      <c r="BR86" s="319"/>
      <c r="BS86" s="320"/>
      <c r="BT86" s="315"/>
      <c r="BU86" s="315"/>
      <c r="BV86" s="319"/>
      <c r="BW86" s="319"/>
      <c r="BX86" s="315"/>
      <c r="BY86" s="315"/>
      <c r="BZ86" s="315"/>
      <c r="CA86" s="315"/>
      <c r="CC86" s="315"/>
      <c r="CD86" s="319"/>
      <c r="CF86" s="315"/>
      <c r="CG86" s="319"/>
    </row>
    <row r="87" spans="1:85" s="321" customFormat="1" ht="15.75" thickBot="1" x14ac:dyDescent="0.3">
      <c r="A87" s="322" t="s">
        <v>255</v>
      </c>
      <c r="B87" s="323"/>
      <c r="C87" s="324"/>
      <c r="D87" s="325">
        <v>27980661.09</v>
      </c>
      <c r="E87" s="326">
        <v>2852279</v>
      </c>
      <c r="F87" s="326">
        <v>974983.09</v>
      </c>
      <c r="G87" s="326"/>
      <c r="H87" s="326"/>
      <c r="I87" s="326"/>
      <c r="J87" s="326"/>
      <c r="K87" s="326"/>
      <c r="L87" s="326"/>
      <c r="M87" s="326"/>
      <c r="N87" s="326"/>
      <c r="O87" s="326"/>
      <c r="P87" s="325"/>
      <c r="Q87" s="326"/>
      <c r="R87" s="326"/>
      <c r="S87" s="326"/>
      <c r="T87" s="326"/>
      <c r="U87" s="326"/>
      <c r="V87" s="326"/>
      <c r="W87" s="326"/>
      <c r="X87" s="326"/>
      <c r="Y87" s="326"/>
      <c r="Z87" s="326"/>
      <c r="AA87" s="327"/>
      <c r="AB87" s="328"/>
      <c r="AC87" s="328"/>
      <c r="AD87" s="328"/>
      <c r="AE87" s="328"/>
      <c r="AF87" s="328"/>
      <c r="AG87" s="328"/>
      <c r="AH87" s="328"/>
      <c r="AI87" s="328"/>
      <c r="AJ87" s="328"/>
      <c r="AK87" s="328"/>
      <c r="AL87" s="328"/>
      <c r="AM87" s="328"/>
      <c r="AN87" s="325"/>
      <c r="AO87" s="326"/>
      <c r="AP87" s="326"/>
      <c r="AQ87" s="326"/>
      <c r="AR87" s="326"/>
      <c r="AS87" s="326"/>
      <c r="AT87" s="326"/>
      <c r="AU87" s="326"/>
      <c r="AV87" s="326"/>
      <c r="AW87" s="326"/>
      <c r="AX87" s="326"/>
      <c r="AY87" s="327"/>
      <c r="AZ87" s="325"/>
      <c r="BA87" s="326"/>
      <c r="BB87" s="326"/>
      <c r="BC87" s="326"/>
      <c r="BD87" s="326"/>
      <c r="BE87" s="326"/>
      <c r="BF87" s="326"/>
      <c r="BG87" s="326"/>
      <c r="BH87" s="326"/>
      <c r="BI87" s="326"/>
      <c r="BJ87" s="326"/>
      <c r="BK87" s="329"/>
      <c r="BL87" s="315"/>
      <c r="BM87" s="330"/>
      <c r="BN87" s="315"/>
      <c r="BO87" s="315"/>
      <c r="BP87" s="315"/>
      <c r="BQ87" s="315"/>
      <c r="BR87" s="319"/>
      <c r="BS87" s="320"/>
      <c r="BT87" s="315"/>
      <c r="BU87" s="315"/>
      <c r="BV87" s="319"/>
      <c r="BW87" s="319"/>
      <c r="BX87" s="315"/>
      <c r="BY87" s="315"/>
      <c r="BZ87" s="315"/>
      <c r="CA87" s="315"/>
      <c r="CC87" s="315"/>
      <c r="CD87" s="319"/>
      <c r="CF87" s="315"/>
      <c r="CG87" s="319"/>
    </row>
    <row r="88" spans="1:85" s="343" customFormat="1" ht="15.75" thickTop="1" x14ac:dyDescent="0.25">
      <c r="A88" s="331" t="s">
        <v>256</v>
      </c>
      <c r="B88" s="332"/>
      <c r="C88" s="333"/>
      <c r="D88" s="334">
        <v>8606817.0299999714</v>
      </c>
      <c r="E88" s="335">
        <v>96938398.460000038</v>
      </c>
      <c r="F88" s="335">
        <v>6769826.0199998617</v>
      </c>
      <c r="G88" s="335">
        <v>-10699440.279999852</v>
      </c>
      <c r="H88" s="335">
        <v>8641287.0699996948</v>
      </c>
      <c r="I88" s="335">
        <v>26663600.470000982</v>
      </c>
      <c r="J88" s="335">
        <v>-74167058.909999371</v>
      </c>
      <c r="K88" s="335">
        <v>38963952.200000405</v>
      </c>
      <c r="L88" s="335">
        <v>21421102.680000067</v>
      </c>
      <c r="M88" s="335">
        <v>11275102.910000682</v>
      </c>
      <c r="N88" s="335">
        <v>38891105.59999907</v>
      </c>
      <c r="O88" s="335">
        <v>7859706.2600002289</v>
      </c>
      <c r="P88" s="334">
        <v>-10336000</v>
      </c>
      <c r="Q88" s="335">
        <v>-1282000</v>
      </c>
      <c r="R88" s="335">
        <v>-6528000</v>
      </c>
      <c r="S88" s="335">
        <v>15905000</v>
      </c>
      <c r="T88" s="335">
        <v>13009000</v>
      </c>
      <c r="U88" s="335">
        <v>12471000</v>
      </c>
      <c r="V88" s="335">
        <v>-51681000</v>
      </c>
      <c r="W88" s="335">
        <v>22424999.999999881</v>
      </c>
      <c r="X88" s="335">
        <v>34642000</v>
      </c>
      <c r="Y88" s="335">
        <v>9101000</v>
      </c>
      <c r="Z88" s="335">
        <v>-29551000</v>
      </c>
      <c r="AA88" s="336">
        <v>-8175000.0000001192</v>
      </c>
      <c r="AB88" s="334">
        <v>-10336000</v>
      </c>
      <c r="AC88" s="335">
        <v>-1282000</v>
      </c>
      <c r="AD88" s="335">
        <v>-6528000</v>
      </c>
      <c r="AE88" s="335">
        <v>15905000</v>
      </c>
      <c r="AF88" s="335">
        <v>13009000</v>
      </c>
      <c r="AG88" s="335">
        <v>13032838.611938715</v>
      </c>
      <c r="AH88" s="335">
        <v>-51119161.388061166</v>
      </c>
      <c r="AI88" s="335">
        <v>22986838.611938596</v>
      </c>
      <c r="AJ88" s="335">
        <v>35203838.611938715</v>
      </c>
      <c r="AK88" s="335">
        <v>9662838.611938715</v>
      </c>
      <c r="AL88" s="335">
        <v>-28989161.388061166</v>
      </c>
      <c r="AM88" s="336">
        <v>-7613161.3880614042</v>
      </c>
      <c r="AN88" s="334">
        <v>9911847.3400000334</v>
      </c>
      <c r="AO88" s="335">
        <v>39620524.859999895</v>
      </c>
      <c r="AP88" s="335">
        <v>5783426.6799997687</v>
      </c>
      <c r="AQ88" s="335">
        <v>14805164.129999936</v>
      </c>
      <c r="AR88" s="335">
        <v>31819875.720000029</v>
      </c>
      <c r="AS88" s="335">
        <v>10379666.809999824</v>
      </c>
      <c r="AT88" s="335">
        <v>16776624.170000196</v>
      </c>
      <c r="AU88" s="335">
        <v>61952323.560000122</v>
      </c>
      <c r="AV88" s="335">
        <v>67818782.00000006</v>
      </c>
      <c r="AW88" s="335">
        <v>-19237466.350000143</v>
      </c>
      <c r="AX88" s="335">
        <v>-35016789.660000324</v>
      </c>
      <c r="AY88" s="336">
        <v>-53625182.290000319</v>
      </c>
      <c r="AZ88" s="334">
        <v>13652533.82000047</v>
      </c>
      <c r="BA88" s="335">
        <v>36574211.250000119</v>
      </c>
      <c r="BB88" s="335">
        <v>27138878.729999721</v>
      </c>
      <c r="BC88" s="335">
        <v>23219788.629999816</v>
      </c>
      <c r="BD88" s="335">
        <v>38147996.700000048</v>
      </c>
      <c r="BE88" s="335">
        <v>9362867.810000062</v>
      </c>
      <c r="BF88" s="335">
        <v>13270877.200000107</v>
      </c>
      <c r="BG88" s="335">
        <v>24365891.880000353</v>
      </c>
      <c r="BH88" s="335">
        <v>45369197.59000057</v>
      </c>
      <c r="BI88" s="335">
        <v>-923928.88999944925</v>
      </c>
      <c r="BJ88" s="335">
        <v>-52616977.960000277</v>
      </c>
      <c r="BK88" s="337">
        <v>8612872.3500005007</v>
      </c>
      <c r="BL88" s="338"/>
      <c r="BM88" s="339"/>
      <c r="BN88" s="338"/>
      <c r="BO88" s="338"/>
      <c r="BP88" s="338"/>
      <c r="BQ88" s="338"/>
      <c r="BR88" s="340"/>
      <c r="BS88" s="341"/>
      <c r="BT88" s="338"/>
      <c r="BU88" s="338"/>
      <c r="BV88" s="340"/>
      <c r="BW88" s="340"/>
      <c r="BX88" s="342"/>
      <c r="BY88" s="338"/>
      <c r="BZ88" s="338"/>
      <c r="CA88" s="338"/>
      <c r="CC88" s="338"/>
      <c r="CD88" s="340"/>
      <c r="CF88" s="338"/>
      <c r="CG88" s="340"/>
    </row>
    <row r="89" spans="1:85" s="355" customFormat="1" ht="15.75" thickBot="1" x14ac:dyDescent="0.3">
      <c r="A89" s="344" t="s">
        <v>257</v>
      </c>
      <c r="B89" s="345"/>
      <c r="C89" s="346"/>
      <c r="D89" s="347">
        <v>-17766455.060000028</v>
      </c>
      <c r="E89" s="348">
        <v>20330667.030000016</v>
      </c>
      <c r="F89" s="348">
        <v>-4205157.07000014</v>
      </c>
      <c r="G89" s="348">
        <v>-10699440.279999852</v>
      </c>
      <c r="H89" s="348">
        <v>114476.09999969602</v>
      </c>
      <c r="I89" s="348">
        <v>-1103315.5399990156</v>
      </c>
      <c r="J89" s="348">
        <v>-65931889.179999374</v>
      </c>
      <c r="K89" s="348">
        <v>38673483.980000407</v>
      </c>
      <c r="L89" s="348">
        <v>21421102.680000067</v>
      </c>
      <c r="M89" s="348">
        <v>-2258044.3799993265</v>
      </c>
      <c r="N89" s="348">
        <v>-67574315.050000906</v>
      </c>
      <c r="O89" s="348">
        <v>3588480.120000232</v>
      </c>
      <c r="P89" s="347">
        <v>-10336000</v>
      </c>
      <c r="Q89" s="348">
        <v>-1282000</v>
      </c>
      <c r="R89" s="348">
        <v>-6528000</v>
      </c>
      <c r="S89" s="348">
        <v>15905000</v>
      </c>
      <c r="T89" s="348">
        <v>13009000</v>
      </c>
      <c r="U89" s="348">
        <v>12471000</v>
      </c>
      <c r="V89" s="348">
        <v>-51681000</v>
      </c>
      <c r="W89" s="348">
        <v>22424999.999999881</v>
      </c>
      <c r="X89" s="348">
        <v>34642000</v>
      </c>
      <c r="Y89" s="348">
        <v>9101000</v>
      </c>
      <c r="Z89" s="348">
        <v>-29551000</v>
      </c>
      <c r="AA89" s="349">
        <v>-8175000.0000001192</v>
      </c>
      <c r="AB89" s="347">
        <v>-10336000</v>
      </c>
      <c r="AC89" s="348">
        <v>-1282000</v>
      </c>
      <c r="AD89" s="348">
        <v>-6528000</v>
      </c>
      <c r="AE89" s="348">
        <v>15905000</v>
      </c>
      <c r="AF89" s="348">
        <v>13009000</v>
      </c>
      <c r="AG89" s="348">
        <v>13032838.611938715</v>
      </c>
      <c r="AH89" s="348">
        <v>-51119161.388061166</v>
      </c>
      <c r="AI89" s="348">
        <v>22986838.611938596</v>
      </c>
      <c r="AJ89" s="348">
        <v>35203838.611938715</v>
      </c>
      <c r="AK89" s="348">
        <v>9662838.611938715</v>
      </c>
      <c r="AL89" s="348">
        <v>-28989161.388061166</v>
      </c>
      <c r="AM89" s="349">
        <v>-7613161.3880614042</v>
      </c>
      <c r="AN89" s="347">
        <v>9886983.9300000519</v>
      </c>
      <c r="AO89" s="348">
        <v>39505958.089999892</v>
      </c>
      <c r="AP89" s="348">
        <v>-3269763.3500002343</v>
      </c>
      <c r="AQ89" s="348">
        <v>14805164.129999936</v>
      </c>
      <c r="AR89" s="348">
        <v>31869211.720000029</v>
      </c>
      <c r="AS89" s="348">
        <v>-4919871.5800001621</v>
      </c>
      <c r="AT89" s="348">
        <v>-1484419.8099998012</v>
      </c>
      <c r="AU89" s="348">
        <v>31422541.380000126</v>
      </c>
      <c r="AV89" s="348">
        <v>17453629.000000015</v>
      </c>
      <c r="AW89" s="348">
        <v>-19237466.350000143</v>
      </c>
      <c r="AX89" s="348">
        <v>-49957445.660000324</v>
      </c>
      <c r="AY89" s="349">
        <v>-53325872.290000319</v>
      </c>
      <c r="AZ89" s="347">
        <v>13636925.82000047</v>
      </c>
      <c r="BA89" s="348">
        <v>36552139.350000121</v>
      </c>
      <c r="BB89" s="348">
        <v>27138878.729999721</v>
      </c>
      <c r="BC89" s="348">
        <v>23219413.629999816</v>
      </c>
      <c r="BD89" s="348">
        <v>31670033.770000078</v>
      </c>
      <c r="BE89" s="348">
        <v>5297946.1900000684</v>
      </c>
      <c r="BF89" s="348">
        <v>13270877.200000107</v>
      </c>
      <c r="BG89" s="348">
        <v>24365891.880000353</v>
      </c>
      <c r="BH89" s="348">
        <v>22862304.800000571</v>
      </c>
      <c r="BI89" s="348">
        <v>-6851170.2299994472</v>
      </c>
      <c r="BJ89" s="348">
        <v>-58901138.960000277</v>
      </c>
      <c r="BK89" s="350">
        <v>8971642.3500005007</v>
      </c>
      <c r="BL89" s="351"/>
      <c r="BM89" s="352"/>
      <c r="BN89" s="351"/>
      <c r="BO89" s="351"/>
      <c r="BP89" s="351"/>
      <c r="BQ89" s="351"/>
      <c r="BR89" s="353"/>
      <c r="BS89" s="354"/>
      <c r="BT89" s="351"/>
      <c r="BU89" s="351"/>
      <c r="BV89" s="353"/>
      <c r="BW89" s="353"/>
      <c r="BX89" s="351"/>
      <c r="BY89" s="351"/>
      <c r="BZ89" s="351"/>
      <c r="CA89" s="351"/>
      <c r="CC89" s="351"/>
      <c r="CD89" s="353"/>
      <c r="CF89" s="351"/>
      <c r="CG89" s="353"/>
    </row>
    <row r="90" spans="1:85" s="355" customFormat="1" ht="16.5" thickTop="1" thickBot="1" x14ac:dyDescent="0.3">
      <c r="A90" s="356" t="s">
        <v>258</v>
      </c>
      <c r="B90" s="357"/>
      <c r="C90" s="358"/>
      <c r="D90" s="359">
        <v>-17766455.060000028</v>
      </c>
      <c r="E90" s="360">
        <v>2564211.9699999876</v>
      </c>
      <c r="F90" s="360">
        <v>-1640945.1000001524</v>
      </c>
      <c r="G90" s="360">
        <v>-12340385.380000005</v>
      </c>
      <c r="H90" s="360">
        <v>-12225909.280000309</v>
      </c>
      <c r="I90" s="360">
        <v>-13329224.819999324</v>
      </c>
      <c r="J90" s="360">
        <v>-79261113.999998704</v>
      </c>
      <c r="K90" s="360">
        <v>-40587630.019998297</v>
      </c>
      <c r="L90" s="360">
        <v>-19166527.33999823</v>
      </c>
      <c r="M90" s="360">
        <v>-21424571.719997555</v>
      </c>
      <c r="N90" s="360">
        <v>-88998886.769998461</v>
      </c>
      <c r="O90" s="360">
        <v>-85410406.649998233</v>
      </c>
      <c r="P90" s="361">
        <v>-10336000</v>
      </c>
      <c r="Q90" s="360">
        <v>-11618000</v>
      </c>
      <c r="R90" s="360">
        <v>-18146000</v>
      </c>
      <c r="S90" s="360">
        <v>-2241000</v>
      </c>
      <c r="T90" s="360">
        <v>10768000</v>
      </c>
      <c r="U90" s="360">
        <v>23239000</v>
      </c>
      <c r="V90" s="360">
        <v>-28442000</v>
      </c>
      <c r="W90" s="360">
        <v>-6017000.0000001192</v>
      </c>
      <c r="X90" s="360">
        <v>28624999.999999881</v>
      </c>
      <c r="Y90" s="360">
        <v>37725999.999999881</v>
      </c>
      <c r="Z90" s="360">
        <v>8174999.9999998808</v>
      </c>
      <c r="AA90" s="362">
        <v>-2.384185791015625E-7</v>
      </c>
      <c r="AB90" s="361">
        <v>-10336000.000000238</v>
      </c>
      <c r="AC90" s="360">
        <v>-11618000.000000238</v>
      </c>
      <c r="AD90" s="360">
        <v>-18146000.000000238</v>
      </c>
      <c r="AE90" s="360">
        <v>-2241000.0000002384</v>
      </c>
      <c r="AF90" s="360">
        <v>10767999.999999762</v>
      </c>
      <c r="AG90" s="360">
        <v>23800838.611938477</v>
      </c>
      <c r="AH90" s="360">
        <v>-27318322.776122689</v>
      </c>
      <c r="AI90" s="360">
        <v>-4331484.1641840935</v>
      </c>
      <c r="AJ90" s="360">
        <v>30872354.447754622</v>
      </c>
      <c r="AK90" s="360">
        <v>40535193.059693336</v>
      </c>
      <c r="AL90" s="360">
        <v>11546031.671632171</v>
      </c>
      <c r="AM90" s="362">
        <v>3932870.2835707664</v>
      </c>
      <c r="AN90" s="361">
        <v>9886983.9300000519</v>
      </c>
      <c r="AO90" s="360">
        <v>49392942.019999944</v>
      </c>
      <c r="AP90" s="360">
        <v>46123178.669999711</v>
      </c>
      <c r="AQ90" s="360">
        <v>60928342.799999647</v>
      </c>
      <c r="AR90" s="360">
        <v>92797554.519999683</v>
      </c>
      <c r="AS90" s="360">
        <v>87877682.939999521</v>
      </c>
      <c r="AT90" s="360">
        <v>86393263.129999727</v>
      </c>
      <c r="AU90" s="360">
        <v>117815804.50999986</v>
      </c>
      <c r="AV90" s="360">
        <v>135269433.50999987</v>
      </c>
      <c r="AW90" s="360">
        <v>116031967.15999973</v>
      </c>
      <c r="AX90" s="360">
        <v>66074521.499999404</v>
      </c>
      <c r="AY90" s="360">
        <v>12748649.209999084</v>
      </c>
      <c r="AZ90" s="361">
        <v>13636925.82000047</v>
      </c>
      <c r="BA90" s="360">
        <v>50189065.17000059</v>
      </c>
      <c r="BB90" s="360">
        <v>77327943.900000304</v>
      </c>
      <c r="BC90" s="360">
        <v>100547357.53000012</v>
      </c>
      <c r="BD90" s="360">
        <v>132217391.30000019</v>
      </c>
      <c r="BE90" s="360">
        <v>137515337.49000025</v>
      </c>
      <c r="BF90" s="360">
        <v>150786214.69000036</v>
      </c>
      <c r="BG90" s="360">
        <v>175152106.57000071</v>
      </c>
      <c r="BH90" s="360">
        <v>198014411.37000129</v>
      </c>
      <c r="BI90" s="360">
        <v>191163241.14000183</v>
      </c>
      <c r="BJ90" s="360">
        <v>132262102.18000156</v>
      </c>
      <c r="BK90" s="363">
        <v>141233744.53000206</v>
      </c>
      <c r="BL90" s="351"/>
      <c r="BM90" s="352"/>
      <c r="BN90" s="351"/>
      <c r="BO90" s="351"/>
      <c r="BP90" s="351"/>
      <c r="BQ90" s="351"/>
      <c r="BR90" s="353"/>
      <c r="BS90" s="354"/>
      <c r="BT90" s="351"/>
      <c r="BU90" s="351"/>
      <c r="BV90" s="353"/>
      <c r="BW90" s="353"/>
      <c r="BX90" s="351"/>
      <c r="BY90" s="351"/>
      <c r="BZ90" s="351"/>
      <c r="CA90" s="351"/>
      <c r="CC90" s="351"/>
      <c r="CD90" s="353"/>
      <c r="CF90" s="351"/>
      <c r="CG90" s="353"/>
    </row>
    <row r="91" spans="1:85" s="375" customFormat="1" ht="15.75" thickTop="1" x14ac:dyDescent="0.25">
      <c r="A91" s="364" t="s">
        <v>259</v>
      </c>
      <c r="B91" s="365"/>
      <c r="C91" s="366"/>
      <c r="D91" s="367"/>
      <c r="E91" s="368"/>
      <c r="F91" s="368"/>
      <c r="G91" s="368"/>
      <c r="H91" s="368"/>
      <c r="I91" s="368"/>
      <c r="J91" s="368"/>
      <c r="K91" s="368"/>
      <c r="L91" s="368"/>
      <c r="M91" s="368"/>
      <c r="N91" s="368"/>
      <c r="O91" s="368"/>
      <c r="P91" s="369">
        <v>8.0093411906369164E-2</v>
      </c>
      <c r="Q91" s="370">
        <v>8.0280418164237102E-2</v>
      </c>
      <c r="R91" s="370">
        <v>8.1884632125459697E-2</v>
      </c>
      <c r="S91" s="370">
        <v>8.0707209449615167E-2</v>
      </c>
      <c r="T91" s="370">
        <v>8.0728060321572578E-2</v>
      </c>
      <c r="U91" s="370">
        <v>8.3230816546209438E-2</v>
      </c>
      <c r="V91" s="370">
        <v>8.309202792974299E-2</v>
      </c>
      <c r="W91" s="370">
        <v>8.5411687435003922E-2</v>
      </c>
      <c r="X91" s="370">
        <v>9.0993205222100887E-2</v>
      </c>
      <c r="Y91" s="370">
        <v>8.3546185984565147E-2</v>
      </c>
      <c r="Z91" s="370">
        <v>8.5545914923229688E-2</v>
      </c>
      <c r="AA91" s="371">
        <v>8.4486429991894235E-2</v>
      </c>
      <c r="AB91" s="369"/>
      <c r="AC91" s="370"/>
      <c r="AD91" s="370"/>
      <c r="AE91" s="370"/>
      <c r="AF91" s="370"/>
      <c r="AG91" s="370"/>
      <c r="AH91" s="370"/>
      <c r="AI91" s="370"/>
      <c r="AJ91" s="370"/>
      <c r="AK91" s="370"/>
      <c r="AL91" s="370"/>
      <c r="AM91" s="371"/>
      <c r="AN91" s="369">
        <v>8.4153997342542364E-2</v>
      </c>
      <c r="AO91" s="370">
        <v>6.9571060269711202E-2</v>
      </c>
      <c r="AP91" s="370">
        <v>8.7050967600634313E-2</v>
      </c>
      <c r="AQ91" s="370">
        <v>8.4400056790624123E-2</v>
      </c>
      <c r="AR91" s="370">
        <v>8.2701094999913877E-2</v>
      </c>
      <c r="AS91" s="370">
        <v>8.4318085683489669E-2</v>
      </c>
      <c r="AT91" s="370">
        <v>7.2619599918035488E-2</v>
      </c>
      <c r="AU91" s="370">
        <v>8.5265492416785049E-2</v>
      </c>
      <c r="AV91" s="370">
        <v>8.2151453436264121E-2</v>
      </c>
      <c r="AW91" s="370">
        <v>9.2737572972945215E-2</v>
      </c>
      <c r="AX91" s="370">
        <v>8.9561403733432396E-2</v>
      </c>
      <c r="AY91" s="371">
        <v>8.5469214835622226E-2</v>
      </c>
      <c r="AZ91" s="372">
        <v>9.467640109734847E-2</v>
      </c>
      <c r="BA91" s="373">
        <v>8.7394753401310324E-2</v>
      </c>
      <c r="BB91" s="373">
        <v>7.9042536146876105E-2</v>
      </c>
      <c r="BC91" s="373">
        <v>7.9242154007833757E-2</v>
      </c>
      <c r="BD91" s="373">
        <v>8.9888926045110798E-2</v>
      </c>
      <c r="BE91" s="373">
        <v>8.5332977325168827E-2</v>
      </c>
      <c r="BF91" s="373">
        <v>7.6553953168342473E-2</v>
      </c>
      <c r="BG91" s="373">
        <v>7.6695359903285923E-2</v>
      </c>
      <c r="BH91" s="373">
        <v>7.0183132750839095E-2</v>
      </c>
      <c r="BI91" s="373">
        <v>8.8970042001252456E-2</v>
      </c>
      <c r="BJ91" s="373">
        <v>9.2712171967536075E-2</v>
      </c>
      <c r="BK91" s="374">
        <v>7.9307592185095685E-2</v>
      </c>
      <c r="BM91" s="376"/>
      <c r="BO91" s="377"/>
      <c r="BP91" s="377"/>
      <c r="BQ91" s="377"/>
      <c r="BR91" s="45"/>
      <c r="BS91" s="378"/>
      <c r="BT91" s="377"/>
      <c r="BU91" s="377"/>
      <c r="BV91" s="45"/>
      <c r="BW91" s="45"/>
      <c r="BX91" s="377"/>
      <c r="BY91" s="377"/>
      <c r="BZ91" s="377"/>
      <c r="CA91" s="377"/>
      <c r="CC91" s="377"/>
      <c r="CD91" s="45"/>
      <c r="CF91" s="377"/>
      <c r="CG91" s="45"/>
    </row>
    <row r="92" spans="1:85" s="386" customFormat="1" ht="34.9" customHeight="1" thickBot="1" x14ac:dyDescent="0.35">
      <c r="A92" s="379" t="s">
        <v>260</v>
      </c>
      <c r="B92" s="380"/>
      <c r="C92" s="380"/>
      <c r="D92" s="381"/>
      <c r="E92" s="382"/>
      <c r="F92" s="382"/>
      <c r="G92" s="383"/>
      <c r="H92" s="383"/>
      <c r="I92" s="383"/>
      <c r="J92" s="383"/>
      <c r="K92" s="383"/>
      <c r="L92" s="384"/>
      <c r="M92" s="384"/>
      <c r="N92" s="383"/>
      <c r="O92" s="383"/>
      <c r="P92" s="385"/>
      <c r="Q92" s="385"/>
      <c r="R92" s="385"/>
      <c r="S92" s="385"/>
      <c r="T92" s="385"/>
      <c r="U92" s="385"/>
      <c r="V92" s="385"/>
      <c r="W92" s="385"/>
      <c r="X92" s="385"/>
      <c r="Y92" s="385"/>
      <c r="Z92" s="385"/>
      <c r="AA92" s="385"/>
      <c r="AB92" s="1377" t="s">
        <v>306</v>
      </c>
      <c r="AC92" s="1377"/>
      <c r="AD92" s="1377"/>
      <c r="AE92" s="1377"/>
      <c r="AF92" s="1377"/>
      <c r="AG92" s="1377"/>
      <c r="AH92" s="1377"/>
      <c r="AI92" s="1377"/>
      <c r="AJ92" s="1377"/>
      <c r="AK92" s="1377"/>
      <c r="AL92" s="1377"/>
      <c r="AM92" s="1377"/>
      <c r="AN92" s="385"/>
      <c r="AO92" s="385"/>
      <c r="AP92" s="385"/>
      <c r="AQ92" s="385"/>
      <c r="AR92" s="385"/>
      <c r="AS92" s="385"/>
      <c r="AT92" s="385"/>
      <c r="AU92" s="385"/>
      <c r="AV92" s="385"/>
      <c r="AW92" s="385"/>
      <c r="AX92" s="385"/>
      <c r="AY92" s="385"/>
      <c r="AZ92" s="385"/>
      <c r="BA92" s="385"/>
      <c r="BB92" s="385"/>
      <c r="BC92" s="385"/>
      <c r="BD92" s="385"/>
      <c r="BE92" s="385"/>
      <c r="BF92" s="385"/>
      <c r="BG92" s="385"/>
      <c r="BH92" s="385"/>
      <c r="BI92" s="385"/>
      <c r="BJ92" s="385"/>
      <c r="BK92" s="385"/>
      <c r="BO92" s="387"/>
      <c r="BP92" s="387"/>
      <c r="BQ92" s="387"/>
      <c r="BR92" s="388"/>
      <c r="BS92" s="389"/>
      <c r="BT92" s="387"/>
      <c r="BU92" s="387"/>
      <c r="BV92" s="388"/>
      <c r="BW92" s="388"/>
      <c r="BX92" s="387"/>
      <c r="BY92" s="387"/>
      <c r="BZ92" s="387"/>
      <c r="CA92" s="387"/>
      <c r="CC92" s="387"/>
      <c r="CD92" s="388"/>
      <c r="CF92" s="387"/>
      <c r="CG92" s="388"/>
    </row>
    <row r="93" spans="1:85" s="201" customFormat="1" ht="29.45" customHeight="1" thickBot="1" x14ac:dyDescent="0.3">
      <c r="A93" s="1378" t="s">
        <v>261</v>
      </c>
      <c r="B93" s="1379"/>
      <c r="C93" s="1380"/>
      <c r="D93" s="390">
        <v>131111859.67</v>
      </c>
      <c r="E93" s="390">
        <v>126137994.64</v>
      </c>
      <c r="F93" s="390">
        <v>135436164.44999999</v>
      </c>
      <c r="G93" s="390">
        <v>138991102.28999999</v>
      </c>
      <c r="H93" s="390">
        <v>132077926.28</v>
      </c>
      <c r="I93" s="390">
        <v>134167598.76999995</v>
      </c>
      <c r="J93" s="390">
        <v>125240103.9599999</v>
      </c>
      <c r="K93" s="390">
        <v>126213135.88999997</v>
      </c>
      <c r="L93" s="390">
        <v>130507462.64</v>
      </c>
      <c r="M93" s="390">
        <v>148838096.09000018</v>
      </c>
      <c r="N93" s="390">
        <v>162463599.49000025</v>
      </c>
      <c r="O93" s="390">
        <v>134342216.39000005</v>
      </c>
      <c r="P93" s="391">
        <v>129754436.14282215</v>
      </c>
      <c r="Q93" s="390">
        <v>136586597.06799272</v>
      </c>
      <c r="R93" s="390">
        <v>148049552.51462519</v>
      </c>
      <c r="S93" s="390">
        <v>140751115.02598408</v>
      </c>
      <c r="T93" s="390">
        <v>144557245.21041152</v>
      </c>
      <c r="U93" s="390">
        <v>149746351.41233337</v>
      </c>
      <c r="V93" s="390">
        <v>108470109.79544657</v>
      </c>
      <c r="W93" s="390">
        <v>118576034.30760947</v>
      </c>
      <c r="X93" s="390">
        <v>132926060.01057731</v>
      </c>
      <c r="Y93" s="390">
        <v>144373011.15967274</v>
      </c>
      <c r="Z93" s="390">
        <v>143372990.34074995</v>
      </c>
      <c r="AA93" s="392">
        <v>119862497.01177512</v>
      </c>
      <c r="AB93" s="391">
        <v>129454438.44271532</v>
      </c>
      <c r="AC93" s="390">
        <v>136270803.12518898</v>
      </c>
      <c r="AD93" s="390">
        <v>147707255.73790964</v>
      </c>
      <c r="AE93" s="390">
        <v>140425692.54294246</v>
      </c>
      <c r="AF93" s="390">
        <v>144223022.79470029</v>
      </c>
      <c r="AG93" s="390">
        <v>149400131.56537846</v>
      </c>
      <c r="AH93" s="390">
        <v>108219322.35082194</v>
      </c>
      <c r="AI93" s="390">
        <v>118301881.54152665</v>
      </c>
      <c r="AJ93" s="390">
        <v>132618729.38302527</v>
      </c>
      <c r="AK93" s="390">
        <v>144039214.70081621</v>
      </c>
      <c r="AL93" s="390">
        <v>143041505.97198185</v>
      </c>
      <c r="AM93" s="392">
        <v>119585369.88994774</v>
      </c>
      <c r="AN93" s="393">
        <v>130411874.84000005</v>
      </c>
      <c r="AO93" s="394">
        <v>126031123.91000004</v>
      </c>
      <c r="AP93" s="394">
        <v>132414298.70000009</v>
      </c>
      <c r="AQ93" s="394">
        <v>142995656.98000011</v>
      </c>
      <c r="AR93" s="394">
        <v>138453139.21000004</v>
      </c>
      <c r="AS93" s="394">
        <v>136884955.21999997</v>
      </c>
      <c r="AT93" s="394">
        <v>110113811.46999998</v>
      </c>
      <c r="AU93" s="394">
        <v>112373447.51000004</v>
      </c>
      <c r="AV93" s="394">
        <v>119539721.77999987</v>
      </c>
      <c r="AW93" s="394">
        <v>152922545.83000001</v>
      </c>
      <c r="AX93" s="394">
        <v>144445021.70999992</v>
      </c>
      <c r="AY93" s="395">
        <v>123370594.74999996</v>
      </c>
      <c r="AZ93" s="396">
        <v>110830450.73999988</v>
      </c>
      <c r="BA93" s="397">
        <v>103017063.97</v>
      </c>
      <c r="BB93" s="397">
        <v>126315303.85000004</v>
      </c>
      <c r="BC93" s="397">
        <v>115378234.01000002</v>
      </c>
      <c r="BD93" s="397">
        <v>119799834.66999999</v>
      </c>
      <c r="BE93" s="397">
        <v>139140116.36000001</v>
      </c>
      <c r="BF93" s="397">
        <v>50586624.730000019</v>
      </c>
      <c r="BG93" s="397">
        <v>119675946.00000003</v>
      </c>
      <c r="BH93" s="397">
        <v>120288346.62</v>
      </c>
      <c r="BI93" s="397">
        <v>128433755.50999993</v>
      </c>
      <c r="BJ93" s="397">
        <v>138270621.35000002</v>
      </c>
      <c r="BK93" s="398">
        <v>97100278.699999958</v>
      </c>
      <c r="BM93" s="399"/>
      <c r="BO93" s="400"/>
      <c r="BP93" s="400"/>
      <c r="BQ93" s="400"/>
      <c r="BR93" s="401"/>
      <c r="BS93" s="402"/>
      <c r="BT93" s="400"/>
      <c r="BU93" s="400"/>
      <c r="BV93" s="401"/>
      <c r="BW93" s="401"/>
      <c r="BX93" s="400"/>
      <c r="BY93" s="400"/>
      <c r="BZ93" s="400"/>
      <c r="CA93" s="400"/>
      <c r="CC93" s="400"/>
      <c r="CD93" s="401"/>
      <c r="CF93" s="400"/>
      <c r="CG93" s="401"/>
    </row>
    <row r="94" spans="1:85" ht="15.75" thickTop="1" x14ac:dyDescent="0.25">
      <c r="A94" s="403" t="s">
        <v>262</v>
      </c>
      <c r="B94" s="404"/>
      <c r="C94" s="405"/>
      <c r="D94" s="406">
        <v>33879178.910000011</v>
      </c>
      <c r="E94" s="407">
        <v>31717002.67000002</v>
      </c>
      <c r="F94" s="407">
        <v>32874234.73999998</v>
      </c>
      <c r="G94" s="407">
        <v>35818824.609999985</v>
      </c>
      <c r="H94" s="407">
        <v>33273882.540000018</v>
      </c>
      <c r="I94" s="407">
        <v>34511353.059999973</v>
      </c>
      <c r="J94" s="407">
        <v>34746028.889999986</v>
      </c>
      <c r="K94" s="407">
        <v>34834281.17999997</v>
      </c>
      <c r="L94" s="407">
        <v>32816454.069999989</v>
      </c>
      <c r="M94" s="407">
        <v>41400617.030000031</v>
      </c>
      <c r="N94" s="407">
        <v>39566546.710000008</v>
      </c>
      <c r="O94" s="407">
        <v>40005276.980000019</v>
      </c>
      <c r="P94" s="1408"/>
      <c r="Q94" s="1409"/>
      <c r="R94" s="1409"/>
      <c r="S94" s="1409"/>
      <c r="T94" s="1409"/>
      <c r="U94" s="1409"/>
      <c r="V94" s="1409"/>
      <c r="W94" s="1409"/>
      <c r="X94" s="1409"/>
      <c r="Y94" s="1409"/>
      <c r="Z94" s="1409"/>
      <c r="AA94" s="1410"/>
      <c r="AB94" s="406">
        <v>34882117.805634521</v>
      </c>
      <c r="AC94" s="407">
        <v>36718819.881828129</v>
      </c>
      <c r="AD94" s="407">
        <v>39800426.755369261</v>
      </c>
      <c r="AE94" s="407">
        <v>37838374.714268997</v>
      </c>
      <c r="AF94" s="407">
        <v>38861583.518711269</v>
      </c>
      <c r="AG94" s="407">
        <v>40256580.24654685</v>
      </c>
      <c r="AH94" s="407">
        <v>29160214.176493775</v>
      </c>
      <c r="AI94" s="407">
        <v>31877007.989848234</v>
      </c>
      <c r="AJ94" s="407">
        <v>35734751.138867334</v>
      </c>
      <c r="AK94" s="407">
        <v>38812055.548395053</v>
      </c>
      <c r="AL94" s="407">
        <v>38543218.157931149</v>
      </c>
      <c r="AM94" s="408">
        <v>32222850.066105783</v>
      </c>
      <c r="AN94" s="406">
        <v>38751651.090000026</v>
      </c>
      <c r="AO94" s="407">
        <v>36798249.149999999</v>
      </c>
      <c r="AP94" s="407">
        <v>36114171.830000013</v>
      </c>
      <c r="AQ94" s="407">
        <v>37480885.319999978</v>
      </c>
      <c r="AR94" s="407">
        <v>38418069.860000014</v>
      </c>
      <c r="AS94" s="407">
        <v>36462323.640000023</v>
      </c>
      <c r="AT94" s="407">
        <v>34322637.170000024</v>
      </c>
      <c r="AU94" s="407">
        <v>32272759.01000002</v>
      </c>
      <c r="AV94" s="407">
        <v>30394983.859999977</v>
      </c>
      <c r="AW94" s="407">
        <v>36979063.479999982</v>
      </c>
      <c r="AX94" s="407">
        <v>35542367.329999991</v>
      </c>
      <c r="AY94" s="408">
        <v>34426839.499999993</v>
      </c>
      <c r="AZ94" s="409">
        <v>35442085.599999994</v>
      </c>
      <c r="BA94" s="410">
        <v>29495503.680000007</v>
      </c>
      <c r="BB94" s="410">
        <v>27317769.419999983</v>
      </c>
      <c r="BC94" s="410">
        <v>30267243.59</v>
      </c>
      <c r="BD94" s="410">
        <v>29500993.490000006</v>
      </c>
      <c r="BE94" s="410">
        <v>40806332.080000021</v>
      </c>
      <c r="BF94" s="410">
        <v>7969782.4600000111</v>
      </c>
      <c r="BG94" s="410">
        <v>32584176.450000018</v>
      </c>
      <c r="BH94" s="410">
        <v>29164855.229999982</v>
      </c>
      <c r="BI94" s="410">
        <v>33915382.240000002</v>
      </c>
      <c r="BJ94" s="410">
        <v>32596003.650000006</v>
      </c>
      <c r="BK94" s="411">
        <v>25216484.090000015</v>
      </c>
      <c r="CA94" s="41"/>
    </row>
    <row r="95" spans="1:85" x14ac:dyDescent="0.25">
      <c r="A95" s="412" t="s">
        <v>263</v>
      </c>
      <c r="B95" s="413"/>
      <c r="C95" s="414"/>
      <c r="D95" s="415">
        <v>79608567.539999977</v>
      </c>
      <c r="E95" s="416">
        <v>76030801.560000032</v>
      </c>
      <c r="F95" s="416">
        <v>84266424.270000026</v>
      </c>
      <c r="G95" s="416">
        <v>85578426.800000101</v>
      </c>
      <c r="H95" s="416">
        <v>81209427.560000032</v>
      </c>
      <c r="I95" s="416">
        <v>83184215.50999999</v>
      </c>
      <c r="J95" s="416">
        <v>74454209.609999925</v>
      </c>
      <c r="K95" s="416">
        <v>74335510.890000001</v>
      </c>
      <c r="L95" s="416">
        <v>79414379.780000016</v>
      </c>
      <c r="M95" s="416">
        <v>87288263.240000114</v>
      </c>
      <c r="N95" s="416">
        <v>103742909.2600002</v>
      </c>
      <c r="O95" s="416">
        <v>76794081.549999982</v>
      </c>
      <c r="P95" s="1411"/>
      <c r="Q95" s="1412"/>
      <c r="R95" s="1412"/>
      <c r="S95" s="1412"/>
      <c r="T95" s="1412"/>
      <c r="U95" s="1412"/>
      <c r="V95" s="1412"/>
      <c r="W95" s="1412"/>
      <c r="X95" s="1412"/>
      <c r="Y95" s="1412"/>
      <c r="Z95" s="1412"/>
      <c r="AA95" s="1413"/>
      <c r="AB95" s="415">
        <v>77482895.57359013</v>
      </c>
      <c r="AC95" s="416">
        <v>81562722.261937529</v>
      </c>
      <c r="AD95" s="416">
        <v>88407829.113301814</v>
      </c>
      <c r="AE95" s="416">
        <v>84049565.25278689</v>
      </c>
      <c r="AF95" s="416">
        <v>86322396.890657574</v>
      </c>
      <c r="AG95" s="416">
        <v>89421073.020090416</v>
      </c>
      <c r="AH95" s="416">
        <v>64772954.512980431</v>
      </c>
      <c r="AI95" s="416">
        <v>70807709.985915512</v>
      </c>
      <c r="AJ95" s="416">
        <v>79376831.598047003</v>
      </c>
      <c r="AK95" s="416">
        <v>86212381.478939563</v>
      </c>
      <c r="AL95" s="416">
        <v>85615218.784642741</v>
      </c>
      <c r="AM95" s="417">
        <v>71575921.527110666</v>
      </c>
      <c r="AN95" s="415">
        <v>75134653.630000025</v>
      </c>
      <c r="AO95" s="416">
        <v>73439359.600000024</v>
      </c>
      <c r="AP95" s="416">
        <v>79169988.880000055</v>
      </c>
      <c r="AQ95" s="416">
        <v>87536623.090000108</v>
      </c>
      <c r="AR95" s="416">
        <v>81405074.670000017</v>
      </c>
      <c r="AS95" s="416">
        <v>83099834.899999946</v>
      </c>
      <c r="AT95" s="416">
        <v>61383060.899999976</v>
      </c>
      <c r="AU95" s="416">
        <v>62567824.210000001</v>
      </c>
      <c r="AV95" s="416">
        <v>71169691.709999904</v>
      </c>
      <c r="AW95" s="416">
        <v>94686392.890000015</v>
      </c>
      <c r="AX95" s="416">
        <v>86265374.849999934</v>
      </c>
      <c r="AY95" s="417">
        <v>70617221.839999974</v>
      </c>
      <c r="AZ95" s="418">
        <v>59209737.319999903</v>
      </c>
      <c r="BA95" s="419">
        <v>57558882.660000019</v>
      </c>
      <c r="BB95" s="419">
        <v>80441507.600000039</v>
      </c>
      <c r="BC95" s="419">
        <v>68829198.090000033</v>
      </c>
      <c r="BD95" s="419">
        <v>73662631.539999992</v>
      </c>
      <c r="BE95" s="419">
        <v>80989332.130000025</v>
      </c>
      <c r="BF95" s="419">
        <v>29822432.140000004</v>
      </c>
      <c r="BG95" s="419">
        <v>70306823.969999999</v>
      </c>
      <c r="BH95" s="419">
        <v>73856494.300000027</v>
      </c>
      <c r="BI95" s="419">
        <v>74508207.889999926</v>
      </c>
      <c r="BJ95" s="419">
        <v>84451789.450000018</v>
      </c>
      <c r="BK95" s="420">
        <v>51463134.629999973</v>
      </c>
      <c r="CA95" s="41"/>
    </row>
    <row r="96" spans="1:85" ht="15.75" thickBot="1" x14ac:dyDescent="0.3">
      <c r="A96" s="421" t="s">
        <v>264</v>
      </c>
      <c r="B96" s="422"/>
      <c r="C96" s="423"/>
      <c r="D96" s="424">
        <v>17624113.220000006</v>
      </c>
      <c r="E96" s="425">
        <v>18390190.409999996</v>
      </c>
      <c r="F96" s="425">
        <v>18295505.439999994</v>
      </c>
      <c r="G96" s="425">
        <v>17593850.880000006</v>
      </c>
      <c r="H96" s="425">
        <v>17594616.180000011</v>
      </c>
      <c r="I96" s="425">
        <v>16472030.200000001</v>
      </c>
      <c r="J96" s="425">
        <v>16039865.459999995</v>
      </c>
      <c r="K96" s="425">
        <v>17043343.819999997</v>
      </c>
      <c r="L96" s="425">
        <v>18276628.789999988</v>
      </c>
      <c r="M96" s="425">
        <v>20149215.820000019</v>
      </c>
      <c r="N96" s="425">
        <v>19154143.520000033</v>
      </c>
      <c r="O96" s="425">
        <v>17542857.860000029</v>
      </c>
      <c r="P96" s="1414"/>
      <c r="Q96" s="1415"/>
      <c r="R96" s="1415"/>
      <c r="S96" s="1415"/>
      <c r="T96" s="1415"/>
      <c r="U96" s="1415"/>
      <c r="V96" s="1415"/>
      <c r="W96" s="1415"/>
      <c r="X96" s="1415"/>
      <c r="Y96" s="1415"/>
      <c r="Z96" s="1415"/>
      <c r="AA96" s="1416"/>
      <c r="AB96" s="415">
        <v>17089425.063490704</v>
      </c>
      <c r="AC96" s="425">
        <v>17989260.981423371</v>
      </c>
      <c r="AD96" s="425">
        <v>19498999.869238615</v>
      </c>
      <c r="AE96" s="425">
        <v>18537752.575886615</v>
      </c>
      <c r="AF96" s="425">
        <v>19039042.385331485</v>
      </c>
      <c r="AG96" s="425">
        <v>19722478.298741248</v>
      </c>
      <c r="AH96" s="425">
        <v>14286153.661347767</v>
      </c>
      <c r="AI96" s="425">
        <v>15617163.565762933</v>
      </c>
      <c r="AJ96" s="425">
        <v>17507146.646110978</v>
      </c>
      <c r="AK96" s="425">
        <v>19014777.673481651</v>
      </c>
      <c r="AL96" s="425">
        <v>18883069.029408</v>
      </c>
      <c r="AM96" s="426">
        <v>15786598.296731325</v>
      </c>
      <c r="AN96" s="424">
        <v>16525570.11999999</v>
      </c>
      <c r="AO96" s="425">
        <v>15793515.160000008</v>
      </c>
      <c r="AP96" s="425">
        <v>17130137.990000024</v>
      </c>
      <c r="AQ96" s="425">
        <v>17978148.570000019</v>
      </c>
      <c r="AR96" s="425">
        <v>18629994.680000018</v>
      </c>
      <c r="AS96" s="425">
        <v>17322796.68</v>
      </c>
      <c r="AT96" s="425">
        <v>14408113.399999985</v>
      </c>
      <c r="AU96" s="425">
        <v>17532864.290000007</v>
      </c>
      <c r="AV96" s="425">
        <v>17975046.209999993</v>
      </c>
      <c r="AW96" s="425">
        <v>21257089.460000016</v>
      </c>
      <c r="AX96" s="425">
        <v>22637279.530000009</v>
      </c>
      <c r="AY96" s="426">
        <v>18326533.409999982</v>
      </c>
      <c r="AZ96" s="427">
        <v>16178627.819999978</v>
      </c>
      <c r="BA96" s="428">
        <v>15962677.629999971</v>
      </c>
      <c r="BB96" s="428">
        <v>18556026.830000013</v>
      </c>
      <c r="BC96" s="428">
        <v>16281792.329999991</v>
      </c>
      <c r="BD96" s="428">
        <v>16636209.639999986</v>
      </c>
      <c r="BE96" s="428">
        <v>17344452.149999976</v>
      </c>
      <c r="BF96" s="428">
        <v>12794410.130000003</v>
      </c>
      <c r="BG96" s="428">
        <v>16784945.580000017</v>
      </c>
      <c r="BH96" s="428">
        <v>17266997.09</v>
      </c>
      <c r="BI96" s="428">
        <v>20010165.379999999</v>
      </c>
      <c r="BJ96" s="428">
        <v>21222828.249999985</v>
      </c>
      <c r="BK96" s="429">
        <v>20420659.979999974</v>
      </c>
      <c r="CA96" s="41"/>
    </row>
    <row r="97" spans="1:85" ht="15.75" thickTop="1" x14ac:dyDescent="0.25">
      <c r="A97" s="403" t="s">
        <v>265</v>
      </c>
      <c r="B97" s="404"/>
      <c r="C97" s="405"/>
      <c r="D97" s="406">
        <v>109957803.58790542</v>
      </c>
      <c r="E97" s="407">
        <v>86995653.922866166</v>
      </c>
      <c r="F97" s="407">
        <v>92602472.138385057</v>
      </c>
      <c r="G97" s="407">
        <v>106822420.28906642</v>
      </c>
      <c r="H97" s="407">
        <v>98895255.928539366</v>
      </c>
      <c r="I97" s="407">
        <v>99028688.832308739</v>
      </c>
      <c r="J97" s="407">
        <v>106536579.52120143</v>
      </c>
      <c r="K97" s="407">
        <v>98116432.753990933</v>
      </c>
      <c r="L97" s="407">
        <v>107034411.65216547</v>
      </c>
      <c r="M97" s="407">
        <v>105578572.40304966</v>
      </c>
      <c r="N97" s="407">
        <v>99259753.970521405</v>
      </c>
      <c r="O97" s="407" t="e">
        <v>#VALUE!</v>
      </c>
      <c r="P97" s="406">
        <v>91666666.666666672</v>
      </c>
      <c r="Q97" s="407">
        <v>91666666.666666672</v>
      </c>
      <c r="R97" s="407">
        <v>91666666.666666672</v>
      </c>
      <c r="S97" s="407">
        <v>91666666.666666672</v>
      </c>
      <c r="T97" s="407">
        <v>91666666.666666672</v>
      </c>
      <c r="U97" s="407">
        <v>91666666.666666672</v>
      </c>
      <c r="V97" s="407">
        <v>91666666.666666672</v>
      </c>
      <c r="W97" s="407">
        <v>91666666.666666672</v>
      </c>
      <c r="X97" s="407">
        <v>91666666.666666672</v>
      </c>
      <c r="Y97" s="407">
        <v>91666666.666666672</v>
      </c>
      <c r="Z97" s="407">
        <v>91666666.666666672</v>
      </c>
      <c r="AA97" s="408">
        <v>91666666.666666672</v>
      </c>
      <c r="AB97" s="406">
        <v>91666666.666666672</v>
      </c>
      <c r="AC97" s="407">
        <v>91666666.666666672</v>
      </c>
      <c r="AD97" s="407">
        <v>91666666.666666672</v>
      </c>
      <c r="AE97" s="407">
        <v>91666666.666666672</v>
      </c>
      <c r="AF97" s="407">
        <v>91666666.666666672</v>
      </c>
      <c r="AG97" s="407">
        <v>91666666.666666672</v>
      </c>
      <c r="AH97" s="407">
        <v>91666666.666666672</v>
      </c>
      <c r="AI97" s="407">
        <v>91666666.666666672</v>
      </c>
      <c r="AJ97" s="407">
        <v>91666666.666666672</v>
      </c>
      <c r="AK97" s="407">
        <v>91666666.666666672</v>
      </c>
      <c r="AL97" s="407">
        <v>91666666.666666672</v>
      </c>
      <c r="AM97" s="408">
        <v>91666666.666666672</v>
      </c>
      <c r="AN97" s="406">
        <v>87974111.030000001</v>
      </c>
      <c r="AO97" s="407">
        <v>72729191.409999996</v>
      </c>
      <c r="AP97" s="407">
        <v>91002587.289999962</v>
      </c>
      <c r="AQ97" s="407">
        <v>88231340.180000007</v>
      </c>
      <c r="AR97" s="407">
        <v>86455255.169999987</v>
      </c>
      <c r="AS97" s="407">
        <v>88145648.049999997</v>
      </c>
      <c r="AT97" s="407">
        <v>75916117.449999988</v>
      </c>
      <c r="AU97" s="407">
        <v>89136061.669999987</v>
      </c>
      <c r="AV97" s="407">
        <v>85880662.999999985</v>
      </c>
      <c r="AW97" s="407">
        <v>96947332.259999976</v>
      </c>
      <c r="AX97" s="407">
        <v>93626982.969999984</v>
      </c>
      <c r="AY97" s="408">
        <v>89349031.930000007</v>
      </c>
      <c r="AZ97" s="409">
        <v>83413549.290000007</v>
      </c>
      <c r="BA97" s="410">
        <v>76998137.719999984</v>
      </c>
      <c r="BB97" s="410">
        <v>69639513.210000008</v>
      </c>
      <c r="BC97" s="410">
        <v>69815384.219999999</v>
      </c>
      <c r="BD97" s="410">
        <v>79195599.710000008</v>
      </c>
      <c r="BE97" s="410">
        <v>75181633.730000004</v>
      </c>
      <c r="BF97" s="410">
        <v>67446975.929999992</v>
      </c>
      <c r="BG97" s="410">
        <v>67571560.700000018</v>
      </c>
      <c r="BH97" s="410">
        <v>61834038.209999993</v>
      </c>
      <c r="BI97" s="410">
        <v>78386027.539999992</v>
      </c>
      <c r="BJ97" s="410">
        <v>81682987.910000026</v>
      </c>
      <c r="BK97" s="411">
        <v>69873037.769999996</v>
      </c>
      <c r="CA97" s="41"/>
    </row>
    <row r="98" spans="1:85" x14ac:dyDescent="0.25">
      <c r="A98" s="430" t="s">
        <v>266</v>
      </c>
      <c r="B98" s="431"/>
      <c r="C98" s="432"/>
      <c r="D98" s="433">
        <v>2209811.7300000004</v>
      </c>
      <c r="E98" s="434">
        <v>888932.26999999967</v>
      </c>
      <c r="F98" s="434">
        <v>1923650.5799999989</v>
      </c>
      <c r="G98" s="434">
        <v>1763696.2100000018</v>
      </c>
      <c r="H98" s="434">
        <v>1657000.7499999993</v>
      </c>
      <c r="I98" s="434">
        <v>1549791.6899999997</v>
      </c>
      <c r="J98" s="435">
        <v>971987.70999999985</v>
      </c>
      <c r="K98" s="435">
        <v>1500764.4299999997</v>
      </c>
      <c r="L98" s="435">
        <v>1598849.7100000004</v>
      </c>
      <c r="M98" s="435">
        <v>2118074.2399999993</v>
      </c>
      <c r="N98" s="435">
        <v>1703804.38</v>
      </c>
      <c r="O98" s="435">
        <v>977179.41999999958</v>
      </c>
      <c r="P98" s="433"/>
      <c r="Q98" s="434"/>
      <c r="R98" s="434"/>
      <c r="S98" s="434"/>
      <c r="T98" s="434"/>
      <c r="U98" s="434"/>
      <c r="V98" s="434"/>
      <c r="W98" s="434"/>
      <c r="X98" s="434"/>
      <c r="Y98" s="434"/>
      <c r="Z98" s="434"/>
      <c r="AA98" s="436"/>
      <c r="AB98" s="433"/>
      <c r="AC98" s="434"/>
      <c r="AD98" s="434"/>
      <c r="AE98" s="434"/>
      <c r="AF98" s="434"/>
      <c r="AG98" s="434"/>
      <c r="AH98" s="434"/>
      <c r="AI98" s="434"/>
      <c r="AJ98" s="434"/>
      <c r="AK98" s="434"/>
      <c r="AL98" s="434"/>
      <c r="AM98" s="436"/>
      <c r="AN98" s="433">
        <v>1456574.8199999989</v>
      </c>
      <c r="AO98" s="434">
        <v>984809.69000000018</v>
      </c>
      <c r="AP98" s="434">
        <v>1022298.3199999997</v>
      </c>
      <c r="AQ98" s="434">
        <v>823682.98999999987</v>
      </c>
      <c r="AR98" s="434">
        <v>2665357.5900000008</v>
      </c>
      <c r="AS98" s="434">
        <v>1535354.2299999995</v>
      </c>
      <c r="AT98" s="434">
        <v>1249461.52</v>
      </c>
      <c r="AU98" s="434">
        <v>2535157.4500000011</v>
      </c>
      <c r="AV98" s="434">
        <v>3249751.0199999996</v>
      </c>
      <c r="AW98" s="434">
        <v>2609652.9900000002</v>
      </c>
      <c r="AX98" s="434">
        <v>3108751.7500000009</v>
      </c>
      <c r="AY98" s="436">
        <v>1386211.93</v>
      </c>
      <c r="AZ98" s="437"/>
      <c r="BA98" s="438"/>
      <c r="BB98" s="438"/>
      <c r="BC98" s="438"/>
      <c r="BD98" s="438"/>
      <c r="BE98" s="438"/>
      <c r="BF98" s="438"/>
      <c r="BG98" s="438"/>
      <c r="BH98" s="438"/>
      <c r="BI98" s="438"/>
      <c r="BJ98" s="438"/>
      <c r="BK98" s="439"/>
      <c r="CA98" s="41"/>
    </row>
    <row r="99" spans="1:85" x14ac:dyDescent="0.25">
      <c r="A99" s="440" t="s">
        <v>267</v>
      </c>
      <c r="B99" s="441"/>
      <c r="C99" s="442"/>
      <c r="D99" s="443">
        <v>126040220.68312889</v>
      </c>
      <c r="E99" s="444">
        <v>118651255.76643862</v>
      </c>
      <c r="F99" s="444">
        <v>124572098.79712376</v>
      </c>
      <c r="G99" s="444">
        <v>132802780.38742715</v>
      </c>
      <c r="H99" s="444">
        <v>130503836.49303876</v>
      </c>
      <c r="I99" s="444">
        <v>126271795.1658639</v>
      </c>
      <c r="J99" s="444">
        <v>111423301.07599659</v>
      </c>
      <c r="K99" s="444">
        <v>108481098.67211379</v>
      </c>
      <c r="L99" s="444">
        <v>122872054.75440133</v>
      </c>
      <c r="M99" s="444">
        <v>137090534.27133992</v>
      </c>
      <c r="N99" s="444">
        <v>126199082.35036333</v>
      </c>
      <c r="O99" s="444" t="e">
        <v>#VALUE!</v>
      </c>
      <c r="P99" s="443">
        <v>124416536.72915772</v>
      </c>
      <c r="Q99" s="444">
        <v>120573121.6449219</v>
      </c>
      <c r="R99" s="444">
        <v>130275986.83582017</v>
      </c>
      <c r="S99" s="444">
        <v>124249929.93747775</v>
      </c>
      <c r="T99" s="444">
        <v>131356696.67119776</v>
      </c>
      <c r="U99" s="444">
        <v>129270102.05798295</v>
      </c>
      <c r="V99" s="444">
        <v>97824867.703950971</v>
      </c>
      <c r="W99" s="444">
        <v>107821091.77176115</v>
      </c>
      <c r="X99" s="444">
        <v>118045828.81108807</v>
      </c>
      <c r="Y99" s="444">
        <v>130740502.02676736</v>
      </c>
      <c r="Z99" s="444">
        <v>130084393.66478434</v>
      </c>
      <c r="AA99" s="445">
        <v>102340942.14508991</v>
      </c>
      <c r="AB99" s="443">
        <v>124416536.72915772</v>
      </c>
      <c r="AC99" s="444">
        <v>120573121.6449219</v>
      </c>
      <c r="AD99" s="444">
        <v>130275986.83582017</v>
      </c>
      <c r="AE99" s="444">
        <v>124249929.93747775</v>
      </c>
      <c r="AF99" s="444">
        <v>131356696.67119776</v>
      </c>
      <c r="AG99" s="444">
        <v>129270102.05798295</v>
      </c>
      <c r="AH99" s="444">
        <v>97824867.703950971</v>
      </c>
      <c r="AI99" s="444">
        <v>107821091.77176115</v>
      </c>
      <c r="AJ99" s="444">
        <v>118045828.81108807</v>
      </c>
      <c r="AK99" s="444">
        <v>130740502.02676736</v>
      </c>
      <c r="AL99" s="444">
        <v>130084393.66478434</v>
      </c>
      <c r="AM99" s="445">
        <v>102340942.14508991</v>
      </c>
      <c r="AN99" s="443">
        <v>122844158.51902387</v>
      </c>
      <c r="AO99" s="444">
        <v>112548103.06587113</v>
      </c>
      <c r="AP99" s="444">
        <v>118283394.03563453</v>
      </c>
      <c r="AQ99" s="444">
        <v>122011578.83851416</v>
      </c>
      <c r="AR99" s="444">
        <v>122962988.85882056</v>
      </c>
      <c r="AS99" s="444">
        <v>118504604.03264695</v>
      </c>
      <c r="AT99" s="444">
        <v>96488395.469761848</v>
      </c>
      <c r="AU99" s="444">
        <v>99036754.03505753</v>
      </c>
      <c r="AV99" s="444">
        <v>108514068.20942974</v>
      </c>
      <c r="AW99" s="444">
        <v>127100139.58587416</v>
      </c>
      <c r="AX99" s="444">
        <v>125811226.52618501</v>
      </c>
      <c r="AY99" s="445">
        <v>91200917.913178563</v>
      </c>
      <c r="AZ99" s="446">
        <v>110928677.9116751</v>
      </c>
      <c r="BA99" s="447">
        <v>107106734.80877642</v>
      </c>
      <c r="BB99" s="447">
        <v>118927054.40267769</v>
      </c>
      <c r="BC99" s="447">
        <v>104943504.41049528</v>
      </c>
      <c r="BD99" s="447">
        <v>119331197.71188618</v>
      </c>
      <c r="BE99" s="447">
        <v>117591717.9247935</v>
      </c>
      <c r="BF99" s="447">
        <v>87193138.303438336</v>
      </c>
      <c r="BG99" s="447">
        <v>98910237.778233722</v>
      </c>
      <c r="BH99" s="447">
        <v>106491008.41122921</v>
      </c>
      <c r="BI99" s="447">
        <v>119024176.17350124</v>
      </c>
      <c r="BJ99" s="447">
        <v>115060816.13493124</v>
      </c>
      <c r="BK99" s="448">
        <v>91092802.498364672</v>
      </c>
      <c r="CA99" s="41"/>
    </row>
    <row r="100" spans="1:85" ht="15.75" thickBot="1" x14ac:dyDescent="0.3">
      <c r="A100" s="449" t="s">
        <v>268</v>
      </c>
      <c r="B100" s="450"/>
      <c r="C100" s="451"/>
      <c r="D100" s="452">
        <v>291607413.12537354</v>
      </c>
      <c r="E100" s="453">
        <v>288069120.00651872</v>
      </c>
      <c r="F100" s="453">
        <v>315077422.06268013</v>
      </c>
      <c r="G100" s="453">
        <v>308907841.8599481</v>
      </c>
      <c r="H100" s="453">
        <v>291763474.46882975</v>
      </c>
      <c r="I100" s="453">
        <v>318327819.03423512</v>
      </c>
      <c r="J100" s="453">
        <v>252182543.949494</v>
      </c>
      <c r="K100" s="453">
        <v>272576977.42116731</v>
      </c>
      <c r="L100" s="453">
        <v>285458204.16628516</v>
      </c>
      <c r="M100" s="453">
        <v>302167811.25803763</v>
      </c>
      <c r="N100" s="453">
        <v>286628853.66574878</v>
      </c>
      <c r="O100" s="453" t="e">
        <v>#VALUE!</v>
      </c>
      <c r="P100" s="452">
        <v>275753511.89359421</v>
      </c>
      <c r="Q100" s="453">
        <v>300667699.20649272</v>
      </c>
      <c r="R100" s="453">
        <v>326317239.48857772</v>
      </c>
      <c r="S100" s="453">
        <v>309834500.7609666</v>
      </c>
      <c r="T100" s="453">
        <v>314466055.63106716</v>
      </c>
      <c r="U100" s="453">
        <v>332556148.41251439</v>
      </c>
      <c r="V100" s="453">
        <v>236703109.92281082</v>
      </c>
      <c r="W100" s="453">
        <v>257874130.87280264</v>
      </c>
      <c r="X100" s="453">
        <v>291905687.90710264</v>
      </c>
      <c r="Y100" s="453">
        <v>314514062.00206578</v>
      </c>
      <c r="Z100" s="453">
        <v>312086049.37652731</v>
      </c>
      <c r="AA100" s="454">
        <v>267321804.52547851</v>
      </c>
      <c r="AB100" s="452">
        <v>275753511.89359421</v>
      </c>
      <c r="AC100" s="453">
        <v>300667699.20649272</v>
      </c>
      <c r="AD100" s="453">
        <v>326317239.48857772</v>
      </c>
      <c r="AE100" s="453">
        <v>309834500.7609666</v>
      </c>
      <c r="AF100" s="453">
        <v>314466055.63106716</v>
      </c>
      <c r="AG100" s="453">
        <v>332556148.41251439</v>
      </c>
      <c r="AH100" s="453">
        <v>236703109.92281082</v>
      </c>
      <c r="AI100" s="453">
        <v>257874130.87280264</v>
      </c>
      <c r="AJ100" s="453">
        <v>291905687.90710264</v>
      </c>
      <c r="AK100" s="453">
        <v>314514062.00206578</v>
      </c>
      <c r="AL100" s="453">
        <v>312086049.37652731</v>
      </c>
      <c r="AM100" s="454">
        <v>267321804.52547851</v>
      </c>
      <c r="AN100" s="452">
        <v>255413692.33731675</v>
      </c>
      <c r="AO100" s="453">
        <v>276561819.12653774</v>
      </c>
      <c r="AP100" s="453">
        <v>296883335.03696698</v>
      </c>
      <c r="AQ100" s="453">
        <v>290288438.83275878</v>
      </c>
      <c r="AR100" s="453">
        <v>276077193.18953627</v>
      </c>
      <c r="AS100" s="453">
        <v>299421789.33544648</v>
      </c>
      <c r="AT100" s="453">
        <v>209230526.98681718</v>
      </c>
      <c r="AU100" s="453">
        <v>223923718.58646408</v>
      </c>
      <c r="AV100" s="453">
        <v>249440916.72580865</v>
      </c>
      <c r="AW100" s="453">
        <v>290488812.04724228</v>
      </c>
      <c r="AX100" s="453">
        <v>290441407.46326625</v>
      </c>
      <c r="AY100" s="454">
        <v>241828350.33183867</v>
      </c>
      <c r="AZ100" s="455">
        <v>230239322.35726786</v>
      </c>
      <c r="BA100" s="456">
        <v>252881797.07282817</v>
      </c>
      <c r="BB100" s="456">
        <v>277577251.54601806</v>
      </c>
      <c r="BC100" s="456">
        <v>255538274.95083782</v>
      </c>
      <c r="BD100" s="456">
        <v>277063240.18624038</v>
      </c>
      <c r="BE100" s="456">
        <v>285878976.13835633</v>
      </c>
      <c r="BF100" s="456">
        <v>207191084.12353253</v>
      </c>
      <c r="BG100" s="456">
        <v>229559893.94204828</v>
      </c>
      <c r="BH100" s="456">
        <v>263704894.55241752</v>
      </c>
      <c r="BI100" s="456">
        <v>263391042.1669012</v>
      </c>
      <c r="BJ100" s="456">
        <v>259262614.5797286</v>
      </c>
      <c r="BK100" s="457">
        <v>228711608.38382325</v>
      </c>
      <c r="CA100" s="41"/>
    </row>
    <row r="101" spans="1:85" s="470" customFormat="1" ht="16.5" thickTop="1" thickBot="1" x14ac:dyDescent="0.3">
      <c r="A101" s="458" t="s">
        <v>269</v>
      </c>
      <c r="B101" s="459"/>
      <c r="C101" s="460"/>
      <c r="D101" s="461">
        <v>529815249.12640786</v>
      </c>
      <c r="E101" s="462">
        <v>494604961.96582353</v>
      </c>
      <c r="F101" s="462">
        <v>534175643.57818896</v>
      </c>
      <c r="G101" s="462">
        <v>550296738.7464416</v>
      </c>
      <c r="H101" s="462">
        <v>522819567.64040786</v>
      </c>
      <c r="I101" s="462">
        <v>545178094.72240782</v>
      </c>
      <c r="J101" s="462">
        <v>471114412.25669205</v>
      </c>
      <c r="K101" s="462">
        <v>480675273.27727205</v>
      </c>
      <c r="L101" s="462">
        <v>516963520.28285193</v>
      </c>
      <c r="M101" s="462">
        <v>546954992.17242718</v>
      </c>
      <c r="N101" s="462">
        <v>513791494.36663353</v>
      </c>
      <c r="O101" s="462" t="e">
        <v>#VALUE!</v>
      </c>
      <c r="P101" s="461">
        <v>491836715.28941858</v>
      </c>
      <c r="Q101" s="462">
        <v>512907487.51808131</v>
      </c>
      <c r="R101" s="462">
        <v>548259892.99106455</v>
      </c>
      <c r="S101" s="462">
        <v>525751097.36511099</v>
      </c>
      <c r="T101" s="462">
        <v>537489418.96893156</v>
      </c>
      <c r="U101" s="462">
        <v>553492917.137164</v>
      </c>
      <c r="V101" s="462">
        <v>426194644.29342842</v>
      </c>
      <c r="W101" s="462">
        <v>457361889.31123042</v>
      </c>
      <c r="X101" s="462">
        <v>501618183.38485742</v>
      </c>
      <c r="Y101" s="462">
        <v>536921230.69549978</v>
      </c>
      <c r="Z101" s="462">
        <v>533837109.70797831</v>
      </c>
      <c r="AA101" s="463">
        <v>461329413.33723509</v>
      </c>
      <c r="AB101" s="464">
        <v>491836715.28941858</v>
      </c>
      <c r="AC101" s="465">
        <v>512907487.51808131</v>
      </c>
      <c r="AD101" s="465">
        <v>548259892.99106455</v>
      </c>
      <c r="AE101" s="465">
        <v>525751097.36511099</v>
      </c>
      <c r="AF101" s="465">
        <v>537489418.96893156</v>
      </c>
      <c r="AG101" s="465">
        <v>553492917.137164</v>
      </c>
      <c r="AH101" s="465">
        <v>426194644.29342842</v>
      </c>
      <c r="AI101" s="465">
        <v>457361889.31123042</v>
      </c>
      <c r="AJ101" s="465">
        <v>501618183.38485742</v>
      </c>
      <c r="AK101" s="465">
        <v>536921230.69549978</v>
      </c>
      <c r="AL101" s="465">
        <v>533837109.70797831</v>
      </c>
      <c r="AM101" s="466">
        <v>461329413.33723509</v>
      </c>
      <c r="AN101" s="461">
        <v>467688536.70634061</v>
      </c>
      <c r="AO101" s="462">
        <v>462823923.29240888</v>
      </c>
      <c r="AP101" s="462">
        <v>507191614.68260145</v>
      </c>
      <c r="AQ101" s="462">
        <v>501355040.84127295</v>
      </c>
      <c r="AR101" s="462">
        <v>488160794.80835682</v>
      </c>
      <c r="AS101" s="462">
        <v>507607395.64809346</v>
      </c>
      <c r="AT101" s="462">
        <v>382884501.426579</v>
      </c>
      <c r="AU101" s="462">
        <v>414631691.7415216</v>
      </c>
      <c r="AV101" s="462">
        <v>447085398.95523834</v>
      </c>
      <c r="AW101" s="462">
        <v>517145936.88311642</v>
      </c>
      <c r="AX101" s="462">
        <v>512988368.70945126</v>
      </c>
      <c r="AY101" s="463">
        <v>423764512.10501724</v>
      </c>
      <c r="AZ101" s="467">
        <v>424581549.55894297</v>
      </c>
      <c r="BA101" s="468">
        <v>436986669.60160458</v>
      </c>
      <c r="BB101" s="468">
        <v>466143819.15869576</v>
      </c>
      <c r="BC101" s="468">
        <v>430297163.5813331</v>
      </c>
      <c r="BD101" s="468">
        <v>475590037.60812658</v>
      </c>
      <c r="BE101" s="468">
        <v>478652327.79314983</v>
      </c>
      <c r="BF101" s="468">
        <v>361831198.35697085</v>
      </c>
      <c r="BG101" s="468">
        <v>396041692.42028201</v>
      </c>
      <c r="BH101" s="468">
        <v>432029941.17364669</v>
      </c>
      <c r="BI101" s="468">
        <v>460801245.88040245</v>
      </c>
      <c r="BJ101" s="468">
        <v>456006418.6246599</v>
      </c>
      <c r="BK101" s="469">
        <v>389677448.65218794</v>
      </c>
      <c r="BM101" s="471"/>
      <c r="BP101" s="472"/>
      <c r="BR101" s="473"/>
      <c r="BS101" s="474"/>
      <c r="BT101" s="472"/>
      <c r="BV101" s="473"/>
      <c r="BW101" s="473"/>
      <c r="BY101" s="472"/>
      <c r="BZ101" s="472"/>
      <c r="CA101" s="472"/>
      <c r="CD101" s="473"/>
      <c r="CG101" s="473"/>
    </row>
    <row r="102" spans="1:85" s="488" customFormat="1" ht="19.5" thickBot="1" x14ac:dyDescent="0.35">
      <c r="A102" s="475" t="s">
        <v>270</v>
      </c>
      <c r="B102" s="476"/>
      <c r="C102" s="476"/>
      <c r="D102" s="477" t="e">
        <v>#VALUE!</v>
      </c>
      <c r="E102" s="477" t="e">
        <v>#VALUE!</v>
      </c>
      <c r="F102" s="477" t="e">
        <v>#VALUE!</v>
      </c>
      <c r="G102" s="477" t="e">
        <v>#VALUE!</v>
      </c>
      <c r="H102" s="477" t="e">
        <v>#VALUE!</v>
      </c>
      <c r="I102" s="477" t="e">
        <v>#VALUE!</v>
      </c>
      <c r="J102" s="477" t="e">
        <v>#VALUE!</v>
      </c>
      <c r="K102" s="477" t="e">
        <v>#VALUE!</v>
      </c>
      <c r="L102" s="477" t="e">
        <v>#VALUE!</v>
      </c>
      <c r="M102" s="477" t="e">
        <v>#VALUE!</v>
      </c>
      <c r="N102" s="477" t="e">
        <v>#VALUE!</v>
      </c>
      <c r="O102" s="477" t="e">
        <v>#VALUE!</v>
      </c>
      <c r="P102" s="478">
        <v>8.0801168932054968E-2</v>
      </c>
      <c r="Q102" s="479">
        <v>0.1650639400045178</v>
      </c>
      <c r="R102" s="479">
        <v>0.25513456477715857</v>
      </c>
      <c r="S102" s="479">
        <v>0.34150734239587238</v>
      </c>
      <c r="T102" s="479">
        <v>0.42980854478932262</v>
      </c>
      <c r="U102" s="479">
        <v>0.52073887453093004</v>
      </c>
      <c r="V102" s="479">
        <v>0.59075606597062591</v>
      </c>
      <c r="W102" s="479">
        <v>0.66589355394684246</v>
      </c>
      <c r="X102" s="479">
        <v>0.74830166687354815</v>
      </c>
      <c r="Y102" s="479">
        <v>0.8365095247173957</v>
      </c>
      <c r="Z102" s="479">
        <v>0.92421070916096038</v>
      </c>
      <c r="AA102" s="480">
        <v>1.0000000000000002</v>
      </c>
      <c r="AB102" s="481">
        <v>8.0801168932054968E-2</v>
      </c>
      <c r="AC102" s="482">
        <v>0.1650639400045178</v>
      </c>
      <c r="AD102" s="482">
        <v>0.25513456477715857</v>
      </c>
      <c r="AE102" s="482">
        <v>0.34150734239587238</v>
      </c>
      <c r="AF102" s="482">
        <v>0.42980854478932262</v>
      </c>
      <c r="AG102" s="482">
        <v>0.52073887453093004</v>
      </c>
      <c r="AH102" s="482">
        <v>0.59075606597062591</v>
      </c>
      <c r="AI102" s="482">
        <v>0.66589355394684246</v>
      </c>
      <c r="AJ102" s="482">
        <v>0.74830166687354815</v>
      </c>
      <c r="AK102" s="482">
        <v>0.8365095247173957</v>
      </c>
      <c r="AL102" s="482">
        <v>0.92421070916096038</v>
      </c>
      <c r="AM102" s="482">
        <v>1.0000000000000002</v>
      </c>
      <c r="AN102" s="483">
        <v>8.3021716523716094E-2</v>
      </c>
      <c r="AO102" s="484">
        <v>0.16517989134360272</v>
      </c>
      <c r="AP102" s="484">
        <v>0.25521399556588376</v>
      </c>
      <c r="AQ102" s="484">
        <v>0.34421202055830596</v>
      </c>
      <c r="AR102" s="484">
        <v>0.43086786936312421</v>
      </c>
      <c r="AS102" s="484">
        <v>0.5209757809309864</v>
      </c>
      <c r="AT102" s="484">
        <v>0.58894351168321812</v>
      </c>
      <c r="AU102" s="484">
        <v>0.66254684396914021</v>
      </c>
      <c r="AV102" s="484">
        <v>0.74191119511478398</v>
      </c>
      <c r="AW102" s="484">
        <v>0.83371234054302856</v>
      </c>
      <c r="AX102" s="484">
        <v>0.92477545538199912</v>
      </c>
      <c r="AY102" s="484">
        <v>0.99999999999999989</v>
      </c>
      <c r="AZ102" s="485">
        <v>8.1514865551233343E-2</v>
      </c>
      <c r="BA102" s="486">
        <v>0.16541137414247847</v>
      </c>
      <c r="BB102" s="486">
        <v>0.25490572637170661</v>
      </c>
      <c r="BC102" s="486">
        <v>0.33751792530697855</v>
      </c>
      <c r="BD102" s="486">
        <v>0.42882584486543429</v>
      </c>
      <c r="BE102" s="486">
        <v>0.52072168957742138</v>
      </c>
      <c r="BF102" s="486">
        <v>0.59018919591854535</v>
      </c>
      <c r="BG102" s="486">
        <v>0.66622473100917334</v>
      </c>
      <c r="BH102" s="486">
        <v>0.74916960368548369</v>
      </c>
      <c r="BI102" s="486">
        <v>0.83763824214328175</v>
      </c>
      <c r="BJ102" s="486">
        <v>0.92518632788394162</v>
      </c>
      <c r="BK102" s="487">
        <v>1</v>
      </c>
      <c r="BM102" s="489"/>
      <c r="BS102" s="490"/>
      <c r="BW102" s="491"/>
    </row>
    <row r="103" spans="1:85" s="470" customFormat="1" ht="36.75" customHeight="1" x14ac:dyDescent="0.25">
      <c r="A103" s="492"/>
      <c r="B103" s="493"/>
      <c r="C103" s="493"/>
      <c r="D103" s="493"/>
      <c r="E103" s="493"/>
      <c r="F103" s="493"/>
      <c r="G103" s="493"/>
      <c r="H103" s="493"/>
      <c r="I103" s="493"/>
      <c r="J103" s="493"/>
      <c r="K103" s="493"/>
      <c r="L103" s="493"/>
      <c r="M103" s="493"/>
      <c r="N103" s="493"/>
      <c r="O103" s="493"/>
      <c r="P103" s="493"/>
      <c r="Q103" s="493"/>
      <c r="R103" s="493"/>
      <c r="S103" s="493"/>
      <c r="T103" s="493"/>
      <c r="U103" s="493"/>
      <c r="V103" s="493"/>
      <c r="W103" s="493"/>
      <c r="X103" s="493"/>
      <c r="Y103" s="493"/>
      <c r="Z103" s="493"/>
      <c r="AA103" s="494"/>
      <c r="AB103" s="493"/>
      <c r="AC103" s="493"/>
      <c r="AD103" s="493"/>
      <c r="AE103" s="493"/>
      <c r="AF103" s="493"/>
      <c r="AG103" s="493"/>
      <c r="AH103" s="493"/>
      <c r="AI103" s="493"/>
      <c r="AJ103" s="493"/>
      <c r="AK103" s="493"/>
      <c r="AL103" s="493"/>
      <c r="AM103" s="493"/>
      <c r="AN103" s="493"/>
      <c r="AO103" s="493"/>
      <c r="AP103" s="493"/>
      <c r="AQ103" s="493"/>
      <c r="AR103" s="493"/>
      <c r="AS103" s="493"/>
      <c r="AT103" s="493"/>
      <c r="AU103" s="493"/>
      <c r="AV103" s="493"/>
      <c r="AW103" s="493"/>
      <c r="AX103" s="493"/>
      <c r="AY103" s="494"/>
      <c r="AZ103" s="495"/>
      <c r="BA103" s="495"/>
      <c r="BB103" s="495"/>
      <c r="BC103" s="495"/>
      <c r="BD103" s="495"/>
      <c r="BE103" s="495"/>
      <c r="BF103" s="495"/>
      <c r="BG103" s="495"/>
      <c r="BH103" s="495"/>
      <c r="BI103" s="495"/>
      <c r="BJ103" s="495"/>
      <c r="BK103" s="496"/>
      <c r="BM103" s="471"/>
      <c r="BP103" s="472"/>
      <c r="BR103" s="473"/>
      <c r="BS103" s="474"/>
      <c r="BT103" s="472"/>
      <c r="BV103" s="473"/>
      <c r="BW103" s="473"/>
      <c r="BY103" s="472"/>
      <c r="BZ103" s="472"/>
      <c r="CA103" s="472"/>
      <c r="CD103" s="473"/>
      <c r="CG103" s="473"/>
    </row>
    <row r="104" spans="1:85" s="470" customFormat="1" ht="15.75" thickBot="1" x14ac:dyDescent="0.3">
      <c r="A104" s="492"/>
      <c r="B104" s="493"/>
      <c r="C104" s="493"/>
      <c r="D104" s="497" t="s">
        <v>153</v>
      </c>
      <c r="E104" s="497" t="s">
        <v>154</v>
      </c>
      <c r="F104" s="497" t="s">
        <v>155</v>
      </c>
      <c r="G104" s="497" t="s">
        <v>156</v>
      </c>
      <c r="H104" s="497" t="s">
        <v>157</v>
      </c>
      <c r="I104" s="497" t="s">
        <v>158</v>
      </c>
      <c r="J104" s="498" t="s">
        <v>159</v>
      </c>
      <c r="K104" s="498" t="s">
        <v>160</v>
      </c>
      <c r="L104" s="498" t="s">
        <v>161</v>
      </c>
      <c r="M104" s="498" t="s">
        <v>162</v>
      </c>
      <c r="N104" s="498" t="s">
        <v>163</v>
      </c>
      <c r="O104" s="498" t="s">
        <v>164</v>
      </c>
      <c r="P104" s="499" t="s">
        <v>153</v>
      </c>
      <c r="Q104" s="499" t="s">
        <v>154</v>
      </c>
      <c r="R104" s="499" t="s">
        <v>155</v>
      </c>
      <c r="S104" s="499" t="s">
        <v>156</v>
      </c>
      <c r="T104" s="499" t="s">
        <v>157</v>
      </c>
      <c r="U104" s="499" t="s">
        <v>158</v>
      </c>
      <c r="V104" s="499" t="s">
        <v>159</v>
      </c>
      <c r="W104" s="499" t="s">
        <v>160</v>
      </c>
      <c r="X104" s="499" t="s">
        <v>161</v>
      </c>
      <c r="Y104" s="499" t="s">
        <v>162</v>
      </c>
      <c r="Z104" s="499" t="s">
        <v>163</v>
      </c>
      <c r="AA104" s="499" t="s">
        <v>164</v>
      </c>
      <c r="AB104" s="500" t="s">
        <v>153</v>
      </c>
      <c r="AC104" s="501" t="s">
        <v>154</v>
      </c>
      <c r="AD104" s="501" t="s">
        <v>155</v>
      </c>
      <c r="AE104" s="501" t="s">
        <v>156</v>
      </c>
      <c r="AF104" s="501" t="s">
        <v>157</v>
      </c>
      <c r="AG104" s="501" t="s">
        <v>158</v>
      </c>
      <c r="AH104" s="501" t="s">
        <v>159</v>
      </c>
      <c r="AI104" s="501" t="s">
        <v>160</v>
      </c>
      <c r="AJ104" s="501" t="s">
        <v>161</v>
      </c>
      <c r="AK104" s="501" t="s">
        <v>162</v>
      </c>
      <c r="AL104" s="501" t="s">
        <v>163</v>
      </c>
      <c r="AM104" s="502" t="s">
        <v>164</v>
      </c>
      <c r="AN104" s="503" t="s">
        <v>153</v>
      </c>
      <c r="AO104" s="503" t="s">
        <v>154</v>
      </c>
      <c r="AP104" s="503" t="s">
        <v>155</v>
      </c>
      <c r="AQ104" s="503" t="s">
        <v>156</v>
      </c>
      <c r="AR104" s="503" t="s">
        <v>157</v>
      </c>
      <c r="AS104" s="503" t="s">
        <v>158</v>
      </c>
      <c r="AT104" s="503" t="s">
        <v>159</v>
      </c>
      <c r="AU104" s="503" t="s">
        <v>160</v>
      </c>
      <c r="AV104" s="503" t="s">
        <v>161</v>
      </c>
      <c r="AW104" s="503" t="s">
        <v>162</v>
      </c>
      <c r="AX104" s="503" t="s">
        <v>163</v>
      </c>
      <c r="AY104" s="503" t="s">
        <v>164</v>
      </c>
      <c r="AZ104" s="504" t="s">
        <v>153</v>
      </c>
      <c r="BA104" s="504" t="s">
        <v>154</v>
      </c>
      <c r="BB104" s="504" t="s">
        <v>155</v>
      </c>
      <c r="BC104" s="504" t="s">
        <v>156</v>
      </c>
      <c r="BD104" s="504" t="s">
        <v>157</v>
      </c>
      <c r="BE104" s="504" t="s">
        <v>158</v>
      </c>
      <c r="BF104" s="504" t="s">
        <v>159</v>
      </c>
      <c r="BG104" s="504" t="s">
        <v>160</v>
      </c>
      <c r="BH104" s="504" t="s">
        <v>161</v>
      </c>
      <c r="BI104" s="504" t="s">
        <v>162</v>
      </c>
      <c r="BJ104" s="504" t="s">
        <v>163</v>
      </c>
      <c r="BK104" s="504" t="s">
        <v>164</v>
      </c>
      <c r="BM104" s="471"/>
      <c r="BP104" s="472"/>
      <c r="BR104" s="473"/>
      <c r="BS104" s="474"/>
      <c r="BT104" s="472"/>
      <c r="BV104" s="473"/>
      <c r="BW104" s="473"/>
      <c r="BY104" s="472"/>
      <c r="BZ104" s="472"/>
      <c r="CA104" s="472"/>
      <c r="CD104" s="473"/>
      <c r="CG104" s="473"/>
    </row>
    <row r="105" spans="1:85" s="472" customFormat="1" x14ac:dyDescent="0.25">
      <c r="A105" s="505" t="s">
        <v>271</v>
      </c>
      <c r="B105" s="506"/>
      <c r="C105" s="507"/>
      <c r="D105" s="508">
        <v>14075386.4364076</v>
      </c>
      <c r="E105" s="509">
        <v>30955359.272230644</v>
      </c>
      <c r="F105" s="509">
        <v>61665755.810419247</v>
      </c>
      <c r="G105" s="509">
        <v>101777237.19686161</v>
      </c>
      <c r="H105" s="509">
        <v>126092203.7572694</v>
      </c>
      <c r="I105" s="509">
        <v>154419314.45967746</v>
      </c>
      <c r="J105" s="509">
        <v>46387118.256369695</v>
      </c>
      <c r="K105" s="509">
        <v>52751853.343641773</v>
      </c>
      <c r="L105" s="509">
        <v>53297561.596493855</v>
      </c>
      <c r="M105" s="509">
        <v>80312524.178921193</v>
      </c>
      <c r="N105" s="509">
        <v>-17351005.744445592</v>
      </c>
      <c r="O105" s="509" t="e">
        <v>#VALUE!</v>
      </c>
      <c r="P105" s="508">
        <v>-9131374.6801637411</v>
      </c>
      <c r="Q105" s="509">
        <v>4359016.1583769321</v>
      </c>
      <c r="R105" s="509">
        <v>30740482.595249653</v>
      </c>
      <c r="S105" s="509">
        <v>68565416.332147956</v>
      </c>
      <c r="T105" s="509">
        <v>111353753.90313637</v>
      </c>
      <c r="U105" s="509">
        <v>155441697.74202371</v>
      </c>
      <c r="V105" s="509">
        <v>49853336.836169839</v>
      </c>
      <c r="W105" s="509">
        <v>31111608.704588056</v>
      </c>
      <c r="X105" s="509">
        <v>34474893.732425809</v>
      </c>
      <c r="Y105" s="509">
        <v>62864288.659771681</v>
      </c>
      <c r="Z105" s="509">
        <v>43341826.82879746</v>
      </c>
      <c r="AA105" s="510">
        <v>2.384185791015625E-7</v>
      </c>
      <c r="AB105" s="508">
        <v>-8831376.9800568819</v>
      </c>
      <c r="AC105" s="511">
        <v>4974807.8012875319</v>
      </c>
      <c r="AD105" s="511">
        <v>31698571.01487577</v>
      </c>
      <c r="AE105" s="511">
        <v>69848927.234815598</v>
      </c>
      <c r="AF105" s="511">
        <v>112971487.2215153</v>
      </c>
      <c r="AG105" s="511">
        <v>157433399.24028969</v>
      </c>
      <c r="AH105" s="511">
        <v>52123574.111992836</v>
      </c>
      <c r="AI105" s="511">
        <v>33683747.07942605</v>
      </c>
      <c r="AJ105" s="511">
        <v>37382111.067747951</v>
      </c>
      <c r="AK105" s="511">
        <v>66133050.78688252</v>
      </c>
      <c r="AL105" s="511">
        <v>46969821.657608747</v>
      </c>
      <c r="AM105" s="507">
        <v>3932870.2835711241</v>
      </c>
      <c r="AN105" s="508">
        <v>11052498.046340227</v>
      </c>
      <c r="AO105" s="509">
        <v>47067251.818749189</v>
      </c>
      <c r="AP105" s="509">
        <v>84981666.631350935</v>
      </c>
      <c r="AQ105" s="509">
        <v>132989127.35262424</v>
      </c>
      <c r="AR105" s="509">
        <v>184921877.14098072</v>
      </c>
      <c r="AS105" s="509">
        <v>219841824.70907474</v>
      </c>
      <c r="AT105" s="509">
        <v>136335811.35565352</v>
      </c>
      <c r="AU105" s="509">
        <v>115899756.51717514</v>
      </c>
      <c r="AV105" s="509">
        <v>102066290.89241379</v>
      </c>
      <c r="AW105" s="509">
        <v>116061583.71553004</v>
      </c>
      <c r="AX105" s="509">
        <v>97686330.294981599</v>
      </c>
      <c r="AY105" s="512">
        <v>43489765.091950066</v>
      </c>
      <c r="AZ105" s="513">
        <v>13189989.74894315</v>
      </c>
      <c r="BA105" s="514">
        <v>61314969.390547514</v>
      </c>
      <c r="BB105" s="514">
        <v>128916472.17924333</v>
      </c>
      <c r="BC105" s="514">
        <v>156550515.09057635</v>
      </c>
      <c r="BD105" s="514">
        <v>238277890.89870304</v>
      </c>
      <c r="BE105" s="514">
        <v>297638432.59185278</v>
      </c>
      <c r="BF105" s="514">
        <v>247896183.43882364</v>
      </c>
      <c r="BG105" s="514">
        <v>242878509.90910566</v>
      </c>
      <c r="BH105" s="514">
        <v>271338450.76275241</v>
      </c>
      <c r="BI105" s="514">
        <v>298877170.46315497</v>
      </c>
      <c r="BJ105" s="514">
        <v>248899721.29781485</v>
      </c>
      <c r="BK105" s="515">
        <v>151392327.73619461</v>
      </c>
      <c r="BM105" s="516"/>
      <c r="BR105" s="473"/>
      <c r="BS105" s="474"/>
      <c r="BV105" s="473"/>
      <c r="BW105" s="473"/>
      <c r="CD105" s="473"/>
      <c r="CG105" s="473"/>
    </row>
    <row r="106" spans="1:85" s="472" customFormat="1" ht="15.75" thickBot="1" x14ac:dyDescent="0.3">
      <c r="A106" s="517" t="s">
        <v>272</v>
      </c>
      <c r="B106" s="518"/>
      <c r="C106" s="519"/>
      <c r="D106" s="520">
        <v>14075386.4364076</v>
      </c>
      <c r="E106" s="521">
        <v>16879972.835823044</v>
      </c>
      <c r="F106" s="521">
        <v>30710396.538188607</v>
      </c>
      <c r="G106" s="521">
        <v>40111481.386442363</v>
      </c>
      <c r="H106" s="521">
        <v>24314966.560407788</v>
      </c>
      <c r="I106" s="521">
        <v>28327110.702408068</v>
      </c>
      <c r="J106" s="521">
        <v>-108032196.20330776</v>
      </c>
      <c r="K106" s="521">
        <v>6364735.0872720769</v>
      </c>
      <c r="L106" s="521">
        <v>545708.25285208225</v>
      </c>
      <c r="M106" s="521">
        <v>27014962.582427338</v>
      </c>
      <c r="N106" s="521">
        <v>-97663529.923366785</v>
      </c>
      <c r="O106" s="521" t="e">
        <v>#VALUE!</v>
      </c>
      <c r="P106" s="520">
        <v>-9131374.6801637411</v>
      </c>
      <c r="Q106" s="521">
        <v>13490390.838540673</v>
      </c>
      <c r="R106" s="521">
        <v>26381466.436872721</v>
      </c>
      <c r="S106" s="521">
        <v>37824933.736898303</v>
      </c>
      <c r="T106" s="521">
        <v>42788337.570988417</v>
      </c>
      <c r="U106" s="521">
        <v>44087943.838887334</v>
      </c>
      <c r="V106" s="521">
        <v>-105588360.90585387</v>
      </c>
      <c r="W106" s="521">
        <v>-18741728.131581783</v>
      </c>
      <c r="X106" s="521">
        <v>3363285.0278377533</v>
      </c>
      <c r="Y106" s="521">
        <v>28389394.927345872</v>
      </c>
      <c r="Z106" s="521">
        <v>-19522461.830974221</v>
      </c>
      <c r="AA106" s="522">
        <v>-43341826.828797221</v>
      </c>
      <c r="AB106" s="520">
        <v>-8831376.9800571203</v>
      </c>
      <c r="AC106" s="523">
        <v>13806184.781344414</v>
      </c>
      <c r="AD106" s="523">
        <v>26723763.213588238</v>
      </c>
      <c r="AE106" s="523">
        <v>38150356.219939828</v>
      </c>
      <c r="AF106" s="523">
        <v>43122559.9866997</v>
      </c>
      <c r="AG106" s="523">
        <v>44461912.01877439</v>
      </c>
      <c r="AH106" s="523">
        <v>-105309825.12829685</v>
      </c>
      <c r="AI106" s="523">
        <v>-18439827.032566786</v>
      </c>
      <c r="AJ106" s="523">
        <v>3698363.9883219004</v>
      </c>
      <c r="AK106" s="523">
        <v>28750939.719134569</v>
      </c>
      <c r="AL106" s="523">
        <v>-19163229.129273772</v>
      </c>
      <c r="AM106" s="519">
        <v>-43036951.374037623</v>
      </c>
      <c r="AN106" s="520">
        <v>11052498.046340227</v>
      </c>
      <c r="AO106" s="521">
        <v>36014753.772408962</v>
      </c>
      <c r="AP106" s="521">
        <v>37914414.812601745</v>
      </c>
      <c r="AQ106" s="521">
        <v>48007460.721273303</v>
      </c>
      <c r="AR106" s="521">
        <v>51932749.788356483</v>
      </c>
      <c r="AS106" s="521">
        <v>34919947.568094015</v>
      </c>
      <c r="AT106" s="521">
        <v>-83506013.353421211</v>
      </c>
      <c r="AU106" s="521">
        <v>-20436054.838478386</v>
      </c>
      <c r="AV106" s="521">
        <v>-13833465.624761343</v>
      </c>
      <c r="AW106" s="521">
        <v>13995292.823116243</v>
      </c>
      <c r="AX106" s="521">
        <v>-18375253.420548439</v>
      </c>
      <c r="AY106" s="524">
        <v>-54196565.203031532</v>
      </c>
      <c r="AZ106" s="525">
        <v>13189989.74894315</v>
      </c>
      <c r="BA106" s="526">
        <v>48124979.641604364</v>
      </c>
      <c r="BB106" s="526">
        <v>67601502.788695812</v>
      </c>
      <c r="BC106" s="526">
        <v>27634042.911333025</v>
      </c>
      <c r="BD106" s="526">
        <v>81727375.808126688</v>
      </c>
      <c r="BE106" s="526">
        <v>59360541.693149745</v>
      </c>
      <c r="BF106" s="526">
        <v>-49742249.153029144</v>
      </c>
      <c r="BG106" s="526">
        <v>-5017673.5297179818</v>
      </c>
      <c r="BH106" s="526">
        <v>28459940.853646755</v>
      </c>
      <c r="BI106" s="526">
        <v>27538719.700402558</v>
      </c>
      <c r="BJ106" s="526">
        <v>-49977449.165340126</v>
      </c>
      <c r="BK106" s="527">
        <v>-97507393.561620235</v>
      </c>
      <c r="BM106" s="516"/>
      <c r="BR106" s="473"/>
      <c r="BS106" s="474"/>
      <c r="BV106" s="473"/>
      <c r="BW106" s="473"/>
      <c r="CD106" s="473"/>
      <c r="CG106" s="473"/>
    </row>
    <row r="107" spans="1:85" s="472" customFormat="1" ht="15.75" thickTop="1" x14ac:dyDescent="0.25">
      <c r="A107" s="528" t="s">
        <v>273</v>
      </c>
      <c r="B107" s="529"/>
      <c r="C107" s="530"/>
      <c r="D107" s="531">
        <v>40448658.526407599</v>
      </c>
      <c r="E107" s="532">
        <v>133936362.79223067</v>
      </c>
      <c r="F107" s="532">
        <v>175621742.42041928</v>
      </c>
      <c r="G107" s="532">
        <v>215733223.80686164</v>
      </c>
      <c r="H107" s="532">
        <v>248575001.33726943</v>
      </c>
      <c r="I107" s="532">
        <v>304669028.04967749</v>
      </c>
      <c r="J107" s="532">
        <v>188401662.11636972</v>
      </c>
      <c r="K107" s="532">
        <v>195056865.4236418</v>
      </c>
      <c r="L107" s="532">
        <v>195602573.67649388</v>
      </c>
      <c r="M107" s="532">
        <v>236150683.54892123</v>
      </c>
      <c r="N107" s="532">
        <v>244952574.27555442</v>
      </c>
      <c r="O107" s="532" t="e">
        <v>#VALUE!</v>
      </c>
      <c r="P107" s="531">
        <v>-9131374.6801637411</v>
      </c>
      <c r="Q107" s="532">
        <v>4359016.1583769321</v>
      </c>
      <c r="R107" s="532">
        <v>30740482.595249653</v>
      </c>
      <c r="S107" s="532">
        <v>68565416.332147956</v>
      </c>
      <c r="T107" s="532">
        <v>111353753.90313637</v>
      </c>
      <c r="U107" s="532">
        <v>155441697.74202371</v>
      </c>
      <c r="V107" s="532">
        <v>49853336.836169839</v>
      </c>
      <c r="W107" s="532">
        <v>31111608.704588056</v>
      </c>
      <c r="X107" s="532">
        <v>34474893.732425809</v>
      </c>
      <c r="Y107" s="532">
        <v>62864288.659771681</v>
      </c>
      <c r="Z107" s="532">
        <v>43341826.82879746</v>
      </c>
      <c r="AA107" s="533">
        <v>2.384185791015625E-7</v>
      </c>
      <c r="AB107" s="531">
        <v>-8831376.9800568819</v>
      </c>
      <c r="AC107" s="534">
        <v>4974807.8012875319</v>
      </c>
      <c r="AD107" s="534">
        <v>31698571.01487577</v>
      </c>
      <c r="AE107" s="534">
        <v>69848927.234815598</v>
      </c>
      <c r="AF107" s="534">
        <v>112971487.2215153</v>
      </c>
      <c r="AG107" s="534">
        <v>157433399.24028969</v>
      </c>
      <c r="AH107" s="534">
        <v>52123574.111992836</v>
      </c>
      <c r="AI107" s="534">
        <v>33683747.07942605</v>
      </c>
      <c r="AJ107" s="534">
        <v>37382111.067747951</v>
      </c>
      <c r="AK107" s="534">
        <v>66133050.78688252</v>
      </c>
      <c r="AL107" s="534">
        <v>46969821.657608747</v>
      </c>
      <c r="AM107" s="530">
        <v>3932870.2835711241</v>
      </c>
      <c r="AN107" s="531">
        <v>11077361.456340209</v>
      </c>
      <c r="AO107" s="532">
        <v>47206681.998749174</v>
      </c>
      <c r="AP107" s="532">
        <v>94174286.841350913</v>
      </c>
      <c r="AQ107" s="532">
        <v>142181747.56262422</v>
      </c>
      <c r="AR107" s="532">
        <v>194065161.3509807</v>
      </c>
      <c r="AS107" s="532">
        <v>244284647.3090747</v>
      </c>
      <c r="AT107" s="532">
        <v>179039677.93565351</v>
      </c>
      <c r="AU107" s="532">
        <v>189133405.2771751</v>
      </c>
      <c r="AV107" s="532">
        <v>225665092.65241379</v>
      </c>
      <c r="AW107" s="532">
        <v>239660385.47553003</v>
      </c>
      <c r="AX107" s="532">
        <v>236225788.05498159</v>
      </c>
      <c r="AY107" s="535">
        <v>150988796.96999902</v>
      </c>
      <c r="AZ107" s="536">
        <v>13205597.74894315</v>
      </c>
      <c r="BA107" s="537">
        <v>61352649.290547512</v>
      </c>
      <c r="BB107" s="537">
        <v>128954152.07924333</v>
      </c>
      <c r="BC107" s="537">
        <v>156588569.99057636</v>
      </c>
      <c r="BD107" s="537">
        <v>244793908.72870302</v>
      </c>
      <c r="BE107" s="537">
        <v>308219372.04185277</v>
      </c>
      <c r="BF107" s="537">
        <v>258477122.8888236</v>
      </c>
      <c r="BG107" s="537">
        <v>253459449.35910562</v>
      </c>
      <c r="BH107" s="537">
        <v>304426283.00275236</v>
      </c>
      <c r="BI107" s="537">
        <v>337892244.04315495</v>
      </c>
      <c r="BJ107" s="537">
        <v>294198955.87781483</v>
      </c>
      <c r="BK107" s="538">
        <v>186174209.11000291</v>
      </c>
      <c r="BM107" s="516"/>
      <c r="BR107" s="473"/>
      <c r="BS107" s="474"/>
      <c r="BV107" s="473"/>
      <c r="BW107" s="473"/>
      <c r="CD107" s="473"/>
      <c r="CG107" s="473"/>
    </row>
    <row r="108" spans="1:85" s="472" customFormat="1" ht="15.75" thickBot="1" x14ac:dyDescent="0.3">
      <c r="A108" s="458" t="s">
        <v>274</v>
      </c>
      <c r="B108" s="459"/>
      <c r="C108" s="460"/>
      <c r="D108" s="539">
        <v>40448658.526407599</v>
      </c>
      <c r="E108" s="540">
        <v>93487704.265823066</v>
      </c>
      <c r="F108" s="540">
        <v>41685379.62818861</v>
      </c>
      <c r="G108" s="540">
        <v>40111481.386442363</v>
      </c>
      <c r="H108" s="540">
        <v>32841777.530407786</v>
      </c>
      <c r="I108" s="540">
        <v>56094026.712408066</v>
      </c>
      <c r="J108" s="540">
        <v>-116267365.93330777</v>
      </c>
      <c r="K108" s="540">
        <v>6655203.3072720766</v>
      </c>
      <c r="L108" s="540">
        <v>545708.25285208225</v>
      </c>
      <c r="M108" s="540">
        <v>40548109.872427344</v>
      </c>
      <c r="N108" s="540">
        <v>8801890.7266331911</v>
      </c>
      <c r="O108" s="540" t="e">
        <v>#VALUE!</v>
      </c>
      <c r="P108" s="461">
        <v>-9131374.6801637411</v>
      </c>
      <c r="Q108" s="462">
        <v>13490390.838540673</v>
      </c>
      <c r="R108" s="462">
        <v>26381466.436872721</v>
      </c>
      <c r="S108" s="462">
        <v>37824933.736898303</v>
      </c>
      <c r="T108" s="462">
        <v>42788337.570988417</v>
      </c>
      <c r="U108" s="462">
        <v>44087943.838887334</v>
      </c>
      <c r="V108" s="462">
        <v>-105588360.90585387</v>
      </c>
      <c r="W108" s="462">
        <v>-18741728.131581783</v>
      </c>
      <c r="X108" s="462">
        <v>3363285.0278377533</v>
      </c>
      <c r="Y108" s="462">
        <v>28389394.927345872</v>
      </c>
      <c r="Z108" s="462">
        <v>-19522461.830974221</v>
      </c>
      <c r="AA108" s="541">
        <v>-43341826.828797221</v>
      </c>
      <c r="AB108" s="461">
        <v>-8831376.9800571203</v>
      </c>
      <c r="AC108" s="542">
        <v>13806184.781344414</v>
      </c>
      <c r="AD108" s="542">
        <v>26723763.213588238</v>
      </c>
      <c r="AE108" s="542">
        <v>38150356.219939828</v>
      </c>
      <c r="AF108" s="542">
        <v>43122559.9866997</v>
      </c>
      <c r="AG108" s="542">
        <v>44461912.01877439</v>
      </c>
      <c r="AH108" s="542">
        <v>-105309825.12829685</v>
      </c>
      <c r="AI108" s="542">
        <v>-18439827.032566786</v>
      </c>
      <c r="AJ108" s="542">
        <v>3698363.9883219004</v>
      </c>
      <c r="AK108" s="542">
        <v>28750939.719134569</v>
      </c>
      <c r="AL108" s="542">
        <v>-19163229.129273772</v>
      </c>
      <c r="AM108" s="460">
        <v>-43036951.374037623</v>
      </c>
      <c r="AN108" s="461">
        <v>11077361.456340209</v>
      </c>
      <c r="AO108" s="462">
        <v>36129320.542408966</v>
      </c>
      <c r="AP108" s="462">
        <v>46967604.842601739</v>
      </c>
      <c r="AQ108" s="462">
        <v>48007460.721273303</v>
      </c>
      <c r="AR108" s="462">
        <v>51883413.788356483</v>
      </c>
      <c r="AS108" s="462">
        <v>50219485.958094001</v>
      </c>
      <c r="AT108" s="462">
        <v>-65244969.373421192</v>
      </c>
      <c r="AU108" s="462">
        <v>10093727.341521591</v>
      </c>
      <c r="AV108" s="462">
        <v>36531687.375238687</v>
      </c>
      <c r="AW108" s="462">
        <v>13995292.823116243</v>
      </c>
      <c r="AX108" s="462">
        <v>-3434597.420548439</v>
      </c>
      <c r="AY108" s="462">
        <v>-85236991.084982574</v>
      </c>
      <c r="AZ108" s="467">
        <v>13205597.74894315</v>
      </c>
      <c r="BA108" s="468">
        <v>48147051.541604362</v>
      </c>
      <c r="BB108" s="468">
        <v>67601502.788695812</v>
      </c>
      <c r="BC108" s="468">
        <v>27634417.911333025</v>
      </c>
      <c r="BD108" s="468">
        <v>88205338.738126665</v>
      </c>
      <c r="BE108" s="468">
        <v>63425463.31314975</v>
      </c>
      <c r="BF108" s="468">
        <v>-49742249.153029174</v>
      </c>
      <c r="BG108" s="468">
        <v>-5017673.5297179818</v>
      </c>
      <c r="BH108" s="468">
        <v>50966833.643646747</v>
      </c>
      <c r="BI108" s="468">
        <v>33465961.040402591</v>
      </c>
      <c r="BJ108" s="468">
        <v>-43693288.165340126</v>
      </c>
      <c r="BK108" s="469">
        <v>-108024746.76781192</v>
      </c>
      <c r="BM108" s="516"/>
      <c r="BR108" s="473"/>
      <c r="BS108" s="474"/>
      <c r="BV108" s="473"/>
      <c r="BW108" s="473"/>
      <c r="CD108" s="473"/>
      <c r="CG108" s="473"/>
    </row>
    <row r="109" spans="1:85" s="472" customFormat="1" ht="18.75" customHeight="1" x14ac:dyDescent="0.25">
      <c r="A109" s="494"/>
      <c r="B109" s="494"/>
      <c r="C109" s="494"/>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4"/>
      <c r="Z109" s="494"/>
      <c r="AA109" s="494"/>
      <c r="AB109" s="494"/>
      <c r="AC109" s="494"/>
      <c r="AD109" s="494"/>
      <c r="AE109" s="494"/>
      <c r="AF109" s="494"/>
      <c r="AG109" s="494"/>
      <c r="AH109" s="494"/>
      <c r="AI109" s="494"/>
      <c r="AJ109" s="494"/>
      <c r="AK109" s="494"/>
      <c r="AL109" s="494"/>
      <c r="AM109" s="494"/>
      <c r="AN109" s="494"/>
      <c r="AO109" s="494"/>
      <c r="AP109" s="494"/>
      <c r="AQ109" s="494"/>
      <c r="AR109" s="494"/>
      <c r="AS109" s="494"/>
      <c r="AT109" s="494"/>
      <c r="AU109" s="494"/>
      <c r="AV109" s="494"/>
      <c r="AW109" s="494"/>
      <c r="AX109" s="494"/>
      <c r="AY109" s="494"/>
      <c r="AZ109" s="496"/>
      <c r="BA109" s="496"/>
      <c r="BB109" s="496"/>
      <c r="BC109" s="496"/>
      <c r="BD109" s="496"/>
      <c r="BE109" s="496"/>
      <c r="BF109" s="496"/>
      <c r="BG109" s="496"/>
      <c r="BH109" s="496"/>
      <c r="BI109" s="496"/>
      <c r="BJ109" s="496"/>
      <c r="BK109" s="496"/>
      <c r="BM109" s="516"/>
      <c r="BR109" s="473"/>
      <c r="BS109" s="474"/>
      <c r="BV109" s="473"/>
      <c r="BW109" s="473"/>
      <c r="CD109" s="473"/>
      <c r="CG109" s="473"/>
    </row>
    <row r="110" spans="1:85" ht="18.75" customHeight="1" thickBot="1" x14ac:dyDescent="0.3">
      <c r="A110" s="543" t="s">
        <v>275</v>
      </c>
      <c r="B110" s="543"/>
      <c r="C110" s="544"/>
      <c r="D110" s="545"/>
      <c r="E110" s="545"/>
      <c r="F110" s="545"/>
      <c r="G110" s="545"/>
      <c r="H110" s="545"/>
      <c r="J110" s="41"/>
      <c r="K110" s="41"/>
      <c r="L110" s="41"/>
    </row>
    <row r="111" spans="1:85" s="472" customFormat="1" ht="15.75" thickBot="1" x14ac:dyDescent="0.3">
      <c r="A111" s="546" t="s">
        <v>276</v>
      </c>
      <c r="B111" s="547"/>
      <c r="C111" s="548"/>
      <c r="D111" s="549"/>
      <c r="E111" s="550"/>
      <c r="F111" s="550"/>
      <c r="G111" s="550"/>
      <c r="H111" s="550"/>
      <c r="I111" s="550"/>
      <c r="J111" s="550"/>
      <c r="K111" s="550"/>
      <c r="L111" s="550"/>
      <c r="M111" s="550"/>
      <c r="N111" s="550"/>
      <c r="O111" s="550"/>
      <c r="P111" s="549"/>
      <c r="Q111" s="550"/>
      <c r="R111" s="550"/>
      <c r="S111" s="550"/>
      <c r="T111" s="550"/>
      <c r="U111" s="550"/>
      <c r="V111" s="550"/>
      <c r="W111" s="550"/>
      <c r="X111" s="550"/>
      <c r="Y111" s="550"/>
      <c r="Z111" s="550"/>
      <c r="AA111" s="551"/>
      <c r="AB111" s="549"/>
      <c r="AC111" s="552"/>
      <c r="AD111" s="552"/>
      <c r="AE111" s="552"/>
      <c r="AF111" s="552"/>
      <c r="AG111" s="552"/>
      <c r="AH111" s="552"/>
      <c r="AI111" s="552"/>
      <c r="AJ111" s="552"/>
      <c r="AK111" s="552"/>
      <c r="AL111" s="552"/>
      <c r="AM111" s="553"/>
      <c r="AN111" s="554">
        <v>12085555.951858923</v>
      </c>
      <c r="AO111" s="555">
        <v>49336975.140356995</v>
      </c>
      <c r="AP111" s="555">
        <v>88540759.458768994</v>
      </c>
      <c r="AQ111" s="555">
        <v>137798294.25204855</v>
      </c>
      <c r="AR111" s="555">
        <v>189896809.02093935</v>
      </c>
      <c r="AS111" s="555">
        <v>226130994.90165746</v>
      </c>
      <c r="AT111" s="555">
        <v>143466905.61301044</v>
      </c>
      <c r="AU111" s="555">
        <v>123914168.831239</v>
      </c>
      <c r="AV111" s="555">
        <v>111113468.89718319</v>
      </c>
      <c r="AW111" s="555">
        <v>126320263.33247197</v>
      </c>
      <c r="AX111" s="555">
        <v>109170038.81295812</v>
      </c>
      <c r="AY111" s="556">
        <v>49982436.895100608</v>
      </c>
      <c r="AZ111" s="557"/>
      <c r="BA111" s="558"/>
      <c r="BB111" s="558"/>
      <c r="BC111" s="558"/>
      <c r="BD111" s="558"/>
      <c r="BE111" s="558"/>
      <c r="BF111" s="558"/>
      <c r="BG111" s="558"/>
      <c r="BH111" s="558"/>
      <c r="BI111" s="558"/>
      <c r="BJ111" s="558"/>
      <c r="BK111" s="559"/>
      <c r="BM111" s="516"/>
      <c r="BR111" s="473"/>
      <c r="BS111" s="474"/>
      <c r="BV111" s="473"/>
      <c r="BW111" s="473"/>
      <c r="CD111" s="473"/>
      <c r="CG111" s="473"/>
    </row>
    <row r="112" spans="1:85" s="41" customFormat="1" ht="15.75" thickTop="1" x14ac:dyDescent="0.25">
      <c r="A112" s="560" t="s">
        <v>277</v>
      </c>
      <c r="B112" s="561"/>
      <c r="C112" s="562"/>
      <c r="D112" s="563"/>
      <c r="E112" s="564"/>
      <c r="F112" s="564"/>
      <c r="G112" s="564"/>
      <c r="H112" s="564"/>
      <c r="I112" s="564"/>
      <c r="J112" s="564"/>
      <c r="K112" s="564"/>
      <c r="L112" s="564"/>
      <c r="M112" s="564"/>
      <c r="N112" s="564"/>
      <c r="O112" s="564"/>
      <c r="P112" s="563"/>
      <c r="Q112" s="564"/>
      <c r="R112" s="564"/>
      <c r="S112" s="564"/>
      <c r="T112" s="564"/>
      <c r="U112" s="564"/>
      <c r="V112" s="564"/>
      <c r="W112" s="564"/>
      <c r="X112" s="564"/>
      <c r="Y112" s="564"/>
      <c r="Z112" s="564"/>
      <c r="AA112" s="565"/>
      <c r="AB112" s="563"/>
      <c r="AC112" s="566"/>
      <c r="AD112" s="566"/>
      <c r="AE112" s="566"/>
      <c r="AF112" s="566"/>
      <c r="AG112" s="566"/>
      <c r="AH112" s="566"/>
      <c r="AI112" s="566"/>
      <c r="AJ112" s="566"/>
      <c r="AK112" s="566"/>
      <c r="AL112" s="566"/>
      <c r="AM112" s="567"/>
      <c r="AN112" s="568">
        <v>87678686.873053923</v>
      </c>
      <c r="AO112" s="569">
        <v>72484960.92211996</v>
      </c>
      <c r="AP112" s="569">
        <v>90696993.265629634</v>
      </c>
      <c r="AQ112" s="569">
        <v>87935052.226831481</v>
      </c>
      <c r="AR112" s="569">
        <v>86164931.453475639</v>
      </c>
      <c r="AS112" s="569">
        <v>87849647.857912168</v>
      </c>
      <c r="AT112" s="569">
        <v>75661185.007560909</v>
      </c>
      <c r="AU112" s="569">
        <v>88836735.589133158</v>
      </c>
      <c r="AV112" s="569">
        <v>85592268.810303733</v>
      </c>
      <c r="AW112" s="569">
        <v>96621775.302779749</v>
      </c>
      <c r="AX112" s="569">
        <v>93312576.013368338</v>
      </c>
      <c r="AY112" s="569">
        <v>89048990.677831322</v>
      </c>
      <c r="AZ112" s="570"/>
      <c r="BA112" s="571"/>
      <c r="BB112" s="571"/>
      <c r="BC112" s="571"/>
      <c r="BD112" s="571"/>
      <c r="BE112" s="571"/>
      <c r="BF112" s="571"/>
      <c r="BG112" s="571"/>
      <c r="BH112" s="571"/>
      <c r="BI112" s="571"/>
      <c r="BJ112" s="571"/>
      <c r="BK112" s="572"/>
      <c r="BM112" s="573"/>
      <c r="BR112" s="45"/>
      <c r="BS112" s="378"/>
      <c r="BV112" s="45"/>
      <c r="BW112" s="45"/>
      <c r="CD112" s="45"/>
      <c r="CG112" s="45"/>
    </row>
    <row r="113" spans="1:85" s="41" customFormat="1" x14ac:dyDescent="0.25">
      <c r="A113" s="574" t="s">
        <v>278</v>
      </c>
      <c r="B113" s="575"/>
      <c r="C113" s="576"/>
      <c r="D113" s="577"/>
      <c r="E113" s="578"/>
      <c r="F113" s="578"/>
      <c r="G113" s="578"/>
      <c r="H113" s="578"/>
      <c r="I113" s="578"/>
      <c r="J113" s="578"/>
      <c r="K113" s="578"/>
      <c r="L113" s="578"/>
      <c r="M113" s="578"/>
      <c r="N113" s="578"/>
      <c r="O113" s="578"/>
      <c r="P113" s="577"/>
      <c r="Q113" s="578"/>
      <c r="R113" s="578"/>
      <c r="S113" s="578"/>
      <c r="T113" s="578"/>
      <c r="U113" s="578"/>
      <c r="V113" s="578"/>
      <c r="W113" s="578"/>
      <c r="X113" s="578"/>
      <c r="Y113" s="578"/>
      <c r="Z113" s="578"/>
      <c r="AA113" s="579"/>
      <c r="AB113" s="577"/>
      <c r="AC113" s="580"/>
      <c r="AD113" s="580"/>
      <c r="AE113" s="580"/>
      <c r="AF113" s="580"/>
      <c r="AG113" s="580"/>
      <c r="AH113" s="580"/>
      <c r="AI113" s="580"/>
      <c r="AJ113" s="580"/>
      <c r="AK113" s="580"/>
      <c r="AL113" s="580"/>
      <c r="AM113" s="581"/>
      <c r="AN113" s="582">
        <v>122589580.13103968</v>
      </c>
      <c r="AO113" s="583">
        <v>112314861.90084863</v>
      </c>
      <c r="AP113" s="583">
        <v>118038267.23317264</v>
      </c>
      <c r="AQ113" s="583">
        <v>121758725.86259261</v>
      </c>
      <c r="AR113" s="583">
        <v>122708164.21056063</v>
      </c>
      <c r="AS113" s="583">
        <v>118259018.80151312</v>
      </c>
      <c r="AT113" s="583">
        <v>96288435.939947739</v>
      </c>
      <c r="AU113" s="583">
        <v>98831513.366739333</v>
      </c>
      <c r="AV113" s="583">
        <v>108289187.05194204</v>
      </c>
      <c r="AW113" s="583">
        <v>126836741.23597763</v>
      </c>
      <c r="AX113" s="583">
        <v>125550499.27935879</v>
      </c>
      <c r="AY113" s="583">
        <v>91011915.98630698</v>
      </c>
      <c r="AZ113" s="584"/>
      <c r="BA113" s="585"/>
      <c r="BB113" s="585"/>
      <c r="BC113" s="585"/>
      <c r="BD113" s="585"/>
      <c r="BE113" s="585"/>
      <c r="BF113" s="585"/>
      <c r="BG113" s="585"/>
      <c r="BH113" s="585"/>
      <c r="BI113" s="585"/>
      <c r="BJ113" s="585"/>
      <c r="BK113" s="586"/>
      <c r="BM113" s="573"/>
      <c r="BR113" s="45"/>
      <c r="BS113" s="378"/>
      <c r="BV113" s="45"/>
      <c r="BW113" s="45"/>
      <c r="CD113" s="45"/>
      <c r="CG113" s="45"/>
    </row>
    <row r="114" spans="1:85" s="41" customFormat="1" x14ac:dyDescent="0.25">
      <c r="A114" s="574" t="s">
        <v>279</v>
      </c>
      <c r="B114" s="575"/>
      <c r="C114" s="576"/>
      <c r="D114" s="577"/>
      <c r="E114" s="578"/>
      <c r="F114" s="578"/>
      <c r="G114" s="578"/>
      <c r="H114" s="578"/>
      <c r="I114" s="578"/>
      <c r="J114" s="578"/>
      <c r="K114" s="578"/>
      <c r="L114" s="578"/>
      <c r="M114" s="578"/>
      <c r="N114" s="578"/>
      <c r="O114" s="578"/>
      <c r="P114" s="577"/>
      <c r="Q114" s="578"/>
      <c r="R114" s="578"/>
      <c r="S114" s="578"/>
      <c r="T114" s="578"/>
      <c r="U114" s="578"/>
      <c r="V114" s="578"/>
      <c r="W114" s="578"/>
      <c r="X114" s="578"/>
      <c r="Y114" s="578"/>
      <c r="Z114" s="578"/>
      <c r="AA114" s="579"/>
      <c r="AB114" s="577"/>
      <c r="AC114" s="580"/>
      <c r="AD114" s="580"/>
      <c r="AE114" s="580"/>
      <c r="AF114" s="580"/>
      <c r="AG114" s="580"/>
      <c r="AH114" s="580"/>
      <c r="AI114" s="580"/>
      <c r="AJ114" s="580"/>
      <c r="AK114" s="580"/>
      <c r="AL114" s="580"/>
      <c r="AM114" s="581"/>
      <c r="AN114" s="582">
        <v>256996752.78776574</v>
      </c>
      <c r="AO114" s="583">
        <v>278275956.19552946</v>
      </c>
      <c r="AP114" s="583">
        <v>298723425.36960948</v>
      </c>
      <c r="AQ114" s="583">
        <v>292087653.83385515</v>
      </c>
      <c r="AR114" s="583">
        <v>277788326.53485483</v>
      </c>
      <c r="AS114" s="583">
        <v>301277613.07129228</v>
      </c>
      <c r="AT114" s="583">
        <v>210527343.02384466</v>
      </c>
      <c r="AU114" s="583">
        <v>225311603.39235595</v>
      </c>
      <c r="AV114" s="583">
        <v>250986957.76369813</v>
      </c>
      <c r="AW114" s="583">
        <v>292289268.9665314</v>
      </c>
      <c r="AX114" s="583">
        <v>292241570.56775874</v>
      </c>
      <c r="AY114" s="583">
        <v>243327208.49290416</v>
      </c>
      <c r="AZ114" s="584"/>
      <c r="BA114" s="585"/>
      <c r="BB114" s="585"/>
      <c r="BC114" s="585"/>
      <c r="BD114" s="585"/>
      <c r="BE114" s="585"/>
      <c r="BF114" s="585"/>
      <c r="BG114" s="585"/>
      <c r="BH114" s="585"/>
      <c r="BI114" s="585"/>
      <c r="BJ114" s="585"/>
      <c r="BK114" s="586"/>
      <c r="BM114" s="573"/>
      <c r="BR114" s="45"/>
      <c r="BS114" s="378"/>
      <c r="BV114" s="45"/>
      <c r="BW114" s="45"/>
      <c r="CD114" s="45"/>
      <c r="CG114" s="45"/>
    </row>
    <row r="115" spans="1:85" s="41" customFormat="1" x14ac:dyDescent="0.25">
      <c r="A115" s="587" t="s">
        <v>280</v>
      </c>
      <c r="B115" s="588"/>
      <c r="C115" s="589"/>
      <c r="D115" s="590"/>
      <c r="E115" s="591"/>
      <c r="F115" s="591"/>
      <c r="G115" s="591"/>
      <c r="H115" s="591"/>
      <c r="I115" s="591"/>
      <c r="J115" s="591"/>
      <c r="K115" s="591"/>
      <c r="L115" s="591"/>
      <c r="M115" s="591"/>
      <c r="N115" s="591"/>
      <c r="O115" s="591"/>
      <c r="P115" s="590"/>
      <c r="Q115" s="591"/>
      <c r="R115" s="591"/>
      <c r="S115" s="591"/>
      <c r="T115" s="591"/>
      <c r="U115" s="591"/>
      <c r="V115" s="591"/>
      <c r="W115" s="591"/>
      <c r="X115" s="591"/>
      <c r="Y115" s="591"/>
      <c r="Z115" s="591"/>
      <c r="AA115" s="592"/>
      <c r="AB115" s="590"/>
      <c r="AC115" s="593"/>
      <c r="AD115" s="593"/>
      <c r="AE115" s="593"/>
      <c r="AF115" s="593"/>
      <c r="AG115" s="593"/>
      <c r="AH115" s="593"/>
      <c r="AI115" s="593"/>
      <c r="AJ115" s="593"/>
      <c r="AK115" s="593"/>
      <c r="AL115" s="593"/>
      <c r="AM115" s="594"/>
      <c r="AN115" s="595">
        <v>1456574.8199999989</v>
      </c>
      <c r="AO115" s="596">
        <v>984809.69000000018</v>
      </c>
      <c r="AP115" s="596">
        <v>1022298.3199999997</v>
      </c>
      <c r="AQ115" s="596">
        <v>823682.98999999987</v>
      </c>
      <c r="AR115" s="596">
        <v>2665357.5900000008</v>
      </c>
      <c r="AS115" s="596">
        <v>1535354.2299999995</v>
      </c>
      <c r="AT115" s="596">
        <v>1249461.52</v>
      </c>
      <c r="AU115" s="596">
        <v>2535157.4500000011</v>
      </c>
      <c r="AV115" s="596">
        <v>3249751.0199999996</v>
      </c>
      <c r="AW115" s="596">
        <v>2609652.9900000002</v>
      </c>
      <c r="AX115" s="596">
        <v>3108751.7500000009</v>
      </c>
      <c r="AY115" s="596">
        <v>1386211.93</v>
      </c>
      <c r="AZ115" s="597"/>
      <c r="BA115" s="598"/>
      <c r="BB115" s="598"/>
      <c r="BC115" s="598"/>
      <c r="BD115" s="598"/>
      <c r="BE115" s="598"/>
      <c r="BF115" s="598"/>
      <c r="BG115" s="598"/>
      <c r="BH115" s="598"/>
      <c r="BI115" s="598"/>
      <c r="BJ115" s="598"/>
      <c r="BK115" s="599"/>
      <c r="BM115" s="573"/>
      <c r="BR115" s="45"/>
      <c r="BS115" s="378"/>
      <c r="BV115" s="45"/>
      <c r="BW115" s="45"/>
      <c r="CD115" s="45"/>
      <c r="CG115" s="45"/>
    </row>
    <row r="116" spans="1:85" s="472" customFormat="1" ht="15.75" thickBot="1" x14ac:dyDescent="0.3">
      <c r="A116" s="600" t="s">
        <v>281</v>
      </c>
      <c r="B116" s="601"/>
      <c r="C116" s="602"/>
      <c r="D116" s="603"/>
      <c r="E116" s="604"/>
      <c r="F116" s="604"/>
      <c r="G116" s="604"/>
      <c r="H116" s="604"/>
      <c r="I116" s="604"/>
      <c r="J116" s="604"/>
      <c r="K116" s="604"/>
      <c r="L116" s="604"/>
      <c r="M116" s="604"/>
      <c r="N116" s="604"/>
      <c r="O116" s="604"/>
      <c r="P116" s="603"/>
      <c r="Q116" s="604"/>
      <c r="R116" s="604"/>
      <c r="S116" s="604"/>
      <c r="T116" s="604"/>
      <c r="U116" s="604"/>
      <c r="V116" s="604"/>
      <c r="W116" s="604"/>
      <c r="X116" s="604"/>
      <c r="Y116" s="604"/>
      <c r="Z116" s="604"/>
      <c r="AA116" s="605"/>
      <c r="AB116" s="603"/>
      <c r="AC116" s="606"/>
      <c r="AD116" s="606"/>
      <c r="AE116" s="606"/>
      <c r="AF116" s="606"/>
      <c r="AG116" s="606"/>
      <c r="AH116" s="606"/>
      <c r="AI116" s="606"/>
      <c r="AJ116" s="606"/>
      <c r="AK116" s="606"/>
      <c r="AL116" s="606"/>
      <c r="AM116" s="607"/>
      <c r="AN116" s="608">
        <v>468721594.61185932</v>
      </c>
      <c r="AO116" s="609">
        <v>464060588.70849806</v>
      </c>
      <c r="AP116" s="609">
        <v>508480984.18841177</v>
      </c>
      <c r="AQ116" s="609">
        <v>502605114.91327924</v>
      </c>
      <c r="AR116" s="609">
        <v>489326779.78889108</v>
      </c>
      <c r="AS116" s="609">
        <v>508921633.96071756</v>
      </c>
      <c r="AT116" s="609">
        <v>383726425.49135327</v>
      </c>
      <c r="AU116" s="609">
        <v>415515009.79822844</v>
      </c>
      <c r="AV116" s="609">
        <v>448118164.64594388</v>
      </c>
      <c r="AW116" s="609">
        <v>518357438.49528879</v>
      </c>
      <c r="AX116" s="609">
        <v>514213397.61048585</v>
      </c>
      <c r="AY116" s="609">
        <v>424774327.08704251</v>
      </c>
      <c r="AZ116" s="610"/>
      <c r="BA116" s="611"/>
      <c r="BB116" s="611"/>
      <c r="BC116" s="611"/>
      <c r="BD116" s="611"/>
      <c r="BE116" s="611"/>
      <c r="BF116" s="611"/>
      <c r="BG116" s="611"/>
      <c r="BH116" s="611"/>
      <c r="BI116" s="611"/>
      <c r="BJ116" s="611"/>
      <c r="BK116" s="612"/>
      <c r="BM116" s="516"/>
      <c r="BR116" s="473"/>
      <c r="BS116" s="474"/>
      <c r="BV116" s="473"/>
      <c r="BW116" s="473"/>
      <c r="CD116" s="473"/>
      <c r="CG116" s="473"/>
    </row>
    <row r="117" spans="1:85" s="472" customFormat="1" x14ac:dyDescent="0.25">
      <c r="A117" s="613"/>
      <c r="B117" s="614"/>
      <c r="C117" s="614"/>
      <c r="D117" s="614"/>
      <c r="E117" s="614"/>
      <c r="F117" s="614"/>
      <c r="G117" s="614"/>
      <c r="H117" s="614"/>
      <c r="I117" s="614"/>
      <c r="J117" s="614"/>
      <c r="K117" s="614"/>
      <c r="L117" s="614"/>
      <c r="M117" s="614"/>
      <c r="N117" s="614"/>
      <c r="O117" s="614"/>
      <c r="P117" s="614"/>
      <c r="Q117" s="614"/>
      <c r="R117" s="614"/>
      <c r="S117" s="614"/>
      <c r="T117" s="614"/>
      <c r="U117" s="614"/>
      <c r="V117" s="614"/>
      <c r="W117" s="614"/>
      <c r="X117" s="614"/>
      <c r="Y117" s="614"/>
      <c r="Z117" s="614"/>
      <c r="AA117" s="614"/>
      <c r="AB117" s="614"/>
      <c r="AC117" s="614"/>
      <c r="AD117" s="614"/>
      <c r="AE117" s="614"/>
      <c r="AF117" s="614"/>
      <c r="AG117" s="614"/>
      <c r="AH117" s="614"/>
      <c r="AI117" s="614"/>
      <c r="AJ117" s="614"/>
      <c r="AK117" s="614"/>
      <c r="AL117" s="614"/>
      <c r="AM117" s="614"/>
      <c r="AN117" s="614"/>
      <c r="AO117" s="614"/>
      <c r="AP117" s="614"/>
      <c r="AQ117" s="614"/>
      <c r="AR117" s="614"/>
      <c r="AS117" s="614"/>
      <c r="AT117" s="614"/>
      <c r="AU117" s="614"/>
      <c r="AV117" s="614"/>
      <c r="AW117" s="614"/>
      <c r="AX117" s="614"/>
      <c r="AY117" s="614"/>
      <c r="AZ117" s="615"/>
      <c r="BA117" s="615"/>
      <c r="BB117" s="615"/>
      <c r="BC117" s="615"/>
      <c r="BD117" s="615"/>
      <c r="BE117" s="615"/>
      <c r="BF117" s="615"/>
      <c r="BG117" s="615"/>
      <c r="BH117" s="615"/>
      <c r="BI117" s="615"/>
      <c r="BJ117" s="615"/>
      <c r="BK117" s="616"/>
      <c r="BM117" s="516"/>
      <c r="BR117" s="473"/>
      <c r="BS117" s="474"/>
      <c r="BV117" s="473"/>
      <c r="BW117" s="473"/>
      <c r="CD117" s="473"/>
      <c r="CG117" s="473"/>
    </row>
    <row r="118" spans="1:85" s="472" customFormat="1" x14ac:dyDescent="0.25">
      <c r="A118" s="613"/>
      <c r="B118" s="614"/>
      <c r="C118" s="614"/>
      <c r="D118" s="614"/>
      <c r="E118" s="614"/>
      <c r="F118" s="614"/>
      <c r="G118" s="614"/>
      <c r="H118" s="614"/>
      <c r="I118" s="614"/>
      <c r="J118" s="614"/>
      <c r="K118" s="614"/>
      <c r="L118" s="614"/>
      <c r="M118" s="614"/>
      <c r="N118" s="614"/>
      <c r="O118" s="614"/>
      <c r="P118" s="614"/>
      <c r="Q118" s="614"/>
      <c r="R118" s="614"/>
      <c r="S118" s="614"/>
      <c r="T118" s="614"/>
      <c r="U118" s="614"/>
      <c r="V118" s="614"/>
      <c r="W118" s="614"/>
      <c r="X118" s="614"/>
      <c r="Y118" s="614"/>
      <c r="Z118" s="614"/>
      <c r="AA118" s="614"/>
      <c r="AB118" s="614"/>
      <c r="AC118" s="614"/>
      <c r="AD118" s="614"/>
      <c r="AE118" s="614"/>
      <c r="AF118" s="614"/>
      <c r="AG118" s="614"/>
      <c r="AH118" s="614"/>
      <c r="AI118" s="614"/>
      <c r="AJ118" s="614"/>
      <c r="AK118" s="614"/>
      <c r="AL118" s="614"/>
      <c r="AM118" s="614"/>
      <c r="AN118" s="614"/>
      <c r="AO118" s="614"/>
      <c r="AP118" s="614"/>
      <c r="AQ118" s="614"/>
      <c r="AR118" s="614"/>
      <c r="AS118" s="614"/>
      <c r="AT118" s="614"/>
      <c r="AU118" s="614"/>
      <c r="AV118" s="614"/>
      <c r="AW118" s="614"/>
      <c r="AX118" s="614"/>
      <c r="AY118" s="614"/>
      <c r="AZ118" s="615"/>
      <c r="BA118" s="615"/>
      <c r="BB118" s="615"/>
      <c r="BC118" s="615"/>
      <c r="BD118" s="615"/>
      <c r="BE118" s="615"/>
      <c r="BF118" s="615"/>
      <c r="BG118" s="615"/>
      <c r="BH118" s="615"/>
      <c r="BI118" s="615"/>
      <c r="BJ118" s="615"/>
      <c r="BK118" s="616"/>
      <c r="BM118" s="516"/>
      <c r="BR118" s="473"/>
      <c r="BS118" s="474"/>
      <c r="BV118" s="473"/>
      <c r="BW118" s="473"/>
      <c r="CD118" s="473"/>
      <c r="CG118" s="473"/>
    </row>
    <row r="119" spans="1:85" s="472" customFormat="1" x14ac:dyDescent="0.25">
      <c r="A119" s="492"/>
      <c r="B119" s="493"/>
      <c r="C119" s="493"/>
      <c r="D119" s="493"/>
      <c r="E119" s="493"/>
      <c r="F119" s="493"/>
      <c r="G119" s="493"/>
      <c r="H119" s="493"/>
      <c r="I119" s="493"/>
      <c r="J119" s="493"/>
      <c r="K119" s="493"/>
      <c r="L119" s="493"/>
      <c r="M119" s="493"/>
      <c r="N119" s="493"/>
      <c r="O119" s="493"/>
      <c r="P119" s="493"/>
      <c r="Q119" s="493"/>
      <c r="R119" s="493"/>
      <c r="S119" s="493"/>
      <c r="T119" s="493"/>
      <c r="U119" s="493"/>
      <c r="V119" s="493"/>
      <c r="W119" s="493"/>
      <c r="X119" s="493"/>
      <c r="Y119" s="493"/>
      <c r="Z119" s="493"/>
      <c r="AA119" s="493"/>
      <c r="AB119" s="493"/>
      <c r="AC119" s="493"/>
      <c r="AD119" s="493"/>
      <c r="AE119" s="493"/>
      <c r="AF119" s="493"/>
      <c r="AG119" s="493"/>
      <c r="AH119" s="493"/>
      <c r="AI119" s="493"/>
      <c r="AJ119" s="493"/>
      <c r="AK119" s="493"/>
      <c r="AL119" s="493"/>
      <c r="AM119" s="493"/>
      <c r="AN119" s="493"/>
      <c r="AO119" s="493"/>
      <c r="AP119" s="493"/>
      <c r="AQ119" s="493"/>
      <c r="AR119" s="493"/>
      <c r="AS119" s="493"/>
      <c r="AT119" s="493"/>
      <c r="AU119" s="493"/>
      <c r="AV119" s="493"/>
      <c r="AW119" s="493"/>
      <c r="AX119" s="493"/>
      <c r="AY119" s="493"/>
      <c r="AZ119" s="495"/>
      <c r="BA119" s="495"/>
      <c r="BB119" s="495"/>
      <c r="BC119" s="495"/>
      <c r="BD119" s="495"/>
      <c r="BE119" s="495"/>
      <c r="BF119" s="495"/>
      <c r="BG119" s="495"/>
      <c r="BH119" s="495"/>
      <c r="BI119" s="495"/>
      <c r="BJ119" s="495"/>
      <c r="BK119" s="495"/>
      <c r="BM119" s="516"/>
      <c r="BR119" s="473"/>
      <c r="BS119" s="474"/>
      <c r="BV119" s="473"/>
      <c r="BW119" s="473"/>
      <c r="CD119" s="473"/>
      <c r="CG119" s="473"/>
    </row>
    <row r="120" spans="1:85" s="470" customFormat="1" ht="15.75" thickBot="1" x14ac:dyDescent="0.3">
      <c r="A120" s="492"/>
      <c r="B120" s="493"/>
      <c r="C120" s="493"/>
      <c r="D120" s="497" t="s">
        <v>153</v>
      </c>
      <c r="E120" s="497" t="s">
        <v>154</v>
      </c>
      <c r="F120" s="497" t="s">
        <v>155</v>
      </c>
      <c r="G120" s="497" t="s">
        <v>156</v>
      </c>
      <c r="H120" s="497" t="s">
        <v>157</v>
      </c>
      <c r="I120" s="497" t="s">
        <v>158</v>
      </c>
      <c r="J120" s="497" t="s">
        <v>159</v>
      </c>
      <c r="K120" s="497" t="s">
        <v>160</v>
      </c>
      <c r="L120" s="497" t="s">
        <v>161</v>
      </c>
      <c r="M120" s="497" t="s">
        <v>162</v>
      </c>
      <c r="N120" s="497" t="s">
        <v>163</v>
      </c>
      <c r="O120" s="497" t="s">
        <v>164</v>
      </c>
      <c r="P120" s="499" t="s">
        <v>153</v>
      </c>
      <c r="Q120" s="499" t="s">
        <v>154</v>
      </c>
      <c r="R120" s="499" t="s">
        <v>155</v>
      </c>
      <c r="S120" s="499" t="s">
        <v>156</v>
      </c>
      <c r="T120" s="499" t="s">
        <v>157</v>
      </c>
      <c r="U120" s="499" t="s">
        <v>158</v>
      </c>
      <c r="V120" s="499" t="s">
        <v>159</v>
      </c>
      <c r="W120" s="499" t="s">
        <v>160</v>
      </c>
      <c r="X120" s="499" t="s">
        <v>161</v>
      </c>
      <c r="Y120" s="499" t="s">
        <v>162</v>
      </c>
      <c r="Z120" s="499" t="s">
        <v>163</v>
      </c>
      <c r="AA120" s="499" t="s">
        <v>164</v>
      </c>
      <c r="AB120" s="500" t="s">
        <v>153</v>
      </c>
      <c r="AC120" s="501" t="s">
        <v>154</v>
      </c>
      <c r="AD120" s="501" t="s">
        <v>155</v>
      </c>
      <c r="AE120" s="501" t="s">
        <v>156</v>
      </c>
      <c r="AF120" s="501" t="s">
        <v>157</v>
      </c>
      <c r="AG120" s="501" t="s">
        <v>158</v>
      </c>
      <c r="AH120" s="501" t="s">
        <v>159</v>
      </c>
      <c r="AI120" s="501" t="s">
        <v>160</v>
      </c>
      <c r="AJ120" s="501" t="s">
        <v>161</v>
      </c>
      <c r="AK120" s="501" t="s">
        <v>162</v>
      </c>
      <c r="AL120" s="501" t="s">
        <v>163</v>
      </c>
      <c r="AM120" s="502" t="s">
        <v>164</v>
      </c>
      <c r="AN120" s="503" t="s">
        <v>153</v>
      </c>
      <c r="AO120" s="503" t="s">
        <v>154</v>
      </c>
      <c r="AP120" s="503" t="s">
        <v>155</v>
      </c>
      <c r="AQ120" s="503" t="s">
        <v>156</v>
      </c>
      <c r="AR120" s="503" t="s">
        <v>157</v>
      </c>
      <c r="AS120" s="503" t="s">
        <v>158</v>
      </c>
      <c r="AT120" s="503" t="s">
        <v>159</v>
      </c>
      <c r="AU120" s="503" t="s">
        <v>160</v>
      </c>
      <c r="AV120" s="503" t="s">
        <v>161</v>
      </c>
      <c r="AW120" s="503" t="s">
        <v>162</v>
      </c>
      <c r="AX120" s="503" t="s">
        <v>163</v>
      </c>
      <c r="AY120" s="503" t="s">
        <v>164</v>
      </c>
      <c r="AZ120" s="504" t="s">
        <v>153</v>
      </c>
      <c r="BA120" s="504" t="s">
        <v>154</v>
      </c>
      <c r="BB120" s="504" t="s">
        <v>155</v>
      </c>
      <c r="BC120" s="504" t="s">
        <v>156</v>
      </c>
      <c r="BD120" s="504" t="s">
        <v>157</v>
      </c>
      <c r="BE120" s="504" t="s">
        <v>158</v>
      </c>
      <c r="BF120" s="504" t="s">
        <v>159</v>
      </c>
      <c r="BG120" s="504" t="s">
        <v>160</v>
      </c>
      <c r="BH120" s="504" t="s">
        <v>161</v>
      </c>
      <c r="BI120" s="504" t="s">
        <v>162</v>
      </c>
      <c r="BJ120" s="504" t="s">
        <v>163</v>
      </c>
      <c r="BK120" s="504" t="s">
        <v>164</v>
      </c>
      <c r="BM120" s="471"/>
      <c r="BP120" s="472"/>
      <c r="BR120" s="473"/>
      <c r="BS120" s="474"/>
      <c r="BT120" s="472"/>
      <c r="BV120" s="473"/>
      <c r="BW120" s="473"/>
      <c r="BY120" s="472"/>
      <c r="BZ120" s="472"/>
      <c r="CA120" s="472"/>
      <c r="CD120" s="473"/>
      <c r="CG120" s="473"/>
    </row>
    <row r="121" spans="1:85" s="628" customFormat="1" ht="12.75" thickBot="1" x14ac:dyDescent="0.25">
      <c r="A121" s="617" t="s">
        <v>282</v>
      </c>
      <c r="B121" s="618"/>
      <c r="C121" s="619"/>
      <c r="D121" s="620">
        <v>245677575.18000001</v>
      </c>
      <c r="E121" s="621">
        <v>241403460.22</v>
      </c>
      <c r="F121" s="621">
        <v>253292772.40000001</v>
      </c>
      <c r="G121" s="621">
        <v>257041721.69</v>
      </c>
      <c r="H121" s="621">
        <v>253576259.28000003</v>
      </c>
      <c r="I121" s="621">
        <v>255176333.90000001</v>
      </c>
      <c r="J121" s="621">
        <v>347194717.9000001</v>
      </c>
      <c r="K121" s="621">
        <v>256179672.16</v>
      </c>
      <c r="L121" s="621">
        <v>258063349.55000004</v>
      </c>
      <c r="M121" s="621">
        <v>256336435.29999995</v>
      </c>
      <c r="N121" s="621">
        <v>338010741.31999999</v>
      </c>
      <c r="O121" s="622">
        <v>294040714.37000006</v>
      </c>
      <c r="P121" s="620">
        <v>250911000</v>
      </c>
      <c r="Q121" s="621">
        <v>246393000</v>
      </c>
      <c r="R121" s="621">
        <v>251111000</v>
      </c>
      <c r="S121" s="621">
        <v>249278000</v>
      </c>
      <c r="T121" s="621">
        <v>250431000</v>
      </c>
      <c r="U121" s="621">
        <v>250401000</v>
      </c>
      <c r="V121" s="621">
        <v>346023000</v>
      </c>
      <c r="W121" s="621">
        <v>254967000</v>
      </c>
      <c r="X121" s="621">
        <v>251678000</v>
      </c>
      <c r="Y121" s="621">
        <v>250883000</v>
      </c>
      <c r="Z121" s="621">
        <v>314358000</v>
      </c>
      <c r="AA121" s="623">
        <v>284541000</v>
      </c>
      <c r="AB121" s="620">
        <v>250911000</v>
      </c>
      <c r="AC121" s="624">
        <v>246393000</v>
      </c>
      <c r="AD121" s="624">
        <v>251111000</v>
      </c>
      <c r="AE121" s="624">
        <v>249278000</v>
      </c>
      <c r="AF121" s="624">
        <v>250431000</v>
      </c>
      <c r="AG121" s="624">
        <v>249097631.85714284</v>
      </c>
      <c r="AH121" s="624">
        <v>344719631.85714287</v>
      </c>
      <c r="AI121" s="624">
        <v>253663631.85714284</v>
      </c>
      <c r="AJ121" s="624">
        <v>250374631.85714284</v>
      </c>
      <c r="AK121" s="624">
        <v>249579631.85714284</v>
      </c>
      <c r="AL121" s="624">
        <v>313054631.85714287</v>
      </c>
      <c r="AM121" s="619">
        <v>283237631.85714287</v>
      </c>
      <c r="AN121" s="620">
        <v>220233287.02999997</v>
      </c>
      <c r="AO121" s="621">
        <v>216521958.52000001</v>
      </c>
      <c r="AP121" s="621">
        <v>228299285.38</v>
      </c>
      <c r="AQ121" s="621">
        <v>228528124.87</v>
      </c>
      <c r="AR121" s="621">
        <v>227770688.34999999</v>
      </c>
      <c r="AS121" s="621">
        <v>229144553.22999999</v>
      </c>
      <c r="AT121" s="621">
        <v>309410484.09000003</v>
      </c>
      <c r="AU121" s="621">
        <v>230691091.43000001</v>
      </c>
      <c r="AV121" s="621">
        <v>234284557.84</v>
      </c>
      <c r="AW121" s="621">
        <v>228964944.19</v>
      </c>
      <c r="AX121" s="621">
        <v>297824524.70999998</v>
      </c>
      <c r="AY121" s="621">
        <v>271229013.86000001</v>
      </c>
      <c r="AZ121" s="625">
        <v>193256616.68000001</v>
      </c>
      <c r="BA121" s="626">
        <v>190759857.16</v>
      </c>
      <c r="BB121" s="626">
        <v>195230591</v>
      </c>
      <c r="BC121" s="626">
        <v>202034772.19999996</v>
      </c>
      <c r="BD121" s="626">
        <v>198902963.65999997</v>
      </c>
      <c r="BE121" s="626">
        <v>199895076.80000001</v>
      </c>
      <c r="BF121" s="626">
        <v>271037724.12</v>
      </c>
      <c r="BG121" s="626">
        <v>204947334.29999998</v>
      </c>
      <c r="BH121" s="626">
        <v>209048970.35999998</v>
      </c>
      <c r="BI121" s="626">
        <v>209494128.29999998</v>
      </c>
      <c r="BJ121" s="626">
        <v>265609959.53999996</v>
      </c>
      <c r="BK121" s="627">
        <v>239351536.47999999</v>
      </c>
      <c r="BM121" s="629"/>
      <c r="BR121" s="630"/>
      <c r="BS121" s="631"/>
      <c r="BV121" s="630"/>
      <c r="BW121" s="630"/>
      <c r="CD121" s="630"/>
      <c r="CG121" s="630"/>
    </row>
    <row r="122" spans="1:85" s="628" customFormat="1" ht="13.5" thickTop="1" thickBot="1" x14ac:dyDescent="0.25">
      <c r="A122" s="632" t="s">
        <v>283</v>
      </c>
      <c r="B122" s="633"/>
      <c r="C122" s="634"/>
      <c r="D122" s="635">
        <v>580210277.30999994</v>
      </c>
      <c r="E122" s="636">
        <v>628489063.69000006</v>
      </c>
      <c r="F122" s="636">
        <v>581668114.00999987</v>
      </c>
      <c r="G122" s="636">
        <v>587412103.1500001</v>
      </c>
      <c r="H122" s="636">
        <v>581272457.91999972</v>
      </c>
      <c r="I122" s="636">
        <v>620457431.26000094</v>
      </c>
      <c r="J122" s="636">
        <v>580537752.11000049</v>
      </c>
      <c r="K122" s="636">
        <v>595058493.9600004</v>
      </c>
      <c r="L122" s="636">
        <v>609981450.91000009</v>
      </c>
      <c r="M122" s="636">
        <v>627924380.46000063</v>
      </c>
      <c r="N122" s="636">
        <v>734489439.43999946</v>
      </c>
      <c r="O122" s="637">
        <v>650549973.21000028</v>
      </c>
      <c r="P122" s="635">
        <v>552452728.12932503</v>
      </c>
      <c r="Q122" s="636">
        <v>576982654.57319999</v>
      </c>
      <c r="R122" s="636">
        <v>610261685.61816454</v>
      </c>
      <c r="S122" s="636">
        <v>603886715.42954898</v>
      </c>
      <c r="T122" s="636">
        <v>613191249.44806659</v>
      </c>
      <c r="U122" s="636">
        <v>634617961.91788733</v>
      </c>
      <c r="V122" s="636">
        <v>521754415.55625945</v>
      </c>
      <c r="W122" s="636">
        <v>529361972.84269428</v>
      </c>
      <c r="X122" s="636">
        <v>567561011.7050817</v>
      </c>
      <c r="Y122" s="636">
        <v>604372072.75368524</v>
      </c>
      <c r="Z122" s="636">
        <v>615795195.17644238</v>
      </c>
      <c r="AA122" s="638">
        <v>573428336.84964454</v>
      </c>
      <c r="AB122" s="635">
        <v>552452728.12932503</v>
      </c>
      <c r="AC122" s="639">
        <v>576982654.57319999</v>
      </c>
      <c r="AD122" s="639">
        <v>610261685.61816454</v>
      </c>
      <c r="AE122" s="639">
        <v>603886715.42954898</v>
      </c>
      <c r="AF122" s="639">
        <v>613191249.44806659</v>
      </c>
      <c r="AG122" s="639">
        <v>634547695.75122058</v>
      </c>
      <c r="AH122" s="639">
        <v>521684149.38959271</v>
      </c>
      <c r="AI122" s="639">
        <v>529291706.67602754</v>
      </c>
      <c r="AJ122" s="639">
        <v>567490745.53841496</v>
      </c>
      <c r="AK122" s="639">
        <v>604301806.58701849</v>
      </c>
      <c r="AL122" s="639">
        <v>615724929.00977564</v>
      </c>
      <c r="AM122" s="634">
        <v>573358070.6829778</v>
      </c>
      <c r="AN122" s="635">
        <v>524992305.5163402</v>
      </c>
      <c r="AO122" s="636">
        <v>530598914.25240898</v>
      </c>
      <c r="AP122" s="636">
        <v>578384996.39260173</v>
      </c>
      <c r="AQ122" s="636">
        <v>577745841.05127335</v>
      </c>
      <c r="AR122" s="636">
        <v>575630476.68835664</v>
      </c>
      <c r="AS122" s="636">
        <v>592597002.86809397</v>
      </c>
      <c r="AT122" s="636">
        <v>501530873.95657867</v>
      </c>
      <c r="AU122" s="636">
        <v>515644721.20152164</v>
      </c>
      <c r="AV122" s="636">
        <v>561666996.97523868</v>
      </c>
      <c r="AW122" s="636">
        <v>580964299.39311647</v>
      </c>
      <c r="AX122" s="636">
        <v>619877574.97945189</v>
      </c>
      <c r="AY122" s="637">
        <v>543121423.16501749</v>
      </c>
      <c r="AZ122" s="640">
        <v>466712806.41894305</v>
      </c>
      <c r="BA122" s="641">
        <v>484297694.15160435</v>
      </c>
      <c r="BB122" s="641">
        <v>538270430.50869572</v>
      </c>
      <c r="BC122" s="641">
        <v>474442146.95133299</v>
      </c>
      <c r="BD122" s="641">
        <v>556383388.13812661</v>
      </c>
      <c r="BE122" s="641">
        <v>556298052.56314969</v>
      </c>
      <c r="BF122" s="641">
        <v>398169323.79697084</v>
      </c>
      <c r="BG122" s="641">
        <v>454404578.19028199</v>
      </c>
      <c r="BH122" s="641">
        <v>516038314.47364682</v>
      </c>
      <c r="BI122" s="641">
        <v>529507288.39040244</v>
      </c>
      <c r="BJ122" s="641">
        <v>520939193.87465984</v>
      </c>
      <c r="BK122" s="642">
        <v>456131416.76218808</v>
      </c>
      <c r="BM122" s="629"/>
      <c r="BR122" s="630"/>
      <c r="BS122" s="631"/>
      <c r="BV122" s="630"/>
      <c r="BW122" s="630"/>
      <c r="CD122" s="630"/>
      <c r="CG122" s="630"/>
    </row>
    <row r="123" spans="1:85" s="628" customFormat="1" ht="12" x14ac:dyDescent="0.2">
      <c r="A123" s="643"/>
      <c r="B123" s="644"/>
      <c r="C123" s="644"/>
      <c r="D123" s="644"/>
      <c r="E123" s="644"/>
      <c r="F123" s="644"/>
      <c r="G123" s="644"/>
      <c r="H123" s="644"/>
      <c r="I123" s="644"/>
      <c r="J123" s="644"/>
      <c r="K123" s="644"/>
      <c r="L123" s="644"/>
      <c r="M123" s="644"/>
      <c r="N123" s="644"/>
      <c r="O123" s="644"/>
      <c r="P123" s="644"/>
      <c r="Q123" s="644"/>
      <c r="R123" s="644"/>
      <c r="S123" s="644"/>
      <c r="T123" s="644"/>
      <c r="U123" s="644"/>
      <c r="V123" s="644"/>
      <c r="W123" s="644"/>
      <c r="X123" s="644"/>
      <c r="Y123" s="644"/>
      <c r="Z123" s="644"/>
      <c r="AA123" s="644"/>
      <c r="AB123" s="644"/>
      <c r="AC123" s="644"/>
      <c r="AD123" s="644"/>
      <c r="AE123" s="644"/>
      <c r="AF123" s="644"/>
      <c r="AG123" s="644"/>
      <c r="AH123" s="644"/>
      <c r="AI123" s="644"/>
      <c r="AJ123" s="644"/>
      <c r="AK123" s="644"/>
      <c r="AL123" s="644"/>
      <c r="AM123" s="644"/>
      <c r="AN123" s="644"/>
      <c r="AO123" s="644"/>
      <c r="AP123" s="644"/>
      <c r="AQ123" s="644"/>
      <c r="AR123" s="644"/>
      <c r="AS123" s="644"/>
      <c r="AT123" s="644"/>
      <c r="AU123" s="644"/>
      <c r="AV123" s="644"/>
      <c r="AW123" s="644"/>
      <c r="AX123" s="644"/>
      <c r="AY123" s="644"/>
      <c r="AZ123" s="645"/>
      <c r="BA123" s="645"/>
      <c r="BB123" s="645"/>
      <c r="BC123" s="645"/>
      <c r="BD123" s="645"/>
      <c r="BE123" s="645"/>
      <c r="BF123" s="645"/>
      <c r="BG123" s="645"/>
      <c r="BH123" s="645"/>
      <c r="BI123" s="645"/>
      <c r="BJ123" s="645"/>
      <c r="BK123" s="645"/>
      <c r="BM123" s="629"/>
      <c r="BR123" s="630"/>
      <c r="BS123" s="631"/>
      <c r="BV123" s="630"/>
      <c r="BW123" s="630"/>
      <c r="CD123" s="630"/>
      <c r="CG123" s="630"/>
    </row>
    <row r="124" spans="1:85" s="628" customFormat="1" ht="12" x14ac:dyDescent="0.2">
      <c r="A124" s="643"/>
      <c r="B124" s="644"/>
      <c r="C124" s="644"/>
      <c r="D124" s="644"/>
      <c r="E124" s="644"/>
      <c r="F124" s="644"/>
      <c r="G124" s="644"/>
      <c r="H124" s="644"/>
      <c r="I124" s="644"/>
      <c r="J124" s="644"/>
      <c r="K124" s="644"/>
      <c r="L124" s="644"/>
      <c r="M124" s="644"/>
      <c r="N124" s="644"/>
      <c r="O124" s="644"/>
      <c r="P124" s="644"/>
      <c r="Q124" s="644"/>
      <c r="R124" s="644"/>
      <c r="S124" s="644"/>
      <c r="T124" s="644"/>
      <c r="U124" s="644"/>
      <c r="V124" s="644"/>
      <c r="W124" s="644"/>
      <c r="X124" s="644"/>
      <c r="Y124" s="644"/>
      <c r="Z124" s="644"/>
      <c r="AA124" s="644"/>
      <c r="AB124" s="644"/>
      <c r="AC124" s="644"/>
      <c r="AD124" s="644"/>
      <c r="AE124" s="644"/>
      <c r="AF124" s="644"/>
      <c r="AG124" s="644"/>
      <c r="AH124" s="644"/>
      <c r="AI124" s="644"/>
      <c r="AJ124" s="644"/>
      <c r="AK124" s="644"/>
      <c r="AL124" s="644"/>
      <c r="AM124" s="644"/>
      <c r="AN124" s="644"/>
      <c r="AO124" s="644"/>
      <c r="AP124" s="644"/>
      <c r="AQ124" s="644"/>
      <c r="AR124" s="644"/>
      <c r="AS124" s="644"/>
      <c r="AT124" s="644"/>
      <c r="AU124" s="644"/>
      <c r="AV124" s="644"/>
      <c r="AW124" s="644"/>
      <c r="AX124" s="644"/>
      <c r="AY124" s="644"/>
      <c r="AZ124" s="645"/>
      <c r="BA124" s="645"/>
      <c r="BB124" s="645"/>
      <c r="BC124" s="645"/>
      <c r="BD124" s="645"/>
      <c r="BE124" s="645"/>
      <c r="BF124" s="645"/>
      <c r="BG124" s="645"/>
      <c r="BH124" s="645"/>
      <c r="BI124" s="645"/>
      <c r="BJ124" s="645"/>
      <c r="BK124" s="645"/>
      <c r="BM124" s="629"/>
      <c r="BR124" s="630"/>
      <c r="BS124" s="631"/>
      <c r="BV124" s="630"/>
      <c r="BW124" s="630"/>
      <c r="CD124" s="630"/>
      <c r="CG124" s="630"/>
    </row>
    <row r="125" spans="1:85" s="470" customFormat="1" ht="15.75" thickBot="1" x14ac:dyDescent="0.3">
      <c r="A125" s="492"/>
      <c r="B125" s="493"/>
      <c r="C125" s="493"/>
      <c r="D125" s="497" t="s">
        <v>153</v>
      </c>
      <c r="E125" s="497" t="s">
        <v>154</v>
      </c>
      <c r="F125" s="497" t="s">
        <v>155</v>
      </c>
      <c r="G125" s="497" t="s">
        <v>156</v>
      </c>
      <c r="H125" s="497" t="s">
        <v>157</v>
      </c>
      <c r="I125" s="497" t="s">
        <v>158</v>
      </c>
      <c r="J125" s="497" t="s">
        <v>159</v>
      </c>
      <c r="K125" s="497" t="s">
        <v>160</v>
      </c>
      <c r="L125" s="497" t="s">
        <v>161</v>
      </c>
      <c r="M125" s="497" t="s">
        <v>162</v>
      </c>
      <c r="N125" s="497" t="s">
        <v>163</v>
      </c>
      <c r="O125" s="497" t="s">
        <v>164</v>
      </c>
      <c r="P125" s="499" t="s">
        <v>153</v>
      </c>
      <c r="Q125" s="499" t="s">
        <v>154</v>
      </c>
      <c r="R125" s="499" t="s">
        <v>155</v>
      </c>
      <c r="S125" s="499" t="s">
        <v>156</v>
      </c>
      <c r="T125" s="499" t="s">
        <v>157</v>
      </c>
      <c r="U125" s="499" t="s">
        <v>158</v>
      </c>
      <c r="V125" s="499" t="s">
        <v>159</v>
      </c>
      <c r="W125" s="499" t="s">
        <v>160</v>
      </c>
      <c r="X125" s="499" t="s">
        <v>161</v>
      </c>
      <c r="Y125" s="499" t="s">
        <v>162</v>
      </c>
      <c r="Z125" s="499" t="s">
        <v>163</v>
      </c>
      <c r="AA125" s="499" t="s">
        <v>164</v>
      </c>
      <c r="AB125" s="500" t="s">
        <v>153</v>
      </c>
      <c r="AC125" s="501" t="s">
        <v>154</v>
      </c>
      <c r="AD125" s="501" t="s">
        <v>155</v>
      </c>
      <c r="AE125" s="501" t="s">
        <v>156</v>
      </c>
      <c r="AF125" s="501" t="s">
        <v>157</v>
      </c>
      <c r="AG125" s="501" t="s">
        <v>158</v>
      </c>
      <c r="AH125" s="501" t="s">
        <v>159</v>
      </c>
      <c r="AI125" s="501" t="s">
        <v>160</v>
      </c>
      <c r="AJ125" s="501" t="s">
        <v>161</v>
      </c>
      <c r="AK125" s="501" t="s">
        <v>162</v>
      </c>
      <c r="AL125" s="501" t="s">
        <v>163</v>
      </c>
      <c r="AM125" s="502" t="s">
        <v>164</v>
      </c>
      <c r="AN125" s="503" t="s">
        <v>153</v>
      </c>
      <c r="AO125" s="503" t="s">
        <v>154</v>
      </c>
      <c r="AP125" s="503" t="s">
        <v>155</v>
      </c>
      <c r="AQ125" s="503" t="s">
        <v>156</v>
      </c>
      <c r="AR125" s="503" t="s">
        <v>157</v>
      </c>
      <c r="AS125" s="503" t="s">
        <v>158</v>
      </c>
      <c r="AT125" s="503" t="s">
        <v>159</v>
      </c>
      <c r="AU125" s="503" t="s">
        <v>160</v>
      </c>
      <c r="AV125" s="503" t="s">
        <v>161</v>
      </c>
      <c r="AW125" s="503" t="s">
        <v>162</v>
      </c>
      <c r="AX125" s="503" t="s">
        <v>163</v>
      </c>
      <c r="AY125" s="503" t="s">
        <v>164</v>
      </c>
      <c r="AZ125" s="504" t="s">
        <v>153</v>
      </c>
      <c r="BA125" s="504" t="s">
        <v>154</v>
      </c>
      <c r="BB125" s="504" t="s">
        <v>155</v>
      </c>
      <c r="BC125" s="504" t="s">
        <v>156</v>
      </c>
      <c r="BD125" s="504" t="s">
        <v>157</v>
      </c>
      <c r="BE125" s="504" t="s">
        <v>158</v>
      </c>
      <c r="BF125" s="504" t="s">
        <v>159</v>
      </c>
      <c r="BG125" s="504" t="s">
        <v>160</v>
      </c>
      <c r="BH125" s="504" t="s">
        <v>161</v>
      </c>
      <c r="BI125" s="504" t="s">
        <v>162</v>
      </c>
      <c r="BJ125" s="504" t="s">
        <v>163</v>
      </c>
      <c r="BK125" s="504" t="s">
        <v>164</v>
      </c>
      <c r="BM125" s="471"/>
      <c r="BP125" s="472"/>
      <c r="BR125" s="473"/>
      <c r="BS125" s="474"/>
      <c r="BT125" s="472"/>
      <c r="BV125" s="473"/>
      <c r="BW125" s="473"/>
      <c r="BY125" s="472"/>
      <c r="BZ125" s="472"/>
      <c r="CA125" s="472"/>
      <c r="CD125" s="473"/>
      <c r="CG125" s="473"/>
    </row>
    <row r="126" spans="1:85" s="628" customFormat="1" ht="12.75" thickBot="1" x14ac:dyDescent="0.25">
      <c r="A126" s="617" t="s">
        <v>284</v>
      </c>
      <c r="B126" s="618"/>
      <c r="C126" s="619"/>
      <c r="D126" s="620">
        <v>245677575.18000001</v>
      </c>
      <c r="E126" s="621">
        <v>487081035.39999998</v>
      </c>
      <c r="F126" s="621">
        <v>740373807.79999995</v>
      </c>
      <c r="G126" s="621">
        <v>997415529.49000001</v>
      </c>
      <c r="H126" s="621">
        <v>1250991788.77</v>
      </c>
      <c r="I126" s="621">
        <v>1506168122.6700001</v>
      </c>
      <c r="J126" s="621">
        <v>1853362840.5700002</v>
      </c>
      <c r="K126" s="621">
        <v>2109542512.7300003</v>
      </c>
      <c r="L126" s="621">
        <v>2367605862.2800002</v>
      </c>
      <c r="M126" s="621">
        <v>2623942297.5799999</v>
      </c>
      <c r="N126" s="621">
        <v>2961953038.9000001</v>
      </c>
      <c r="O126" s="622">
        <v>3255993753.27</v>
      </c>
      <c r="P126" s="620">
        <v>250911000</v>
      </c>
      <c r="Q126" s="621">
        <v>497304000</v>
      </c>
      <c r="R126" s="621">
        <v>748415000</v>
      </c>
      <c r="S126" s="621">
        <v>997693000</v>
      </c>
      <c r="T126" s="621">
        <v>1248124000</v>
      </c>
      <c r="U126" s="621">
        <v>1498525000</v>
      </c>
      <c r="V126" s="621">
        <v>1844548000</v>
      </c>
      <c r="W126" s="621">
        <v>2099515000</v>
      </c>
      <c r="X126" s="621">
        <v>2351193000</v>
      </c>
      <c r="Y126" s="621">
        <v>2602076000</v>
      </c>
      <c r="Z126" s="621">
        <v>2916434000</v>
      </c>
      <c r="AA126" s="623">
        <v>3200975000</v>
      </c>
      <c r="AB126" s="620">
        <v>250911000</v>
      </c>
      <c r="AC126" s="621">
        <v>497304000</v>
      </c>
      <c r="AD126" s="621">
        <v>748415000</v>
      </c>
      <c r="AE126" s="621">
        <v>997693000</v>
      </c>
      <c r="AF126" s="621">
        <v>1248124000</v>
      </c>
      <c r="AG126" s="621">
        <v>1497221631.8571429</v>
      </c>
      <c r="AH126" s="621">
        <v>1841941263.7142859</v>
      </c>
      <c r="AI126" s="621">
        <v>2095604895.5714288</v>
      </c>
      <c r="AJ126" s="621">
        <v>2345979527.4285717</v>
      </c>
      <c r="AK126" s="621">
        <v>2595559159.2857146</v>
      </c>
      <c r="AL126" s="621">
        <v>2908613791.1428576</v>
      </c>
      <c r="AM126" s="622">
        <v>3191851423.0000005</v>
      </c>
      <c r="AN126" s="620">
        <v>220233287.02999997</v>
      </c>
      <c r="AO126" s="621">
        <v>436755245.54999995</v>
      </c>
      <c r="AP126" s="621">
        <v>665054530.92999995</v>
      </c>
      <c r="AQ126" s="621">
        <v>893582655.79999995</v>
      </c>
      <c r="AR126" s="621">
        <v>1121353344.1499999</v>
      </c>
      <c r="AS126" s="621">
        <v>1350497897.3799999</v>
      </c>
      <c r="AT126" s="621">
        <v>1659908381.4699998</v>
      </c>
      <c r="AU126" s="621">
        <v>1890599472.8999999</v>
      </c>
      <c r="AV126" s="621">
        <v>2124884030.7399998</v>
      </c>
      <c r="AW126" s="621">
        <v>2353848974.9299998</v>
      </c>
      <c r="AX126" s="621">
        <v>2651673499.6399999</v>
      </c>
      <c r="AY126" s="622">
        <v>2922902513.5</v>
      </c>
      <c r="AZ126" s="625">
        <v>193256616.68000001</v>
      </c>
      <c r="BA126" s="626">
        <v>384016473.84000003</v>
      </c>
      <c r="BB126" s="626">
        <v>579247064.84000003</v>
      </c>
      <c r="BC126" s="626">
        <v>781281837.03999996</v>
      </c>
      <c r="BD126" s="626">
        <v>980184800.69999993</v>
      </c>
      <c r="BE126" s="626">
        <v>1180079877.5</v>
      </c>
      <c r="BF126" s="626">
        <v>1451117601.6199999</v>
      </c>
      <c r="BG126" s="626">
        <v>1656064935.9199998</v>
      </c>
      <c r="BH126" s="626">
        <v>1865113906.2799997</v>
      </c>
      <c r="BI126" s="626">
        <v>2074608034.5799997</v>
      </c>
      <c r="BJ126" s="626">
        <v>2340217994.1199999</v>
      </c>
      <c r="BK126" s="646">
        <v>2579569530.5999999</v>
      </c>
      <c r="BM126" s="629"/>
      <c r="BR126" s="630"/>
      <c r="BS126" s="631"/>
      <c r="BV126" s="630"/>
      <c r="BW126" s="630"/>
      <c r="CD126" s="630"/>
      <c r="CG126" s="630"/>
    </row>
    <row r="127" spans="1:85" s="628" customFormat="1" ht="13.5" thickTop="1" thickBot="1" x14ac:dyDescent="0.25">
      <c r="A127" s="632" t="s">
        <v>285</v>
      </c>
      <c r="B127" s="633"/>
      <c r="C127" s="634"/>
      <c r="D127" s="635">
        <v>580210277.30999994</v>
      </c>
      <c r="E127" s="636">
        <v>1208699341</v>
      </c>
      <c r="F127" s="636">
        <v>1790367455.0099998</v>
      </c>
      <c r="G127" s="636">
        <v>2377779558.1599998</v>
      </c>
      <c r="H127" s="636">
        <v>2959052016.0799994</v>
      </c>
      <c r="I127" s="636">
        <v>3579509447.3400002</v>
      </c>
      <c r="J127" s="636">
        <v>4160047199.4500008</v>
      </c>
      <c r="K127" s="636">
        <v>4755105693.4100008</v>
      </c>
      <c r="L127" s="636">
        <v>5365087144.3200006</v>
      </c>
      <c r="M127" s="636">
        <v>5993011524.7800016</v>
      </c>
      <c r="N127" s="636">
        <v>6727500964.2200012</v>
      </c>
      <c r="O127" s="637">
        <v>7378050937.4300013</v>
      </c>
      <c r="P127" s="635">
        <v>552452728.12932503</v>
      </c>
      <c r="Q127" s="636">
        <v>1129435382.7025251</v>
      </c>
      <c r="R127" s="636">
        <v>1739697068.3206897</v>
      </c>
      <c r="S127" s="636">
        <v>2343583783.7502384</v>
      </c>
      <c r="T127" s="636">
        <v>2956775033.1983051</v>
      </c>
      <c r="U127" s="636">
        <v>3591392995.1161923</v>
      </c>
      <c r="V127" s="636">
        <v>4113147410.672452</v>
      </c>
      <c r="W127" s="636">
        <v>4642509383.5151463</v>
      </c>
      <c r="X127" s="636">
        <v>5210070395.2202282</v>
      </c>
      <c r="Y127" s="636">
        <v>5814442467.9739132</v>
      </c>
      <c r="Z127" s="636">
        <v>6430237663.1503553</v>
      </c>
      <c r="AA127" s="638">
        <v>7003666000</v>
      </c>
      <c r="AB127" s="635">
        <v>552452728.12932503</v>
      </c>
      <c r="AC127" s="636">
        <v>1129435382.7025251</v>
      </c>
      <c r="AD127" s="636">
        <v>1739697068.3206897</v>
      </c>
      <c r="AE127" s="636">
        <v>2343583783.7502384</v>
      </c>
      <c r="AF127" s="636">
        <v>2956775033.1983051</v>
      </c>
      <c r="AG127" s="636">
        <v>3591322728.9495258</v>
      </c>
      <c r="AH127" s="636">
        <v>4113006878.3391185</v>
      </c>
      <c r="AI127" s="636">
        <v>4642298585.0151463</v>
      </c>
      <c r="AJ127" s="636">
        <v>5209789330.5535612</v>
      </c>
      <c r="AK127" s="636">
        <v>5814091137.1405792</v>
      </c>
      <c r="AL127" s="636">
        <v>6429816066.1503544</v>
      </c>
      <c r="AM127" s="637">
        <v>7003174136.8333321</v>
      </c>
      <c r="AN127" s="635">
        <v>524992305.5163402</v>
      </c>
      <c r="AO127" s="636">
        <v>1055591219.7687492</v>
      </c>
      <c r="AP127" s="636">
        <v>1633976216.161351</v>
      </c>
      <c r="AQ127" s="636">
        <v>2211722057.2126245</v>
      </c>
      <c r="AR127" s="636">
        <v>2787352533.9009809</v>
      </c>
      <c r="AS127" s="636">
        <v>3379949536.7690749</v>
      </c>
      <c r="AT127" s="636">
        <v>3881480410.7256536</v>
      </c>
      <c r="AU127" s="636">
        <v>4397125131.9271755</v>
      </c>
      <c r="AV127" s="636">
        <v>4958792128.9024143</v>
      </c>
      <c r="AW127" s="636">
        <v>5539756428.2955303</v>
      </c>
      <c r="AX127" s="636">
        <v>6159634003.2749825</v>
      </c>
      <c r="AY127" s="637">
        <v>6702755426.4399996</v>
      </c>
      <c r="AZ127" s="640">
        <v>466712806.41894305</v>
      </c>
      <c r="BA127" s="641">
        <v>951010500.57054734</v>
      </c>
      <c r="BB127" s="641">
        <v>1489280931.0792432</v>
      </c>
      <c r="BC127" s="641">
        <v>1963723078.0305762</v>
      </c>
      <c r="BD127" s="641">
        <v>2520106466.1687031</v>
      </c>
      <c r="BE127" s="641">
        <v>3076404518.7318525</v>
      </c>
      <c r="BF127" s="641">
        <v>3474573842.5288234</v>
      </c>
      <c r="BG127" s="641">
        <v>3928978420.7191052</v>
      </c>
      <c r="BH127" s="641">
        <v>4445016735.1927519</v>
      </c>
      <c r="BI127" s="641">
        <v>4974524023.5831547</v>
      </c>
      <c r="BJ127" s="641">
        <v>5495463217.4578142</v>
      </c>
      <c r="BK127" s="642">
        <v>5951594634.2200022</v>
      </c>
      <c r="BM127" s="629"/>
      <c r="BR127" s="630"/>
      <c r="BS127" s="631"/>
      <c r="BV127" s="630"/>
      <c r="BW127" s="630"/>
      <c r="CD127" s="630"/>
      <c r="CG127" s="630"/>
    </row>
    <row r="128" spans="1:85" x14ac:dyDescent="0.25">
      <c r="C128" s="647"/>
      <c r="D128" s="41"/>
      <c r="E128" s="648"/>
      <c r="F128" s="648"/>
      <c r="G128" s="648"/>
      <c r="H128" s="648"/>
      <c r="I128" s="648"/>
      <c r="J128" s="648"/>
      <c r="K128" s="648"/>
      <c r="L128" s="648"/>
      <c r="M128" s="648"/>
      <c r="N128" s="648"/>
      <c r="O128" s="648"/>
      <c r="P128" s="41"/>
      <c r="Q128" s="41"/>
      <c r="R128" s="41"/>
      <c r="S128" s="41"/>
      <c r="T128" s="41"/>
      <c r="U128" s="41"/>
      <c r="V128" s="41"/>
      <c r="W128" s="41"/>
      <c r="X128" s="41"/>
      <c r="Y128" s="41"/>
      <c r="Z128" s="41"/>
      <c r="AA128" s="649"/>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54"/>
      <c r="BA128" s="54"/>
      <c r="BB128" s="54"/>
      <c r="BC128" s="54"/>
      <c r="BD128" s="54"/>
      <c r="BE128" s="54"/>
      <c r="BF128" s="54"/>
      <c r="BG128" s="54"/>
      <c r="BH128" s="54"/>
      <c r="BI128" s="54"/>
      <c r="BJ128" s="54"/>
      <c r="BK128" s="54"/>
      <c r="BN128" s="470"/>
      <c r="BO128" s="470"/>
      <c r="BP128" s="472"/>
      <c r="BT128" s="472"/>
      <c r="BX128" s="470"/>
      <c r="BY128" s="472"/>
      <c r="CA128" s="41"/>
    </row>
    <row r="129" spans="1:85" ht="15.75" thickBot="1" x14ac:dyDescent="0.3">
      <c r="C129" s="647"/>
      <c r="D129" s="41"/>
      <c r="E129" s="648"/>
      <c r="F129" s="648"/>
      <c r="G129" s="648"/>
      <c r="H129" s="648"/>
      <c r="I129" s="648"/>
      <c r="J129" s="648"/>
      <c r="K129" s="648"/>
      <c r="L129" s="648"/>
      <c r="M129" s="648"/>
      <c r="N129" s="648"/>
      <c r="O129" s="648"/>
      <c r="P129" s="41"/>
      <c r="Q129" s="41"/>
      <c r="R129" s="41"/>
      <c r="S129" s="41"/>
      <c r="T129" s="41"/>
      <c r="U129" s="41"/>
      <c r="V129" s="41"/>
      <c r="W129" s="41"/>
      <c r="X129" s="41"/>
      <c r="Y129" s="41"/>
      <c r="Z129" s="41"/>
      <c r="AA129" s="649"/>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54"/>
      <c r="BA129" s="54"/>
      <c r="BB129" s="54"/>
      <c r="BC129" s="54"/>
      <c r="BD129" s="54"/>
      <c r="BE129" s="54"/>
      <c r="BF129" s="54"/>
      <c r="BG129" s="54"/>
      <c r="BH129" s="54"/>
      <c r="BI129" s="54"/>
      <c r="BJ129" s="54"/>
      <c r="BK129" s="54"/>
      <c r="BN129" s="650" t="s">
        <v>286</v>
      </c>
      <c r="BO129" s="651">
        <v>2019</v>
      </c>
      <c r="BP129" s="651"/>
      <c r="BT129" s="651"/>
      <c r="BX129" s="651">
        <v>2018</v>
      </c>
      <c r="BY129" s="651">
        <v>2017</v>
      </c>
      <c r="CA129" s="41"/>
    </row>
    <row r="130" spans="1:85" s="662" customFormat="1" ht="15.75" thickTop="1" x14ac:dyDescent="0.25">
      <c r="A130" s="652" t="s">
        <v>287</v>
      </c>
      <c r="B130" s="653"/>
      <c r="C130" s="654"/>
      <c r="D130" s="655">
        <v>7093.8312000000396</v>
      </c>
      <c r="E130" s="656">
        <v>7008.3207000000421</v>
      </c>
      <c r="F130" s="656">
        <v>7665.9722000000347</v>
      </c>
      <c r="G130" s="656">
        <v>7519.6685000000489</v>
      </c>
      <c r="H130" s="656">
        <v>7099.3923000000586</v>
      </c>
      <c r="I130" s="656">
        <v>7743.332500000035</v>
      </c>
      <c r="J130" s="656">
        <v>6125.861200000023</v>
      </c>
      <c r="K130" s="656">
        <v>6627.73830000002</v>
      </c>
      <c r="L130" s="656">
        <v>6942.7194000000181</v>
      </c>
      <c r="M130" s="657">
        <v>7351.7965806093744</v>
      </c>
      <c r="N130" s="657">
        <v>6969.7740418281328</v>
      </c>
      <c r="O130" s="657">
        <v>539.61208365618063</v>
      </c>
      <c r="P130" s="655"/>
      <c r="Q130" s="656"/>
      <c r="R130" s="656"/>
      <c r="S130" s="656"/>
      <c r="T130" s="656"/>
      <c r="U130" s="656"/>
      <c r="V130" s="656"/>
      <c r="W130" s="656"/>
      <c r="X130" s="656"/>
      <c r="Y130" s="656"/>
      <c r="Z130" s="656"/>
      <c r="AA130" s="658"/>
      <c r="AB130" s="655"/>
      <c r="AC130" s="656"/>
      <c r="AD130" s="656"/>
      <c r="AE130" s="656"/>
      <c r="AF130" s="656"/>
      <c r="AG130" s="656"/>
      <c r="AH130" s="656"/>
      <c r="AI130" s="656"/>
      <c r="AJ130" s="656"/>
      <c r="AK130" s="656"/>
      <c r="AL130" s="656"/>
      <c r="AM130" s="658"/>
      <c r="AN130" s="655">
        <v>6575.9971999999589</v>
      </c>
      <c r="AO130" s="656">
        <v>7120.4864999999591</v>
      </c>
      <c r="AP130" s="656">
        <v>7643.6934999999867</v>
      </c>
      <c r="AQ130" s="656">
        <v>7473.8982999999462</v>
      </c>
      <c r="AR130" s="656">
        <v>7108.009099999962</v>
      </c>
      <c r="AS130" s="656">
        <v>7709.0496999999586</v>
      </c>
      <c r="AT130" s="656">
        <v>5386.9443999999776</v>
      </c>
      <c r="AU130" s="656">
        <v>5765.2419999999602</v>
      </c>
      <c r="AV130" s="656">
        <v>6422.2193999999754</v>
      </c>
      <c r="AW130" s="656">
        <v>7479.0571999999447</v>
      </c>
      <c r="AX130" s="656">
        <v>7477.8366999999607</v>
      </c>
      <c r="AY130" s="658">
        <v>6226.2227999999741</v>
      </c>
      <c r="AZ130" s="659">
        <v>6210.9491999999927</v>
      </c>
      <c r="BA130" s="660">
        <v>6821.7538999999715</v>
      </c>
      <c r="BB130" s="660">
        <v>7487.9398999999557</v>
      </c>
      <c r="BC130" s="660">
        <v>6893.4151999999749</v>
      </c>
      <c r="BD130" s="660">
        <v>7474.0738999999712</v>
      </c>
      <c r="BE130" s="660">
        <v>7711.8876999999657</v>
      </c>
      <c r="BF130" s="660">
        <v>5589.1985999999797</v>
      </c>
      <c r="BG130" s="660">
        <v>6192.6208999999726</v>
      </c>
      <c r="BH130" s="660">
        <v>7113.718399999967</v>
      </c>
      <c r="BI130" s="660">
        <v>7105.2518999999538</v>
      </c>
      <c r="BJ130" s="660">
        <v>6993.8831999999638</v>
      </c>
      <c r="BK130" s="661">
        <v>6169.7374999999774</v>
      </c>
      <c r="BM130" s="663"/>
      <c r="BN130" s="664" t="s">
        <v>288</v>
      </c>
      <c r="BO130" s="665" t="b">
        <v>1</v>
      </c>
      <c r="BP130" s="665"/>
      <c r="BR130" s="666"/>
      <c r="BS130" s="667"/>
      <c r="BT130" s="665"/>
      <c r="BV130" s="666"/>
      <c r="BW130" s="666"/>
      <c r="BX130" s="665" t="b">
        <v>1</v>
      </c>
      <c r="BY130" s="665" t="b">
        <v>1</v>
      </c>
      <c r="CD130" s="666"/>
      <c r="CG130" s="666"/>
    </row>
    <row r="131" spans="1:85" x14ac:dyDescent="0.25">
      <c r="A131" s="440" t="s">
        <v>289</v>
      </c>
      <c r="B131" s="441"/>
      <c r="C131" s="442"/>
      <c r="D131" s="443">
        <v>124537927.4399997</v>
      </c>
      <c r="E131" s="444">
        <v>117237032.75999975</v>
      </c>
      <c r="F131" s="444">
        <v>123087304.33000021</v>
      </c>
      <c r="G131" s="444">
        <v>131219883.13000029</v>
      </c>
      <c r="H131" s="444">
        <v>128948340.70999964</v>
      </c>
      <c r="I131" s="444">
        <v>124766741.74999931</v>
      </c>
      <c r="J131" s="444">
        <v>110095229.20000039</v>
      </c>
      <c r="K131" s="444">
        <v>107188095.37000072</v>
      </c>
      <c r="L131" s="444">
        <v>121407523.37999979</v>
      </c>
      <c r="M131" s="668">
        <v>135456530.59999937</v>
      </c>
      <c r="N131" s="668">
        <v>124694895.60999981</v>
      </c>
      <c r="O131" s="668" t="s">
        <v>304</v>
      </c>
      <c r="P131" s="443"/>
      <c r="Q131" s="444"/>
      <c r="R131" s="444"/>
      <c r="S131" s="444"/>
      <c r="T131" s="444"/>
      <c r="U131" s="444"/>
      <c r="V131" s="444"/>
      <c r="W131" s="444"/>
      <c r="X131" s="444"/>
      <c r="Y131" s="444"/>
      <c r="Z131" s="444"/>
      <c r="AA131" s="445"/>
      <c r="AB131" s="443"/>
      <c r="AC131" s="444"/>
      <c r="AD131" s="444"/>
      <c r="AE131" s="444"/>
      <c r="AF131" s="444"/>
      <c r="AG131" s="444"/>
      <c r="AH131" s="444"/>
      <c r="AI131" s="444"/>
      <c r="AJ131" s="444"/>
      <c r="AK131" s="444"/>
      <c r="AL131" s="444"/>
      <c r="AM131" s="445"/>
      <c r="AN131" s="443">
        <v>125181292.40000027</v>
      </c>
      <c r="AO131" s="444">
        <v>114689352.49999979</v>
      </c>
      <c r="AP131" s="444">
        <v>120533758.48999931</v>
      </c>
      <c r="AQ131" s="444">
        <v>124332872.7299999</v>
      </c>
      <c r="AR131" s="444">
        <v>125302383.51000023</v>
      </c>
      <c r="AS131" s="444">
        <v>120759177.04999968</v>
      </c>
      <c r="AT131" s="444">
        <v>98324105.859999955</v>
      </c>
      <c r="AU131" s="444">
        <v>100920947.44000006</v>
      </c>
      <c r="AV131" s="444">
        <v>110578569.34999938</v>
      </c>
      <c r="AW131" s="444">
        <v>129518244.32999982</v>
      </c>
      <c r="AX131" s="444">
        <v>128204809.44999988</v>
      </c>
      <c r="AY131" s="445">
        <v>92936033.019999281</v>
      </c>
      <c r="AZ131" s="446">
        <v>113761612.63000041</v>
      </c>
      <c r="BA131" s="447">
        <v>109842063.42999953</v>
      </c>
      <c r="BB131" s="447">
        <v>121964254.40999922</v>
      </c>
      <c r="BC131" s="447">
        <v>107623587.70999999</v>
      </c>
      <c r="BD131" s="447">
        <v>122378718.86999929</v>
      </c>
      <c r="BE131" s="447">
        <v>120594815.64999953</v>
      </c>
      <c r="BF131" s="447">
        <v>89419906.649999097</v>
      </c>
      <c r="BG131" s="447">
        <v>101436241.43999988</v>
      </c>
      <c r="BH131" s="447">
        <v>109210612.39999983</v>
      </c>
      <c r="BI131" s="447">
        <v>122063856.5100005</v>
      </c>
      <c r="BJ131" s="447">
        <v>117999278.8200002</v>
      </c>
      <c r="BK131" s="448">
        <v>93419161.809999511</v>
      </c>
      <c r="BN131" s="650" t="s">
        <v>290</v>
      </c>
      <c r="BO131" s="665" t="b">
        <v>1</v>
      </c>
      <c r="BP131" s="665"/>
      <c r="BT131" s="665"/>
      <c r="BX131" s="665" t="b">
        <v>1</v>
      </c>
      <c r="BY131" s="665" t="b">
        <v>1</v>
      </c>
      <c r="CA131" s="41"/>
    </row>
    <row r="132" spans="1:85" s="679" customFormat="1" ht="15.75" thickBot="1" x14ac:dyDescent="0.3">
      <c r="A132" s="669" t="s">
        <v>291</v>
      </c>
      <c r="B132" s="670"/>
      <c r="C132" s="671"/>
      <c r="D132" s="672">
        <v>2.4978246685998879</v>
      </c>
      <c r="E132" s="673">
        <v>2.2836578919101589</v>
      </c>
      <c r="F132" s="673">
        <v>2.3947926420114016</v>
      </c>
      <c r="G132" s="673">
        <v>2.4829549873080849</v>
      </c>
      <c r="H132" s="673">
        <v>2.3541089339568546</v>
      </c>
      <c r="I132" s="673">
        <v>2.4380040734349935</v>
      </c>
      <c r="J132" s="673">
        <v>1.5745418539868057</v>
      </c>
      <c r="K132" s="673">
        <v>2.1955656048149734</v>
      </c>
      <c r="L132" s="673">
        <v>2.2827962882374049</v>
      </c>
      <c r="M132" s="674">
        <v>2.5110134631431675</v>
      </c>
      <c r="N132" s="674">
        <v>1.7689816648476253</v>
      </c>
      <c r="O132" s="674" t="e">
        <v>#VALUE!</v>
      </c>
      <c r="P132" s="672">
        <v>2.2017875985083357</v>
      </c>
      <c r="Q132" s="673">
        <v>2.341716909868381</v>
      </c>
      <c r="R132" s="673">
        <v>2.4302467260222156</v>
      </c>
      <c r="S132" s="673">
        <v>2.4225431663827091</v>
      </c>
      <c r="T132" s="673">
        <v>2.4485437084389177</v>
      </c>
      <c r="U132" s="673">
        <v>2.5344066593898877</v>
      </c>
      <c r="V132" s="673">
        <v>1.5078605051001219</v>
      </c>
      <c r="W132" s="673">
        <v>2.0761979897111953</v>
      </c>
      <c r="X132" s="673">
        <v>2.2551077635116368</v>
      </c>
      <c r="Y132" s="673">
        <v>2.4089797744513786</v>
      </c>
      <c r="Z132" s="673">
        <v>1.9588978017942675</v>
      </c>
      <c r="AA132" s="675">
        <v>2.0152749053726686</v>
      </c>
      <c r="AB132" s="672">
        <v>2.2017875985083357</v>
      </c>
      <c r="AC132" s="673">
        <v>2.341716909868381</v>
      </c>
      <c r="AD132" s="673">
        <v>2.4302467260222156</v>
      </c>
      <c r="AE132" s="673">
        <v>2.4225431663827091</v>
      </c>
      <c r="AF132" s="673">
        <v>2.4485437084389177</v>
      </c>
      <c r="AG132" s="673">
        <v>2.5473855010999578</v>
      </c>
      <c r="AH132" s="673">
        <v>1.5133578165510071</v>
      </c>
      <c r="AI132" s="673">
        <v>2.0865888531238554</v>
      </c>
      <c r="AJ132" s="673">
        <v>2.2665664701294905</v>
      </c>
      <c r="AK132" s="673">
        <v>2.4212785398005372</v>
      </c>
      <c r="AL132" s="673">
        <v>1.9668290015614629</v>
      </c>
      <c r="AM132" s="675">
        <v>2.0243004678564871</v>
      </c>
      <c r="AN132" s="672">
        <v>2.3836879936992887</v>
      </c>
      <c r="AO132" s="673">
        <v>2.4500256283863626</v>
      </c>
      <c r="AP132" s="673">
        <v>2.4937958321462084</v>
      </c>
      <c r="AQ132" s="673">
        <v>2.5281170157061785</v>
      </c>
      <c r="AR132" s="673">
        <v>2.5274534526749464</v>
      </c>
      <c r="AS132" s="673">
        <v>2.5193593141995452</v>
      </c>
      <c r="AT132" s="673">
        <v>1.5619051545648568</v>
      </c>
      <c r="AU132" s="673">
        <v>2.1028767778348434</v>
      </c>
      <c r="AV132" s="673">
        <v>2.1823966918230355</v>
      </c>
      <c r="AW132" s="673">
        <v>2.5373504291164322</v>
      </c>
      <c r="AX132" s="673">
        <v>2.0311857110105214</v>
      </c>
      <c r="AY132" s="675">
        <v>2.0035494191101337</v>
      </c>
      <c r="AZ132" s="676">
        <v>2.4149092871252837</v>
      </c>
      <c r="BA132" s="677">
        <v>2.5386663077935614</v>
      </c>
      <c r="BB132" s="677">
        <v>2.7571008608415046</v>
      </c>
      <c r="BC132" s="677">
        <v>2.3483174048953792</v>
      </c>
      <c r="BD132" s="677">
        <v>2.7646919638066429</v>
      </c>
      <c r="BE132" s="677">
        <v>2.7626149667291338</v>
      </c>
      <c r="BF132" s="677">
        <v>1.4690549999626039</v>
      </c>
      <c r="BG132" s="677">
        <v>2.2171773043172585</v>
      </c>
      <c r="BH132" s="677">
        <v>2.3608411982787767</v>
      </c>
      <c r="BI132" s="677">
        <v>2.4992588159827793</v>
      </c>
      <c r="BJ132" s="677">
        <v>1.9376345441487655</v>
      </c>
      <c r="BK132" s="678">
        <v>1.9071955562747431</v>
      </c>
      <c r="BM132" s="680"/>
      <c r="BR132" s="681"/>
      <c r="BS132" s="682"/>
      <c r="BV132" s="681"/>
      <c r="BW132" s="681"/>
      <c r="CD132" s="681"/>
      <c r="CG132" s="681"/>
    </row>
    <row r="133" spans="1:85" ht="16.5" thickTop="1" thickBot="1" x14ac:dyDescent="0.3">
      <c r="C133" s="647"/>
      <c r="D133" s="41"/>
      <c r="E133" s="648"/>
      <c r="F133" s="648"/>
      <c r="G133" s="648"/>
      <c r="H133" s="648"/>
      <c r="I133" s="648"/>
      <c r="J133" s="648"/>
      <c r="K133" s="648"/>
      <c r="L133" s="648"/>
      <c r="M133" s="648"/>
      <c r="N133" s="648"/>
      <c r="O133" s="648"/>
      <c r="P133" s="41"/>
      <c r="Q133" s="41"/>
      <c r="R133" s="41"/>
      <c r="S133" s="41"/>
      <c r="T133" s="41"/>
      <c r="U133" s="41"/>
      <c r="V133" s="41"/>
      <c r="W133" s="41"/>
      <c r="X133" s="41"/>
      <c r="Y133" s="41"/>
      <c r="Z133" s="41"/>
      <c r="AA133" s="649"/>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54"/>
      <c r="BA133" s="54"/>
      <c r="BB133" s="54"/>
      <c r="BC133" s="54"/>
      <c r="BD133" s="54"/>
      <c r="BE133" s="54"/>
      <c r="BF133" s="54"/>
      <c r="BG133" s="54"/>
      <c r="BH133" s="54"/>
      <c r="BI133" s="54"/>
      <c r="BJ133" s="54"/>
      <c r="BK133" s="54"/>
      <c r="CA133" s="41"/>
    </row>
    <row r="134" spans="1:85" ht="15.75" hidden="1" thickBot="1" x14ac:dyDescent="0.3">
      <c r="C134" s="647"/>
      <c r="D134" s="41"/>
      <c r="E134" s="648"/>
      <c r="F134" s="648"/>
      <c r="G134" s="648"/>
      <c r="H134" s="648"/>
      <c r="I134" s="648"/>
      <c r="J134" s="648"/>
      <c r="K134" s="648"/>
      <c r="L134" s="648"/>
      <c r="M134" s="648"/>
      <c r="N134" s="648"/>
      <c r="O134" s="648"/>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54"/>
      <c r="BA134" s="54"/>
      <c r="BB134" s="54"/>
      <c r="BC134" s="54"/>
      <c r="BD134" s="54"/>
      <c r="BE134" s="54"/>
      <c r="BF134" s="54"/>
      <c r="BG134" s="54"/>
      <c r="BH134" s="54"/>
      <c r="BI134" s="54"/>
      <c r="BJ134" s="54"/>
      <c r="BK134" s="54"/>
      <c r="CA134" s="41"/>
    </row>
    <row r="135" spans="1:85" ht="15.75" hidden="1" thickBot="1" x14ac:dyDescent="0.3">
      <c r="C135" s="647"/>
      <c r="D135" s="41"/>
      <c r="E135" s="648"/>
      <c r="F135" s="648"/>
      <c r="G135" s="648"/>
      <c r="H135" s="648"/>
      <c r="I135" s="648"/>
      <c r="J135" s="648"/>
      <c r="K135" s="648"/>
      <c r="L135" s="648"/>
      <c r="M135" s="648"/>
      <c r="N135" s="648"/>
      <c r="O135" s="648"/>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54"/>
      <c r="BA135" s="54"/>
      <c r="BB135" s="54"/>
      <c r="BC135" s="54"/>
      <c r="BD135" s="54"/>
      <c r="BE135" s="54"/>
      <c r="BF135" s="54"/>
      <c r="BG135" s="54"/>
      <c r="BH135" s="54"/>
      <c r="BI135" s="54"/>
      <c r="BJ135" s="54"/>
      <c r="BK135" s="54"/>
      <c r="BO135" s="648"/>
      <c r="BQ135" s="648"/>
      <c r="BR135" s="683"/>
      <c r="BS135" s="684"/>
      <c r="BU135" s="648"/>
      <c r="BV135" s="683"/>
      <c r="BW135" s="685"/>
      <c r="BX135" s="648"/>
      <c r="CC135" s="648"/>
      <c r="CD135" s="683"/>
      <c r="CF135" s="648"/>
      <c r="CG135" s="683"/>
    </row>
    <row r="136" spans="1:85" ht="15.75" thickTop="1" x14ac:dyDescent="0.25">
      <c r="A136" s="686" t="s">
        <v>292</v>
      </c>
      <c r="B136" s="687"/>
      <c r="C136" s="688" t="s">
        <v>293</v>
      </c>
      <c r="D136" s="689"/>
      <c r="E136" s="1417" t="s">
        <v>169</v>
      </c>
      <c r="F136" s="648"/>
      <c r="G136" s="648"/>
      <c r="H136" s="648"/>
      <c r="I136" s="648"/>
      <c r="J136" s="648"/>
      <c r="K136" s="648"/>
      <c r="L136" s="648"/>
      <c r="M136" s="648"/>
      <c r="N136" s="648"/>
      <c r="O136" s="648"/>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54"/>
      <c r="BA136" s="54"/>
      <c r="BB136" s="54"/>
      <c r="BC136" s="54"/>
      <c r="BD136" s="54"/>
      <c r="BE136" s="54"/>
      <c r="BF136" s="54"/>
      <c r="BG136" s="54"/>
      <c r="BH136" s="54"/>
      <c r="BI136" s="54"/>
      <c r="BJ136" s="54"/>
      <c r="BK136" s="54"/>
      <c r="BO136" s="648"/>
      <c r="BQ136" s="648"/>
      <c r="BR136" s="683"/>
      <c r="BS136" s="684"/>
      <c r="BU136" s="648"/>
      <c r="BV136" s="683"/>
      <c r="BW136" s="685"/>
      <c r="BX136" s="648"/>
      <c r="CC136" s="648"/>
      <c r="CD136" s="683"/>
      <c r="CF136" s="648"/>
      <c r="CG136" s="683"/>
    </row>
    <row r="137" spans="1:85" ht="15.75" thickBot="1" x14ac:dyDescent="0.3">
      <c r="A137" s="690"/>
      <c r="B137" s="691" t="s">
        <v>294</v>
      </c>
      <c r="C137" s="692" t="s">
        <v>295</v>
      </c>
      <c r="D137" s="693" t="s">
        <v>296</v>
      </c>
      <c r="E137" s="1418"/>
      <c r="F137" s="648"/>
      <c r="G137" s="648"/>
      <c r="H137" s="648"/>
      <c r="I137" s="648"/>
      <c r="J137" s="648"/>
      <c r="P137" s="647" t="s">
        <v>153</v>
      </c>
      <c r="Q137" s="647" t="s">
        <v>154</v>
      </c>
      <c r="R137" s="647" t="s">
        <v>155</v>
      </c>
      <c r="S137" s="647" t="s">
        <v>156</v>
      </c>
      <c r="T137" s="647" t="s">
        <v>157</v>
      </c>
      <c r="U137" s="647" t="s">
        <v>158</v>
      </c>
      <c r="V137" s="647" t="s">
        <v>159</v>
      </c>
      <c r="W137" s="647" t="s">
        <v>160</v>
      </c>
      <c r="X137" s="647" t="s">
        <v>161</v>
      </c>
      <c r="Y137" s="647" t="s">
        <v>162</v>
      </c>
      <c r="Z137" s="647" t="s">
        <v>163</v>
      </c>
      <c r="AA137" s="647" t="s">
        <v>164</v>
      </c>
      <c r="AB137" s="647"/>
      <c r="AC137" s="647"/>
      <c r="AD137" s="647"/>
      <c r="AE137" s="647"/>
      <c r="AF137" s="647"/>
      <c r="AG137" s="647"/>
      <c r="AH137" s="647"/>
      <c r="AI137" s="647"/>
      <c r="AJ137" s="647"/>
      <c r="AK137" s="647"/>
      <c r="AL137" s="647"/>
      <c r="AM137" s="647"/>
      <c r="AN137" s="694" t="s">
        <v>153</v>
      </c>
      <c r="AO137" s="694" t="s">
        <v>154</v>
      </c>
      <c r="AP137" s="694" t="s">
        <v>155</v>
      </c>
      <c r="AQ137" s="694" t="s">
        <v>156</v>
      </c>
      <c r="AR137" s="694" t="s">
        <v>157</v>
      </c>
      <c r="AS137" s="694" t="s">
        <v>158</v>
      </c>
      <c r="AT137" s="694" t="s">
        <v>159</v>
      </c>
      <c r="AU137" s="694" t="s">
        <v>160</v>
      </c>
      <c r="AV137" s="694" t="s">
        <v>161</v>
      </c>
      <c r="AW137" s="694" t="s">
        <v>162</v>
      </c>
      <c r="AX137" s="694" t="s">
        <v>163</v>
      </c>
      <c r="AY137" s="694" t="s">
        <v>164</v>
      </c>
      <c r="AZ137" s="695" t="s">
        <v>153</v>
      </c>
      <c r="BA137" s="695" t="s">
        <v>154</v>
      </c>
      <c r="BB137" s="695" t="s">
        <v>155</v>
      </c>
      <c r="BC137" s="695" t="s">
        <v>156</v>
      </c>
      <c r="BD137" s="695" t="s">
        <v>157</v>
      </c>
      <c r="BE137" s="695" t="s">
        <v>158</v>
      </c>
      <c r="BF137" s="695" t="s">
        <v>159</v>
      </c>
      <c r="BG137" s="695" t="s">
        <v>160</v>
      </c>
      <c r="BH137" s="695" t="s">
        <v>161</v>
      </c>
      <c r="BI137" s="695" t="s">
        <v>162</v>
      </c>
      <c r="BJ137" s="695" t="s">
        <v>163</v>
      </c>
      <c r="BK137" s="695" t="s">
        <v>164</v>
      </c>
      <c r="BP137" s="696"/>
      <c r="BT137" s="696"/>
      <c r="BY137" s="696"/>
      <c r="BZ137" s="696"/>
      <c r="CA137" s="697"/>
    </row>
    <row r="138" spans="1:85" ht="15.75" thickTop="1" x14ac:dyDescent="0.25">
      <c r="A138" s="698">
        <v>2017</v>
      </c>
      <c r="B138" s="699">
        <v>3031000000</v>
      </c>
      <c r="C138" s="700">
        <v>881038445.94000006</v>
      </c>
      <c r="D138" s="701">
        <v>1296601066.4700027</v>
      </c>
      <c r="E138" s="702">
        <v>5208639512.4100027</v>
      </c>
      <c r="F138" s="1419" t="s">
        <v>297</v>
      </c>
      <c r="G138" s="648"/>
      <c r="H138" s="648"/>
      <c r="I138" s="648"/>
      <c r="J138" s="648"/>
      <c r="P138" s="41">
        <v>-9131374.6801637411</v>
      </c>
      <c r="Q138" s="41">
        <v>4359016.1583769321</v>
      </c>
      <c r="R138" s="41">
        <v>30740482.595249653</v>
      </c>
      <c r="S138" s="41">
        <v>68565416.332147956</v>
      </c>
      <c r="T138" s="41">
        <v>111353753.90313637</v>
      </c>
      <c r="U138" s="41">
        <v>155441697.74202371</v>
      </c>
      <c r="V138" s="41">
        <v>49853336.836169839</v>
      </c>
      <c r="W138" s="41">
        <v>31111608.704588056</v>
      </c>
      <c r="X138" s="41">
        <v>34474893.732425809</v>
      </c>
      <c r="Y138" s="41">
        <v>62864288.659771681</v>
      </c>
      <c r="Z138" s="41">
        <v>43341826.82879746</v>
      </c>
      <c r="AA138" s="41">
        <v>2.384185791015625E-7</v>
      </c>
      <c r="AB138" s="41"/>
      <c r="AC138" s="41"/>
      <c r="AD138" s="41"/>
      <c r="AE138" s="41"/>
      <c r="AF138" s="41"/>
      <c r="AG138" s="41"/>
      <c r="AH138" s="41"/>
      <c r="AI138" s="41"/>
      <c r="AJ138" s="41"/>
      <c r="AK138" s="41"/>
      <c r="AL138" s="41"/>
      <c r="AM138" s="41"/>
      <c r="AN138" s="703">
        <v>11052498.046340227</v>
      </c>
      <c r="AO138" s="703">
        <v>47067251.818749189</v>
      </c>
      <c r="AP138" s="703">
        <v>84981666.631350935</v>
      </c>
      <c r="AQ138" s="703">
        <v>132989127.35262424</v>
      </c>
      <c r="AR138" s="703">
        <v>184921877.14098072</v>
      </c>
      <c r="AS138" s="703">
        <v>219841824.70907474</v>
      </c>
      <c r="AT138" s="703">
        <v>136335811.35565352</v>
      </c>
      <c r="AU138" s="703">
        <v>115899756.51717514</v>
      </c>
      <c r="AV138" s="703">
        <v>102066290.89241379</v>
      </c>
      <c r="AW138" s="703">
        <v>116061583.71553004</v>
      </c>
      <c r="AX138" s="703">
        <v>97686330.294981599</v>
      </c>
      <c r="AY138" s="703">
        <v>43489765.091950066</v>
      </c>
      <c r="AZ138" s="704">
        <v>13189989.74894315</v>
      </c>
      <c r="BA138" s="704">
        <v>61314969.390547514</v>
      </c>
      <c r="BB138" s="704">
        <v>128916472.17924333</v>
      </c>
      <c r="BC138" s="704">
        <v>156550515.09057635</v>
      </c>
      <c r="BD138" s="704">
        <v>238277890.89870304</v>
      </c>
      <c r="BE138" s="704">
        <v>297638432.59185278</v>
      </c>
      <c r="BF138" s="704">
        <v>247896183.43882364</v>
      </c>
      <c r="BG138" s="704">
        <v>242878509.90910566</v>
      </c>
      <c r="BH138" s="704">
        <v>271338450.76275241</v>
      </c>
      <c r="BI138" s="704">
        <v>298877170.46315497</v>
      </c>
      <c r="BJ138" s="704">
        <v>248899721.29781485</v>
      </c>
      <c r="BK138" s="704">
        <v>151392327.73619461</v>
      </c>
      <c r="BL138" t="s">
        <v>298</v>
      </c>
    </row>
    <row r="139" spans="1:85" ht="15.75" thickBot="1" x14ac:dyDescent="0.3">
      <c r="A139" s="705">
        <v>2018</v>
      </c>
      <c r="B139" s="706">
        <v>3200000000</v>
      </c>
      <c r="C139" s="707">
        <v>1045394322.4099998</v>
      </c>
      <c r="D139" s="708">
        <v>1365306329.0899982</v>
      </c>
      <c r="E139" s="708">
        <v>5610700651.4999981</v>
      </c>
      <c r="F139" s="1420"/>
      <c r="P139" s="41">
        <v>8606817.0299999714</v>
      </c>
      <c r="Q139" s="41">
        <v>105545215.49000001</v>
      </c>
      <c r="R139" s="41">
        <v>112315041.50999987</v>
      </c>
      <c r="S139" s="41">
        <v>101615601.23000002</v>
      </c>
      <c r="T139" s="41">
        <v>110256888.29999971</v>
      </c>
      <c r="U139" s="41">
        <v>136920488.7700007</v>
      </c>
      <c r="V139" s="41">
        <v>62753429.860001326</v>
      </c>
      <c r="W139" s="41">
        <v>101717382.06000173</v>
      </c>
      <c r="X139" s="41">
        <v>123138484.7400018</v>
      </c>
      <c r="Y139" s="41">
        <v>134413587.65000248</v>
      </c>
      <c r="Z139" s="41">
        <v>173304693.25000155</v>
      </c>
      <c r="AA139" s="41">
        <v>181164399.51000178</v>
      </c>
      <c r="AB139" s="41"/>
      <c r="AC139" s="41"/>
      <c r="AD139" s="41"/>
      <c r="AE139" s="41"/>
      <c r="AF139" s="41"/>
      <c r="AG139" s="41"/>
      <c r="AH139" s="41"/>
      <c r="AI139" s="41"/>
      <c r="AJ139" s="41"/>
      <c r="AK139" s="41"/>
      <c r="AL139" s="41"/>
      <c r="AM139" s="41"/>
      <c r="AN139" s="703">
        <v>9911847.3400000334</v>
      </c>
      <c r="AO139" s="703">
        <v>49532372.199999928</v>
      </c>
      <c r="AP139" s="703">
        <v>55315798.879999697</v>
      </c>
      <c r="AQ139" s="703">
        <v>70120963.009999633</v>
      </c>
      <c r="AR139" s="703">
        <v>101940838.72999966</v>
      </c>
      <c r="AS139" s="703">
        <v>112320505.53999949</v>
      </c>
      <c r="AT139" s="703">
        <v>129097129.70999968</v>
      </c>
      <c r="AU139" s="703">
        <v>191049453.2699998</v>
      </c>
      <c r="AV139" s="703">
        <v>258868235.26999986</v>
      </c>
      <c r="AW139" s="703">
        <v>239630768.91999972</v>
      </c>
      <c r="AX139" s="703">
        <v>204613979.25999939</v>
      </c>
      <c r="AY139" s="703">
        <v>150988796.96999907</v>
      </c>
      <c r="AZ139" s="704">
        <v>13205597.74894315</v>
      </c>
      <c r="BA139" s="704">
        <v>61352649.290547512</v>
      </c>
      <c r="BB139" s="704">
        <v>128954152.07924333</v>
      </c>
      <c r="BC139" s="704">
        <v>156588569.99057636</v>
      </c>
      <c r="BD139" s="704">
        <v>244793908.72870302</v>
      </c>
      <c r="BE139" s="704">
        <v>308219372.04185277</v>
      </c>
      <c r="BF139" s="704">
        <v>258477122.8888236</v>
      </c>
      <c r="BG139" s="704">
        <v>253459449.35910562</v>
      </c>
      <c r="BH139" s="704">
        <v>304426283.00275236</v>
      </c>
      <c r="BI139" s="704">
        <v>337892244.04315495</v>
      </c>
      <c r="BJ139" s="704">
        <v>294198955.87781483</v>
      </c>
      <c r="BK139" s="704">
        <v>186174209.11000291</v>
      </c>
      <c r="BL139" t="s">
        <v>299</v>
      </c>
    </row>
    <row r="140" spans="1:85" ht="16.5" thickTop="1" thickBot="1" x14ac:dyDescent="0.3">
      <c r="A140" s="709" t="s">
        <v>300</v>
      </c>
      <c r="B140" s="710">
        <v>3540000000</v>
      </c>
      <c r="C140" s="710">
        <v>1099999999.9999998</v>
      </c>
      <c r="D140" s="711">
        <v>1447000000.0000002</v>
      </c>
      <c r="E140" s="712">
        <v>6087000000</v>
      </c>
      <c r="P140" t="s">
        <v>301</v>
      </c>
      <c r="AN140" s="703">
        <v>11077361.456340209</v>
      </c>
      <c r="AO140" s="703">
        <v>47206681.998749174</v>
      </c>
      <c r="AP140" s="703">
        <v>94174286.841350913</v>
      </c>
      <c r="AQ140" s="703">
        <v>142181747.56262422</v>
      </c>
      <c r="AR140" s="703">
        <v>194065161.3509807</v>
      </c>
      <c r="AS140" s="703">
        <v>244284647.3090747</v>
      </c>
      <c r="AT140" s="703">
        <v>179039677.93565351</v>
      </c>
      <c r="AU140" s="703">
        <v>189133405.2771751</v>
      </c>
      <c r="AV140" s="703">
        <v>225665092.65241379</v>
      </c>
      <c r="AW140" s="703">
        <v>239660385.47553003</v>
      </c>
      <c r="AX140" s="703">
        <v>236225788.05498159</v>
      </c>
      <c r="AY140" s="703">
        <v>142459748.01411951</v>
      </c>
      <c r="AZ140" s="704">
        <v>13205597.74894315</v>
      </c>
      <c r="BA140" s="704">
        <v>61352649.290547512</v>
      </c>
      <c r="BB140" s="704">
        <v>128954152.07924333</v>
      </c>
      <c r="BC140" s="704">
        <v>156588569.99057636</v>
      </c>
      <c r="BD140" s="704">
        <v>244793908.72870302</v>
      </c>
      <c r="BE140" s="704">
        <v>308219372.04185277</v>
      </c>
      <c r="BF140" s="704">
        <v>258477122.8888236</v>
      </c>
      <c r="BG140" s="704">
        <v>253459449.35910562</v>
      </c>
      <c r="BH140" s="704">
        <v>304426283.00275236</v>
      </c>
      <c r="BI140" s="704">
        <v>337892244.04315495</v>
      </c>
      <c r="BJ140" s="704">
        <v>294198955.87781483</v>
      </c>
      <c r="BK140" s="704">
        <v>183509035.7135585</v>
      </c>
      <c r="BL140" t="s">
        <v>302</v>
      </c>
    </row>
    <row r="141" spans="1:85" ht="15.75" thickTop="1" x14ac:dyDescent="0.25"/>
  </sheetData>
  <autoFilter ref="I4:I102"/>
  <mergeCells count="25">
    <mergeCell ref="P94:AA96"/>
    <mergeCell ref="E136:E137"/>
    <mergeCell ref="F138:F139"/>
    <mergeCell ref="BU3:BV3"/>
    <mergeCell ref="CC3:CD3"/>
    <mergeCell ref="CF3:CG3"/>
    <mergeCell ref="CE21:CE26"/>
    <mergeCell ref="AB92:AM92"/>
    <mergeCell ref="A93:C93"/>
    <mergeCell ref="AB3:AM3"/>
    <mergeCell ref="AN3:AY3"/>
    <mergeCell ref="AZ3:BK3"/>
    <mergeCell ref="BM3:BM4"/>
    <mergeCell ref="BN3:BN4"/>
    <mergeCell ref="BQ3:BR3"/>
    <mergeCell ref="A3:A4"/>
    <mergeCell ref="B3:B4"/>
    <mergeCell ref="C3:C4"/>
    <mergeCell ref="D3:O3"/>
    <mergeCell ref="P3:AA3"/>
    <mergeCell ref="BO1:BR1"/>
    <mergeCell ref="BT1:BV1"/>
    <mergeCell ref="BX1:CA1"/>
    <mergeCell ref="BQ2:BR2"/>
    <mergeCell ref="BU2:BV2"/>
  </mergeCells>
  <pageMargins left="0.15748031496062992" right="0.15748031496062992" top="0.11811023622047245" bottom="0.15748031496062992" header="0.11811023622047245" footer="0.15748031496062992"/>
  <pageSetup paperSize="9" scale="55" fitToHeight="3" orientation="landscape" r:id="rId1"/>
  <rowBreaks count="1" manualBreakCount="1">
    <brk id="140" max="14"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N27"/>
  <sheetViews>
    <sheetView workbookViewId="0">
      <selection activeCell="K4" sqref="K4"/>
    </sheetView>
  </sheetViews>
  <sheetFormatPr defaultRowHeight="15" x14ac:dyDescent="0.25"/>
  <cols>
    <col min="1" max="1" width="14.85546875" bestFit="1" customWidth="1"/>
    <col min="2" max="3" width="14.85546875" customWidth="1"/>
    <col min="4" max="4" width="16.28515625" bestFit="1" customWidth="1"/>
    <col min="5" max="6" width="16.28515625" customWidth="1"/>
    <col min="7" max="7" width="14.85546875" bestFit="1" customWidth="1"/>
    <col min="8" max="8" width="16.28515625" customWidth="1"/>
    <col min="9" max="9" width="16.28515625" bestFit="1" customWidth="1"/>
    <col min="10" max="10" width="14.85546875" bestFit="1" customWidth="1"/>
    <col min="11" max="11" width="16.28515625" bestFit="1" customWidth="1"/>
    <col min="12" max="12" width="15.140625" customWidth="1"/>
    <col min="13" max="14" width="10.28515625" customWidth="1"/>
  </cols>
  <sheetData>
    <row r="1" spans="1:14" ht="60.75" thickBot="1" x14ac:dyDescent="0.3">
      <c r="A1" s="1184" t="s">
        <v>6496</v>
      </c>
      <c r="B1" s="1185" t="s">
        <v>6497</v>
      </c>
      <c r="C1" s="1186" t="s">
        <v>6494</v>
      </c>
      <c r="D1" s="1187" t="s">
        <v>6498</v>
      </c>
      <c r="E1" s="1188" t="s">
        <v>6499</v>
      </c>
      <c r="F1" s="1188" t="s">
        <v>6517</v>
      </c>
      <c r="G1" s="1251" t="s">
        <v>6518</v>
      </c>
      <c r="H1" s="1189" t="s">
        <v>6494</v>
      </c>
      <c r="I1" s="1189" t="s">
        <v>6519</v>
      </c>
      <c r="J1" s="1252" t="s">
        <v>6520</v>
      </c>
      <c r="K1" s="1253" t="s">
        <v>6521</v>
      </c>
      <c r="L1" s="1190"/>
      <c r="M1" s="1191" t="s">
        <v>6522</v>
      </c>
      <c r="N1" s="1192" t="s">
        <v>6523</v>
      </c>
    </row>
    <row r="2" spans="1:14" x14ac:dyDescent="0.25">
      <c r="A2" s="1198">
        <v>209853785</v>
      </c>
      <c r="B2" s="1197">
        <v>218418791</v>
      </c>
      <c r="C2" s="1197"/>
      <c r="D2" s="1200">
        <f>B2*4+A2*8</f>
        <v>2552505444</v>
      </c>
      <c r="E2" s="1201">
        <v>220055058</v>
      </c>
      <c r="F2" s="1201">
        <v>232061817</v>
      </c>
      <c r="G2" s="1201">
        <v>256061817</v>
      </c>
      <c r="H2" s="1201"/>
      <c r="I2" s="1202">
        <f>E2*5+F2*5+G2*2</f>
        <v>2772708009</v>
      </c>
      <c r="J2" s="1254">
        <v>241592940</v>
      </c>
      <c r="K2" s="1255">
        <f>J2*12</f>
        <v>2899115280</v>
      </c>
      <c r="M2" s="1203">
        <f>K2/D2</f>
        <v>1.1357920065615343</v>
      </c>
      <c r="N2" s="1256">
        <f>K2/I2</f>
        <v>1.0455898243124382</v>
      </c>
    </row>
    <row r="3" spans="1:14" x14ac:dyDescent="0.25">
      <c r="A3" s="1210">
        <v>43279907</v>
      </c>
      <c r="B3" s="1211">
        <v>45669295</v>
      </c>
      <c r="C3" s="1212">
        <f>944970+89940</f>
        <v>1034910</v>
      </c>
      <c r="D3" s="1213">
        <f>A3*8+B3*4</f>
        <v>528916436</v>
      </c>
      <c r="E3" s="1214">
        <v>45264351</v>
      </c>
      <c r="F3" s="1201">
        <v>47113498</v>
      </c>
      <c r="G3" s="1201"/>
      <c r="H3" s="1201">
        <v>1849147</v>
      </c>
      <c r="I3" s="1202">
        <f>E3*5+F3*7+H3</f>
        <v>557965388</v>
      </c>
      <c r="J3" s="1257">
        <v>52333210</v>
      </c>
      <c r="K3" s="1255">
        <f t="shared" ref="K3:K8" si="0">J3*12</f>
        <v>627998520</v>
      </c>
      <c r="M3" s="1215">
        <f t="shared" ref="M3:M8" si="1">K3/D3</f>
        <v>1.1873303177139309</v>
      </c>
      <c r="N3" s="1258">
        <f t="shared" ref="N3:N8" si="2">K3/I3</f>
        <v>1.1255151905587377</v>
      </c>
    </row>
    <row r="4" spans="1:14" x14ac:dyDescent="0.25">
      <c r="A4" s="1210">
        <v>120726467</v>
      </c>
      <c r="B4" s="1218"/>
      <c r="C4" s="1219"/>
      <c r="D4" s="1213">
        <f>A4*12</f>
        <v>1448717604</v>
      </c>
      <c r="E4" s="1214">
        <v>129536831</v>
      </c>
      <c r="F4" s="1201"/>
      <c r="G4" s="1201"/>
      <c r="H4" s="1201"/>
      <c r="I4" s="1202">
        <f>E4*12</f>
        <v>1554441972</v>
      </c>
      <c r="J4" s="1257">
        <v>140667948</v>
      </c>
      <c r="K4" s="1255">
        <f t="shared" si="0"/>
        <v>1688015376</v>
      </c>
      <c r="M4" s="1215">
        <f t="shared" si="1"/>
        <v>1.165179032365786</v>
      </c>
      <c r="N4" s="1258">
        <f t="shared" si="2"/>
        <v>1.0859301321027377</v>
      </c>
    </row>
    <row r="5" spans="1:14" x14ac:dyDescent="0.25">
      <c r="A5" s="1210">
        <v>14684523</v>
      </c>
      <c r="B5" s="1211">
        <v>12401000</v>
      </c>
      <c r="C5" s="1212">
        <f>290190+29130</f>
        <v>319320</v>
      </c>
      <c r="D5" s="1213">
        <f>A5*12+B5</f>
        <v>188615276</v>
      </c>
      <c r="E5" s="1214">
        <v>15820145</v>
      </c>
      <c r="F5" s="1201">
        <v>18500000</v>
      </c>
      <c r="G5" s="1201">
        <f>39938840+15960000</f>
        <v>55898840</v>
      </c>
      <c r="H5" s="1201">
        <v>409650</v>
      </c>
      <c r="I5" s="1202">
        <f>E5*8+3*F5+G5+H5</f>
        <v>238369650</v>
      </c>
      <c r="J5" s="1257">
        <v>19310000</v>
      </c>
      <c r="K5" s="1255">
        <f t="shared" si="0"/>
        <v>231720000</v>
      </c>
      <c r="M5" s="1215">
        <f t="shared" si="1"/>
        <v>1.2285325182250879</v>
      </c>
      <c r="N5" s="1258">
        <f t="shared" si="2"/>
        <v>0.9721036214132126</v>
      </c>
    </row>
    <row r="6" spans="1:14" x14ac:dyDescent="0.25">
      <c r="A6" s="1210">
        <v>53716400</v>
      </c>
      <c r="B6" s="1218"/>
      <c r="C6" s="1219"/>
      <c r="D6" s="1213">
        <f>A6*12</f>
        <v>644596800</v>
      </c>
      <c r="E6" s="1214">
        <v>59731000</v>
      </c>
      <c r="F6" s="1201"/>
      <c r="G6" s="1201"/>
      <c r="H6" s="1201"/>
      <c r="I6" s="1202">
        <f>E6*12</f>
        <v>716772000</v>
      </c>
      <c r="J6" s="1257">
        <v>68792000</v>
      </c>
      <c r="K6" s="1255">
        <f t="shared" si="0"/>
        <v>825504000</v>
      </c>
      <c r="M6" s="1215">
        <f t="shared" si="1"/>
        <v>1.2806517190280808</v>
      </c>
      <c r="N6" s="1258">
        <f t="shared" si="2"/>
        <v>1.151696773869515</v>
      </c>
    </row>
    <row r="7" spans="1:14" ht="15.75" thickBot="1" x14ac:dyDescent="0.3">
      <c r="A7" s="1224">
        <v>16434000</v>
      </c>
      <c r="B7" s="1225"/>
      <c r="C7" s="1226"/>
      <c r="D7" s="1227">
        <f>A7*12</f>
        <v>197208000</v>
      </c>
      <c r="E7" s="1228">
        <v>18624000</v>
      </c>
      <c r="F7" s="1228"/>
      <c r="G7" s="1228"/>
      <c r="H7" s="1228"/>
      <c r="I7" s="1229">
        <f>E7*12</f>
        <v>223488000</v>
      </c>
      <c r="J7" s="1259">
        <v>19667000</v>
      </c>
      <c r="K7" s="1255">
        <f t="shared" si="0"/>
        <v>236004000</v>
      </c>
      <c r="M7" s="1230">
        <f t="shared" si="1"/>
        <v>1.1967262991359378</v>
      </c>
      <c r="N7" s="1260">
        <f t="shared" si="2"/>
        <v>1.0560030068728523</v>
      </c>
    </row>
    <row r="8" spans="1:14" ht="15.75" thickBot="1" x14ac:dyDescent="0.3">
      <c r="A8" s="1224">
        <f>SUM(A2:A7)</f>
        <v>458695082</v>
      </c>
      <c r="B8" s="1225"/>
      <c r="C8" s="1226"/>
      <c r="D8" s="1227">
        <f>SUM(D2:D7)</f>
        <v>5560559560</v>
      </c>
      <c r="E8" s="1228">
        <f>SUM(E2:E7)</f>
        <v>489031385</v>
      </c>
      <c r="F8" s="1228"/>
      <c r="G8" s="1228"/>
      <c r="H8" s="1228"/>
      <c r="I8" s="1229">
        <f>SUM(I2:I7)</f>
        <v>6063745019</v>
      </c>
      <c r="J8" s="1259">
        <f>SUM(J2:J7)</f>
        <v>542363098</v>
      </c>
      <c r="K8" s="1255">
        <f t="shared" si="0"/>
        <v>6508357176</v>
      </c>
      <c r="M8" s="1232">
        <f t="shared" si="1"/>
        <v>1.1704500429809261</v>
      </c>
      <c r="N8" s="1261">
        <f t="shared" si="2"/>
        <v>1.0733230298448999</v>
      </c>
    </row>
    <row r="10" spans="1:14" x14ac:dyDescent="0.25">
      <c r="I10" s="1263"/>
      <c r="J10" s="1263"/>
    </row>
    <row r="13" spans="1:14" ht="15.75" x14ac:dyDescent="0.25">
      <c r="A13" s="102"/>
      <c r="B13" s="102"/>
      <c r="C13" s="102"/>
      <c r="D13" s="102"/>
      <c r="E13" s="102"/>
      <c r="F13" s="102"/>
      <c r="G13" s="102"/>
      <c r="H13" s="102"/>
      <c r="I13" s="102"/>
      <c r="J13" s="102"/>
      <c r="K13" s="102"/>
      <c r="L13" s="102"/>
      <c r="M13" s="102"/>
      <c r="N13" s="102"/>
    </row>
    <row r="14" spans="1:14" x14ac:dyDescent="0.25">
      <c r="A14" s="1234">
        <f>E3</f>
        <v>45264351</v>
      </c>
    </row>
    <row r="15" spans="1:14" x14ac:dyDescent="0.25">
      <c r="A15" s="1234">
        <f>5*A14</f>
        <v>226321755</v>
      </c>
    </row>
    <row r="16" spans="1:14" x14ac:dyDescent="0.25">
      <c r="A16" s="1234"/>
    </row>
    <row r="17" spans="1:1" x14ac:dyDescent="0.25">
      <c r="A17" s="1236">
        <v>491348492</v>
      </c>
    </row>
    <row r="18" spans="1:1" x14ac:dyDescent="0.25">
      <c r="A18" s="41"/>
    </row>
    <row r="19" spans="1:1" x14ac:dyDescent="0.25">
      <c r="A19" s="1237">
        <v>1.1120000000000001</v>
      </c>
    </row>
    <row r="20" spans="1:1" x14ac:dyDescent="0.25">
      <c r="A20" s="41">
        <v>11450000</v>
      </c>
    </row>
    <row r="21" spans="1:1" x14ac:dyDescent="0.25">
      <c r="A21" s="1239">
        <f>((A17+A18)*A19+A20-A15)/7</f>
        <v>47358252.586285725</v>
      </c>
    </row>
    <row r="23" spans="1:1" x14ac:dyDescent="0.25">
      <c r="A23" s="41">
        <f>((A17+A18)*A19+A20)/12</f>
        <v>46485793.592000008</v>
      </c>
    </row>
    <row r="24" spans="1:1" x14ac:dyDescent="0.25">
      <c r="A24" s="41">
        <f>12*A23</f>
        <v>557829523.10400009</v>
      </c>
    </row>
    <row r="25" spans="1:1" x14ac:dyDescent="0.25">
      <c r="A25" s="41">
        <f>(A17+A18)*A19+A20</f>
        <v>557829523.10400009</v>
      </c>
    </row>
    <row r="26" spans="1:1" x14ac:dyDescent="0.25">
      <c r="A26" s="41">
        <f>A14*5+7*A21</f>
        <v>557829523.10400009</v>
      </c>
    </row>
    <row r="27" spans="1:1" x14ac:dyDescent="0.25">
      <c r="A27" s="1240">
        <f>A26-I3</f>
        <v>-135864.89599990845</v>
      </c>
    </row>
  </sheetData>
  <pageMargins left="0.7" right="0.7" top="0.78740157499999996" bottom="0.78740157499999996"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840"/>
  <sheetViews>
    <sheetView zoomScale="90" zoomScaleNormal="90" workbookViewId="0">
      <pane xSplit="7" ySplit="10" topLeftCell="H430" activePane="bottomRight" state="frozen"/>
      <selection pane="topRight" activeCell="G1" sqref="G1"/>
      <selection pane="bottomLeft" activeCell="A10" sqref="A10"/>
      <selection pane="bottomRight" activeCell="F434" sqref="F434:G434"/>
    </sheetView>
  </sheetViews>
  <sheetFormatPr defaultColWidth="4.42578125" defaultRowHeight="15" x14ac:dyDescent="0.25"/>
  <cols>
    <col min="1" max="2" width="11.7109375" customWidth="1"/>
    <col min="3" max="5" width="7.42578125" style="713" customWidth="1"/>
    <col min="6" max="6" width="18.28515625" customWidth="1"/>
    <col min="7" max="7" width="23.28515625" customWidth="1"/>
    <col min="8" max="11" width="15.7109375" customWidth="1"/>
    <col min="12" max="12" width="19.7109375" customWidth="1"/>
    <col min="13" max="13" width="51.42578125" style="827" customWidth="1"/>
    <col min="14" max="14" width="19.42578125" style="827" customWidth="1"/>
    <col min="15" max="15" width="15.7109375" customWidth="1"/>
    <col min="16" max="16" width="7.7109375" customWidth="1"/>
    <col min="17" max="17" width="20.7109375" customWidth="1"/>
    <col min="18" max="18" width="7.7109375" customWidth="1"/>
    <col min="19" max="19" width="18.42578125" customWidth="1"/>
    <col min="20" max="20" width="18" customWidth="1"/>
    <col min="21" max="21" width="6.140625" customWidth="1"/>
  </cols>
  <sheetData>
    <row r="1" spans="1:21" ht="45" x14ac:dyDescent="0.25">
      <c r="K1" s="714" t="s">
        <v>307</v>
      </c>
      <c r="L1" s="715">
        <f>SUBTOTAL(9,L11:L828)</f>
        <v>-4.0082931518554688E-3</v>
      </c>
      <c r="M1" s="716" t="s">
        <v>308</v>
      </c>
      <c r="N1" s="717">
        <f>180000000+10000000-N11</f>
        <v>84455243.00080204</v>
      </c>
      <c r="O1" s="718" t="s">
        <v>309</v>
      </c>
      <c r="P1" s="719"/>
      <c r="Q1" s="719"/>
      <c r="R1" s="720" t="s">
        <v>310</v>
      </c>
      <c r="S1" s="721">
        <f>N1/T5</f>
        <v>2.4542124738670911E-2</v>
      </c>
    </row>
    <row r="2" spans="1:21" ht="40.9" customHeight="1" thickBot="1" x14ac:dyDescent="0.3">
      <c r="A2" s="722"/>
      <c r="B2" s="722"/>
      <c r="C2" s="722"/>
      <c r="D2" s="722"/>
      <c r="E2" s="722"/>
      <c r="F2" s="722"/>
      <c r="G2" s="722"/>
      <c r="H2" s="722"/>
      <c r="I2" s="722"/>
      <c r="J2" s="722"/>
      <c r="K2" s="722"/>
      <c r="L2" s="722"/>
      <c r="M2" s="723" t="s">
        <v>311</v>
      </c>
      <c r="N2" s="723">
        <f>SUM(N3:N10)</f>
        <v>285544756.99919796</v>
      </c>
      <c r="O2" s="724" t="s">
        <v>312</v>
      </c>
    </row>
    <row r="3" spans="1:21" ht="15" customHeight="1" x14ac:dyDescent="0.25">
      <c r="A3" s="1425" t="s">
        <v>313</v>
      </c>
      <c r="B3" s="1426"/>
      <c r="C3" s="1427"/>
      <c r="D3" s="1427"/>
      <c r="E3" s="1427"/>
      <c r="F3" s="1427"/>
      <c r="G3" s="1427"/>
      <c r="H3" s="1427"/>
      <c r="I3" s="1427"/>
      <c r="J3" s="1427"/>
      <c r="K3" s="1427"/>
      <c r="L3" s="1427"/>
      <c r="M3" s="725" t="s">
        <v>314</v>
      </c>
      <c r="N3" s="726">
        <v>80000000</v>
      </c>
      <c r="O3" s="1428" t="s">
        <v>315</v>
      </c>
      <c r="Q3" s="727" t="s">
        <v>316</v>
      </c>
      <c r="R3" s="727"/>
      <c r="S3" s="727"/>
      <c r="T3" s="728">
        <f>-J329</f>
        <v>3200975876.67694</v>
      </c>
      <c r="U3" t="s">
        <v>317</v>
      </c>
    </row>
    <row r="4" spans="1:21" ht="15" customHeight="1" thickBot="1" x14ac:dyDescent="0.3">
      <c r="A4" s="722"/>
      <c r="B4" s="722"/>
      <c r="C4" s="722"/>
      <c r="D4" s="722"/>
      <c r="E4" s="722"/>
      <c r="F4" s="722"/>
      <c r="G4" s="722"/>
      <c r="H4" s="722"/>
      <c r="I4" s="722"/>
      <c r="J4" s="722"/>
      <c r="K4" s="722"/>
      <c r="L4" s="722"/>
      <c r="M4" s="729" t="s">
        <v>318</v>
      </c>
      <c r="N4" s="730">
        <v>100000000</v>
      </c>
      <c r="O4" s="1428"/>
      <c r="Q4" s="731" t="s">
        <v>319</v>
      </c>
      <c r="R4" s="731"/>
      <c r="S4" s="731"/>
      <c r="T4" s="732">
        <f>-K329</f>
        <v>3262532953.5656986</v>
      </c>
    </row>
    <row r="5" spans="1:21" ht="15" customHeight="1" thickBot="1" x14ac:dyDescent="0.3">
      <c r="A5" s="733"/>
      <c r="B5" s="733"/>
      <c r="C5" s="733"/>
      <c r="D5" s="733"/>
      <c r="E5" s="733"/>
      <c r="F5" s="734"/>
      <c r="G5" s="735"/>
      <c r="H5" s="733"/>
      <c r="I5" s="733"/>
      <c r="J5" s="733"/>
      <c r="K5" s="733"/>
      <c r="L5" s="733"/>
      <c r="M5" s="736" t="s">
        <v>320</v>
      </c>
      <c r="N5" s="737">
        <v>10000000</v>
      </c>
      <c r="O5" s="1429" t="s">
        <v>321</v>
      </c>
      <c r="Q5" s="738" t="s">
        <v>322</v>
      </c>
      <c r="R5" s="738"/>
      <c r="S5" s="738"/>
      <c r="T5" s="739">
        <f>-L329</f>
        <v>3441235993.2197032</v>
      </c>
    </row>
    <row r="6" spans="1:21" ht="15" customHeight="1" x14ac:dyDescent="0.25">
      <c r="A6" s="733"/>
      <c r="B6" s="733"/>
      <c r="C6" s="733"/>
      <c r="D6" s="733"/>
      <c r="E6" s="733"/>
      <c r="F6" s="733"/>
      <c r="G6" s="740" t="s">
        <v>323</v>
      </c>
      <c r="H6" s="741" t="s">
        <v>50</v>
      </c>
      <c r="I6" s="742" t="s">
        <v>50</v>
      </c>
      <c r="J6" s="742" t="s">
        <v>50</v>
      </c>
      <c r="K6" s="743" t="s">
        <v>324</v>
      </c>
      <c r="L6" s="744" t="s">
        <v>325</v>
      </c>
      <c r="M6" s="745" t="s">
        <v>326</v>
      </c>
      <c r="N6" s="746">
        <v>20000000</v>
      </c>
      <c r="O6" s="1429"/>
      <c r="P6" s="747"/>
      <c r="Q6" s="748" t="s">
        <v>327</v>
      </c>
      <c r="R6" s="748"/>
      <c r="S6" s="748"/>
      <c r="T6" s="749">
        <f>T5-N1</f>
        <v>3356780750.2189012</v>
      </c>
    </row>
    <row r="7" spans="1:21" ht="15" customHeight="1" x14ac:dyDescent="0.25">
      <c r="A7" s="733"/>
      <c r="B7" s="733"/>
      <c r="C7" s="733"/>
      <c r="D7" s="733"/>
      <c r="E7" s="733"/>
      <c r="F7" s="733"/>
      <c r="G7" s="740" t="s">
        <v>34</v>
      </c>
      <c r="H7" s="750" t="s">
        <v>328</v>
      </c>
      <c r="I7" s="751">
        <v>2018</v>
      </c>
      <c r="J7" s="751" t="s">
        <v>329</v>
      </c>
      <c r="K7" s="752">
        <v>2019</v>
      </c>
      <c r="L7" s="753">
        <v>2020</v>
      </c>
      <c r="M7" s="745" t="s">
        <v>330</v>
      </c>
      <c r="N7" s="746">
        <v>20000000</v>
      </c>
      <c r="O7" s="1429"/>
      <c r="P7" s="747"/>
      <c r="Q7" s="754" t="s">
        <v>331</v>
      </c>
      <c r="R7" s="755"/>
      <c r="S7" s="756"/>
      <c r="T7" s="757">
        <f>T5-T4</f>
        <v>178703039.65400457</v>
      </c>
    </row>
    <row r="8" spans="1:21" ht="25.15" customHeight="1" thickBot="1" x14ac:dyDescent="0.3">
      <c r="A8" s="733"/>
      <c r="B8" s="733"/>
      <c r="C8" s="733"/>
      <c r="D8" s="733"/>
      <c r="E8" s="733"/>
      <c r="F8" s="758"/>
      <c r="G8" s="740" t="s">
        <v>36</v>
      </c>
      <c r="H8" s="759" t="s">
        <v>332</v>
      </c>
      <c r="I8" s="760" t="s">
        <v>332</v>
      </c>
      <c r="J8" s="761" t="s">
        <v>333</v>
      </c>
      <c r="K8" s="762"/>
      <c r="L8" s="763"/>
      <c r="M8" s="764" t="s">
        <v>334</v>
      </c>
      <c r="N8" s="765">
        <f>800*37275*1.11*0.95</f>
        <v>31445190.000000004</v>
      </c>
      <c r="O8" s="1429"/>
      <c r="Q8" s="766" t="s">
        <v>335</v>
      </c>
      <c r="R8" s="767"/>
      <c r="S8" s="768"/>
      <c r="T8" s="769">
        <f>T6-T3</f>
        <v>155804873.54196119</v>
      </c>
    </row>
    <row r="9" spans="1:21" ht="15" customHeight="1" thickBot="1" x14ac:dyDescent="0.3">
      <c r="A9" s="733"/>
      <c r="B9" s="733"/>
      <c r="C9" s="733"/>
      <c r="D9" s="733"/>
      <c r="E9" s="733"/>
      <c r="F9" s="733"/>
      <c r="G9" s="770"/>
      <c r="H9" s="733"/>
      <c r="I9" s="733"/>
      <c r="J9" s="733"/>
      <c r="K9" s="733"/>
      <c r="L9" s="733"/>
      <c r="M9" s="771" t="s">
        <v>336</v>
      </c>
      <c r="N9" s="772">
        <f>+L10+SUM(N12:N12)</f>
        <v>-8.0204010009765625E-4</v>
      </c>
    </row>
    <row r="10" spans="1:21" s="201" customFormat="1" ht="29.25" customHeight="1" thickTop="1" x14ac:dyDescent="0.25">
      <c r="A10" s="773" t="s">
        <v>9</v>
      </c>
      <c r="B10" s="773"/>
      <c r="C10" s="774" t="s">
        <v>337</v>
      </c>
      <c r="D10" s="775" t="s">
        <v>338</v>
      </c>
      <c r="E10" s="775" t="s">
        <v>339</v>
      </c>
      <c r="F10" s="776" t="s">
        <v>340</v>
      </c>
      <c r="G10" s="777" t="s">
        <v>341</v>
      </c>
      <c r="H10" s="778">
        <f t="shared" ref="H10:L10" si="0">H11+H618</f>
        <v>186173175.68000126</v>
      </c>
      <c r="I10" s="778">
        <f t="shared" si="0"/>
        <v>150988797.60001373</v>
      </c>
      <c r="J10" s="778">
        <f t="shared" si="0"/>
        <v>297.39444923400879</v>
      </c>
      <c r="K10" s="779">
        <f t="shared" si="0"/>
        <v>2350951961.9779015</v>
      </c>
      <c r="L10" s="780">
        <f t="shared" si="0"/>
        <v>-8.0204010009765625E-4</v>
      </c>
      <c r="M10" s="771" t="s">
        <v>342</v>
      </c>
      <c r="N10" s="772">
        <v>24099567</v>
      </c>
      <c r="O10" s="781" t="s">
        <v>343</v>
      </c>
      <c r="P10" s="781" t="s">
        <v>344</v>
      </c>
      <c r="Q10" s="781" t="s">
        <v>345</v>
      </c>
      <c r="R10" s="781" t="s">
        <v>346</v>
      </c>
      <c r="S10" s="781" t="s">
        <v>347</v>
      </c>
      <c r="T10" s="781" t="s">
        <v>348</v>
      </c>
      <c r="U10" s="781" t="s">
        <v>349</v>
      </c>
    </row>
    <row r="11" spans="1:21" s="102" customFormat="1" ht="15" customHeight="1" x14ac:dyDescent="0.25">
      <c r="A11" s="782" t="s">
        <v>125</v>
      </c>
      <c r="B11" s="782">
        <f>LEN(A11)</f>
        <v>2</v>
      </c>
      <c r="C11" s="783"/>
      <c r="D11" s="784"/>
      <c r="E11" s="784"/>
      <c r="F11" s="785"/>
      <c r="G11" s="784"/>
      <c r="H11" s="786">
        <f t="shared" ref="H11:K11" si="1">H12+H220+H329+H388+H402+H497+H572+H591+H594+H604</f>
        <v>-5765412337.54</v>
      </c>
      <c r="I11" s="786">
        <f t="shared" si="1"/>
        <v>-6551766629.6399984</v>
      </c>
      <c r="J11" s="786">
        <f t="shared" si="1"/>
        <v>-7003665989.7987928</v>
      </c>
      <c r="K11" s="787">
        <f t="shared" si="1"/>
        <v>-4951832479.5656986</v>
      </c>
      <c r="L11" s="788">
        <f>L12+L220+L329+L388+L402+L497+L572+L591+L594+L604</f>
        <v>-7718184108.2423019</v>
      </c>
      <c r="M11" s="789" t="s">
        <v>350</v>
      </c>
      <c r="N11" s="790">
        <f>SUM(N5:N10)</f>
        <v>105544756.99919796</v>
      </c>
      <c r="O11" s="304">
        <f t="shared" ref="O11:O74" si="2">-L11+J11</f>
        <v>714518118.4435091</v>
      </c>
      <c r="P11" s="791">
        <f t="shared" ref="P11:P74" si="3">IF(J11=0,"",L11/J11)</f>
        <v>1.1020205874301034</v>
      </c>
      <c r="Q11" s="304">
        <f t="shared" ref="Q11:Q74" si="4">-L11+I11</f>
        <v>1166417478.6023035</v>
      </c>
      <c r="R11" s="791">
        <f t="shared" ref="R11:R74" si="5">IF(I11=0,"",L11/I11)</f>
        <v>1.17803098683727</v>
      </c>
      <c r="S11" s="304">
        <f>-L11+K11</f>
        <v>2766351628.6766033</v>
      </c>
      <c r="T11" s="791">
        <f>IF(K11=0,"",L11/K11)</f>
        <v>1.558652103053217</v>
      </c>
      <c r="U11" s="102">
        <f t="shared" ref="U11:U74" si="6">LEN(A11)</f>
        <v>2</v>
      </c>
    </row>
    <row r="12" spans="1:21" ht="15" customHeight="1" x14ac:dyDescent="0.25">
      <c r="A12" s="792" t="s">
        <v>351</v>
      </c>
      <c r="B12" s="782">
        <f t="shared" ref="B12:B75" si="7">LEN(A12)</f>
        <v>3</v>
      </c>
      <c r="C12" s="792"/>
      <c r="D12" s="793"/>
      <c r="E12" s="793"/>
      <c r="F12" s="1430" t="s">
        <v>352</v>
      </c>
      <c r="G12" s="1431"/>
      <c r="H12" s="794">
        <f t="shared" ref="H12:L12" si="8">H13+H169+H181+H182++H208</f>
        <v>-2525630792.1799994</v>
      </c>
      <c r="I12" s="794">
        <f t="shared" si="8"/>
        <v>-2947928823.999999</v>
      </c>
      <c r="J12" s="794">
        <f t="shared" si="8"/>
        <v>-3074723987.2617278</v>
      </c>
      <c r="K12" s="795">
        <f t="shared" si="8"/>
        <v>-1275317583</v>
      </c>
      <c r="L12" s="796">
        <f t="shared" si="8"/>
        <v>-3453995256.1125994</v>
      </c>
      <c r="M12" s="304"/>
      <c r="N12" s="304"/>
      <c r="O12" s="649">
        <f t="shared" si="2"/>
        <v>379271268.85087156</v>
      </c>
      <c r="P12" s="797">
        <f t="shared" si="3"/>
        <v>1.1233513220770885</v>
      </c>
      <c r="Q12" s="649">
        <f t="shared" si="4"/>
        <v>506066432.11260033</v>
      </c>
      <c r="R12" s="797">
        <f t="shared" si="5"/>
        <v>1.1716684704164351</v>
      </c>
      <c r="S12" s="649">
        <f t="shared" ref="S12:S13" si="9">-L12+K12</f>
        <v>2178677673.1125994</v>
      </c>
      <c r="T12" s="797">
        <f>IF(K12=0,"",L12/K12)</f>
        <v>2.7083412807557905</v>
      </c>
      <c r="U12" s="798">
        <f t="shared" si="6"/>
        <v>3</v>
      </c>
    </row>
    <row r="13" spans="1:21" ht="11.25" customHeight="1" thickBot="1" x14ac:dyDescent="0.3">
      <c r="A13" s="799" t="s">
        <v>52</v>
      </c>
      <c r="B13" s="782">
        <f t="shared" si="7"/>
        <v>4</v>
      </c>
      <c r="C13" s="799"/>
      <c r="D13" s="800"/>
      <c r="E13" s="800"/>
      <c r="F13" s="1432" t="s">
        <v>353</v>
      </c>
      <c r="G13" s="1433"/>
      <c r="H13" s="801">
        <f t="shared" ref="H13:L13" si="10">H14+H16+H18+H20+H25+H44+H47+H97+H108+H129+H139+H149+H151+H155+H157+H164+H166</f>
        <v>-2249875022.4499993</v>
      </c>
      <c r="I13" s="801">
        <f t="shared" si="10"/>
        <v>-2615350514.3199992</v>
      </c>
      <c r="J13" s="801">
        <f t="shared" si="10"/>
        <v>-2717026737.035943</v>
      </c>
      <c r="K13" s="801">
        <f t="shared" si="10"/>
        <v>-1275317583</v>
      </c>
      <c r="L13" s="802">
        <f t="shared" si="10"/>
        <v>-3091567142.9999995</v>
      </c>
      <c r="M13" s="803" t="s">
        <v>354</v>
      </c>
      <c r="N13" s="804"/>
      <c r="O13" s="805">
        <f t="shared" si="2"/>
        <v>374540405.96405649</v>
      </c>
      <c r="P13" s="806">
        <f t="shared" si="3"/>
        <v>1.1378493633716134</v>
      </c>
      <c r="Q13" s="805">
        <f t="shared" si="4"/>
        <v>476216628.68000031</v>
      </c>
      <c r="R13" s="806">
        <f t="shared" si="5"/>
        <v>1.1820852027567779</v>
      </c>
      <c r="S13" s="805">
        <f t="shared" si="9"/>
        <v>1816249559.9999995</v>
      </c>
      <c r="T13" s="806">
        <f t="shared" ref="T13:T76" si="11">IF(K13=0,"",L13/K13)</f>
        <v>2.4241547236630545</v>
      </c>
      <c r="U13" s="798">
        <f t="shared" si="6"/>
        <v>4</v>
      </c>
    </row>
    <row r="14" spans="1:21" ht="11.25" customHeight="1" thickTop="1" x14ac:dyDescent="0.25">
      <c r="A14" s="807" t="s">
        <v>355</v>
      </c>
      <c r="B14" s="782">
        <f t="shared" si="7"/>
        <v>7</v>
      </c>
      <c r="C14" s="807"/>
      <c r="D14" s="808"/>
      <c r="E14" s="808"/>
      <c r="F14" s="1423" t="s">
        <v>356</v>
      </c>
      <c r="G14" s="1424"/>
      <c r="H14" s="809">
        <f t="shared" ref="H14:L14" si="12">SUM(H15)</f>
        <v>181228.51</v>
      </c>
      <c r="I14" s="809">
        <f t="shared" si="12"/>
        <v>161161.20000000001</v>
      </c>
      <c r="J14" s="809">
        <f t="shared" si="12"/>
        <v>0</v>
      </c>
      <c r="K14" s="810">
        <f t="shared" si="12"/>
        <v>0</v>
      </c>
      <c r="L14" s="811">
        <f t="shared" si="12"/>
        <v>0</v>
      </c>
      <c r="M14" s="812" t="s">
        <v>357</v>
      </c>
      <c r="N14" s="813">
        <v>13361700</v>
      </c>
      <c r="O14" s="649">
        <f t="shared" si="2"/>
        <v>0</v>
      </c>
      <c r="P14" s="797" t="str">
        <f t="shared" si="3"/>
        <v/>
      </c>
      <c r="Q14" s="649">
        <f t="shared" si="4"/>
        <v>161161.20000000001</v>
      </c>
      <c r="R14" s="797">
        <f t="shared" si="5"/>
        <v>0</v>
      </c>
      <c r="S14" s="649"/>
      <c r="T14" s="797" t="str">
        <f t="shared" si="11"/>
        <v/>
      </c>
      <c r="U14" s="798">
        <f t="shared" si="6"/>
        <v>7</v>
      </c>
    </row>
    <row r="15" spans="1:21" ht="11.25" customHeight="1" x14ac:dyDescent="0.25">
      <c r="A15" s="814" t="s">
        <v>358</v>
      </c>
      <c r="B15" s="782">
        <f t="shared" si="7"/>
        <v>9</v>
      </c>
      <c r="C15" s="815"/>
      <c r="D15" s="733"/>
      <c r="E15" s="733"/>
      <c r="F15" s="1421" t="s">
        <v>359</v>
      </c>
      <c r="G15" s="1422"/>
      <c r="H15" s="816">
        <v>181228.51</v>
      </c>
      <c r="I15" s="816">
        <v>161161.20000000001</v>
      </c>
      <c r="J15" s="816">
        <v>0</v>
      </c>
      <c r="K15" s="817">
        <v>0</v>
      </c>
      <c r="L15" s="818"/>
      <c r="M15" s="812" t="s">
        <v>360</v>
      </c>
      <c r="N15" s="813">
        <v>19200000</v>
      </c>
      <c r="O15" s="649">
        <f t="shared" si="2"/>
        <v>0</v>
      </c>
      <c r="P15" s="797" t="str">
        <f t="shared" si="3"/>
        <v/>
      </c>
      <c r="Q15" s="649">
        <f t="shared" si="4"/>
        <v>161161.20000000001</v>
      </c>
      <c r="R15" s="797">
        <f t="shared" si="5"/>
        <v>0</v>
      </c>
      <c r="S15" s="649"/>
      <c r="T15" s="797" t="str">
        <f t="shared" si="11"/>
        <v/>
      </c>
      <c r="U15" s="798">
        <f t="shared" si="6"/>
        <v>9</v>
      </c>
    </row>
    <row r="16" spans="1:21" ht="11.25" customHeight="1" x14ac:dyDescent="0.25">
      <c r="A16" s="807" t="s">
        <v>361</v>
      </c>
      <c r="B16" s="782">
        <f t="shared" si="7"/>
        <v>7</v>
      </c>
      <c r="C16" s="819"/>
      <c r="D16" s="808"/>
      <c r="E16" s="808"/>
      <c r="F16" s="1423" t="s">
        <v>362</v>
      </c>
      <c r="G16" s="1424"/>
      <c r="H16" s="809">
        <f t="shared" ref="H16:L16" si="13">SUM(H17)</f>
        <v>181.23000000000201</v>
      </c>
      <c r="I16" s="809">
        <f t="shared" si="13"/>
        <v>4020.45</v>
      </c>
      <c r="J16" s="809">
        <f t="shared" si="13"/>
        <v>0</v>
      </c>
      <c r="K16" s="810">
        <f t="shared" si="13"/>
        <v>0</v>
      </c>
      <c r="L16" s="811">
        <f t="shared" si="13"/>
        <v>0</v>
      </c>
      <c r="M16" s="820" t="s">
        <v>363</v>
      </c>
      <c r="N16" s="821">
        <v>6060000</v>
      </c>
      <c r="O16" s="649">
        <f t="shared" si="2"/>
        <v>0</v>
      </c>
      <c r="P16" s="797" t="str">
        <f t="shared" si="3"/>
        <v/>
      </c>
      <c r="Q16" s="649">
        <f t="shared" si="4"/>
        <v>4020.45</v>
      </c>
      <c r="R16" s="797">
        <f t="shared" si="5"/>
        <v>0</v>
      </c>
      <c r="S16" s="649"/>
      <c r="T16" s="797" t="str">
        <f t="shared" si="11"/>
        <v/>
      </c>
      <c r="U16" s="798">
        <f t="shared" si="6"/>
        <v>7</v>
      </c>
    </row>
    <row r="17" spans="1:21" ht="11.25" customHeight="1" x14ac:dyDescent="0.25">
      <c r="A17" s="814" t="s">
        <v>364</v>
      </c>
      <c r="B17" s="782">
        <f t="shared" si="7"/>
        <v>11</v>
      </c>
      <c r="C17" s="822" t="s">
        <v>365</v>
      </c>
      <c r="D17" s="823" t="s">
        <v>366</v>
      </c>
      <c r="E17" s="823" t="s">
        <v>366</v>
      </c>
      <c r="F17" s="1421" t="s">
        <v>367</v>
      </c>
      <c r="G17" s="1422"/>
      <c r="H17" s="816">
        <v>181.23000000000201</v>
      </c>
      <c r="I17" s="816">
        <v>4020.45</v>
      </c>
      <c r="J17" s="816">
        <v>0</v>
      </c>
      <c r="K17" s="817">
        <v>0</v>
      </c>
      <c r="L17" s="824"/>
      <c r="M17" s="820" t="s">
        <v>368</v>
      </c>
      <c r="N17" s="821">
        <v>3000000</v>
      </c>
      <c r="O17" s="649">
        <f t="shared" si="2"/>
        <v>0</v>
      </c>
      <c r="P17" s="797" t="str">
        <f t="shared" si="3"/>
        <v/>
      </c>
      <c r="Q17" s="649">
        <f t="shared" si="4"/>
        <v>4020.45</v>
      </c>
      <c r="R17" s="797">
        <f t="shared" si="5"/>
        <v>0</v>
      </c>
      <c r="S17" s="649"/>
      <c r="T17" s="797" t="str">
        <f t="shared" si="11"/>
        <v/>
      </c>
      <c r="U17" s="798">
        <f t="shared" si="6"/>
        <v>11</v>
      </c>
    </row>
    <row r="18" spans="1:21" ht="11.25" customHeight="1" x14ac:dyDescent="0.25">
      <c r="A18" s="807" t="s">
        <v>369</v>
      </c>
      <c r="B18" s="782">
        <f t="shared" si="7"/>
        <v>7</v>
      </c>
      <c r="C18" s="819"/>
      <c r="D18" s="808"/>
      <c r="E18" s="808"/>
      <c r="F18" s="1423" t="s">
        <v>370</v>
      </c>
      <c r="G18" s="1424"/>
      <c r="H18" s="809">
        <f t="shared" ref="H18:L18" si="14">SUM(H19)</f>
        <v>-9918625.0600000005</v>
      </c>
      <c r="I18" s="809">
        <f t="shared" si="14"/>
        <v>-9212410.3100000005</v>
      </c>
      <c r="J18" s="809">
        <f t="shared" si="14"/>
        <v>-10000000</v>
      </c>
      <c r="K18" s="810">
        <f t="shared" si="14"/>
        <v>0</v>
      </c>
      <c r="L18" s="811">
        <f t="shared" si="14"/>
        <v>-10000000</v>
      </c>
      <c r="M18" s="820" t="s">
        <v>371</v>
      </c>
      <c r="N18" s="821">
        <v>2000000</v>
      </c>
      <c r="O18" s="649">
        <f t="shared" si="2"/>
        <v>0</v>
      </c>
      <c r="P18" s="797">
        <f t="shared" si="3"/>
        <v>1</v>
      </c>
      <c r="Q18" s="649">
        <f t="shared" si="4"/>
        <v>787589.68999999948</v>
      </c>
      <c r="R18" s="797">
        <f t="shared" si="5"/>
        <v>1.0854922505074569</v>
      </c>
      <c r="S18" s="649"/>
      <c r="T18" s="797" t="str">
        <f t="shared" si="11"/>
        <v/>
      </c>
      <c r="U18" s="798">
        <f t="shared" si="6"/>
        <v>7</v>
      </c>
    </row>
    <row r="19" spans="1:21" ht="11.25" customHeight="1" x14ac:dyDescent="0.25">
      <c r="A19" s="814" t="s">
        <v>372</v>
      </c>
      <c r="B19" s="782">
        <f t="shared" si="7"/>
        <v>11</v>
      </c>
      <c r="C19" s="822" t="s">
        <v>365</v>
      </c>
      <c r="D19" s="823" t="s">
        <v>366</v>
      </c>
      <c r="E19" s="823" t="s">
        <v>366</v>
      </c>
      <c r="F19" s="1421" t="s">
        <v>373</v>
      </c>
      <c r="G19" s="1422"/>
      <c r="H19" s="816">
        <v>-9918625.0600000005</v>
      </c>
      <c r="I19" s="816">
        <v>-9212410.3100000005</v>
      </c>
      <c r="J19" s="816">
        <v>-10000000</v>
      </c>
      <c r="K19" s="817">
        <v>0</v>
      </c>
      <c r="L19" s="825">
        <v>-10000000</v>
      </c>
      <c r="M19" s="820" t="s">
        <v>374</v>
      </c>
      <c r="N19" s="821">
        <v>200000</v>
      </c>
      <c r="O19" s="649">
        <f t="shared" si="2"/>
        <v>0</v>
      </c>
      <c r="P19" s="797">
        <f t="shared" si="3"/>
        <v>1</v>
      </c>
      <c r="Q19" s="649">
        <f t="shared" si="4"/>
        <v>787589.68999999948</v>
      </c>
      <c r="R19" s="797">
        <f t="shared" si="5"/>
        <v>1.0854922505074569</v>
      </c>
      <c r="S19" s="649"/>
      <c r="T19" s="797" t="str">
        <f t="shared" si="11"/>
        <v/>
      </c>
      <c r="U19" s="798">
        <f t="shared" si="6"/>
        <v>11</v>
      </c>
    </row>
    <row r="20" spans="1:21" ht="11.25" customHeight="1" x14ac:dyDescent="0.25">
      <c r="A20" s="807" t="s">
        <v>375</v>
      </c>
      <c r="B20" s="782">
        <f t="shared" si="7"/>
        <v>7</v>
      </c>
      <c r="C20" s="819"/>
      <c r="D20" s="808"/>
      <c r="E20" s="808"/>
      <c r="F20" s="1423" t="s">
        <v>376</v>
      </c>
      <c r="G20" s="1424"/>
      <c r="H20" s="809">
        <f t="shared" ref="H20:L20" si="15">SUM(H21:H24)</f>
        <v>-2802347.55</v>
      </c>
      <c r="I20" s="809">
        <f t="shared" si="15"/>
        <v>-2973695.66</v>
      </c>
      <c r="J20" s="809">
        <f t="shared" si="15"/>
        <v>-3040133.3333332683</v>
      </c>
      <c r="K20" s="810">
        <f t="shared" si="15"/>
        <v>0</v>
      </c>
      <c r="L20" s="811">
        <f t="shared" si="15"/>
        <v>-3250000</v>
      </c>
      <c r="M20" s="812" t="s">
        <v>377</v>
      </c>
      <c r="N20" s="813">
        <v>88700000</v>
      </c>
      <c r="O20" s="649">
        <f t="shared" si="2"/>
        <v>209866.6666667317</v>
      </c>
      <c r="P20" s="797">
        <f t="shared" si="3"/>
        <v>1.0690320599973915</v>
      </c>
      <c r="Q20" s="649">
        <f t="shared" si="4"/>
        <v>276304.33999999985</v>
      </c>
      <c r="R20" s="797">
        <f t="shared" si="5"/>
        <v>1.0929161459649841</v>
      </c>
      <c r="S20" s="649"/>
      <c r="T20" s="797" t="str">
        <f t="shared" si="11"/>
        <v/>
      </c>
      <c r="U20" s="798">
        <f t="shared" si="6"/>
        <v>7</v>
      </c>
    </row>
    <row r="21" spans="1:21" ht="11.25" customHeight="1" x14ac:dyDescent="0.25">
      <c r="A21" s="814" t="s">
        <v>378</v>
      </c>
      <c r="B21" s="782">
        <f t="shared" si="7"/>
        <v>11</v>
      </c>
      <c r="C21" s="826" t="s">
        <v>365</v>
      </c>
      <c r="D21" s="826" t="s">
        <v>379</v>
      </c>
      <c r="E21" s="826" t="s">
        <v>380</v>
      </c>
      <c r="F21" s="1421" t="s">
        <v>381</v>
      </c>
      <c r="G21" s="1422"/>
      <c r="H21" s="816">
        <v>-516162.48</v>
      </c>
      <c r="I21" s="816">
        <v>-477150.16</v>
      </c>
      <c r="J21" s="816">
        <v>-549999.99999995995</v>
      </c>
      <c r="K21" s="817">
        <v>0</v>
      </c>
      <c r="L21" s="824">
        <v>-550000</v>
      </c>
      <c r="M21" s="812" t="s">
        <v>382</v>
      </c>
      <c r="N21" s="813">
        <v>15000000</v>
      </c>
      <c r="O21" s="649">
        <f t="shared" si="2"/>
        <v>4.0046870708465576E-8</v>
      </c>
      <c r="P21" s="797">
        <f t="shared" si="3"/>
        <v>1.0000000000000728</v>
      </c>
      <c r="Q21" s="649">
        <f t="shared" si="4"/>
        <v>72849.840000000026</v>
      </c>
      <c r="R21" s="797">
        <f t="shared" si="5"/>
        <v>1.1526769686087919</v>
      </c>
      <c r="S21" s="649"/>
      <c r="T21" s="797" t="str">
        <f t="shared" si="11"/>
        <v/>
      </c>
      <c r="U21" s="798">
        <f t="shared" si="6"/>
        <v>11</v>
      </c>
    </row>
    <row r="22" spans="1:21" ht="11.25" customHeight="1" x14ac:dyDescent="0.25">
      <c r="A22" s="814" t="s">
        <v>383</v>
      </c>
      <c r="B22" s="782">
        <f t="shared" si="7"/>
        <v>11</v>
      </c>
      <c r="C22" s="826" t="s">
        <v>365</v>
      </c>
      <c r="D22" s="826" t="s">
        <v>379</v>
      </c>
      <c r="E22" s="826" t="s">
        <v>380</v>
      </c>
      <c r="F22" s="1421" t="s">
        <v>384</v>
      </c>
      <c r="G22" s="1422"/>
      <c r="H22" s="816">
        <v>-2140869.25</v>
      </c>
      <c r="I22" s="816">
        <v>-2322093.02</v>
      </c>
      <c r="J22" s="816">
        <v>-2299999.9999999902</v>
      </c>
      <c r="K22" s="817">
        <v>0</v>
      </c>
      <c r="L22" s="824">
        <v>-2500000</v>
      </c>
      <c r="O22" s="649">
        <f t="shared" si="2"/>
        <v>200000.00000000978</v>
      </c>
      <c r="P22" s="797">
        <f t="shared" si="3"/>
        <v>1.086956521739135</v>
      </c>
      <c r="Q22" s="649">
        <f t="shared" si="4"/>
        <v>177906.97999999998</v>
      </c>
      <c r="R22" s="797">
        <f t="shared" si="5"/>
        <v>1.0766149238931004</v>
      </c>
      <c r="S22" s="649"/>
      <c r="T22" s="797" t="str">
        <f t="shared" si="11"/>
        <v/>
      </c>
      <c r="U22" s="798">
        <f t="shared" si="6"/>
        <v>11</v>
      </c>
    </row>
    <row r="23" spans="1:21" ht="11.25" customHeight="1" x14ac:dyDescent="0.25">
      <c r="A23" s="814" t="s">
        <v>385</v>
      </c>
      <c r="B23" s="782">
        <f t="shared" si="7"/>
        <v>11</v>
      </c>
      <c r="C23" s="826" t="s">
        <v>365</v>
      </c>
      <c r="D23" s="826" t="s">
        <v>379</v>
      </c>
      <c r="E23" s="826" t="s">
        <v>380</v>
      </c>
      <c r="F23" s="1421" t="s">
        <v>386</v>
      </c>
      <c r="G23" s="1422"/>
      <c r="H23" s="816">
        <v>-145315.82</v>
      </c>
      <c r="I23" s="816">
        <v>-172455.48</v>
      </c>
      <c r="J23" s="816">
        <v>-190133.33333331801</v>
      </c>
      <c r="K23" s="817">
        <v>0</v>
      </c>
      <c r="L23" s="824">
        <v>-200000</v>
      </c>
      <c r="M23" s="828" t="s">
        <v>387</v>
      </c>
      <c r="N23" s="828"/>
      <c r="O23" s="649">
        <f t="shared" si="2"/>
        <v>9866.6666666819947</v>
      </c>
      <c r="P23" s="797">
        <f t="shared" si="3"/>
        <v>1.0518934081347271</v>
      </c>
      <c r="Q23" s="649">
        <f t="shared" si="4"/>
        <v>27544.51999999999</v>
      </c>
      <c r="R23" s="797">
        <f t="shared" si="5"/>
        <v>1.1597195983566309</v>
      </c>
      <c r="S23" s="649"/>
      <c r="T23" s="797" t="str">
        <f t="shared" si="11"/>
        <v/>
      </c>
      <c r="U23" s="798">
        <f t="shared" si="6"/>
        <v>11</v>
      </c>
    </row>
    <row r="24" spans="1:21" ht="11.25" customHeight="1" x14ac:dyDescent="0.25">
      <c r="A24" s="814" t="s">
        <v>388</v>
      </c>
      <c r="B24" s="782">
        <f t="shared" si="7"/>
        <v>11</v>
      </c>
      <c r="C24" s="826"/>
      <c r="D24" s="826"/>
      <c r="E24" s="826"/>
      <c r="F24" s="1421" t="s">
        <v>389</v>
      </c>
      <c r="G24" s="1422"/>
      <c r="H24" s="816">
        <v>0</v>
      </c>
      <c r="I24" s="816">
        <v>-1997</v>
      </c>
      <c r="J24" s="816">
        <v>0</v>
      </c>
      <c r="K24" s="817">
        <v>0</v>
      </c>
      <c r="L24" s="818"/>
      <c r="O24" s="649">
        <f t="shared" si="2"/>
        <v>0</v>
      </c>
      <c r="P24" s="797" t="str">
        <f t="shared" si="3"/>
        <v/>
      </c>
      <c r="Q24" s="649">
        <f t="shared" si="4"/>
        <v>-1997</v>
      </c>
      <c r="R24" s="797">
        <f t="shared" si="5"/>
        <v>0</v>
      </c>
      <c r="S24" s="649"/>
      <c r="T24" s="797" t="str">
        <f t="shared" si="11"/>
        <v/>
      </c>
      <c r="U24" s="798">
        <f t="shared" si="6"/>
        <v>11</v>
      </c>
    </row>
    <row r="25" spans="1:21" ht="11.25" customHeight="1" x14ac:dyDescent="0.25">
      <c r="A25" s="807" t="s">
        <v>390</v>
      </c>
      <c r="B25" s="782">
        <f t="shared" si="7"/>
        <v>7</v>
      </c>
      <c r="C25" s="819"/>
      <c r="D25" s="808"/>
      <c r="E25" s="808"/>
      <c r="F25" s="1423" t="s">
        <v>391</v>
      </c>
      <c r="G25" s="1424"/>
      <c r="H25" s="809">
        <f t="shared" ref="H25:K25" si="16">SUM(H26:H43)</f>
        <v>-1235315057.9200001</v>
      </c>
      <c r="I25" s="809">
        <f t="shared" si="16"/>
        <v>-1473358323.6499999</v>
      </c>
      <c r="J25" s="809">
        <f t="shared" si="16"/>
        <v>-1534708170.0046365</v>
      </c>
      <c r="K25" s="809">
        <f t="shared" si="16"/>
        <v>-1275317583</v>
      </c>
      <c r="L25" s="811">
        <f>SUM(L26:L43)</f>
        <v>-1834014800</v>
      </c>
      <c r="O25" s="829">
        <f t="shared" si="2"/>
        <v>299306629.99536347</v>
      </c>
      <c r="P25" s="830">
        <f t="shared" si="3"/>
        <v>1.1950251102100142</v>
      </c>
      <c r="Q25" s="829">
        <f t="shared" si="4"/>
        <v>360656476.35000014</v>
      </c>
      <c r="R25" s="830">
        <f t="shared" si="5"/>
        <v>1.2447853115978833</v>
      </c>
      <c r="S25" s="829">
        <f t="shared" ref="S25:S47" si="17">-L25+K25</f>
        <v>558697217</v>
      </c>
      <c r="T25" s="830">
        <f t="shared" si="11"/>
        <v>1.4380847754688253</v>
      </c>
      <c r="U25" s="798">
        <f t="shared" si="6"/>
        <v>7</v>
      </c>
    </row>
    <row r="26" spans="1:21" ht="11.25" customHeight="1" x14ac:dyDescent="0.25">
      <c r="A26" s="814" t="s">
        <v>392</v>
      </c>
      <c r="B26" s="782">
        <f t="shared" si="7"/>
        <v>11</v>
      </c>
      <c r="C26" s="822" t="s">
        <v>365</v>
      </c>
      <c r="D26" s="823" t="s">
        <v>366</v>
      </c>
      <c r="E26" s="823" t="s">
        <v>366</v>
      </c>
      <c r="F26" s="1421" t="s">
        <v>393</v>
      </c>
      <c r="G26" s="1422"/>
      <c r="H26" s="816">
        <v>-171054568.94999999</v>
      </c>
      <c r="I26" s="816">
        <v>-176496778.88999999</v>
      </c>
      <c r="J26" s="816">
        <v>-184417947.939466</v>
      </c>
      <c r="K26" s="817">
        <v>0</v>
      </c>
      <c r="L26" s="831">
        <v>-208038699.99999997</v>
      </c>
      <c r="M26" s="832"/>
      <c r="O26" s="649">
        <f t="shared" si="2"/>
        <v>23620752.060533971</v>
      </c>
      <c r="P26" s="797">
        <f t="shared" si="3"/>
        <v>1.1280827182194182</v>
      </c>
      <c r="Q26" s="649">
        <f t="shared" si="4"/>
        <v>31541921.109999985</v>
      </c>
      <c r="R26" s="797">
        <f t="shared" si="5"/>
        <v>1.1787110297897176</v>
      </c>
      <c r="S26" s="649"/>
      <c r="T26" s="797" t="str">
        <f t="shared" si="11"/>
        <v/>
      </c>
      <c r="U26" s="798">
        <f t="shared" si="6"/>
        <v>11</v>
      </c>
    </row>
    <row r="27" spans="1:21" ht="11.25" customHeight="1" x14ac:dyDescent="0.25">
      <c r="A27" s="814" t="s">
        <v>394</v>
      </c>
      <c r="B27" s="782">
        <f t="shared" si="7"/>
        <v>11</v>
      </c>
      <c r="C27" s="822" t="s">
        <v>365</v>
      </c>
      <c r="D27" s="823" t="s">
        <v>366</v>
      </c>
      <c r="E27" s="823" t="s">
        <v>366</v>
      </c>
      <c r="F27" s="1421" t="s">
        <v>395</v>
      </c>
      <c r="G27" s="1422"/>
      <c r="H27" s="816">
        <v>-10145250.630000001</v>
      </c>
      <c r="I27" s="816">
        <v>-8987106.1500000004</v>
      </c>
      <c r="J27" s="816">
        <v>-8732929.0312178396</v>
      </c>
      <c r="K27" s="817">
        <v>0</v>
      </c>
      <c r="L27" s="831">
        <v>-8950000</v>
      </c>
      <c r="M27" s="832">
        <f>+L25-L40-L41</f>
        <v>-380000000</v>
      </c>
      <c r="O27" s="649">
        <f t="shared" si="2"/>
        <v>217070.96878216043</v>
      </c>
      <c r="P27" s="797">
        <f t="shared" si="3"/>
        <v>1.0248566051557491</v>
      </c>
      <c r="Q27" s="649">
        <f t="shared" si="4"/>
        <v>-37106.150000000373</v>
      </c>
      <c r="R27" s="797">
        <f t="shared" si="5"/>
        <v>0.99587117928945346</v>
      </c>
      <c r="S27" s="649"/>
      <c r="T27" s="797" t="str">
        <f t="shared" si="11"/>
        <v/>
      </c>
      <c r="U27" s="798">
        <f t="shared" si="6"/>
        <v>11</v>
      </c>
    </row>
    <row r="28" spans="1:21" ht="11.25" customHeight="1" x14ac:dyDescent="0.25">
      <c r="A28" s="814" t="s">
        <v>396</v>
      </c>
      <c r="B28" s="782">
        <f t="shared" si="7"/>
        <v>11</v>
      </c>
      <c r="C28" s="822" t="s">
        <v>365</v>
      </c>
      <c r="D28" s="823" t="s">
        <v>366</v>
      </c>
      <c r="E28" s="823" t="s">
        <v>366</v>
      </c>
      <c r="F28" s="1421" t="s">
        <v>397</v>
      </c>
      <c r="G28" s="1422"/>
      <c r="H28" s="816">
        <v>-242273.07</v>
      </c>
      <c r="I28" s="816">
        <v>-386360.9</v>
      </c>
      <c r="J28" s="816">
        <v>-414999.999999994</v>
      </c>
      <c r="K28" s="817">
        <v>0</v>
      </c>
      <c r="L28" s="831">
        <v>-340000</v>
      </c>
      <c r="M28" s="833" t="s">
        <v>398</v>
      </c>
      <c r="N28" s="747"/>
      <c r="O28" s="649">
        <f t="shared" si="2"/>
        <v>-74999.999999994005</v>
      </c>
      <c r="P28" s="797">
        <f t="shared" si="3"/>
        <v>0.81927710843374679</v>
      </c>
      <c r="Q28" s="649">
        <f t="shared" si="4"/>
        <v>-46360.900000000023</v>
      </c>
      <c r="R28" s="797">
        <f t="shared" si="5"/>
        <v>0.88000623251472909</v>
      </c>
      <c r="S28" s="649"/>
      <c r="T28" s="797" t="str">
        <f t="shared" si="11"/>
        <v/>
      </c>
      <c r="U28" s="798">
        <f t="shared" si="6"/>
        <v>11</v>
      </c>
    </row>
    <row r="29" spans="1:21" ht="11.25" customHeight="1" x14ac:dyDescent="0.25">
      <c r="A29" s="814" t="s">
        <v>399</v>
      </c>
      <c r="B29" s="782">
        <f t="shared" si="7"/>
        <v>11</v>
      </c>
      <c r="C29" s="823" t="s">
        <v>365</v>
      </c>
      <c r="D29" s="823" t="s">
        <v>400</v>
      </c>
      <c r="E29" s="823" t="s">
        <v>401</v>
      </c>
      <c r="F29" s="1421" t="s">
        <v>402</v>
      </c>
      <c r="G29" s="1422"/>
      <c r="H29" s="816">
        <v>-24977677.399999999</v>
      </c>
      <c r="I29" s="816">
        <v>-26091573.530000001</v>
      </c>
      <c r="J29" s="816">
        <v>-26000000</v>
      </c>
      <c r="K29" s="817">
        <v>0</v>
      </c>
      <c r="L29" s="824">
        <v>-26020000</v>
      </c>
      <c r="M29" s="1434" t="s">
        <v>403</v>
      </c>
      <c r="N29" s="747"/>
      <c r="O29" s="649">
        <f t="shared" si="2"/>
        <v>20000</v>
      </c>
      <c r="P29" s="797">
        <f t="shared" si="3"/>
        <v>1.0007692307692309</v>
      </c>
      <c r="Q29" s="649">
        <f t="shared" si="4"/>
        <v>-71573.530000001192</v>
      </c>
      <c r="R29" s="797">
        <f t="shared" si="5"/>
        <v>0.99725683351685535</v>
      </c>
      <c r="S29" s="649"/>
      <c r="T29" s="797" t="str">
        <f t="shared" si="11"/>
        <v/>
      </c>
      <c r="U29" s="798">
        <f t="shared" si="6"/>
        <v>11</v>
      </c>
    </row>
    <row r="30" spans="1:21" ht="11.25" customHeight="1" x14ac:dyDescent="0.25">
      <c r="A30" s="814" t="s">
        <v>404</v>
      </c>
      <c r="B30" s="782">
        <f t="shared" si="7"/>
        <v>11</v>
      </c>
      <c r="C30" s="822" t="s">
        <v>365</v>
      </c>
      <c r="D30" s="823" t="s">
        <v>366</v>
      </c>
      <c r="E30" s="823" t="s">
        <v>366</v>
      </c>
      <c r="F30" s="1421" t="s">
        <v>405</v>
      </c>
      <c r="G30" s="1422"/>
      <c r="H30" s="816">
        <v>-2777036.85</v>
      </c>
      <c r="I30" s="816">
        <v>-2720978.14</v>
      </c>
      <c r="J30" s="816">
        <v>-2521019.5091897398</v>
      </c>
      <c r="K30" s="817">
        <v>0</v>
      </c>
      <c r="L30" s="831">
        <v>-3571000</v>
      </c>
      <c r="M30" s="1435"/>
      <c r="N30" s="747"/>
      <c r="O30" s="649">
        <f t="shared" si="2"/>
        <v>1049980.4908102602</v>
      </c>
      <c r="P30" s="797">
        <f t="shared" si="3"/>
        <v>1.4164904265844915</v>
      </c>
      <c r="Q30" s="649">
        <f t="shared" si="4"/>
        <v>850021.85999999987</v>
      </c>
      <c r="R30" s="797">
        <f t="shared" si="5"/>
        <v>1.3123956960565659</v>
      </c>
      <c r="S30" s="649"/>
      <c r="T30" s="797" t="str">
        <f t="shared" si="11"/>
        <v/>
      </c>
      <c r="U30" s="798">
        <f t="shared" si="6"/>
        <v>11</v>
      </c>
    </row>
    <row r="31" spans="1:21" ht="11.25" customHeight="1" x14ac:dyDescent="0.25">
      <c r="A31" s="814" t="s">
        <v>406</v>
      </c>
      <c r="B31" s="782">
        <f t="shared" si="7"/>
        <v>11</v>
      </c>
      <c r="C31" s="822" t="s">
        <v>365</v>
      </c>
      <c r="D31" s="823" t="s">
        <v>366</v>
      </c>
      <c r="E31" s="823" t="s">
        <v>366</v>
      </c>
      <c r="F31" s="1421" t="s">
        <v>407</v>
      </c>
      <c r="G31" s="1422"/>
      <c r="H31" s="816">
        <v>-1653257.2</v>
      </c>
      <c r="I31" s="816">
        <v>-1499551.17</v>
      </c>
      <c r="J31" s="816">
        <v>-1768356.84378694</v>
      </c>
      <c r="K31" s="817">
        <v>0</v>
      </c>
      <c r="L31" s="831">
        <v>-1805000</v>
      </c>
      <c r="M31" s="1435"/>
      <c r="N31" s="747"/>
      <c r="O31" s="649">
        <f t="shared" si="2"/>
        <v>36643.156213060021</v>
      </c>
      <c r="P31" s="797">
        <f t="shared" si="3"/>
        <v>1.0207215847535549</v>
      </c>
      <c r="Q31" s="649">
        <f t="shared" si="4"/>
        <v>305448.83000000007</v>
      </c>
      <c r="R31" s="797">
        <f t="shared" si="5"/>
        <v>1.2036935025031523</v>
      </c>
      <c r="S31" s="649"/>
      <c r="T31" s="797" t="str">
        <f t="shared" si="11"/>
        <v/>
      </c>
      <c r="U31" s="798">
        <f t="shared" si="6"/>
        <v>11</v>
      </c>
    </row>
    <row r="32" spans="1:21" ht="11.25" customHeight="1" x14ac:dyDescent="0.25">
      <c r="A32" s="814" t="s">
        <v>408</v>
      </c>
      <c r="B32" s="782">
        <f t="shared" si="7"/>
        <v>11</v>
      </c>
      <c r="C32" s="822" t="s">
        <v>365</v>
      </c>
      <c r="D32" s="823" t="s">
        <v>366</v>
      </c>
      <c r="E32" s="823" t="s">
        <v>366</v>
      </c>
      <c r="F32" s="1421" t="s">
        <v>409</v>
      </c>
      <c r="G32" s="1422"/>
      <c r="H32" s="816">
        <v>-48159108.380000003</v>
      </c>
      <c r="I32" s="816">
        <v>-50781726.43</v>
      </c>
      <c r="J32" s="816">
        <v>-50447999.999999903</v>
      </c>
      <c r="K32" s="817">
        <v>0</v>
      </c>
      <c r="L32" s="831">
        <v>-50793000</v>
      </c>
      <c r="M32" s="1435"/>
      <c r="N32" s="747"/>
      <c r="O32" s="649">
        <f t="shared" si="2"/>
        <v>345000.00000009686</v>
      </c>
      <c r="P32" s="797">
        <f t="shared" si="3"/>
        <v>1.0068387250237889</v>
      </c>
      <c r="Q32" s="649">
        <f t="shared" si="4"/>
        <v>11273.570000000298</v>
      </c>
      <c r="R32" s="797">
        <f t="shared" si="5"/>
        <v>1.0002220005264204</v>
      </c>
      <c r="S32" s="649"/>
      <c r="T32" s="797" t="str">
        <f t="shared" si="11"/>
        <v/>
      </c>
      <c r="U32" s="798">
        <f t="shared" si="6"/>
        <v>11</v>
      </c>
    </row>
    <row r="33" spans="1:21" ht="11.25" customHeight="1" x14ac:dyDescent="0.25">
      <c r="A33" s="814" t="s">
        <v>410</v>
      </c>
      <c r="B33" s="782">
        <f t="shared" si="7"/>
        <v>11</v>
      </c>
      <c r="C33" s="822" t="s">
        <v>365</v>
      </c>
      <c r="D33" s="823" t="s">
        <v>366</v>
      </c>
      <c r="E33" s="823" t="s">
        <v>366</v>
      </c>
      <c r="F33" s="1421" t="s">
        <v>411</v>
      </c>
      <c r="G33" s="1422"/>
      <c r="H33" s="816">
        <v>-13421029.01</v>
      </c>
      <c r="I33" s="816">
        <v>-12154549.35</v>
      </c>
      <c r="J33" s="816">
        <v>-12040930.727390099</v>
      </c>
      <c r="K33" s="817">
        <v>0</v>
      </c>
      <c r="L33" s="831">
        <v>-12149000</v>
      </c>
      <c r="M33" s="833"/>
      <c r="N33" s="747"/>
      <c r="O33" s="649">
        <f t="shared" si="2"/>
        <v>108069.27260990068</v>
      </c>
      <c r="P33" s="797">
        <f t="shared" si="3"/>
        <v>1.0089751594005993</v>
      </c>
      <c r="Q33" s="649">
        <f t="shared" si="4"/>
        <v>-5549.3499999996275</v>
      </c>
      <c r="R33" s="797">
        <f t="shared" si="5"/>
        <v>0.99954343432732862</v>
      </c>
      <c r="S33" s="649"/>
      <c r="T33" s="797" t="str">
        <f t="shared" si="11"/>
        <v/>
      </c>
      <c r="U33" s="798">
        <f t="shared" si="6"/>
        <v>11</v>
      </c>
    </row>
    <row r="34" spans="1:21" ht="11.25" customHeight="1" x14ac:dyDescent="0.25">
      <c r="A34" s="814" t="s">
        <v>412</v>
      </c>
      <c r="B34" s="782">
        <f t="shared" si="7"/>
        <v>11</v>
      </c>
      <c r="C34" s="822" t="s">
        <v>365</v>
      </c>
      <c r="D34" s="823" t="s">
        <v>366</v>
      </c>
      <c r="E34" s="823" t="s">
        <v>366</v>
      </c>
      <c r="F34" s="1421" t="s">
        <v>413</v>
      </c>
      <c r="G34" s="1422"/>
      <c r="H34" s="816">
        <v>-7703631.1500000004</v>
      </c>
      <c r="I34" s="816">
        <v>-7969823.8200000003</v>
      </c>
      <c r="J34" s="816">
        <v>-7959878.0024193702</v>
      </c>
      <c r="K34" s="817">
        <v>0</v>
      </c>
      <c r="L34" s="831">
        <v>-8640000</v>
      </c>
      <c r="M34" s="833"/>
      <c r="N34" s="747"/>
      <c r="O34" s="649">
        <f t="shared" si="2"/>
        <v>680121.99758062977</v>
      </c>
      <c r="P34" s="797">
        <f t="shared" si="3"/>
        <v>1.0854437715469898</v>
      </c>
      <c r="Q34" s="649">
        <f t="shared" si="4"/>
        <v>670176.1799999997</v>
      </c>
      <c r="R34" s="797">
        <f t="shared" si="5"/>
        <v>1.0840892088879324</v>
      </c>
      <c r="S34" s="649"/>
      <c r="T34" s="797" t="str">
        <f t="shared" si="11"/>
        <v/>
      </c>
      <c r="U34" s="798">
        <f t="shared" si="6"/>
        <v>11</v>
      </c>
    </row>
    <row r="35" spans="1:21" ht="11.25" customHeight="1" x14ac:dyDescent="0.25">
      <c r="A35" s="814" t="s">
        <v>414</v>
      </c>
      <c r="B35" s="782">
        <f t="shared" si="7"/>
        <v>11</v>
      </c>
      <c r="C35" s="822" t="s">
        <v>365</v>
      </c>
      <c r="D35" s="823" t="s">
        <v>366</v>
      </c>
      <c r="E35" s="823" t="s">
        <v>366</v>
      </c>
      <c r="F35" s="1421" t="s">
        <v>415</v>
      </c>
      <c r="G35" s="1422"/>
      <c r="H35" s="816">
        <v>-19326606.73</v>
      </c>
      <c r="I35" s="816">
        <v>-20719912.789999999</v>
      </c>
      <c r="J35" s="816">
        <v>-19609580.822696202</v>
      </c>
      <c r="K35" s="817">
        <v>0</v>
      </c>
      <c r="L35" s="831">
        <v>-19475000</v>
      </c>
      <c r="M35" s="833"/>
      <c r="N35" s="747"/>
      <c r="O35" s="649">
        <f t="shared" si="2"/>
        <v>-134580.8226962015</v>
      </c>
      <c r="P35" s="797">
        <f t="shared" si="3"/>
        <v>0.99313698625620606</v>
      </c>
      <c r="Q35" s="649">
        <f t="shared" si="4"/>
        <v>-1244912.7899999991</v>
      </c>
      <c r="R35" s="797">
        <f t="shared" si="5"/>
        <v>0.93991708350235781</v>
      </c>
      <c r="S35" s="649"/>
      <c r="T35" s="797" t="str">
        <f t="shared" si="11"/>
        <v/>
      </c>
      <c r="U35" s="798">
        <f t="shared" si="6"/>
        <v>11</v>
      </c>
    </row>
    <row r="36" spans="1:21" ht="11.25" customHeight="1" x14ac:dyDescent="0.25">
      <c r="A36" s="814" t="s">
        <v>416</v>
      </c>
      <c r="B36" s="782">
        <f t="shared" si="7"/>
        <v>11</v>
      </c>
      <c r="C36" s="822" t="s">
        <v>365</v>
      </c>
      <c r="D36" s="823" t="s">
        <v>366</v>
      </c>
      <c r="E36" s="823" t="s">
        <v>366</v>
      </c>
      <c r="F36" s="1421" t="s">
        <v>417</v>
      </c>
      <c r="G36" s="1422"/>
      <c r="H36" s="816">
        <v>-4089444.39</v>
      </c>
      <c r="I36" s="816">
        <v>-3803421.87</v>
      </c>
      <c r="J36" s="816">
        <v>-3806999.99999998</v>
      </c>
      <c r="K36" s="817">
        <v>0</v>
      </c>
      <c r="L36" s="831">
        <v>-3455000</v>
      </c>
      <c r="M36" s="833"/>
      <c r="N36" s="747"/>
      <c r="O36" s="649">
        <f t="shared" si="2"/>
        <v>-351999.99999997998</v>
      </c>
      <c r="P36" s="797">
        <f t="shared" si="3"/>
        <v>0.90753874441818183</v>
      </c>
      <c r="Q36" s="649">
        <f t="shared" si="4"/>
        <v>-348421.87000000011</v>
      </c>
      <c r="R36" s="797">
        <f t="shared" si="5"/>
        <v>0.90839252601763054</v>
      </c>
      <c r="S36" s="649"/>
      <c r="T36" s="797" t="str">
        <f t="shared" si="11"/>
        <v/>
      </c>
      <c r="U36" s="798">
        <f t="shared" si="6"/>
        <v>11</v>
      </c>
    </row>
    <row r="37" spans="1:21" ht="11.25" customHeight="1" x14ac:dyDescent="0.25">
      <c r="A37" s="814" t="s">
        <v>418</v>
      </c>
      <c r="B37" s="782">
        <f t="shared" si="7"/>
        <v>11</v>
      </c>
      <c r="C37" s="822" t="s">
        <v>365</v>
      </c>
      <c r="D37" s="823" t="s">
        <v>366</v>
      </c>
      <c r="E37" s="823" t="s">
        <v>366</v>
      </c>
      <c r="F37" s="1421" t="s">
        <v>419</v>
      </c>
      <c r="G37" s="1422"/>
      <c r="H37" s="816">
        <v>-20976071.800000001</v>
      </c>
      <c r="I37" s="816">
        <v>-23233481.719999999</v>
      </c>
      <c r="J37" s="816">
        <v>-23444641.194271199</v>
      </c>
      <c r="K37" s="817">
        <v>0</v>
      </c>
      <c r="L37" s="831">
        <v>-19969000</v>
      </c>
      <c r="M37" s="833"/>
      <c r="N37" s="747"/>
      <c r="O37" s="649">
        <f t="shared" si="2"/>
        <v>-3475641.1942711994</v>
      </c>
      <c r="P37" s="797">
        <f t="shared" si="3"/>
        <v>0.85175114579614519</v>
      </c>
      <c r="Q37" s="649">
        <f t="shared" si="4"/>
        <v>-3264481.7199999988</v>
      </c>
      <c r="R37" s="797">
        <f t="shared" si="5"/>
        <v>0.85949235851336714</v>
      </c>
      <c r="S37" s="649"/>
      <c r="T37" s="797" t="str">
        <f t="shared" si="11"/>
        <v/>
      </c>
      <c r="U37" s="798">
        <f t="shared" si="6"/>
        <v>11</v>
      </c>
    </row>
    <row r="38" spans="1:21" ht="11.25" customHeight="1" x14ac:dyDescent="0.25">
      <c r="A38" s="814" t="s">
        <v>420</v>
      </c>
      <c r="B38" s="782">
        <f t="shared" si="7"/>
        <v>11</v>
      </c>
      <c r="C38" s="822" t="s">
        <v>365</v>
      </c>
      <c r="D38" s="823" t="s">
        <v>366</v>
      </c>
      <c r="E38" s="823" t="s">
        <v>366</v>
      </c>
      <c r="F38" s="1421" t="s">
        <v>421</v>
      </c>
      <c r="G38" s="1422"/>
      <c r="H38" s="816">
        <v>-13331370.42</v>
      </c>
      <c r="I38" s="816">
        <v>-12498609.220000001</v>
      </c>
      <c r="J38" s="816">
        <v>-12205468.978488499</v>
      </c>
      <c r="K38" s="817">
        <v>0</v>
      </c>
      <c r="L38" s="831">
        <v>-10522000</v>
      </c>
      <c r="M38" s="833"/>
      <c r="N38" s="747"/>
      <c r="O38" s="649">
        <f t="shared" si="2"/>
        <v>-1683468.9784884993</v>
      </c>
      <c r="P38" s="797">
        <f t="shared" si="3"/>
        <v>0.86207256915276875</v>
      </c>
      <c r="Q38" s="649">
        <f t="shared" si="4"/>
        <v>-1976609.2200000007</v>
      </c>
      <c r="R38" s="797">
        <f t="shared" si="5"/>
        <v>0.84185366665940131</v>
      </c>
      <c r="S38" s="649"/>
      <c r="T38" s="797" t="str">
        <f t="shared" si="11"/>
        <v/>
      </c>
      <c r="U38" s="798">
        <f t="shared" si="6"/>
        <v>11</v>
      </c>
    </row>
    <row r="39" spans="1:21" ht="11.25" customHeight="1" x14ac:dyDescent="0.25">
      <c r="A39" s="814" t="s">
        <v>422</v>
      </c>
      <c r="B39" s="782">
        <f t="shared" si="7"/>
        <v>11</v>
      </c>
      <c r="C39" s="822" t="s">
        <v>365</v>
      </c>
      <c r="D39" s="823" t="s">
        <v>366</v>
      </c>
      <c r="E39" s="823" t="s">
        <v>366</v>
      </c>
      <c r="F39" s="1421" t="s">
        <v>423</v>
      </c>
      <c r="G39" s="1422"/>
      <c r="H39" s="816">
        <v>-202369.25</v>
      </c>
      <c r="I39" s="816">
        <v>-246187.4</v>
      </c>
      <c r="J39" s="816">
        <v>-359999.999999994</v>
      </c>
      <c r="K39" s="817">
        <v>0</v>
      </c>
      <c r="L39" s="831">
        <v>-300000</v>
      </c>
      <c r="M39" s="833"/>
      <c r="N39" s="747"/>
      <c r="O39" s="649">
        <f t="shared" si="2"/>
        <v>-59999.999999994005</v>
      </c>
      <c r="P39" s="797">
        <f t="shared" si="3"/>
        <v>0.83333333333334725</v>
      </c>
      <c r="Q39" s="649">
        <f t="shared" si="4"/>
        <v>53812.600000000006</v>
      </c>
      <c r="R39" s="797">
        <f t="shared" si="5"/>
        <v>1.2185838917832512</v>
      </c>
      <c r="S39" s="649"/>
      <c r="T39" s="797" t="str">
        <f t="shared" si="11"/>
        <v/>
      </c>
      <c r="U39" s="798">
        <f t="shared" si="6"/>
        <v>11</v>
      </c>
    </row>
    <row r="40" spans="1:21" ht="11.25" customHeight="1" x14ac:dyDescent="0.25">
      <c r="A40" s="814" t="s">
        <v>424</v>
      </c>
      <c r="B40" s="782">
        <f t="shared" si="7"/>
        <v>11</v>
      </c>
      <c r="C40" s="822" t="s">
        <v>365</v>
      </c>
      <c r="D40" s="823" t="s">
        <v>366</v>
      </c>
      <c r="E40" s="823" t="s">
        <v>366</v>
      </c>
      <c r="F40" s="1421" t="s">
        <v>425</v>
      </c>
      <c r="G40" s="1422"/>
      <c r="H40" s="816">
        <v>-881038445.94000006</v>
      </c>
      <c r="I40" s="816">
        <v>-1045394322.41</v>
      </c>
      <c r="J40" s="816">
        <v>-1100000242.21492</v>
      </c>
      <c r="K40" s="817">
        <v>-1225094513</v>
      </c>
      <c r="L40" s="831">
        <v>-1340000000</v>
      </c>
      <c r="M40" s="833"/>
      <c r="N40" s="747"/>
      <c r="O40" s="829">
        <f t="shared" si="2"/>
        <v>239999757.78507996</v>
      </c>
      <c r="P40" s="830">
        <f t="shared" si="3"/>
        <v>1.2181815499438666</v>
      </c>
      <c r="Q40" s="829">
        <f t="shared" si="4"/>
        <v>294605677.59000003</v>
      </c>
      <c r="R40" s="830">
        <f t="shared" si="5"/>
        <v>1.2818129688238891</v>
      </c>
      <c r="S40" s="829">
        <f t="shared" si="17"/>
        <v>114905487</v>
      </c>
      <c r="T40" s="830">
        <f t="shared" si="11"/>
        <v>1.0937931610832381</v>
      </c>
      <c r="U40" s="798">
        <f t="shared" si="6"/>
        <v>11</v>
      </c>
    </row>
    <row r="41" spans="1:21" ht="11.25" customHeight="1" x14ac:dyDescent="0.25">
      <c r="A41" s="814" t="s">
        <v>426</v>
      </c>
      <c r="B41" s="782">
        <f t="shared" si="7"/>
        <v>11</v>
      </c>
      <c r="C41" s="822" t="s">
        <v>365</v>
      </c>
      <c r="D41" s="823" t="s">
        <v>366</v>
      </c>
      <c r="E41" s="823" t="s">
        <v>366</v>
      </c>
      <c r="F41" s="1421" t="s">
        <v>427</v>
      </c>
      <c r="G41" s="1422"/>
      <c r="H41" s="816">
        <v>-94027027.730000004</v>
      </c>
      <c r="I41" s="816">
        <v>-75085327.530000001</v>
      </c>
      <c r="J41" s="816">
        <v>-75000163.379168198</v>
      </c>
      <c r="K41" s="817">
        <f>-50223070</f>
        <v>-50223070</v>
      </c>
      <c r="L41" s="831">
        <v>-114014800</v>
      </c>
      <c r="M41" s="833"/>
      <c r="N41" s="747"/>
      <c r="O41" s="829">
        <f t="shared" si="2"/>
        <v>39014636.620831802</v>
      </c>
      <c r="P41" s="830">
        <f t="shared" si="3"/>
        <v>1.5201940217595364</v>
      </c>
      <c r="Q41" s="829">
        <f t="shared" si="4"/>
        <v>38929472.469999999</v>
      </c>
      <c r="R41" s="830">
        <f t="shared" si="5"/>
        <v>1.5184697696689931</v>
      </c>
      <c r="S41" s="829">
        <f t="shared" si="17"/>
        <v>63791730</v>
      </c>
      <c r="T41" s="830">
        <f t="shared" si="11"/>
        <v>2.2701678730511694</v>
      </c>
      <c r="U41" s="798">
        <f t="shared" si="6"/>
        <v>11</v>
      </c>
    </row>
    <row r="42" spans="1:21" ht="11.25" customHeight="1" x14ac:dyDescent="0.25">
      <c r="A42" s="814" t="s">
        <v>428</v>
      </c>
      <c r="B42" s="782">
        <f t="shared" si="7"/>
        <v>11</v>
      </c>
      <c r="C42" s="823" t="s">
        <v>365</v>
      </c>
      <c r="D42" s="823" t="s">
        <v>379</v>
      </c>
      <c r="E42" s="823" t="s">
        <v>429</v>
      </c>
      <c r="F42" s="1421" t="s">
        <v>430</v>
      </c>
      <c r="G42" s="1422"/>
      <c r="H42" s="816">
        <v>-5771419.3200000003</v>
      </c>
      <c r="I42" s="816">
        <v>-5288612.3299999898</v>
      </c>
      <c r="J42" s="816">
        <v>-5977011.3616224304</v>
      </c>
      <c r="K42" s="817">
        <v>0</v>
      </c>
      <c r="L42" s="824">
        <v>-5972300</v>
      </c>
      <c r="M42" s="833"/>
      <c r="N42" s="747"/>
      <c r="O42" s="649">
        <f t="shared" si="2"/>
        <v>-4711.3616224303842</v>
      </c>
      <c r="P42" s="797">
        <f t="shared" si="3"/>
        <v>0.99921175294183284</v>
      </c>
      <c r="Q42" s="649">
        <f t="shared" si="4"/>
        <v>683687.67000001017</v>
      </c>
      <c r="R42" s="797">
        <f t="shared" si="5"/>
        <v>1.129275436984055</v>
      </c>
      <c r="S42" s="649"/>
      <c r="T42" s="797" t="str">
        <f t="shared" si="11"/>
        <v/>
      </c>
      <c r="U42" s="798">
        <f t="shared" si="6"/>
        <v>11</v>
      </c>
    </row>
    <row r="43" spans="1:21" ht="11.25" customHeight="1" x14ac:dyDescent="0.25">
      <c r="A43" s="834" t="s">
        <v>431</v>
      </c>
      <c r="B43" s="782">
        <f t="shared" si="7"/>
        <v>11</v>
      </c>
      <c r="C43" s="835" t="s">
        <v>432</v>
      </c>
      <c r="D43" s="835" t="s">
        <v>433</v>
      </c>
      <c r="E43" s="835" t="s">
        <v>432</v>
      </c>
      <c r="F43" s="1436" t="s">
        <v>434</v>
      </c>
      <c r="G43" s="1437"/>
      <c r="H43" s="836">
        <v>83581530.299999997</v>
      </c>
      <c r="I43" s="836">
        <v>0</v>
      </c>
      <c r="J43" s="836">
        <v>0</v>
      </c>
      <c r="K43" s="837">
        <v>0</v>
      </c>
      <c r="L43" s="838">
        <v>0</v>
      </c>
      <c r="M43" s="833"/>
      <c r="N43" s="747"/>
      <c r="O43" s="649">
        <f t="shared" si="2"/>
        <v>0</v>
      </c>
      <c r="P43" s="797" t="str">
        <f t="shared" si="3"/>
        <v/>
      </c>
      <c r="Q43" s="649">
        <f t="shared" si="4"/>
        <v>0</v>
      </c>
      <c r="R43" s="797" t="str">
        <f t="shared" si="5"/>
        <v/>
      </c>
      <c r="S43" s="649"/>
      <c r="T43" s="797" t="str">
        <f t="shared" si="11"/>
        <v/>
      </c>
      <c r="U43" s="798">
        <f t="shared" si="6"/>
        <v>11</v>
      </c>
    </row>
    <row r="44" spans="1:21" ht="11.25" customHeight="1" x14ac:dyDescent="0.25">
      <c r="A44" s="807" t="s">
        <v>435</v>
      </c>
      <c r="B44" s="782">
        <f t="shared" si="7"/>
        <v>7</v>
      </c>
      <c r="C44" s="819"/>
      <c r="D44" s="808"/>
      <c r="E44" s="808"/>
      <c r="F44" s="1423" t="s">
        <v>436</v>
      </c>
      <c r="G44" s="1424"/>
      <c r="H44" s="809">
        <f t="shared" ref="H44:L44" si="18">SUM(H45:H46)</f>
        <v>-67718747.079999998</v>
      </c>
      <c r="I44" s="809">
        <f t="shared" si="18"/>
        <v>-65481805</v>
      </c>
      <c r="J44" s="809">
        <f t="shared" si="18"/>
        <v>-68700399.999999613</v>
      </c>
      <c r="K44" s="809">
        <f t="shared" si="18"/>
        <v>0</v>
      </c>
      <c r="L44" s="811">
        <f t="shared" si="18"/>
        <v>-72131000</v>
      </c>
      <c r="M44" s="833"/>
      <c r="N44" s="747"/>
      <c r="O44" s="649">
        <f t="shared" si="2"/>
        <v>3430600.0000003874</v>
      </c>
      <c r="P44" s="797">
        <f t="shared" si="3"/>
        <v>1.0499356626744591</v>
      </c>
      <c r="Q44" s="649">
        <f t="shared" si="4"/>
        <v>6649195</v>
      </c>
      <c r="R44" s="797">
        <f t="shared" si="5"/>
        <v>1.1015426346295738</v>
      </c>
      <c r="S44" s="649"/>
      <c r="T44" s="797" t="str">
        <f t="shared" si="11"/>
        <v/>
      </c>
      <c r="U44" s="798">
        <f t="shared" si="6"/>
        <v>7</v>
      </c>
    </row>
    <row r="45" spans="1:21" ht="11.25" customHeight="1" x14ac:dyDescent="0.25">
      <c r="A45" s="814" t="s">
        <v>437</v>
      </c>
      <c r="B45" s="782">
        <f t="shared" si="7"/>
        <v>11</v>
      </c>
      <c r="C45" s="826" t="s">
        <v>432</v>
      </c>
      <c r="D45" s="826" t="s">
        <v>379</v>
      </c>
      <c r="E45" s="826" t="s">
        <v>438</v>
      </c>
      <c r="F45" s="1421" t="s">
        <v>439</v>
      </c>
      <c r="G45" s="1422"/>
      <c r="H45" s="816">
        <v>-63239721.079999998</v>
      </c>
      <c r="I45" s="816">
        <v>-61658360</v>
      </c>
      <c r="J45" s="816">
        <v>-64699999.999999799</v>
      </c>
      <c r="K45" s="817">
        <v>0</v>
      </c>
      <c r="L45" s="824">
        <v>-67665000</v>
      </c>
      <c r="M45" s="839" t="s">
        <v>440</v>
      </c>
      <c r="O45" s="649">
        <f t="shared" si="2"/>
        <v>2965000.0000002012</v>
      </c>
      <c r="P45" s="797">
        <f t="shared" si="3"/>
        <v>1.0458268933539445</v>
      </c>
      <c r="Q45" s="649">
        <f t="shared" si="4"/>
        <v>6006640</v>
      </c>
      <c r="R45" s="797">
        <f t="shared" si="5"/>
        <v>1.0974180954537227</v>
      </c>
      <c r="S45" s="649"/>
      <c r="T45" s="797" t="str">
        <f t="shared" si="11"/>
        <v/>
      </c>
      <c r="U45" s="798">
        <f t="shared" si="6"/>
        <v>11</v>
      </c>
    </row>
    <row r="46" spans="1:21" ht="11.25" customHeight="1" x14ac:dyDescent="0.25">
      <c r="A46" s="814" t="s">
        <v>441</v>
      </c>
      <c r="B46" s="782">
        <f t="shared" si="7"/>
        <v>11</v>
      </c>
      <c r="C46" s="826" t="s">
        <v>432</v>
      </c>
      <c r="D46" s="826" t="s">
        <v>379</v>
      </c>
      <c r="E46" s="826" t="s">
        <v>438</v>
      </c>
      <c r="F46" s="1421" t="s">
        <v>442</v>
      </c>
      <c r="G46" s="1422"/>
      <c r="H46" s="816">
        <v>-4479026</v>
      </c>
      <c r="I46" s="816">
        <v>-3823445</v>
      </c>
      <c r="J46" s="816">
        <v>-4000399.99999981</v>
      </c>
      <c r="K46" s="817">
        <v>0</v>
      </c>
      <c r="L46" s="824">
        <v>-4466000</v>
      </c>
      <c r="M46" s="832"/>
      <c r="O46" s="649">
        <f t="shared" si="2"/>
        <v>465600.00000018999</v>
      </c>
      <c r="P46" s="797">
        <f t="shared" si="3"/>
        <v>1.1163883611639367</v>
      </c>
      <c r="Q46" s="649">
        <f t="shared" si="4"/>
        <v>642555</v>
      </c>
      <c r="R46" s="797">
        <f t="shared" si="5"/>
        <v>1.1680565563255128</v>
      </c>
      <c r="S46" s="649"/>
      <c r="T46" s="797" t="str">
        <f t="shared" si="11"/>
        <v/>
      </c>
      <c r="U46" s="798">
        <f t="shared" si="6"/>
        <v>11</v>
      </c>
    </row>
    <row r="47" spans="1:21" ht="11.25" customHeight="1" x14ac:dyDescent="0.25">
      <c r="A47" s="807" t="s">
        <v>443</v>
      </c>
      <c r="B47" s="782">
        <f t="shared" si="7"/>
        <v>7</v>
      </c>
      <c r="C47" s="807"/>
      <c r="D47" s="808"/>
      <c r="E47" s="808"/>
      <c r="F47" s="1423" t="s">
        <v>444</v>
      </c>
      <c r="G47" s="1424"/>
      <c r="H47" s="809">
        <f t="shared" ref="H47:K47" si="19">SUM(H48:H96)</f>
        <v>-805100171.72000003</v>
      </c>
      <c r="I47" s="809">
        <f t="shared" si="19"/>
        <v>-926475101.1699996</v>
      </c>
      <c r="J47" s="809">
        <f t="shared" si="19"/>
        <v>-965611409.68686581</v>
      </c>
      <c r="K47" s="809">
        <f t="shared" si="19"/>
        <v>0</v>
      </c>
      <c r="L47" s="811">
        <f>SUM(L48:L96)</f>
        <v>-1036380000</v>
      </c>
      <c r="M47" s="832"/>
      <c r="O47" s="829">
        <f t="shared" si="2"/>
        <v>70768590.313134193</v>
      </c>
      <c r="P47" s="830">
        <f t="shared" si="3"/>
        <v>1.0732888919944343</v>
      </c>
      <c r="Q47" s="829">
        <f t="shared" si="4"/>
        <v>109904898.8300004</v>
      </c>
      <c r="R47" s="830">
        <f t="shared" si="5"/>
        <v>1.1186269320041164</v>
      </c>
      <c r="S47" s="829">
        <f t="shared" si="17"/>
        <v>1036380000</v>
      </c>
      <c r="T47" s="830" t="str">
        <f t="shared" si="11"/>
        <v/>
      </c>
      <c r="U47" s="798">
        <f t="shared" si="6"/>
        <v>7</v>
      </c>
    </row>
    <row r="48" spans="1:21" ht="11.25" customHeight="1" x14ac:dyDescent="0.25">
      <c r="A48" s="814" t="s">
        <v>445</v>
      </c>
      <c r="B48" s="782">
        <f t="shared" si="7"/>
        <v>11</v>
      </c>
      <c r="C48" s="822" t="s">
        <v>365</v>
      </c>
      <c r="D48" s="823" t="s">
        <v>366</v>
      </c>
      <c r="E48" s="823" t="s">
        <v>366</v>
      </c>
      <c r="F48" s="1421" t="s">
        <v>446</v>
      </c>
      <c r="G48" s="1422"/>
      <c r="H48" s="816">
        <v>-22720686.129999999</v>
      </c>
      <c r="I48" s="816">
        <v>-24668301.82</v>
      </c>
      <c r="J48" s="816">
        <v>-27550384.222749699</v>
      </c>
      <c r="K48" s="817">
        <v>0</v>
      </c>
      <c r="L48" s="831">
        <v>-25126000</v>
      </c>
      <c r="M48" s="832"/>
      <c r="O48" s="649">
        <f t="shared" si="2"/>
        <v>-2424384.2227496989</v>
      </c>
      <c r="P48" s="797">
        <f t="shared" si="3"/>
        <v>0.91200179993323771</v>
      </c>
      <c r="Q48" s="649">
        <f t="shared" si="4"/>
        <v>457698.1799999997</v>
      </c>
      <c r="R48" s="797">
        <f t="shared" si="5"/>
        <v>1.018554101670222</v>
      </c>
      <c r="S48" s="649"/>
      <c r="T48" s="797" t="str">
        <f t="shared" si="11"/>
        <v/>
      </c>
      <c r="U48" s="798">
        <f t="shared" si="6"/>
        <v>11</v>
      </c>
    </row>
    <row r="49" spans="1:21" ht="11.25" customHeight="1" x14ac:dyDescent="0.25">
      <c r="A49" s="814" t="s">
        <v>447</v>
      </c>
      <c r="B49" s="782">
        <f t="shared" si="7"/>
        <v>11</v>
      </c>
      <c r="C49" s="822" t="s">
        <v>365</v>
      </c>
      <c r="D49" s="823" t="s">
        <v>366</v>
      </c>
      <c r="E49" s="823" t="s">
        <v>366</v>
      </c>
      <c r="F49" s="1421" t="s">
        <v>448</v>
      </c>
      <c r="G49" s="1422"/>
      <c r="H49" s="816">
        <v>-137726650.38999999</v>
      </c>
      <c r="I49" s="816">
        <v>-135328508.03</v>
      </c>
      <c r="J49" s="816">
        <v>-136059666.66666701</v>
      </c>
      <c r="K49" s="817">
        <v>0</v>
      </c>
      <c r="L49" s="831">
        <v>-137500000</v>
      </c>
      <c r="M49" s="832"/>
      <c r="O49" s="649">
        <f t="shared" si="2"/>
        <v>1440333.3333329856</v>
      </c>
      <c r="P49" s="797">
        <f t="shared" si="3"/>
        <v>1.0105860419080819</v>
      </c>
      <c r="Q49" s="649">
        <f t="shared" si="4"/>
        <v>2171491.9699999988</v>
      </c>
      <c r="R49" s="797">
        <f t="shared" si="5"/>
        <v>1.0160460792896544</v>
      </c>
      <c r="S49" s="649"/>
      <c r="T49" s="797" t="str">
        <f t="shared" si="11"/>
        <v/>
      </c>
      <c r="U49" s="798">
        <f t="shared" si="6"/>
        <v>11</v>
      </c>
    </row>
    <row r="50" spans="1:21" ht="11.25" customHeight="1" x14ac:dyDescent="0.25">
      <c r="A50" s="814" t="s">
        <v>449</v>
      </c>
      <c r="B50" s="782">
        <f t="shared" si="7"/>
        <v>11</v>
      </c>
      <c r="C50" s="822" t="s">
        <v>365</v>
      </c>
      <c r="D50" s="823" t="s">
        <v>366</v>
      </c>
      <c r="E50" s="823" t="s">
        <v>366</v>
      </c>
      <c r="F50" s="1421" t="s">
        <v>450</v>
      </c>
      <c r="G50" s="1422"/>
      <c r="H50" s="816">
        <v>-30158515.859999999</v>
      </c>
      <c r="I50" s="816">
        <v>-30679738.32</v>
      </c>
      <c r="J50" s="816">
        <v>-30530166.666666601</v>
      </c>
      <c r="K50" s="817">
        <v>0</v>
      </c>
      <c r="L50" s="831">
        <v>-25850000</v>
      </c>
      <c r="M50" s="832"/>
      <c r="O50" s="649">
        <f t="shared" si="2"/>
        <v>-4680166.6666666009</v>
      </c>
      <c r="P50" s="797">
        <f t="shared" si="3"/>
        <v>0.84670353366342765</v>
      </c>
      <c r="Q50" s="649">
        <f t="shared" si="4"/>
        <v>-4829738.32</v>
      </c>
      <c r="R50" s="797">
        <f t="shared" si="5"/>
        <v>0.84257563511056699</v>
      </c>
      <c r="S50" s="649"/>
      <c r="T50" s="797" t="str">
        <f t="shared" si="11"/>
        <v/>
      </c>
      <c r="U50" s="798">
        <f t="shared" si="6"/>
        <v>11</v>
      </c>
    </row>
    <row r="51" spans="1:21" ht="11.25" customHeight="1" x14ac:dyDescent="0.25">
      <c r="A51" s="814" t="s">
        <v>451</v>
      </c>
      <c r="B51" s="782">
        <f t="shared" si="7"/>
        <v>11</v>
      </c>
      <c r="C51" s="822" t="s">
        <v>365</v>
      </c>
      <c r="D51" s="823" t="s">
        <v>366</v>
      </c>
      <c r="E51" s="823" t="s">
        <v>366</v>
      </c>
      <c r="F51" s="1421" t="s">
        <v>452</v>
      </c>
      <c r="G51" s="1422"/>
      <c r="H51" s="816">
        <v>-34088094.43</v>
      </c>
      <c r="I51" s="816">
        <v>-38416908.149999999</v>
      </c>
      <c r="J51" s="816">
        <v>-38800253.178557202</v>
      </c>
      <c r="K51" s="817">
        <v>0</v>
      </c>
      <c r="L51" s="831">
        <v>-40631000</v>
      </c>
      <c r="M51" s="1434" t="s">
        <v>453</v>
      </c>
      <c r="O51" s="649">
        <f t="shared" si="2"/>
        <v>1830746.8214427978</v>
      </c>
      <c r="P51" s="797">
        <f t="shared" si="3"/>
        <v>1.0471838885436591</v>
      </c>
      <c r="Q51" s="649">
        <f t="shared" si="4"/>
        <v>2214091.8500000015</v>
      </c>
      <c r="R51" s="797">
        <f t="shared" si="5"/>
        <v>1.0576332650549338</v>
      </c>
      <c r="S51" s="649"/>
      <c r="T51" s="797" t="str">
        <f t="shared" si="11"/>
        <v/>
      </c>
      <c r="U51" s="798">
        <f t="shared" si="6"/>
        <v>11</v>
      </c>
    </row>
    <row r="52" spans="1:21" ht="11.25" customHeight="1" x14ac:dyDescent="0.25">
      <c r="A52" s="814" t="s">
        <v>454</v>
      </c>
      <c r="B52" s="782">
        <f t="shared" si="7"/>
        <v>11</v>
      </c>
      <c r="C52" s="822" t="s">
        <v>365</v>
      </c>
      <c r="D52" s="823" t="s">
        <v>366</v>
      </c>
      <c r="E52" s="823" t="s">
        <v>366</v>
      </c>
      <c r="F52" s="1421" t="s">
        <v>455</v>
      </c>
      <c r="G52" s="1422"/>
      <c r="H52" s="816">
        <v>-7804274.6299999999</v>
      </c>
      <c r="I52" s="816">
        <v>-7877140.8200000003</v>
      </c>
      <c r="J52" s="816">
        <v>-8000000</v>
      </c>
      <c r="K52" s="817">
        <v>0</v>
      </c>
      <c r="L52" s="831">
        <v>-8000000</v>
      </c>
      <c r="M52" s="1435"/>
      <c r="O52" s="649">
        <f t="shared" si="2"/>
        <v>0</v>
      </c>
      <c r="P52" s="797">
        <f t="shared" si="3"/>
        <v>1</v>
      </c>
      <c r="Q52" s="649">
        <f t="shared" si="4"/>
        <v>122859.1799999997</v>
      </c>
      <c r="R52" s="797">
        <f t="shared" si="5"/>
        <v>1.0155969256875619</v>
      </c>
      <c r="S52" s="649"/>
      <c r="T52" s="797" t="str">
        <f t="shared" si="11"/>
        <v/>
      </c>
      <c r="U52" s="798">
        <f t="shared" si="6"/>
        <v>11</v>
      </c>
    </row>
    <row r="53" spans="1:21" ht="11.25" customHeight="1" x14ac:dyDescent="0.25">
      <c r="A53" s="814" t="s">
        <v>456</v>
      </c>
      <c r="B53" s="782">
        <f t="shared" si="7"/>
        <v>11</v>
      </c>
      <c r="C53" s="822" t="s">
        <v>365</v>
      </c>
      <c r="D53" s="823" t="s">
        <v>366</v>
      </c>
      <c r="E53" s="823" t="s">
        <v>366</v>
      </c>
      <c r="F53" s="1421" t="s">
        <v>457</v>
      </c>
      <c r="G53" s="1422"/>
      <c r="H53" s="816">
        <v>-22823921.960000001</v>
      </c>
      <c r="I53" s="816">
        <v>-23070099.41</v>
      </c>
      <c r="J53" s="816">
        <v>-28000000</v>
      </c>
      <c r="K53" s="817">
        <v>0</v>
      </c>
      <c r="L53" s="831">
        <v>-25000000</v>
      </c>
      <c r="M53" s="1435"/>
      <c r="O53" s="649">
        <f t="shared" si="2"/>
        <v>-3000000</v>
      </c>
      <c r="P53" s="797">
        <f t="shared" si="3"/>
        <v>0.8928571428571429</v>
      </c>
      <c r="Q53" s="649">
        <f t="shared" si="4"/>
        <v>1929900.5899999999</v>
      </c>
      <c r="R53" s="797">
        <f t="shared" si="5"/>
        <v>1.0836537613341823</v>
      </c>
      <c r="S53" s="649"/>
      <c r="T53" s="797" t="str">
        <f t="shared" si="11"/>
        <v/>
      </c>
      <c r="U53" s="798">
        <f t="shared" si="6"/>
        <v>11</v>
      </c>
    </row>
    <row r="54" spans="1:21" ht="11.25" customHeight="1" x14ac:dyDescent="0.25">
      <c r="A54" s="840" t="s">
        <v>458</v>
      </c>
      <c r="B54" s="782">
        <f t="shared" si="7"/>
        <v>11</v>
      </c>
      <c r="C54" s="822" t="s">
        <v>365</v>
      </c>
      <c r="D54" s="823" t="s">
        <v>366</v>
      </c>
      <c r="E54" s="823" t="s">
        <v>366</v>
      </c>
      <c r="F54" s="1421" t="s">
        <v>459</v>
      </c>
      <c r="G54" s="1422"/>
      <c r="H54" s="816">
        <v>-1201052.6200000001</v>
      </c>
      <c r="I54" s="816">
        <v>-658704.35</v>
      </c>
      <c r="J54" s="816">
        <v>-879999.99999999604</v>
      </c>
      <c r="K54" s="817">
        <v>0</v>
      </c>
      <c r="L54" s="831">
        <v>-800000</v>
      </c>
      <c r="M54" s="1435"/>
      <c r="O54" s="649">
        <f t="shared" si="2"/>
        <v>-79999.999999996042</v>
      </c>
      <c r="P54" s="797">
        <f t="shared" si="3"/>
        <v>0.90909090909091317</v>
      </c>
      <c r="Q54" s="649">
        <f t="shared" si="4"/>
        <v>141295.65000000002</v>
      </c>
      <c r="R54" s="797">
        <f t="shared" si="5"/>
        <v>1.2145054150621595</v>
      </c>
      <c r="S54" s="649"/>
      <c r="T54" s="797" t="str">
        <f t="shared" si="11"/>
        <v/>
      </c>
      <c r="U54" s="798">
        <f t="shared" si="6"/>
        <v>11</v>
      </c>
    </row>
    <row r="55" spans="1:21" ht="11.25" customHeight="1" x14ac:dyDescent="0.25">
      <c r="A55" s="814" t="s">
        <v>460</v>
      </c>
      <c r="B55" s="782">
        <f t="shared" si="7"/>
        <v>11</v>
      </c>
      <c r="C55" s="822" t="s">
        <v>365</v>
      </c>
      <c r="D55" s="823" t="s">
        <v>366</v>
      </c>
      <c r="E55" s="823" t="s">
        <v>366</v>
      </c>
      <c r="F55" s="1421" t="s">
        <v>461</v>
      </c>
      <c r="G55" s="1422"/>
      <c r="H55" s="816">
        <v>0</v>
      </c>
      <c r="I55" s="816">
        <v>-87892.57</v>
      </c>
      <c r="J55" s="816">
        <v>-99999.999999995998</v>
      </c>
      <c r="K55" s="817">
        <v>0</v>
      </c>
      <c r="L55" s="831">
        <v>-100000</v>
      </c>
      <c r="M55" s="832"/>
      <c r="O55" s="649">
        <f t="shared" si="2"/>
        <v>4.0017766878008842E-9</v>
      </c>
      <c r="P55" s="797">
        <f t="shared" si="3"/>
        <v>1.00000000000004</v>
      </c>
      <c r="Q55" s="649">
        <f t="shared" si="4"/>
        <v>12107.429999999993</v>
      </c>
      <c r="R55" s="797">
        <f t="shared" si="5"/>
        <v>1.1377525995655833</v>
      </c>
      <c r="S55" s="649"/>
      <c r="T55" s="797" t="str">
        <f t="shared" si="11"/>
        <v/>
      </c>
      <c r="U55" s="798">
        <f t="shared" si="6"/>
        <v>11</v>
      </c>
    </row>
    <row r="56" spans="1:21" ht="11.25" customHeight="1" x14ac:dyDescent="0.25">
      <c r="A56" s="814" t="s">
        <v>462</v>
      </c>
      <c r="B56" s="782">
        <f t="shared" si="7"/>
        <v>11</v>
      </c>
      <c r="C56" s="822" t="s">
        <v>365</v>
      </c>
      <c r="D56" s="823" t="s">
        <v>366</v>
      </c>
      <c r="E56" s="823" t="s">
        <v>366</v>
      </c>
      <c r="F56" s="1421" t="s">
        <v>463</v>
      </c>
      <c r="G56" s="1422"/>
      <c r="H56" s="816">
        <v>-25390277.989999998</v>
      </c>
      <c r="I56" s="816">
        <v>-25115159.989999998</v>
      </c>
      <c r="J56" s="816">
        <v>-26199666.666666601</v>
      </c>
      <c r="K56" s="817">
        <v>0</v>
      </c>
      <c r="L56" s="831">
        <v>-38667000</v>
      </c>
      <c r="M56" s="832"/>
      <c r="O56" s="649">
        <f t="shared" si="2"/>
        <v>12467333.333333399</v>
      </c>
      <c r="P56" s="797">
        <f t="shared" si="3"/>
        <v>1.4758584714818292</v>
      </c>
      <c r="Q56" s="649">
        <f t="shared" si="4"/>
        <v>13551840.010000002</v>
      </c>
      <c r="R56" s="797">
        <f t="shared" si="5"/>
        <v>1.5395880422579782</v>
      </c>
      <c r="S56" s="649"/>
      <c r="T56" s="797" t="str">
        <f t="shared" si="11"/>
        <v/>
      </c>
      <c r="U56" s="798">
        <f t="shared" si="6"/>
        <v>11</v>
      </c>
    </row>
    <row r="57" spans="1:21" ht="11.25" customHeight="1" x14ac:dyDescent="0.25">
      <c r="A57" s="814" t="s">
        <v>464</v>
      </c>
      <c r="B57" s="782">
        <f t="shared" si="7"/>
        <v>11</v>
      </c>
      <c r="C57" s="822" t="s">
        <v>365</v>
      </c>
      <c r="D57" s="823" t="s">
        <v>366</v>
      </c>
      <c r="E57" s="823" t="s">
        <v>366</v>
      </c>
      <c r="F57" s="1421" t="s">
        <v>465</v>
      </c>
      <c r="G57" s="1422"/>
      <c r="H57" s="816">
        <v>-24274873.57</v>
      </c>
      <c r="I57" s="816">
        <v>-26386706.449999999</v>
      </c>
      <c r="J57" s="816">
        <v>-25585243.911582999</v>
      </c>
      <c r="K57" s="817">
        <v>0</v>
      </c>
      <c r="L57" s="831">
        <v>-24954000</v>
      </c>
      <c r="M57" s="832"/>
      <c r="O57" s="649">
        <f t="shared" si="2"/>
        <v>-631243.91158299893</v>
      </c>
      <c r="P57" s="797">
        <f t="shared" si="3"/>
        <v>0.97532781341602837</v>
      </c>
      <c r="Q57" s="649">
        <f t="shared" si="4"/>
        <v>-1432706.4499999993</v>
      </c>
      <c r="R57" s="797">
        <f t="shared" si="5"/>
        <v>0.94570347562266532</v>
      </c>
      <c r="S57" s="649"/>
      <c r="T57" s="797" t="str">
        <f t="shared" si="11"/>
        <v/>
      </c>
      <c r="U57" s="798">
        <f t="shared" si="6"/>
        <v>11</v>
      </c>
    </row>
    <row r="58" spans="1:21" ht="11.25" customHeight="1" x14ac:dyDescent="0.25">
      <c r="A58" s="814" t="s">
        <v>466</v>
      </c>
      <c r="B58" s="782">
        <f t="shared" si="7"/>
        <v>11</v>
      </c>
      <c r="C58" s="822" t="s">
        <v>365</v>
      </c>
      <c r="D58" s="823" t="s">
        <v>366</v>
      </c>
      <c r="E58" s="823" t="s">
        <v>366</v>
      </c>
      <c r="F58" s="1421" t="s">
        <v>467</v>
      </c>
      <c r="G58" s="1422"/>
      <c r="H58" s="816">
        <v>-4099751.21</v>
      </c>
      <c r="I58" s="816">
        <v>-2139000</v>
      </c>
      <c r="J58" s="816">
        <v>-5.8207661143813995E-11</v>
      </c>
      <c r="K58" s="817">
        <v>0</v>
      </c>
      <c r="L58" s="831">
        <v>-2200000</v>
      </c>
      <c r="M58" s="832"/>
      <c r="O58" s="649">
        <f t="shared" si="2"/>
        <v>2200000</v>
      </c>
      <c r="P58" s="797">
        <f t="shared" si="3"/>
        <v>3.7795712055230112E+16</v>
      </c>
      <c r="Q58" s="649">
        <f t="shared" si="4"/>
        <v>61000</v>
      </c>
      <c r="R58" s="797">
        <f t="shared" si="5"/>
        <v>1.0285179990649835</v>
      </c>
      <c r="S58" s="649"/>
      <c r="T58" s="797" t="str">
        <f t="shared" si="11"/>
        <v/>
      </c>
      <c r="U58" s="798">
        <f t="shared" si="6"/>
        <v>11</v>
      </c>
    </row>
    <row r="59" spans="1:21" ht="11.25" customHeight="1" x14ac:dyDescent="0.25">
      <c r="A59" s="814" t="s">
        <v>468</v>
      </c>
      <c r="B59" s="782">
        <f t="shared" si="7"/>
        <v>11</v>
      </c>
      <c r="C59" s="822" t="s">
        <v>365</v>
      </c>
      <c r="D59" s="823" t="s">
        <v>366</v>
      </c>
      <c r="E59" s="823" t="s">
        <v>366</v>
      </c>
      <c r="F59" s="1421" t="s">
        <v>469</v>
      </c>
      <c r="G59" s="1422"/>
      <c r="H59" s="816">
        <v>-599800.01</v>
      </c>
      <c r="I59" s="816">
        <v>-4198600</v>
      </c>
      <c r="J59" s="816">
        <v>-15000000</v>
      </c>
      <c r="K59" s="817">
        <v>0</v>
      </c>
      <c r="L59" s="831">
        <v>-15000000</v>
      </c>
      <c r="M59" s="832"/>
      <c r="O59" s="649">
        <f t="shared" si="2"/>
        <v>0</v>
      </c>
      <c r="P59" s="797">
        <f t="shared" si="3"/>
        <v>1</v>
      </c>
      <c r="Q59" s="649">
        <f t="shared" si="4"/>
        <v>10801400</v>
      </c>
      <c r="R59" s="797">
        <f t="shared" si="5"/>
        <v>3.5726194445767638</v>
      </c>
      <c r="S59" s="649"/>
      <c r="T59" s="797" t="str">
        <f t="shared" si="11"/>
        <v/>
      </c>
      <c r="U59" s="798">
        <f t="shared" si="6"/>
        <v>11</v>
      </c>
    </row>
    <row r="60" spans="1:21" ht="11.25" customHeight="1" x14ac:dyDescent="0.25">
      <c r="A60" s="814" t="s">
        <v>470</v>
      </c>
      <c r="B60" s="782">
        <f t="shared" si="7"/>
        <v>11</v>
      </c>
      <c r="C60" s="822" t="s">
        <v>365</v>
      </c>
      <c r="D60" s="823" t="s">
        <v>366</v>
      </c>
      <c r="E60" s="823" t="s">
        <v>366</v>
      </c>
      <c r="F60" s="1421" t="s">
        <v>471</v>
      </c>
      <c r="G60" s="1422"/>
      <c r="H60" s="816">
        <v>0</v>
      </c>
      <c r="I60" s="816">
        <v>-720000</v>
      </c>
      <c r="J60" s="816">
        <v>0</v>
      </c>
      <c r="K60" s="817">
        <v>0</v>
      </c>
      <c r="L60" s="831">
        <v>-2160000</v>
      </c>
      <c r="M60" s="832"/>
      <c r="O60" s="649">
        <f t="shared" si="2"/>
        <v>2160000</v>
      </c>
      <c r="P60" s="797" t="str">
        <f t="shared" si="3"/>
        <v/>
      </c>
      <c r="Q60" s="649">
        <f t="shared" si="4"/>
        <v>1440000</v>
      </c>
      <c r="R60" s="797">
        <f t="shared" si="5"/>
        <v>3</v>
      </c>
      <c r="S60" s="649"/>
      <c r="T60" s="797" t="str">
        <f t="shared" si="11"/>
        <v/>
      </c>
      <c r="U60" s="798">
        <f t="shared" si="6"/>
        <v>11</v>
      </c>
    </row>
    <row r="61" spans="1:21" ht="11.25" customHeight="1" x14ac:dyDescent="0.25">
      <c r="A61" s="814" t="s">
        <v>472</v>
      </c>
      <c r="B61" s="782">
        <f t="shared" si="7"/>
        <v>11</v>
      </c>
      <c r="C61" s="822" t="s">
        <v>365</v>
      </c>
      <c r="D61" s="823" t="s">
        <v>366</v>
      </c>
      <c r="E61" s="823" t="s">
        <v>366</v>
      </c>
      <c r="F61" s="1421" t="s">
        <v>473</v>
      </c>
      <c r="G61" s="1422"/>
      <c r="H61" s="816">
        <v>-184116690.84</v>
      </c>
      <c r="I61" s="816">
        <v>-187234345.30000001</v>
      </c>
      <c r="J61" s="816">
        <v>-186118521.706218</v>
      </c>
      <c r="K61" s="817">
        <v>0</v>
      </c>
      <c r="L61" s="831">
        <v>-194610000</v>
      </c>
      <c r="M61" s="832"/>
      <c r="O61" s="649">
        <f t="shared" si="2"/>
        <v>8491478.2937819958</v>
      </c>
      <c r="P61" s="797">
        <f t="shared" si="3"/>
        <v>1.0456240368553191</v>
      </c>
      <c r="Q61" s="649">
        <f t="shared" si="4"/>
        <v>7375654.6999999881</v>
      </c>
      <c r="R61" s="797">
        <f t="shared" si="5"/>
        <v>1.0393926375429796</v>
      </c>
      <c r="S61" s="649"/>
      <c r="T61" s="797" t="str">
        <f t="shared" si="11"/>
        <v/>
      </c>
      <c r="U61" s="798">
        <f t="shared" si="6"/>
        <v>11</v>
      </c>
    </row>
    <row r="62" spans="1:21" ht="11.25" customHeight="1" x14ac:dyDescent="0.25">
      <c r="A62" s="814" t="s">
        <v>474</v>
      </c>
      <c r="B62" s="782">
        <f t="shared" si="7"/>
        <v>11</v>
      </c>
      <c r="C62" s="822" t="s">
        <v>365</v>
      </c>
      <c r="D62" s="823" t="s">
        <v>366</v>
      </c>
      <c r="E62" s="823" t="s">
        <v>366</v>
      </c>
      <c r="F62" s="1421" t="s">
        <v>475</v>
      </c>
      <c r="G62" s="1422"/>
      <c r="H62" s="816">
        <v>-1289114.24</v>
      </c>
      <c r="I62" s="816">
        <v>-1323719.8600000001</v>
      </c>
      <c r="J62" s="816">
        <v>-1185999.99999999</v>
      </c>
      <c r="K62" s="817">
        <v>0</v>
      </c>
      <c r="L62" s="831">
        <v>-1120000</v>
      </c>
      <c r="M62" s="832"/>
      <c r="O62" s="649">
        <f t="shared" si="2"/>
        <v>-65999.999999989988</v>
      </c>
      <c r="P62" s="797">
        <f t="shared" si="3"/>
        <v>0.94435075885329633</v>
      </c>
      <c r="Q62" s="649">
        <f t="shared" si="4"/>
        <v>-203719.8600000001</v>
      </c>
      <c r="R62" s="797">
        <f t="shared" si="5"/>
        <v>0.84610047325270166</v>
      </c>
      <c r="S62" s="649"/>
      <c r="T62" s="797" t="str">
        <f t="shared" si="11"/>
        <v/>
      </c>
      <c r="U62" s="798">
        <f t="shared" si="6"/>
        <v>11</v>
      </c>
    </row>
    <row r="63" spans="1:21" ht="11.25" customHeight="1" x14ac:dyDescent="0.25">
      <c r="A63" s="814" t="s">
        <v>476</v>
      </c>
      <c r="B63" s="782">
        <f t="shared" si="7"/>
        <v>11</v>
      </c>
      <c r="C63" s="822" t="s">
        <v>365</v>
      </c>
      <c r="D63" s="823" t="s">
        <v>366</v>
      </c>
      <c r="E63" s="823" t="s">
        <v>366</v>
      </c>
      <c r="F63" s="1421" t="s">
        <v>477</v>
      </c>
      <c r="G63" s="1422"/>
      <c r="H63" s="816">
        <v>-6378093.46</v>
      </c>
      <c r="I63" s="816">
        <v>-6443508.0099999998</v>
      </c>
      <c r="J63" s="816">
        <v>-5600265.9334926</v>
      </c>
      <c r="K63" s="817">
        <v>0</v>
      </c>
      <c r="L63" s="831">
        <v>-5992000</v>
      </c>
      <c r="M63" s="832"/>
      <c r="O63" s="649">
        <f t="shared" si="2"/>
        <v>391734.06650740001</v>
      </c>
      <c r="P63" s="797">
        <f t="shared" si="3"/>
        <v>1.0699491901205298</v>
      </c>
      <c r="Q63" s="649">
        <f t="shared" si="4"/>
        <v>-451508.00999999978</v>
      </c>
      <c r="R63" s="797">
        <f t="shared" si="5"/>
        <v>0.92992823019707871</v>
      </c>
      <c r="S63" s="649"/>
      <c r="T63" s="797" t="str">
        <f t="shared" si="11"/>
        <v/>
      </c>
      <c r="U63" s="798">
        <f t="shared" si="6"/>
        <v>11</v>
      </c>
    </row>
    <row r="64" spans="1:21" ht="11.25" customHeight="1" x14ac:dyDescent="0.25">
      <c r="A64" s="814" t="s">
        <v>478</v>
      </c>
      <c r="B64" s="782">
        <f t="shared" si="7"/>
        <v>11</v>
      </c>
      <c r="C64" s="822" t="s">
        <v>365</v>
      </c>
      <c r="D64" s="823" t="s">
        <v>366</v>
      </c>
      <c r="E64" s="823" t="s">
        <v>366</v>
      </c>
      <c r="F64" s="1421" t="s">
        <v>479</v>
      </c>
      <c r="G64" s="1422"/>
      <c r="H64" s="816">
        <v>-20236388.07</v>
      </c>
      <c r="I64" s="816">
        <v>-21841269.960000001</v>
      </c>
      <c r="J64" s="816">
        <v>-21222608.510449398</v>
      </c>
      <c r="K64" s="817">
        <v>0</v>
      </c>
      <c r="L64" s="831">
        <v>-22771999.999999996</v>
      </c>
      <c r="M64" s="832"/>
      <c r="O64" s="649">
        <f t="shared" si="2"/>
        <v>1549391.489550598</v>
      </c>
      <c r="P64" s="797">
        <f t="shared" si="3"/>
        <v>1.0730066470758164</v>
      </c>
      <c r="Q64" s="649">
        <f t="shared" si="4"/>
        <v>930730.03999999538</v>
      </c>
      <c r="R64" s="797">
        <f t="shared" si="5"/>
        <v>1.0426133664253283</v>
      </c>
      <c r="S64" s="649"/>
      <c r="T64" s="797" t="str">
        <f t="shared" si="11"/>
        <v/>
      </c>
      <c r="U64" s="798">
        <f t="shared" si="6"/>
        <v>11</v>
      </c>
    </row>
    <row r="65" spans="1:21" ht="11.25" customHeight="1" x14ac:dyDescent="0.25">
      <c r="A65" s="814" t="s">
        <v>480</v>
      </c>
      <c r="B65" s="782">
        <f t="shared" si="7"/>
        <v>11</v>
      </c>
      <c r="C65" s="822" t="s">
        <v>365</v>
      </c>
      <c r="D65" s="823" t="s">
        <v>366</v>
      </c>
      <c r="E65" s="823" t="s">
        <v>366</v>
      </c>
      <c r="F65" s="1421" t="s">
        <v>481</v>
      </c>
      <c r="G65" s="1422"/>
      <c r="H65" s="816">
        <v>-116311055.29000001</v>
      </c>
      <c r="I65" s="816">
        <v>-121116938.81</v>
      </c>
      <c r="J65" s="816">
        <v>-143319914.439468</v>
      </c>
      <c r="K65" s="817">
        <v>0</v>
      </c>
      <c r="L65" s="831">
        <v>-173045000</v>
      </c>
      <c r="M65" s="832"/>
      <c r="O65" s="649">
        <f t="shared" si="2"/>
        <v>29725085.560532004</v>
      </c>
      <c r="P65" s="797">
        <f t="shared" si="3"/>
        <v>1.2074037350412079</v>
      </c>
      <c r="Q65" s="649">
        <f t="shared" si="4"/>
        <v>51928061.189999998</v>
      </c>
      <c r="R65" s="797">
        <f t="shared" si="5"/>
        <v>1.428743177463073</v>
      </c>
      <c r="S65" s="649"/>
      <c r="T65" s="797" t="str">
        <f t="shared" si="11"/>
        <v/>
      </c>
      <c r="U65" s="798">
        <f t="shared" si="6"/>
        <v>11</v>
      </c>
    </row>
    <row r="66" spans="1:21" ht="11.25" customHeight="1" x14ac:dyDescent="0.25">
      <c r="A66" s="814" t="s">
        <v>482</v>
      </c>
      <c r="B66" s="782">
        <f t="shared" si="7"/>
        <v>11</v>
      </c>
      <c r="C66" s="822" t="s">
        <v>365</v>
      </c>
      <c r="D66" s="823" t="s">
        <v>366</v>
      </c>
      <c r="E66" s="823" t="s">
        <v>366</v>
      </c>
      <c r="F66" s="1421" t="s">
        <v>483</v>
      </c>
      <c r="G66" s="1422"/>
      <c r="H66" s="816">
        <v>-19632198.969999999</v>
      </c>
      <c r="I66" s="816">
        <v>-21188026.129999999</v>
      </c>
      <c r="J66" s="816">
        <v>-18500000</v>
      </c>
      <c r="K66" s="817">
        <v>0</v>
      </c>
      <c r="L66" s="831">
        <v>-22621000</v>
      </c>
      <c r="M66" s="832"/>
      <c r="O66" s="649">
        <f t="shared" si="2"/>
        <v>4121000</v>
      </c>
      <c r="P66" s="797">
        <f t="shared" si="3"/>
        <v>1.2227567567567568</v>
      </c>
      <c r="Q66" s="649">
        <f t="shared" si="4"/>
        <v>1432973.870000001</v>
      </c>
      <c r="R66" s="797">
        <f t="shared" si="5"/>
        <v>1.0676313055877849</v>
      </c>
      <c r="S66" s="649"/>
      <c r="T66" s="797" t="str">
        <f t="shared" si="11"/>
        <v/>
      </c>
      <c r="U66" s="798">
        <f t="shared" si="6"/>
        <v>11</v>
      </c>
    </row>
    <row r="67" spans="1:21" ht="11.25" customHeight="1" x14ac:dyDescent="0.25">
      <c r="A67" s="814" t="s">
        <v>484</v>
      </c>
      <c r="B67" s="782">
        <f t="shared" si="7"/>
        <v>11</v>
      </c>
      <c r="C67" s="822" t="s">
        <v>365</v>
      </c>
      <c r="D67" s="823" t="s">
        <v>366</v>
      </c>
      <c r="E67" s="823" t="s">
        <v>366</v>
      </c>
      <c r="F67" s="1421" t="s">
        <v>485</v>
      </c>
      <c r="G67" s="1422"/>
      <c r="H67" s="816">
        <v>-7930083</v>
      </c>
      <c r="I67" s="816">
        <v>-8058511.5700000003</v>
      </c>
      <c r="J67" s="816">
        <v>-8049999.9999999898</v>
      </c>
      <c r="K67" s="817">
        <v>0</v>
      </c>
      <c r="L67" s="831">
        <v>-8767000</v>
      </c>
      <c r="M67" s="832"/>
      <c r="O67" s="649">
        <f t="shared" si="2"/>
        <v>717000.00000001024</v>
      </c>
      <c r="P67" s="797">
        <f t="shared" si="3"/>
        <v>1.0890683229813678</v>
      </c>
      <c r="Q67" s="649">
        <f t="shared" si="4"/>
        <v>708488.4299999997</v>
      </c>
      <c r="R67" s="797">
        <f t="shared" si="5"/>
        <v>1.0879180260331871</v>
      </c>
      <c r="S67" s="649"/>
      <c r="T67" s="797" t="str">
        <f t="shared" si="11"/>
        <v/>
      </c>
      <c r="U67" s="798">
        <f t="shared" si="6"/>
        <v>11</v>
      </c>
    </row>
    <row r="68" spans="1:21" ht="11.25" customHeight="1" x14ac:dyDescent="0.25">
      <c r="A68" s="814" t="s">
        <v>486</v>
      </c>
      <c r="B68" s="782">
        <f t="shared" si="7"/>
        <v>11</v>
      </c>
      <c r="C68" s="822" t="s">
        <v>365</v>
      </c>
      <c r="D68" s="823" t="s">
        <v>366</v>
      </c>
      <c r="E68" s="823" t="s">
        <v>366</v>
      </c>
      <c r="F68" s="1421" t="s">
        <v>487</v>
      </c>
      <c r="G68" s="1422"/>
      <c r="H68" s="816">
        <v>-38264386.590000004</v>
      </c>
      <c r="I68" s="816">
        <v>-37270808.399999999</v>
      </c>
      <c r="J68" s="816">
        <v>-40606785.850632802</v>
      </c>
      <c r="K68" s="817">
        <v>0</v>
      </c>
      <c r="L68" s="831">
        <v>-48839000</v>
      </c>
      <c r="M68" s="832"/>
      <c r="O68" s="649">
        <f t="shared" si="2"/>
        <v>8232214.1493671983</v>
      </c>
      <c r="P68" s="797">
        <f t="shared" si="3"/>
        <v>1.2027300111771568</v>
      </c>
      <c r="Q68" s="649">
        <f t="shared" si="4"/>
        <v>11568191.600000001</v>
      </c>
      <c r="R68" s="797">
        <f t="shared" si="5"/>
        <v>1.3103820951734442</v>
      </c>
      <c r="S68" s="649"/>
      <c r="T68" s="797" t="str">
        <f t="shared" si="11"/>
        <v/>
      </c>
      <c r="U68" s="798">
        <f t="shared" si="6"/>
        <v>11</v>
      </c>
    </row>
    <row r="69" spans="1:21" ht="11.25" customHeight="1" x14ac:dyDescent="0.25">
      <c r="A69" s="814" t="s">
        <v>488</v>
      </c>
      <c r="B69" s="782">
        <f t="shared" si="7"/>
        <v>11</v>
      </c>
      <c r="C69" s="822" t="s">
        <v>365</v>
      </c>
      <c r="D69" s="823" t="s">
        <v>366</v>
      </c>
      <c r="E69" s="823" t="s">
        <v>366</v>
      </c>
      <c r="F69" s="1421" t="s">
        <v>489</v>
      </c>
      <c r="G69" s="1422"/>
      <c r="H69" s="816">
        <v>-10990584.49</v>
      </c>
      <c r="I69" s="816">
        <v>-11424754.060000001</v>
      </c>
      <c r="J69" s="816">
        <v>-11220826.1340548</v>
      </c>
      <c r="K69" s="817">
        <v>0</v>
      </c>
      <c r="L69" s="831">
        <v>-11048000</v>
      </c>
      <c r="M69" s="832"/>
      <c r="O69" s="649">
        <f t="shared" si="2"/>
        <v>-172826.1340548005</v>
      </c>
      <c r="P69" s="797">
        <f t="shared" si="3"/>
        <v>0.9845977353191242</v>
      </c>
      <c r="Q69" s="649">
        <f t="shared" si="4"/>
        <v>-376754.06000000052</v>
      </c>
      <c r="R69" s="797">
        <f t="shared" si="5"/>
        <v>0.96702300478230163</v>
      </c>
      <c r="S69" s="649"/>
      <c r="T69" s="797" t="str">
        <f t="shared" si="11"/>
        <v/>
      </c>
      <c r="U69" s="798">
        <f t="shared" si="6"/>
        <v>11</v>
      </c>
    </row>
    <row r="70" spans="1:21" ht="11.25" customHeight="1" x14ac:dyDescent="0.25">
      <c r="A70" s="814" t="s">
        <v>490</v>
      </c>
      <c r="B70" s="782">
        <f t="shared" si="7"/>
        <v>11</v>
      </c>
      <c r="C70" s="822" t="s">
        <v>365</v>
      </c>
      <c r="D70" s="823" t="s">
        <v>366</v>
      </c>
      <c r="E70" s="823" t="s">
        <v>366</v>
      </c>
      <c r="F70" s="1421" t="s">
        <v>491</v>
      </c>
      <c r="G70" s="1422"/>
      <c r="H70" s="816">
        <v>-5528820.2999999998</v>
      </c>
      <c r="I70" s="816">
        <v>-5774018.1600000001</v>
      </c>
      <c r="J70" s="816">
        <v>-5917193.4667901704</v>
      </c>
      <c r="K70" s="817">
        <v>0</v>
      </c>
      <c r="L70" s="831">
        <v>-5806999.9999999972</v>
      </c>
      <c r="M70" s="832"/>
      <c r="O70" s="649">
        <f t="shared" si="2"/>
        <v>-110193.4667901732</v>
      </c>
      <c r="P70" s="797">
        <f t="shared" si="3"/>
        <v>0.98137741018463798</v>
      </c>
      <c r="Q70" s="649">
        <f t="shared" si="4"/>
        <v>32981.839999997057</v>
      </c>
      <c r="R70" s="797">
        <f t="shared" si="5"/>
        <v>1.005712112273647</v>
      </c>
      <c r="S70" s="649"/>
      <c r="T70" s="797" t="str">
        <f t="shared" si="11"/>
        <v/>
      </c>
      <c r="U70" s="798">
        <f t="shared" si="6"/>
        <v>11</v>
      </c>
    </row>
    <row r="71" spans="1:21" ht="11.25" customHeight="1" x14ac:dyDescent="0.25">
      <c r="A71" s="814" t="s">
        <v>492</v>
      </c>
      <c r="B71" s="782">
        <f t="shared" si="7"/>
        <v>11</v>
      </c>
      <c r="C71" s="822" t="s">
        <v>365</v>
      </c>
      <c r="D71" s="823" t="s">
        <v>366</v>
      </c>
      <c r="E71" s="823" t="s">
        <v>366</v>
      </c>
      <c r="F71" s="1421" t="s">
        <v>493</v>
      </c>
      <c r="G71" s="1422"/>
      <c r="H71" s="816">
        <v>-448217.1</v>
      </c>
      <c r="I71" s="816">
        <v>-409114.8</v>
      </c>
      <c r="J71" s="816">
        <v>-409999.99999999598</v>
      </c>
      <c r="K71" s="817">
        <v>0</v>
      </c>
      <c r="L71" s="831">
        <v>-410000</v>
      </c>
      <c r="M71" s="832"/>
      <c r="O71" s="649">
        <f t="shared" si="2"/>
        <v>4.0163286030292511E-9</v>
      </c>
      <c r="P71" s="797">
        <f t="shared" si="3"/>
        <v>1.0000000000000098</v>
      </c>
      <c r="Q71" s="649">
        <f t="shared" si="4"/>
        <v>885.20000000001164</v>
      </c>
      <c r="R71" s="797">
        <f t="shared" si="5"/>
        <v>1.0021636958623839</v>
      </c>
      <c r="S71" s="649"/>
      <c r="T71" s="797" t="str">
        <f t="shared" si="11"/>
        <v/>
      </c>
      <c r="U71" s="798">
        <f t="shared" si="6"/>
        <v>11</v>
      </c>
    </row>
    <row r="72" spans="1:21" ht="11.25" customHeight="1" x14ac:dyDescent="0.25">
      <c r="A72" s="814" t="s">
        <v>494</v>
      </c>
      <c r="B72" s="782">
        <f t="shared" si="7"/>
        <v>11</v>
      </c>
      <c r="C72" s="822" t="s">
        <v>365</v>
      </c>
      <c r="D72" s="823" t="s">
        <v>366</v>
      </c>
      <c r="E72" s="823" t="s">
        <v>366</v>
      </c>
      <c r="F72" s="1421" t="s">
        <v>495</v>
      </c>
      <c r="G72" s="1422"/>
      <c r="H72" s="816">
        <v>-7970717.2099999897</v>
      </c>
      <c r="I72" s="816">
        <v>-7860641.3099999996</v>
      </c>
      <c r="J72" s="816">
        <v>-7805215.0986726005</v>
      </c>
      <c r="K72" s="817">
        <v>0</v>
      </c>
      <c r="L72" s="831">
        <v>-8047999.9999999963</v>
      </c>
      <c r="M72" s="832"/>
      <c r="O72" s="649">
        <f t="shared" si="2"/>
        <v>242784.90132739581</v>
      </c>
      <c r="P72" s="797">
        <f t="shared" si="3"/>
        <v>1.0311054722077659</v>
      </c>
      <c r="Q72" s="649">
        <f t="shared" si="4"/>
        <v>187358.68999999668</v>
      </c>
      <c r="R72" s="797">
        <f t="shared" si="5"/>
        <v>1.0238350387215411</v>
      </c>
      <c r="S72" s="649"/>
      <c r="T72" s="797" t="str">
        <f t="shared" si="11"/>
        <v/>
      </c>
      <c r="U72" s="798">
        <f t="shared" si="6"/>
        <v>11</v>
      </c>
    </row>
    <row r="73" spans="1:21" ht="11.25" customHeight="1" x14ac:dyDescent="0.25">
      <c r="A73" s="814" t="s">
        <v>496</v>
      </c>
      <c r="B73" s="782">
        <f t="shared" si="7"/>
        <v>11</v>
      </c>
      <c r="C73" s="822" t="s">
        <v>365</v>
      </c>
      <c r="D73" s="823" t="s">
        <v>366</v>
      </c>
      <c r="E73" s="823" t="s">
        <v>366</v>
      </c>
      <c r="F73" s="1421" t="s">
        <v>497</v>
      </c>
      <c r="G73" s="1422"/>
      <c r="H73" s="816">
        <v>-329835.90999999997</v>
      </c>
      <c r="I73" s="816">
        <v>-213373.73</v>
      </c>
      <c r="J73" s="816">
        <v>-170000</v>
      </c>
      <c r="K73" s="817">
        <v>0</v>
      </c>
      <c r="L73" s="831">
        <v>-402000</v>
      </c>
      <c r="M73" s="832"/>
      <c r="O73" s="649">
        <f t="shared" si="2"/>
        <v>232000</v>
      </c>
      <c r="P73" s="797">
        <f t="shared" si="3"/>
        <v>2.3647058823529412</v>
      </c>
      <c r="Q73" s="649">
        <f t="shared" si="4"/>
        <v>188626.27</v>
      </c>
      <c r="R73" s="797">
        <f t="shared" si="5"/>
        <v>1.8840182434829253</v>
      </c>
      <c r="S73" s="649"/>
      <c r="T73" s="797" t="str">
        <f t="shared" si="11"/>
        <v/>
      </c>
      <c r="U73" s="798">
        <f t="shared" si="6"/>
        <v>11</v>
      </c>
    </row>
    <row r="74" spans="1:21" ht="11.25" customHeight="1" x14ac:dyDescent="0.25">
      <c r="A74" s="814" t="s">
        <v>498</v>
      </c>
      <c r="B74" s="782">
        <f t="shared" si="7"/>
        <v>11</v>
      </c>
      <c r="C74" s="822" t="s">
        <v>365</v>
      </c>
      <c r="D74" s="823" t="s">
        <v>366</v>
      </c>
      <c r="E74" s="823" t="s">
        <v>366</v>
      </c>
      <c r="F74" s="1421" t="s">
        <v>499</v>
      </c>
      <c r="G74" s="1422"/>
      <c r="H74" s="816">
        <v>-1081767.8600000001</v>
      </c>
      <c r="I74" s="816">
        <v>-2316975.64</v>
      </c>
      <c r="J74" s="816">
        <v>-1784999.99999999</v>
      </c>
      <c r="K74" s="817">
        <v>0</v>
      </c>
      <c r="L74" s="831">
        <v>-1625000</v>
      </c>
      <c r="M74" s="832"/>
      <c r="O74" s="649">
        <f t="shared" si="2"/>
        <v>-159999.99999998999</v>
      </c>
      <c r="P74" s="797">
        <f t="shared" si="3"/>
        <v>0.9103641456582684</v>
      </c>
      <c r="Q74" s="649">
        <f t="shared" si="4"/>
        <v>-691975.64000000013</v>
      </c>
      <c r="R74" s="797">
        <f t="shared" si="5"/>
        <v>0.70134531064815164</v>
      </c>
      <c r="S74" s="649"/>
      <c r="T74" s="797" t="str">
        <f t="shared" si="11"/>
        <v/>
      </c>
      <c r="U74" s="798">
        <f t="shared" si="6"/>
        <v>11</v>
      </c>
    </row>
    <row r="75" spans="1:21" ht="11.25" customHeight="1" x14ac:dyDescent="0.25">
      <c r="A75" s="814" t="s">
        <v>500</v>
      </c>
      <c r="B75" s="782">
        <f t="shared" si="7"/>
        <v>11</v>
      </c>
      <c r="C75" s="822" t="s">
        <v>365</v>
      </c>
      <c r="D75" s="823" t="s">
        <v>366</v>
      </c>
      <c r="E75" s="823" t="s">
        <v>366</v>
      </c>
      <c r="F75" s="1421" t="s">
        <v>501</v>
      </c>
      <c r="G75" s="1422"/>
      <c r="H75" s="816">
        <v>-25985735.300000001</v>
      </c>
      <c r="I75" s="816">
        <v>-23763989.050000001</v>
      </c>
      <c r="J75" s="816">
        <v>-22447481.653664701</v>
      </c>
      <c r="K75" s="817">
        <v>0</v>
      </c>
      <c r="L75" s="831">
        <v>-26363000</v>
      </c>
      <c r="M75" s="832"/>
      <c r="O75" s="649">
        <f t="shared" ref="O75:O138" si="20">-L75+J75</f>
        <v>3915518.3463352993</v>
      </c>
      <c r="P75" s="797">
        <f t="shared" ref="P75:P138" si="21">IF(J75=0,"",L75/J75)</f>
        <v>1.1744301836057438</v>
      </c>
      <c r="Q75" s="649">
        <f t="shared" ref="Q75:Q138" si="22">-L75+I75</f>
        <v>2599010.9499999993</v>
      </c>
      <c r="R75" s="797">
        <f t="shared" ref="R75:R138" si="23">IF(I75=0,"",L75/I75)</f>
        <v>1.1093676210896923</v>
      </c>
      <c r="S75" s="649"/>
      <c r="T75" s="797" t="str">
        <f t="shared" si="11"/>
        <v/>
      </c>
      <c r="U75" s="798">
        <f t="shared" ref="U75:U138" si="24">LEN(A75)</f>
        <v>11</v>
      </c>
    </row>
    <row r="76" spans="1:21" ht="11.25" customHeight="1" x14ac:dyDescent="0.25">
      <c r="A76" s="814" t="s">
        <v>502</v>
      </c>
      <c r="B76" s="782">
        <f t="shared" ref="B76:B139" si="25">LEN(A76)</f>
        <v>11</v>
      </c>
      <c r="C76" s="822" t="s">
        <v>365</v>
      </c>
      <c r="D76" s="823" t="s">
        <v>366</v>
      </c>
      <c r="E76" s="823" t="s">
        <v>366</v>
      </c>
      <c r="F76" s="1421" t="s">
        <v>503</v>
      </c>
      <c r="G76" s="1422"/>
      <c r="H76" s="816">
        <v>-35852467.240000002</v>
      </c>
      <c r="I76" s="816">
        <v>-35269834.619999997</v>
      </c>
      <c r="J76" s="816">
        <v>-36000000</v>
      </c>
      <c r="K76" s="817">
        <v>0</v>
      </c>
      <c r="L76" s="831">
        <v>-36222000</v>
      </c>
      <c r="M76" s="832"/>
      <c r="O76" s="649">
        <f t="shared" si="20"/>
        <v>222000</v>
      </c>
      <c r="P76" s="797">
        <f t="shared" si="21"/>
        <v>1.0061666666666667</v>
      </c>
      <c r="Q76" s="649">
        <f t="shared" si="22"/>
        <v>952165.38000000268</v>
      </c>
      <c r="R76" s="797">
        <f t="shared" si="23"/>
        <v>1.0269965932718059</v>
      </c>
      <c r="S76" s="649"/>
      <c r="T76" s="797" t="str">
        <f t="shared" si="11"/>
        <v/>
      </c>
      <c r="U76" s="798">
        <f t="shared" si="24"/>
        <v>11</v>
      </c>
    </row>
    <row r="77" spans="1:21" ht="11.25" customHeight="1" x14ac:dyDescent="0.25">
      <c r="A77" s="814" t="s">
        <v>504</v>
      </c>
      <c r="B77" s="782">
        <f t="shared" si="25"/>
        <v>11</v>
      </c>
      <c r="C77" s="822" t="s">
        <v>365</v>
      </c>
      <c r="D77" s="823" t="s">
        <v>366</v>
      </c>
      <c r="E77" s="823" t="s">
        <v>366</v>
      </c>
      <c r="F77" s="1421" t="s">
        <v>505</v>
      </c>
      <c r="G77" s="1422"/>
      <c r="H77" s="816">
        <v>-7288375.4000000004</v>
      </c>
      <c r="I77" s="816">
        <v>-5935243.7800000003</v>
      </c>
      <c r="J77" s="816">
        <v>-7655000</v>
      </c>
      <c r="K77" s="817">
        <v>0</v>
      </c>
      <c r="L77" s="831">
        <v>-7600000</v>
      </c>
      <c r="M77" s="832"/>
      <c r="O77" s="649">
        <f t="shared" si="20"/>
        <v>-55000</v>
      </c>
      <c r="P77" s="797">
        <f t="shared" si="21"/>
        <v>0.99281515349444804</v>
      </c>
      <c r="Q77" s="649">
        <f t="shared" si="22"/>
        <v>1664756.2199999997</v>
      </c>
      <c r="R77" s="797">
        <f t="shared" si="23"/>
        <v>1.2804865784299764</v>
      </c>
      <c r="S77" s="649"/>
      <c r="T77" s="797" t="str">
        <f t="shared" ref="T77:T140" si="26">IF(K77=0,"",L77/K77)</f>
        <v/>
      </c>
      <c r="U77" s="798">
        <f t="shared" si="24"/>
        <v>11</v>
      </c>
    </row>
    <row r="78" spans="1:21" ht="11.25" customHeight="1" x14ac:dyDescent="0.25">
      <c r="A78" s="814" t="s">
        <v>506</v>
      </c>
      <c r="B78" s="782">
        <f t="shared" si="25"/>
        <v>11</v>
      </c>
      <c r="C78" s="822" t="s">
        <v>365</v>
      </c>
      <c r="D78" s="823" t="s">
        <v>366</v>
      </c>
      <c r="E78" s="823" t="s">
        <v>366</v>
      </c>
      <c r="F78" s="1421" t="s">
        <v>507</v>
      </c>
      <c r="G78" s="1422"/>
      <c r="H78" s="816">
        <v>-13279632.1</v>
      </c>
      <c r="I78" s="816">
        <v>-13300200.279999999</v>
      </c>
      <c r="J78" s="816">
        <v>-13500000</v>
      </c>
      <c r="K78" s="817">
        <v>0</v>
      </c>
      <c r="L78" s="831">
        <v>-13745000</v>
      </c>
      <c r="M78" s="832"/>
      <c r="O78" s="649">
        <f t="shared" si="20"/>
        <v>245000</v>
      </c>
      <c r="P78" s="797">
        <f t="shared" si="21"/>
        <v>1.0181481481481482</v>
      </c>
      <c r="Q78" s="649">
        <f t="shared" si="22"/>
        <v>444799.72000000067</v>
      </c>
      <c r="R78" s="797">
        <f t="shared" si="23"/>
        <v>1.0334430843623357</v>
      </c>
      <c r="S78" s="649"/>
      <c r="T78" s="797" t="str">
        <f t="shared" si="26"/>
        <v/>
      </c>
      <c r="U78" s="798">
        <f t="shared" si="24"/>
        <v>11</v>
      </c>
    </row>
    <row r="79" spans="1:21" ht="11.25" customHeight="1" x14ac:dyDescent="0.25">
      <c r="A79" s="814" t="s">
        <v>508</v>
      </c>
      <c r="B79" s="782">
        <f t="shared" si="25"/>
        <v>11</v>
      </c>
      <c r="C79" s="822" t="s">
        <v>365</v>
      </c>
      <c r="D79" s="823" t="s">
        <v>366</v>
      </c>
      <c r="E79" s="823" t="s">
        <v>366</v>
      </c>
      <c r="F79" s="1421" t="s">
        <v>509</v>
      </c>
      <c r="G79" s="1422"/>
      <c r="H79" s="816">
        <v>-5473288.1100000003</v>
      </c>
      <c r="I79" s="816">
        <v>-3112908.22</v>
      </c>
      <c r="J79" s="816">
        <v>-5300000</v>
      </c>
      <c r="K79" s="817">
        <v>0</v>
      </c>
      <c r="L79" s="831">
        <v>-4438000</v>
      </c>
      <c r="M79" s="832"/>
      <c r="O79" s="649">
        <f t="shared" si="20"/>
        <v>-862000</v>
      </c>
      <c r="P79" s="797">
        <f t="shared" si="21"/>
        <v>0.83735849056603773</v>
      </c>
      <c r="Q79" s="649">
        <f t="shared" si="22"/>
        <v>1325091.7799999998</v>
      </c>
      <c r="R79" s="797">
        <f t="shared" si="23"/>
        <v>1.4256764691893165</v>
      </c>
      <c r="S79" s="649"/>
      <c r="T79" s="797" t="str">
        <f t="shared" si="26"/>
        <v/>
      </c>
      <c r="U79" s="798">
        <f t="shared" si="24"/>
        <v>11</v>
      </c>
    </row>
    <row r="80" spans="1:21" ht="11.25" customHeight="1" x14ac:dyDescent="0.25">
      <c r="A80" s="814" t="s">
        <v>510</v>
      </c>
      <c r="B80" s="782">
        <f t="shared" si="25"/>
        <v>11</v>
      </c>
      <c r="C80" s="822" t="s">
        <v>365</v>
      </c>
      <c r="D80" s="823" t="s">
        <v>366</v>
      </c>
      <c r="E80" s="823" t="s">
        <v>366</v>
      </c>
      <c r="F80" s="1421" t="s">
        <v>511</v>
      </c>
      <c r="G80" s="1422"/>
      <c r="H80" s="816">
        <v>-24128533.199999999</v>
      </c>
      <c r="I80" s="816">
        <v>-27623453.18</v>
      </c>
      <c r="J80" s="816">
        <v>-27817209.652351901</v>
      </c>
      <c r="K80" s="817">
        <v>0</v>
      </c>
      <c r="L80" s="831">
        <v>-27678000</v>
      </c>
      <c r="M80" s="832"/>
      <c r="O80" s="649">
        <f t="shared" si="20"/>
        <v>-139209.65235190094</v>
      </c>
      <c r="P80" s="797">
        <f t="shared" si="21"/>
        <v>0.99499555656042837</v>
      </c>
      <c r="Q80" s="649">
        <f t="shared" si="22"/>
        <v>54546.820000000298</v>
      </c>
      <c r="R80" s="797">
        <f t="shared" si="23"/>
        <v>1.0019746560882363</v>
      </c>
      <c r="S80" s="649"/>
      <c r="T80" s="797" t="str">
        <f t="shared" si="26"/>
        <v/>
      </c>
      <c r="U80" s="798">
        <f t="shared" si="24"/>
        <v>11</v>
      </c>
    </row>
    <row r="81" spans="1:21" ht="11.25" customHeight="1" x14ac:dyDescent="0.25">
      <c r="A81" s="814" t="s">
        <v>512</v>
      </c>
      <c r="B81" s="782">
        <f t="shared" si="25"/>
        <v>11</v>
      </c>
      <c r="C81" s="822" t="s">
        <v>365</v>
      </c>
      <c r="D81" s="823" t="s">
        <v>366</v>
      </c>
      <c r="E81" s="823" t="s">
        <v>366</v>
      </c>
      <c r="F81" s="1421" t="s">
        <v>513</v>
      </c>
      <c r="G81" s="1422"/>
      <c r="H81" s="816">
        <v>-2371149.7799999998</v>
      </c>
      <c r="I81" s="816">
        <v>-1280403.74</v>
      </c>
      <c r="J81" s="816">
        <v>-1400000</v>
      </c>
      <c r="K81" s="817">
        <v>0</v>
      </c>
      <c r="L81" s="831">
        <v>-1155000</v>
      </c>
      <c r="M81" s="832"/>
      <c r="O81" s="649">
        <f t="shared" si="20"/>
        <v>-245000</v>
      </c>
      <c r="P81" s="797">
        <f t="shared" si="21"/>
        <v>0.82499999999999996</v>
      </c>
      <c r="Q81" s="649">
        <f t="shared" si="22"/>
        <v>-125403.73999999999</v>
      </c>
      <c r="R81" s="797">
        <f t="shared" si="23"/>
        <v>0.90205922078921763</v>
      </c>
      <c r="S81" s="649"/>
      <c r="T81" s="797" t="str">
        <f t="shared" si="26"/>
        <v/>
      </c>
      <c r="U81" s="798">
        <f t="shared" si="24"/>
        <v>11</v>
      </c>
    </row>
    <row r="82" spans="1:21" ht="11.25" customHeight="1" x14ac:dyDescent="0.25">
      <c r="A82" s="814" t="s">
        <v>514</v>
      </c>
      <c r="B82" s="782">
        <f t="shared" si="25"/>
        <v>11</v>
      </c>
      <c r="C82" s="822" t="s">
        <v>365</v>
      </c>
      <c r="D82" s="823" t="s">
        <v>366</v>
      </c>
      <c r="E82" s="823" t="s">
        <v>366</v>
      </c>
      <c r="F82" s="1421" t="s">
        <v>515</v>
      </c>
      <c r="G82" s="1422"/>
      <c r="H82" s="816">
        <v>-22059578.899999999</v>
      </c>
      <c r="I82" s="816">
        <v>-21252983.710000001</v>
      </c>
      <c r="J82" s="816">
        <v>-21739733.333333299</v>
      </c>
      <c r="K82" s="817">
        <v>0</v>
      </c>
      <c r="L82" s="831">
        <v>-22140000</v>
      </c>
      <c r="M82" s="832"/>
      <c r="O82" s="649">
        <f t="shared" si="20"/>
        <v>400266.66666670144</v>
      </c>
      <c r="P82" s="797">
        <f t="shared" si="21"/>
        <v>1.0184117560473005</v>
      </c>
      <c r="Q82" s="649">
        <f t="shared" si="22"/>
        <v>887016.28999999911</v>
      </c>
      <c r="R82" s="797">
        <f t="shared" si="23"/>
        <v>1.0417360829003335</v>
      </c>
      <c r="S82" s="649"/>
      <c r="T82" s="797" t="str">
        <f t="shared" si="26"/>
        <v/>
      </c>
      <c r="U82" s="798">
        <f t="shared" si="24"/>
        <v>11</v>
      </c>
    </row>
    <row r="83" spans="1:21" ht="11.25" customHeight="1" x14ac:dyDescent="0.25">
      <c r="A83" s="814" t="s">
        <v>516</v>
      </c>
      <c r="B83" s="782">
        <f t="shared" si="25"/>
        <v>11</v>
      </c>
      <c r="C83" s="822" t="s">
        <v>365</v>
      </c>
      <c r="D83" s="823" t="s">
        <v>366</v>
      </c>
      <c r="E83" s="823" t="s">
        <v>366</v>
      </c>
      <c r="F83" s="1421" t="s">
        <v>517</v>
      </c>
      <c r="G83" s="1422"/>
      <c r="H83" s="816">
        <v>-5464030.7699999996</v>
      </c>
      <c r="I83" s="816">
        <v>-5621178.6600000104</v>
      </c>
      <c r="J83" s="816">
        <v>-5547059.7117859703</v>
      </c>
      <c r="K83" s="817">
        <v>0</v>
      </c>
      <c r="L83" s="831">
        <v>-5913000</v>
      </c>
      <c r="M83" s="832"/>
      <c r="O83" s="649">
        <f t="shared" si="20"/>
        <v>365940.28821402974</v>
      </c>
      <c r="P83" s="797">
        <f t="shared" si="21"/>
        <v>1.0659701368342056</v>
      </c>
      <c r="Q83" s="649">
        <f t="shared" si="22"/>
        <v>291821.33999998961</v>
      </c>
      <c r="R83" s="797">
        <f t="shared" si="23"/>
        <v>1.0519146174941163</v>
      </c>
      <c r="S83" s="649"/>
      <c r="T83" s="797" t="str">
        <f t="shared" si="26"/>
        <v/>
      </c>
      <c r="U83" s="798">
        <f t="shared" si="24"/>
        <v>11</v>
      </c>
    </row>
    <row r="84" spans="1:21" ht="11.25" customHeight="1" x14ac:dyDescent="0.25">
      <c r="A84" s="814" t="s">
        <v>518</v>
      </c>
      <c r="B84" s="782">
        <f t="shared" si="25"/>
        <v>11</v>
      </c>
      <c r="C84" s="822" t="s">
        <v>365</v>
      </c>
      <c r="D84" s="823" t="s">
        <v>366</v>
      </c>
      <c r="E84" s="823" t="s">
        <v>366</v>
      </c>
      <c r="F84" s="1421" t="s">
        <v>519</v>
      </c>
      <c r="G84" s="1422"/>
      <c r="H84" s="816">
        <v>-19085697.370000001</v>
      </c>
      <c r="I84" s="816">
        <v>-21705858.370000001</v>
      </c>
      <c r="J84" s="816">
        <v>-19680212.883061498</v>
      </c>
      <c r="K84" s="817">
        <v>0</v>
      </c>
      <c r="L84" s="831">
        <v>-23052000</v>
      </c>
      <c r="M84" s="832"/>
      <c r="O84" s="649">
        <f t="shared" si="20"/>
        <v>3371787.1169385016</v>
      </c>
      <c r="P84" s="797">
        <f t="shared" si="21"/>
        <v>1.1713287928831579</v>
      </c>
      <c r="Q84" s="649">
        <f t="shared" si="22"/>
        <v>1346141.629999999</v>
      </c>
      <c r="R84" s="797">
        <f t="shared" si="23"/>
        <v>1.0620174335911323</v>
      </c>
      <c r="S84" s="649"/>
      <c r="T84" s="797" t="str">
        <f t="shared" si="26"/>
        <v/>
      </c>
      <c r="U84" s="798">
        <f t="shared" si="24"/>
        <v>11</v>
      </c>
    </row>
    <row r="85" spans="1:21" ht="11.25" customHeight="1" x14ac:dyDescent="0.25">
      <c r="A85" s="814" t="s">
        <v>520</v>
      </c>
      <c r="B85" s="782">
        <f t="shared" si="25"/>
        <v>11</v>
      </c>
      <c r="C85" s="822" t="s">
        <v>365</v>
      </c>
      <c r="D85" s="823" t="s">
        <v>366</v>
      </c>
      <c r="E85" s="823" t="s">
        <v>366</v>
      </c>
      <c r="F85" s="1421" t="s">
        <v>521</v>
      </c>
      <c r="G85" s="1422"/>
      <c r="H85" s="816">
        <v>-4330208.88</v>
      </c>
      <c r="I85" s="816">
        <v>-4214075.17</v>
      </c>
      <c r="J85" s="816">
        <v>-4330000</v>
      </c>
      <c r="K85" s="817">
        <v>0</v>
      </c>
      <c r="L85" s="831">
        <v>-4330000</v>
      </c>
      <c r="M85" s="832"/>
      <c r="O85" s="649">
        <f t="shared" si="20"/>
        <v>0</v>
      </c>
      <c r="P85" s="797">
        <f t="shared" si="21"/>
        <v>1</v>
      </c>
      <c r="Q85" s="649">
        <f t="shared" si="22"/>
        <v>115924.83000000007</v>
      </c>
      <c r="R85" s="797">
        <f t="shared" si="23"/>
        <v>1.0275089611180335</v>
      </c>
      <c r="S85" s="649"/>
      <c r="T85" s="797" t="str">
        <f t="shared" si="26"/>
        <v/>
      </c>
      <c r="U85" s="798">
        <f t="shared" si="24"/>
        <v>11</v>
      </c>
    </row>
    <row r="86" spans="1:21" ht="11.25" customHeight="1" x14ac:dyDescent="0.25">
      <c r="A86" s="814" t="s">
        <v>522</v>
      </c>
      <c r="B86" s="782">
        <f t="shared" si="25"/>
        <v>11</v>
      </c>
      <c r="C86" s="822" t="s">
        <v>365</v>
      </c>
      <c r="D86" s="823" t="s">
        <v>366</v>
      </c>
      <c r="E86" s="823" t="s">
        <v>366</v>
      </c>
      <c r="F86" s="1421" t="s">
        <v>523</v>
      </c>
      <c r="G86" s="1422"/>
      <c r="H86" s="816">
        <v>-3020466.72</v>
      </c>
      <c r="I86" s="816">
        <v>-3199200.56</v>
      </c>
      <c r="J86" s="816">
        <v>-3170000</v>
      </c>
      <c r="K86" s="817">
        <v>0</v>
      </c>
      <c r="L86" s="831">
        <v>-3270000</v>
      </c>
      <c r="M86" s="832"/>
      <c r="O86" s="649">
        <f t="shared" si="20"/>
        <v>100000</v>
      </c>
      <c r="P86" s="797">
        <f t="shared" si="21"/>
        <v>1.0315457413249212</v>
      </c>
      <c r="Q86" s="649">
        <f t="shared" si="22"/>
        <v>70799.439999999944</v>
      </c>
      <c r="R86" s="797">
        <f t="shared" si="23"/>
        <v>1.022130353715617</v>
      </c>
      <c r="S86" s="649"/>
      <c r="T86" s="797" t="str">
        <f t="shared" si="26"/>
        <v/>
      </c>
      <c r="U86" s="798">
        <f t="shared" si="24"/>
        <v>11</v>
      </c>
    </row>
    <row r="87" spans="1:21" ht="11.25" customHeight="1" x14ac:dyDescent="0.25">
      <c r="A87" s="814" t="s">
        <v>524</v>
      </c>
      <c r="B87" s="782">
        <f t="shared" si="25"/>
        <v>11</v>
      </c>
      <c r="C87" s="822" t="s">
        <v>365</v>
      </c>
      <c r="D87" s="823" t="s">
        <v>366</v>
      </c>
      <c r="E87" s="823" t="s">
        <v>366</v>
      </c>
      <c r="F87" s="1421" t="s">
        <v>525</v>
      </c>
      <c r="G87" s="1422"/>
      <c r="H87" s="816">
        <v>-198103.7</v>
      </c>
      <c r="I87" s="816">
        <v>-200166.99</v>
      </c>
      <c r="J87" s="816">
        <v>-199999.999999992</v>
      </c>
      <c r="K87" s="817">
        <v>0</v>
      </c>
      <c r="L87" s="831">
        <v>-220000</v>
      </c>
      <c r="M87" s="832"/>
      <c r="O87" s="649">
        <f t="shared" si="20"/>
        <v>20000.000000008004</v>
      </c>
      <c r="P87" s="797">
        <f t="shared" si="21"/>
        <v>1.1000000000000441</v>
      </c>
      <c r="Q87" s="649">
        <f t="shared" si="22"/>
        <v>19833.010000000009</v>
      </c>
      <c r="R87" s="797">
        <f t="shared" si="23"/>
        <v>1.0990823212159009</v>
      </c>
      <c r="S87" s="649"/>
      <c r="T87" s="797" t="str">
        <f t="shared" si="26"/>
        <v/>
      </c>
      <c r="U87" s="798">
        <f t="shared" si="24"/>
        <v>11</v>
      </c>
    </row>
    <row r="88" spans="1:21" ht="11.25" customHeight="1" x14ac:dyDescent="0.25">
      <c r="A88" s="841" t="s">
        <v>526</v>
      </c>
      <c r="B88" s="782">
        <f t="shared" si="25"/>
        <v>11</v>
      </c>
      <c r="C88" s="842" t="s">
        <v>365</v>
      </c>
      <c r="D88" s="843" t="s">
        <v>366</v>
      </c>
      <c r="E88" s="843" t="s">
        <v>366</v>
      </c>
      <c r="F88" s="1438" t="s">
        <v>527</v>
      </c>
      <c r="G88" s="1439"/>
      <c r="H88" s="844"/>
      <c r="I88" s="844"/>
      <c r="J88" s="844"/>
      <c r="K88" s="845"/>
      <c r="L88" s="846">
        <v>0</v>
      </c>
      <c r="M88" s="832"/>
      <c r="O88" s="847">
        <f t="shared" si="20"/>
        <v>0</v>
      </c>
      <c r="P88" s="848" t="str">
        <f t="shared" si="21"/>
        <v/>
      </c>
      <c r="Q88" s="847">
        <f t="shared" si="22"/>
        <v>0</v>
      </c>
      <c r="R88" s="848" t="str">
        <f t="shared" si="23"/>
        <v/>
      </c>
      <c r="S88" s="847"/>
      <c r="T88" s="797" t="str">
        <f t="shared" si="26"/>
        <v/>
      </c>
      <c r="U88" s="798">
        <f t="shared" si="24"/>
        <v>11</v>
      </c>
    </row>
    <row r="89" spans="1:21" ht="11.25" customHeight="1" x14ac:dyDescent="0.25">
      <c r="A89" s="814" t="s">
        <v>528</v>
      </c>
      <c r="B89" s="782">
        <f t="shared" si="25"/>
        <v>11</v>
      </c>
      <c r="C89" s="822" t="s">
        <v>365</v>
      </c>
      <c r="D89" s="823" t="s">
        <v>366</v>
      </c>
      <c r="E89" s="823" t="s">
        <v>366</v>
      </c>
      <c r="F89" s="1421" t="s">
        <v>529</v>
      </c>
      <c r="G89" s="1422"/>
      <c r="H89" s="816">
        <v>0</v>
      </c>
      <c r="I89" s="816">
        <v>-2385820.9300000002</v>
      </c>
      <c r="J89" s="816">
        <v>-2107000</v>
      </c>
      <c r="K89" s="817">
        <v>0</v>
      </c>
      <c r="L89" s="831">
        <v>-2130000</v>
      </c>
      <c r="M89" s="832"/>
      <c r="O89" s="649">
        <f t="shared" si="20"/>
        <v>23000</v>
      </c>
      <c r="P89" s="797">
        <f t="shared" si="21"/>
        <v>1.0109159943046986</v>
      </c>
      <c r="Q89" s="649">
        <f t="shared" si="22"/>
        <v>-255820.93000000017</v>
      </c>
      <c r="R89" s="797">
        <f t="shared" si="23"/>
        <v>0.89277446316979026</v>
      </c>
      <c r="S89" s="649"/>
      <c r="T89" s="797" t="str">
        <f t="shared" si="26"/>
        <v/>
      </c>
      <c r="U89" s="798">
        <f t="shared" si="24"/>
        <v>11</v>
      </c>
    </row>
    <row r="90" spans="1:21" ht="11.25" customHeight="1" x14ac:dyDescent="0.25">
      <c r="A90" s="814" t="s">
        <v>530</v>
      </c>
      <c r="B90" s="782">
        <f t="shared" si="25"/>
        <v>11</v>
      </c>
      <c r="C90" s="822" t="s">
        <v>365</v>
      </c>
      <c r="D90" s="823" t="s">
        <v>366</v>
      </c>
      <c r="E90" s="823" t="s">
        <v>366</v>
      </c>
      <c r="F90" s="1421" t="s">
        <v>531</v>
      </c>
      <c r="G90" s="1422"/>
      <c r="H90" s="816">
        <v>-4270088.1399999997</v>
      </c>
      <c r="I90" s="816">
        <v>-4401019.24</v>
      </c>
      <c r="J90" s="816">
        <v>-4349999.9999999804</v>
      </c>
      <c r="K90" s="817">
        <v>0</v>
      </c>
      <c r="L90" s="831">
        <v>-4470000</v>
      </c>
      <c r="M90" s="832"/>
      <c r="O90" s="649">
        <f t="shared" si="20"/>
        <v>120000.00000001956</v>
      </c>
      <c r="P90" s="797">
        <f t="shared" si="21"/>
        <v>1.0275862068965564</v>
      </c>
      <c r="Q90" s="649">
        <f t="shared" si="22"/>
        <v>68980.759999999776</v>
      </c>
      <c r="R90" s="797">
        <f t="shared" si="23"/>
        <v>1.0156738146866178</v>
      </c>
      <c r="S90" s="649"/>
      <c r="T90" s="797" t="str">
        <f t="shared" si="26"/>
        <v/>
      </c>
      <c r="U90" s="798">
        <f t="shared" si="24"/>
        <v>11</v>
      </c>
    </row>
    <row r="91" spans="1:21" ht="11.25" customHeight="1" x14ac:dyDescent="0.25">
      <c r="A91" s="849" t="s">
        <v>532</v>
      </c>
      <c r="B91" s="782">
        <f t="shared" si="25"/>
        <v>11</v>
      </c>
      <c r="C91" s="850" t="s">
        <v>432</v>
      </c>
      <c r="D91" s="850" t="s">
        <v>433</v>
      </c>
      <c r="E91" s="850" t="s">
        <v>432</v>
      </c>
      <c r="F91" s="1440" t="s">
        <v>533</v>
      </c>
      <c r="G91" s="1441"/>
      <c r="H91" s="851">
        <v>101081809.65000001</v>
      </c>
      <c r="I91" s="851">
        <v>0</v>
      </c>
      <c r="J91" s="851">
        <v>0</v>
      </c>
      <c r="K91" s="852">
        <v>0</v>
      </c>
      <c r="L91" s="838">
        <v>0</v>
      </c>
      <c r="M91" s="832"/>
      <c r="O91" s="649">
        <f t="shared" si="20"/>
        <v>0</v>
      </c>
      <c r="P91" s="797" t="str">
        <f t="shared" si="21"/>
        <v/>
      </c>
      <c r="Q91" s="649">
        <f t="shared" si="22"/>
        <v>0</v>
      </c>
      <c r="R91" s="797" t="str">
        <f t="shared" si="23"/>
        <v/>
      </c>
      <c r="S91" s="649"/>
      <c r="T91" s="797" t="str">
        <f t="shared" si="26"/>
        <v/>
      </c>
      <c r="U91" s="798">
        <f t="shared" si="24"/>
        <v>11</v>
      </c>
    </row>
    <row r="92" spans="1:21" ht="11.25" customHeight="1" x14ac:dyDescent="0.25">
      <c r="A92" s="814" t="s">
        <v>534</v>
      </c>
      <c r="B92" s="782">
        <f t="shared" si="25"/>
        <v>11</v>
      </c>
      <c r="C92" s="822" t="s">
        <v>365</v>
      </c>
      <c r="D92" s="823" t="s">
        <v>366</v>
      </c>
      <c r="E92" s="823" t="s">
        <v>366</v>
      </c>
      <c r="F92" s="1421" t="s">
        <v>535</v>
      </c>
      <c r="G92" s="1422"/>
      <c r="H92" s="816">
        <v>-110470.59</v>
      </c>
      <c r="I92" s="816">
        <v>-8088.59</v>
      </c>
      <c r="J92" s="816">
        <v>-109999.999999992</v>
      </c>
      <c r="K92" s="817">
        <v>0</v>
      </c>
      <c r="L92" s="831">
        <v>-5000</v>
      </c>
      <c r="M92" s="832"/>
      <c r="O92" s="649">
        <f t="shared" si="20"/>
        <v>-104999.999999992</v>
      </c>
      <c r="P92" s="797">
        <f t="shared" si="21"/>
        <v>4.5454545454548759E-2</v>
      </c>
      <c r="Q92" s="649">
        <f t="shared" si="22"/>
        <v>-3088.59</v>
      </c>
      <c r="R92" s="797">
        <f t="shared" si="23"/>
        <v>0.61815470928802174</v>
      </c>
      <c r="S92" s="649"/>
      <c r="T92" s="797" t="str">
        <f t="shared" si="26"/>
        <v/>
      </c>
      <c r="U92" s="798">
        <f t="shared" si="24"/>
        <v>11</v>
      </c>
    </row>
    <row r="93" spans="1:21" ht="11.25" customHeight="1" x14ac:dyDescent="0.25">
      <c r="A93" s="814" t="s">
        <v>536</v>
      </c>
      <c r="B93" s="782">
        <f t="shared" si="25"/>
        <v>11</v>
      </c>
      <c r="C93" s="822" t="s">
        <v>365</v>
      </c>
      <c r="D93" s="823" t="s">
        <v>366</v>
      </c>
      <c r="E93" s="823" t="s">
        <v>366</v>
      </c>
      <c r="F93" s="1421" t="s">
        <v>537</v>
      </c>
      <c r="G93" s="1422"/>
      <c r="H93" s="816">
        <v>-1502073</v>
      </c>
      <c r="I93" s="816">
        <v>-765245.11</v>
      </c>
      <c r="J93" s="816">
        <v>-1400000</v>
      </c>
      <c r="K93" s="817">
        <v>0</v>
      </c>
      <c r="L93" s="831">
        <v>0</v>
      </c>
      <c r="M93" s="839" t="s">
        <v>538</v>
      </c>
      <c r="O93" s="649">
        <f t="shared" si="20"/>
        <v>-1400000</v>
      </c>
      <c r="P93" s="797">
        <f t="shared" si="21"/>
        <v>0</v>
      </c>
      <c r="Q93" s="649">
        <f t="shared" si="22"/>
        <v>-765245.11</v>
      </c>
      <c r="R93" s="797">
        <f t="shared" si="23"/>
        <v>0</v>
      </c>
      <c r="S93" s="649"/>
      <c r="T93" s="797" t="str">
        <f t="shared" si="26"/>
        <v/>
      </c>
      <c r="U93" s="798">
        <f t="shared" si="24"/>
        <v>11</v>
      </c>
    </row>
    <row r="94" spans="1:21" ht="11.25" customHeight="1" x14ac:dyDescent="0.25">
      <c r="A94" s="814" t="s">
        <v>539</v>
      </c>
      <c r="B94" s="782">
        <f t="shared" si="25"/>
        <v>11</v>
      </c>
      <c r="C94" s="822" t="s">
        <v>365</v>
      </c>
      <c r="D94" s="823" t="s">
        <v>366</v>
      </c>
      <c r="E94" s="823" t="s">
        <v>366</v>
      </c>
      <c r="F94" s="1421" t="s">
        <v>540</v>
      </c>
      <c r="G94" s="1422"/>
      <c r="H94" s="816">
        <v>-220230.64</v>
      </c>
      <c r="I94" s="816">
        <v>-110115.32</v>
      </c>
      <c r="J94" s="816">
        <v>-240000</v>
      </c>
      <c r="K94" s="817">
        <v>0</v>
      </c>
      <c r="L94" s="831">
        <v>0</v>
      </c>
      <c r="M94" s="832"/>
      <c r="O94" s="649">
        <f t="shared" si="20"/>
        <v>-240000</v>
      </c>
      <c r="P94" s="797">
        <f t="shared" si="21"/>
        <v>0</v>
      </c>
      <c r="Q94" s="649">
        <f t="shared" si="22"/>
        <v>-110115.32</v>
      </c>
      <c r="R94" s="797">
        <f t="shared" si="23"/>
        <v>0</v>
      </c>
      <c r="S94" s="649"/>
      <c r="T94" s="797" t="str">
        <f t="shared" si="26"/>
        <v/>
      </c>
      <c r="U94" s="798">
        <f t="shared" si="24"/>
        <v>11</v>
      </c>
    </row>
    <row r="95" spans="1:21" ht="11.25" customHeight="1" x14ac:dyDescent="0.25">
      <c r="A95" s="814" t="s">
        <v>541</v>
      </c>
      <c r="B95" s="782">
        <f t="shared" si="25"/>
        <v>11</v>
      </c>
      <c r="C95" s="822" t="s">
        <v>365</v>
      </c>
      <c r="D95" s="823" t="s">
        <v>366</v>
      </c>
      <c r="E95" s="823" t="s">
        <v>366</v>
      </c>
      <c r="F95" s="1421" t="s">
        <v>542</v>
      </c>
      <c r="G95" s="1422"/>
      <c r="H95" s="816">
        <v>-145999.4</v>
      </c>
      <c r="I95" s="816">
        <v>0</v>
      </c>
      <c r="J95" s="816">
        <v>0</v>
      </c>
      <c r="K95" s="817">
        <v>0</v>
      </c>
      <c r="L95" s="831">
        <v>-2555000</v>
      </c>
      <c r="M95" s="832"/>
      <c r="O95" s="649">
        <f t="shared" si="20"/>
        <v>2555000</v>
      </c>
      <c r="P95" s="797" t="str">
        <f t="shared" si="21"/>
        <v/>
      </c>
      <c r="Q95" s="649">
        <f t="shared" si="22"/>
        <v>2555000</v>
      </c>
      <c r="R95" s="797" t="str">
        <f t="shared" si="23"/>
        <v/>
      </c>
      <c r="S95" s="649"/>
      <c r="T95" s="797" t="str">
        <f t="shared" si="26"/>
        <v/>
      </c>
      <c r="U95" s="798">
        <f t="shared" si="24"/>
        <v>11</v>
      </c>
    </row>
    <row r="96" spans="1:21" ht="11.25" customHeight="1" x14ac:dyDescent="0.25">
      <c r="A96" s="814" t="s">
        <v>543</v>
      </c>
      <c r="B96" s="782">
        <f t="shared" si="25"/>
        <v>11</v>
      </c>
      <c r="C96" s="822" t="s">
        <v>365</v>
      </c>
      <c r="D96" s="823" t="s">
        <v>366</v>
      </c>
      <c r="E96" s="823" t="s">
        <v>366</v>
      </c>
      <c r="F96" s="1421" t="s">
        <v>544</v>
      </c>
      <c r="G96" s="1422"/>
      <c r="H96" s="816">
        <v>0</v>
      </c>
      <c r="I96" s="816">
        <v>-502550</v>
      </c>
      <c r="J96" s="816">
        <v>0</v>
      </c>
      <c r="K96" s="817">
        <v>0</v>
      </c>
      <c r="L96" s="853">
        <v>0</v>
      </c>
      <c r="M96" s="854"/>
      <c r="O96" s="649">
        <f t="shared" si="20"/>
        <v>0</v>
      </c>
      <c r="P96" s="797" t="str">
        <f t="shared" si="21"/>
        <v/>
      </c>
      <c r="Q96" s="649">
        <f t="shared" si="22"/>
        <v>-502550</v>
      </c>
      <c r="R96" s="797">
        <f t="shared" si="23"/>
        <v>0</v>
      </c>
      <c r="S96" s="649"/>
      <c r="T96" s="797" t="str">
        <f t="shared" si="26"/>
        <v/>
      </c>
      <c r="U96" s="798">
        <f t="shared" si="24"/>
        <v>11</v>
      </c>
    </row>
    <row r="97" spans="1:21" ht="11.25" customHeight="1" x14ac:dyDescent="0.25">
      <c r="A97" s="807" t="s">
        <v>545</v>
      </c>
      <c r="B97" s="782">
        <f t="shared" si="25"/>
        <v>7</v>
      </c>
      <c r="C97" s="855"/>
      <c r="D97" s="856"/>
      <c r="E97" s="856"/>
      <c r="F97" s="1423" t="s">
        <v>546</v>
      </c>
      <c r="G97" s="1424"/>
      <c r="H97" s="809">
        <f t="shared" ref="H97:L97" si="27">SUM(H98:H107)</f>
        <v>-42760029.670000002</v>
      </c>
      <c r="I97" s="809">
        <f t="shared" si="27"/>
        <v>-44789924.079999998</v>
      </c>
      <c r="J97" s="809">
        <f t="shared" si="27"/>
        <v>-44489606.613470599</v>
      </c>
      <c r="K97" s="809">
        <f t="shared" si="27"/>
        <v>0</v>
      </c>
      <c r="L97" s="811">
        <f t="shared" si="27"/>
        <v>-48155086.999999613</v>
      </c>
      <c r="M97" s="854"/>
      <c r="O97" s="649">
        <f t="shared" si="20"/>
        <v>3665480.3865290135</v>
      </c>
      <c r="P97" s="797">
        <f t="shared" si="21"/>
        <v>1.0823895886150448</v>
      </c>
      <c r="Q97" s="649">
        <f t="shared" si="22"/>
        <v>3365162.9199996144</v>
      </c>
      <c r="R97" s="797">
        <f t="shared" si="23"/>
        <v>1.0751321416394688</v>
      </c>
      <c r="S97" s="649"/>
      <c r="T97" s="797" t="str">
        <f t="shared" si="26"/>
        <v/>
      </c>
      <c r="U97" s="798">
        <f t="shared" si="24"/>
        <v>7</v>
      </c>
    </row>
    <row r="98" spans="1:21" ht="11.25" customHeight="1" x14ac:dyDescent="0.25">
      <c r="A98" s="814" t="s">
        <v>547</v>
      </c>
      <c r="B98" s="782">
        <f t="shared" si="25"/>
        <v>11</v>
      </c>
      <c r="C98" s="822" t="s">
        <v>365</v>
      </c>
      <c r="D98" s="823" t="s">
        <v>400</v>
      </c>
      <c r="E98" s="823" t="s">
        <v>366</v>
      </c>
      <c r="F98" s="1421" t="s">
        <v>548</v>
      </c>
      <c r="G98" s="1422"/>
      <c r="H98" s="816">
        <v>-17860832.899999999</v>
      </c>
      <c r="I98" s="816">
        <v>-18431664.010000002</v>
      </c>
      <c r="J98" s="816">
        <v>-17950399.999999698</v>
      </c>
      <c r="K98" s="817">
        <v>0</v>
      </c>
      <c r="L98" s="853">
        <v>-19815000</v>
      </c>
      <c r="M98" s="832"/>
      <c r="O98" s="649">
        <f t="shared" si="20"/>
        <v>1864600.0000003017</v>
      </c>
      <c r="P98" s="797">
        <f t="shared" si="21"/>
        <v>1.1038751225599615</v>
      </c>
      <c r="Q98" s="649">
        <f t="shared" si="22"/>
        <v>1383335.9899999984</v>
      </c>
      <c r="R98" s="797">
        <f t="shared" si="23"/>
        <v>1.0750521488048761</v>
      </c>
      <c r="S98" s="649"/>
      <c r="T98" s="797" t="str">
        <f t="shared" si="26"/>
        <v/>
      </c>
      <c r="U98" s="798">
        <f t="shared" si="24"/>
        <v>11</v>
      </c>
    </row>
    <row r="99" spans="1:21" ht="11.25" customHeight="1" x14ac:dyDescent="0.25">
      <c r="A99" s="814" t="s">
        <v>549</v>
      </c>
      <c r="B99" s="782">
        <f t="shared" si="25"/>
        <v>11</v>
      </c>
      <c r="C99" s="822" t="s">
        <v>365</v>
      </c>
      <c r="D99" s="823" t="s">
        <v>400</v>
      </c>
      <c r="E99" s="823" t="s">
        <v>366</v>
      </c>
      <c r="F99" s="1421" t="s">
        <v>550</v>
      </c>
      <c r="G99" s="1422"/>
      <c r="H99" s="816">
        <v>-3894394.27</v>
      </c>
      <c r="I99" s="816">
        <v>-3836959.21</v>
      </c>
      <c r="J99" s="816">
        <v>-3959999.9999996098</v>
      </c>
      <c r="K99" s="817">
        <v>0</v>
      </c>
      <c r="L99" s="857">
        <f>J99</f>
        <v>-3959999.9999996098</v>
      </c>
      <c r="M99" s="832"/>
      <c r="O99" s="649">
        <f t="shared" si="20"/>
        <v>0</v>
      </c>
      <c r="P99" s="797">
        <f t="shared" si="21"/>
        <v>1</v>
      </c>
      <c r="Q99" s="649">
        <f t="shared" si="22"/>
        <v>123040.78999960981</v>
      </c>
      <c r="R99" s="797">
        <f t="shared" si="23"/>
        <v>1.0320672655781529</v>
      </c>
      <c r="S99" s="649"/>
      <c r="T99" s="797" t="str">
        <f t="shared" si="26"/>
        <v/>
      </c>
      <c r="U99" s="798">
        <f t="shared" si="24"/>
        <v>11</v>
      </c>
    </row>
    <row r="100" spans="1:21" ht="11.25" customHeight="1" x14ac:dyDescent="0.25">
      <c r="A100" s="814" t="s">
        <v>551</v>
      </c>
      <c r="B100" s="782">
        <f t="shared" si="25"/>
        <v>11</v>
      </c>
      <c r="C100" s="822" t="s">
        <v>365</v>
      </c>
      <c r="D100" s="823" t="s">
        <v>379</v>
      </c>
      <c r="E100" s="823" t="s">
        <v>366</v>
      </c>
      <c r="F100" s="1421" t="s">
        <v>552</v>
      </c>
      <c r="G100" s="1422"/>
      <c r="H100" s="816">
        <v>-1850818.9</v>
      </c>
      <c r="I100" s="816">
        <v>-1936975.61</v>
      </c>
      <c r="J100" s="816">
        <v>-1925000</v>
      </c>
      <c r="K100" s="817">
        <v>0</v>
      </c>
      <c r="L100" s="824">
        <v>-1925000</v>
      </c>
      <c r="M100" s="832"/>
      <c r="O100" s="649">
        <f t="shared" si="20"/>
        <v>0</v>
      </c>
      <c r="P100" s="797">
        <f t="shared" si="21"/>
        <v>1</v>
      </c>
      <c r="Q100" s="649">
        <f t="shared" si="22"/>
        <v>-11975.610000000102</v>
      </c>
      <c r="R100" s="797">
        <f t="shared" si="23"/>
        <v>0.99381736665233478</v>
      </c>
      <c r="S100" s="649"/>
      <c r="T100" s="797" t="str">
        <f t="shared" si="26"/>
        <v/>
      </c>
      <c r="U100" s="798">
        <f t="shared" si="24"/>
        <v>11</v>
      </c>
    </row>
    <row r="101" spans="1:21" ht="11.25" customHeight="1" x14ac:dyDescent="0.25">
      <c r="A101" s="814" t="s">
        <v>553</v>
      </c>
      <c r="B101" s="782">
        <f t="shared" si="25"/>
        <v>11</v>
      </c>
      <c r="C101" s="822" t="s">
        <v>365</v>
      </c>
      <c r="D101" s="823" t="s">
        <v>379</v>
      </c>
      <c r="E101" s="823" t="s">
        <v>366</v>
      </c>
      <c r="F101" s="1421" t="s">
        <v>554</v>
      </c>
      <c r="G101" s="1422"/>
      <c r="H101" s="816">
        <v>-288477.26</v>
      </c>
      <c r="I101" s="816">
        <v>-219177.52</v>
      </c>
      <c r="J101" s="816">
        <v>-249599.999999981</v>
      </c>
      <c r="K101" s="817">
        <v>0</v>
      </c>
      <c r="L101" s="824">
        <v>-220000</v>
      </c>
      <c r="M101" s="839" t="s">
        <v>555</v>
      </c>
      <c r="O101" s="649">
        <f t="shared" si="20"/>
        <v>-29599.999999980995</v>
      </c>
      <c r="P101" s="797">
        <f t="shared" si="21"/>
        <v>0.88141025641032356</v>
      </c>
      <c r="Q101" s="649">
        <f t="shared" si="22"/>
        <v>822.48000000001048</v>
      </c>
      <c r="R101" s="797">
        <f t="shared" si="23"/>
        <v>1.0037525746253539</v>
      </c>
      <c r="S101" s="649"/>
      <c r="T101" s="797" t="str">
        <f t="shared" si="26"/>
        <v/>
      </c>
      <c r="U101" s="798">
        <f t="shared" si="24"/>
        <v>11</v>
      </c>
    </row>
    <row r="102" spans="1:21" ht="11.25" customHeight="1" x14ac:dyDescent="0.25">
      <c r="A102" s="814" t="s">
        <v>556</v>
      </c>
      <c r="B102" s="782">
        <f t="shared" si="25"/>
        <v>11</v>
      </c>
      <c r="C102" s="822" t="s">
        <v>365</v>
      </c>
      <c r="D102" s="823" t="s">
        <v>433</v>
      </c>
      <c r="E102" s="823" t="s">
        <v>366</v>
      </c>
      <c r="F102" s="1421" t="s">
        <v>557</v>
      </c>
      <c r="G102" s="1422"/>
      <c r="H102" s="816">
        <v>-353106.78</v>
      </c>
      <c r="I102" s="816">
        <v>-377320.58</v>
      </c>
      <c r="J102" s="816">
        <v>-379999.99999999697</v>
      </c>
      <c r="K102" s="817">
        <v>0</v>
      </c>
      <c r="L102" s="824">
        <v>-380000</v>
      </c>
      <c r="M102" s="832"/>
      <c r="O102" s="649">
        <f t="shared" si="20"/>
        <v>3.0267983675003052E-9</v>
      </c>
      <c r="P102" s="797">
        <f t="shared" si="21"/>
        <v>1.000000000000008</v>
      </c>
      <c r="Q102" s="649">
        <f t="shared" si="22"/>
        <v>2679.4199999999837</v>
      </c>
      <c r="R102" s="797">
        <f t="shared" si="23"/>
        <v>1.0071011764054851</v>
      </c>
      <c r="S102" s="649"/>
      <c r="T102" s="797" t="str">
        <f t="shared" si="26"/>
        <v/>
      </c>
      <c r="U102" s="798">
        <f t="shared" si="24"/>
        <v>11</v>
      </c>
    </row>
    <row r="103" spans="1:21" ht="11.25" customHeight="1" x14ac:dyDescent="0.25">
      <c r="A103" s="814" t="s">
        <v>558</v>
      </c>
      <c r="B103" s="782">
        <f t="shared" si="25"/>
        <v>11</v>
      </c>
      <c r="C103" s="826" t="s">
        <v>365</v>
      </c>
      <c r="D103" s="826" t="s">
        <v>379</v>
      </c>
      <c r="E103" s="826" t="s">
        <v>559</v>
      </c>
      <c r="F103" s="1421" t="s">
        <v>560</v>
      </c>
      <c r="G103" s="1422"/>
      <c r="H103" s="816">
        <v>-40952.400000000001</v>
      </c>
      <c r="I103" s="816">
        <v>-40992.06</v>
      </c>
      <c r="J103" s="816">
        <v>-44606.613471322002</v>
      </c>
      <c r="K103" s="817">
        <v>0</v>
      </c>
      <c r="L103" s="824">
        <v>-30000</v>
      </c>
      <c r="M103" s="832"/>
      <c r="O103" s="649">
        <f t="shared" si="20"/>
        <v>-14606.613471322002</v>
      </c>
      <c r="P103" s="797">
        <f t="shared" si="21"/>
        <v>0.67254601202324571</v>
      </c>
      <c r="Q103" s="649">
        <f t="shared" si="22"/>
        <v>-10992.059999999998</v>
      </c>
      <c r="R103" s="797">
        <f t="shared" si="23"/>
        <v>0.73184904588839894</v>
      </c>
      <c r="S103" s="649"/>
      <c r="T103" s="797" t="str">
        <f t="shared" si="26"/>
        <v/>
      </c>
      <c r="U103" s="798">
        <f t="shared" si="24"/>
        <v>11</v>
      </c>
    </row>
    <row r="104" spans="1:21" ht="11.25" customHeight="1" x14ac:dyDescent="0.25">
      <c r="A104" s="814" t="s">
        <v>561</v>
      </c>
      <c r="B104" s="782">
        <f t="shared" si="25"/>
        <v>11</v>
      </c>
      <c r="C104" s="822" t="s">
        <v>365</v>
      </c>
      <c r="D104" s="823" t="s">
        <v>379</v>
      </c>
      <c r="E104" s="823" t="s">
        <v>366</v>
      </c>
      <c r="F104" s="1421" t="s">
        <v>562</v>
      </c>
      <c r="G104" s="1422"/>
      <c r="H104" s="816">
        <v>-15134109.130000001</v>
      </c>
      <c r="I104" s="816">
        <v>-16162505.449999999</v>
      </c>
      <c r="J104" s="816">
        <v>-16500000</v>
      </c>
      <c r="K104" s="817">
        <v>0</v>
      </c>
      <c r="L104" s="824">
        <f>-17481385-572125</f>
        <v>-18053510</v>
      </c>
      <c r="M104" s="832"/>
      <c r="O104" s="649">
        <f t="shared" si="20"/>
        <v>1553510</v>
      </c>
      <c r="P104" s="797">
        <f t="shared" si="21"/>
        <v>1.0941521212121212</v>
      </c>
      <c r="Q104" s="649">
        <f t="shared" si="22"/>
        <v>1891004.5500000007</v>
      </c>
      <c r="R104" s="797">
        <f t="shared" si="23"/>
        <v>1.1169994686683926</v>
      </c>
      <c r="S104" s="649"/>
      <c r="T104" s="797" t="str">
        <f t="shared" si="26"/>
        <v/>
      </c>
      <c r="U104" s="798">
        <f t="shared" si="24"/>
        <v>11</v>
      </c>
    </row>
    <row r="105" spans="1:21" ht="11.25" customHeight="1" x14ac:dyDescent="0.25">
      <c r="A105" s="814" t="s">
        <v>563</v>
      </c>
      <c r="B105" s="782">
        <f t="shared" si="25"/>
        <v>11</v>
      </c>
      <c r="C105" s="822" t="s">
        <v>365</v>
      </c>
      <c r="D105" s="823" t="s">
        <v>379</v>
      </c>
      <c r="E105" s="823" t="s">
        <v>366</v>
      </c>
      <c r="F105" s="1421" t="s">
        <v>564</v>
      </c>
      <c r="G105" s="1422"/>
      <c r="H105" s="816">
        <v>-1878991.71</v>
      </c>
      <c r="I105" s="816">
        <v>-2107509.66</v>
      </c>
      <c r="J105" s="816">
        <v>-1800000</v>
      </c>
      <c r="K105" s="817">
        <v>0</v>
      </c>
      <c r="L105" s="824">
        <v>-1759764</v>
      </c>
      <c r="O105" s="649">
        <f t="shared" si="20"/>
        <v>-40236</v>
      </c>
      <c r="P105" s="797">
        <f t="shared" si="21"/>
        <v>0.97764666666666666</v>
      </c>
      <c r="Q105" s="649">
        <f t="shared" si="22"/>
        <v>-347745.66000000015</v>
      </c>
      <c r="R105" s="797">
        <f t="shared" si="23"/>
        <v>0.83499688442709197</v>
      </c>
      <c r="S105" s="649"/>
      <c r="T105" s="797" t="str">
        <f t="shared" si="26"/>
        <v/>
      </c>
      <c r="U105" s="798">
        <f t="shared" si="24"/>
        <v>11</v>
      </c>
    </row>
    <row r="106" spans="1:21" ht="11.25" customHeight="1" x14ac:dyDescent="0.25">
      <c r="A106" s="814" t="s">
        <v>565</v>
      </c>
      <c r="B106" s="782">
        <f t="shared" si="25"/>
        <v>11</v>
      </c>
      <c r="C106" s="822" t="s">
        <v>365</v>
      </c>
      <c r="D106" s="823" t="s">
        <v>433</v>
      </c>
      <c r="E106" s="823" t="s">
        <v>366</v>
      </c>
      <c r="F106" s="1421" t="s">
        <v>566</v>
      </c>
      <c r="G106" s="1422"/>
      <c r="H106" s="816">
        <v>-214565.5</v>
      </c>
      <c r="I106" s="816">
        <v>-346106.17</v>
      </c>
      <c r="J106" s="816">
        <v>-329999.99999999302</v>
      </c>
      <c r="K106" s="817">
        <v>0</v>
      </c>
      <c r="L106" s="824">
        <v>-458000</v>
      </c>
      <c r="O106" s="649">
        <f t="shared" si="20"/>
        <v>128000.00000000698</v>
      </c>
      <c r="P106" s="797">
        <f t="shared" si="21"/>
        <v>1.3878787878788172</v>
      </c>
      <c r="Q106" s="649">
        <f t="shared" si="22"/>
        <v>111893.83000000002</v>
      </c>
      <c r="R106" s="797">
        <f t="shared" si="23"/>
        <v>1.3232933697772566</v>
      </c>
      <c r="S106" s="649"/>
      <c r="T106" s="797" t="str">
        <f t="shared" si="26"/>
        <v/>
      </c>
      <c r="U106" s="798">
        <f t="shared" si="24"/>
        <v>11</v>
      </c>
    </row>
    <row r="107" spans="1:21" ht="11.25" customHeight="1" x14ac:dyDescent="0.25">
      <c r="A107" s="814" t="s">
        <v>567</v>
      </c>
      <c r="B107" s="782">
        <f t="shared" si="25"/>
        <v>11</v>
      </c>
      <c r="C107" s="822" t="s">
        <v>365</v>
      </c>
      <c r="D107" s="823" t="s">
        <v>379</v>
      </c>
      <c r="E107" s="823" t="s">
        <v>366</v>
      </c>
      <c r="F107" s="1421" t="s">
        <v>568</v>
      </c>
      <c r="G107" s="1422"/>
      <c r="H107" s="816">
        <v>-1243780.82</v>
      </c>
      <c r="I107" s="816">
        <v>-1330713.81</v>
      </c>
      <c r="J107" s="816">
        <v>-1350000</v>
      </c>
      <c r="K107" s="817">
        <v>0</v>
      </c>
      <c r="L107" s="824">
        <v>-1553813</v>
      </c>
      <c r="O107" s="649">
        <f t="shared" si="20"/>
        <v>203813</v>
      </c>
      <c r="P107" s="797">
        <f t="shared" si="21"/>
        <v>1.1509725925925927</v>
      </c>
      <c r="Q107" s="649">
        <f t="shared" si="22"/>
        <v>223099.18999999994</v>
      </c>
      <c r="R107" s="797">
        <f t="shared" si="23"/>
        <v>1.1676537722262008</v>
      </c>
      <c r="S107" s="649"/>
      <c r="T107" s="797" t="str">
        <f t="shared" si="26"/>
        <v/>
      </c>
      <c r="U107" s="798">
        <f t="shared" si="24"/>
        <v>11</v>
      </c>
    </row>
    <row r="108" spans="1:21" ht="11.25" customHeight="1" x14ac:dyDescent="0.25">
      <c r="A108" s="807" t="s">
        <v>569</v>
      </c>
      <c r="B108" s="782">
        <f t="shared" si="25"/>
        <v>7</v>
      </c>
      <c r="C108" s="807"/>
      <c r="D108" s="808"/>
      <c r="E108" s="808"/>
      <c r="F108" s="1423" t="s">
        <v>570</v>
      </c>
      <c r="G108" s="1424"/>
      <c r="H108" s="809">
        <f t="shared" ref="H108:L108" si="28">SUM(H109:H128)</f>
        <v>-40559961.160000019</v>
      </c>
      <c r="I108" s="809">
        <f t="shared" si="28"/>
        <v>-45196020.040000007</v>
      </c>
      <c r="J108" s="809">
        <f t="shared" si="28"/>
        <v>-44058221.011721864</v>
      </c>
      <c r="K108" s="809">
        <f t="shared" si="28"/>
        <v>0</v>
      </c>
      <c r="L108" s="811">
        <f t="shared" si="28"/>
        <v>-43207590</v>
      </c>
      <c r="O108" s="649">
        <f t="shared" si="20"/>
        <v>-850631.01172186434</v>
      </c>
      <c r="P108" s="797">
        <f t="shared" si="21"/>
        <v>0.98069302408974823</v>
      </c>
      <c r="Q108" s="649">
        <f t="shared" si="22"/>
        <v>-1988430.0400000066</v>
      </c>
      <c r="R108" s="797">
        <f t="shared" si="23"/>
        <v>0.95600431103800343</v>
      </c>
      <c r="S108" s="649"/>
      <c r="T108" s="797" t="str">
        <f t="shared" si="26"/>
        <v/>
      </c>
      <c r="U108" s="798">
        <f t="shared" si="24"/>
        <v>7</v>
      </c>
    </row>
    <row r="109" spans="1:21" ht="11.25" customHeight="1" x14ac:dyDescent="0.25">
      <c r="A109" s="814" t="s">
        <v>571</v>
      </c>
      <c r="B109" s="782">
        <f t="shared" si="25"/>
        <v>11</v>
      </c>
      <c r="C109" s="823" t="s">
        <v>365</v>
      </c>
      <c r="D109" s="823" t="s">
        <v>433</v>
      </c>
      <c r="E109" s="823" t="s">
        <v>366</v>
      </c>
      <c r="F109" s="1421" t="s">
        <v>572</v>
      </c>
      <c r="G109" s="1422"/>
      <c r="H109" s="816">
        <v>-1163112.8799999999</v>
      </c>
      <c r="I109" s="816">
        <v>-2094620.86</v>
      </c>
      <c r="J109" s="816">
        <v>-1100400</v>
      </c>
      <c r="K109" s="817">
        <v>0</v>
      </c>
      <c r="L109" s="824">
        <v>-1200000</v>
      </c>
      <c r="O109" s="649">
        <f t="shared" si="20"/>
        <v>99600</v>
      </c>
      <c r="P109" s="797">
        <f t="shared" si="21"/>
        <v>1.0905125408942202</v>
      </c>
      <c r="Q109" s="649">
        <f t="shared" si="22"/>
        <v>-894620.8600000001</v>
      </c>
      <c r="R109" s="797">
        <f t="shared" si="23"/>
        <v>0.57289604191185217</v>
      </c>
      <c r="S109" s="649"/>
      <c r="T109" s="797" t="str">
        <f t="shared" si="26"/>
        <v/>
      </c>
      <c r="U109" s="798">
        <f t="shared" si="24"/>
        <v>11</v>
      </c>
    </row>
    <row r="110" spans="1:21" ht="11.25" customHeight="1" x14ac:dyDescent="0.25">
      <c r="A110" s="814" t="s">
        <v>573</v>
      </c>
      <c r="B110" s="782">
        <f t="shared" si="25"/>
        <v>11</v>
      </c>
      <c r="C110" s="823" t="s">
        <v>365</v>
      </c>
      <c r="D110" s="823" t="s">
        <v>366</v>
      </c>
      <c r="E110" s="823" t="s">
        <v>366</v>
      </c>
      <c r="F110" s="1421" t="s">
        <v>574</v>
      </c>
      <c r="G110" s="1422"/>
      <c r="H110" s="816">
        <v>-2455306.7599999998</v>
      </c>
      <c r="I110" s="816">
        <v>-2678306.7000000002</v>
      </c>
      <c r="J110" s="816">
        <v>-2676714.8982581999</v>
      </c>
      <c r="K110" s="817">
        <v>0</v>
      </c>
      <c r="L110" s="831">
        <v>-2640590</v>
      </c>
      <c r="O110" s="649">
        <f t="shared" si="20"/>
        <v>-36124.898258199915</v>
      </c>
      <c r="P110" s="797">
        <f t="shared" si="21"/>
        <v>0.98650401718849201</v>
      </c>
      <c r="Q110" s="649">
        <f t="shared" si="22"/>
        <v>-37716.700000000186</v>
      </c>
      <c r="R110" s="797">
        <f t="shared" si="23"/>
        <v>0.98591770688547353</v>
      </c>
      <c r="S110" s="649"/>
      <c r="T110" s="797" t="str">
        <f t="shared" si="26"/>
        <v/>
      </c>
      <c r="U110" s="798">
        <f t="shared" si="24"/>
        <v>11</v>
      </c>
    </row>
    <row r="111" spans="1:21" ht="11.25" customHeight="1" x14ac:dyDescent="0.25">
      <c r="A111" s="814" t="s">
        <v>575</v>
      </c>
      <c r="B111" s="782">
        <f t="shared" si="25"/>
        <v>11</v>
      </c>
      <c r="C111" s="822" t="s">
        <v>365</v>
      </c>
      <c r="D111" s="823" t="s">
        <v>433</v>
      </c>
      <c r="E111" s="823" t="s">
        <v>366</v>
      </c>
      <c r="F111" s="1421" t="s">
        <v>576</v>
      </c>
      <c r="G111" s="1422"/>
      <c r="H111" s="816">
        <v>-11910197.289999999</v>
      </c>
      <c r="I111" s="816">
        <v>-12882614.84</v>
      </c>
      <c r="J111" s="816">
        <v>-12499626.2861221</v>
      </c>
      <c r="K111" s="817">
        <v>0</v>
      </c>
      <c r="L111" s="831">
        <v>-13236000</v>
      </c>
      <c r="O111" s="649">
        <f t="shared" si="20"/>
        <v>736373.71387789957</v>
      </c>
      <c r="P111" s="797">
        <f t="shared" si="21"/>
        <v>1.0589116583985771</v>
      </c>
      <c r="Q111" s="649">
        <f t="shared" si="22"/>
        <v>353385.16000000015</v>
      </c>
      <c r="R111" s="797">
        <f t="shared" si="23"/>
        <v>1.0274311670719793</v>
      </c>
      <c r="S111" s="649"/>
      <c r="T111" s="797" t="str">
        <f t="shared" si="26"/>
        <v/>
      </c>
      <c r="U111" s="798">
        <f t="shared" si="24"/>
        <v>11</v>
      </c>
    </row>
    <row r="112" spans="1:21" ht="11.25" customHeight="1" x14ac:dyDescent="0.25">
      <c r="A112" s="814" t="s">
        <v>577</v>
      </c>
      <c r="B112" s="782">
        <f t="shared" si="25"/>
        <v>11</v>
      </c>
      <c r="C112" s="823" t="s">
        <v>365</v>
      </c>
      <c r="D112" s="823" t="s">
        <v>366</v>
      </c>
      <c r="E112" s="823" t="s">
        <v>366</v>
      </c>
      <c r="F112" s="1421" t="s">
        <v>578</v>
      </c>
      <c r="G112" s="1422"/>
      <c r="H112" s="816">
        <v>-5326103.4500000104</v>
      </c>
      <c r="I112" s="816">
        <v>-5652314.1600000001</v>
      </c>
      <c r="J112" s="816">
        <v>-5369893.2784323003</v>
      </c>
      <c r="K112" s="817">
        <v>0</v>
      </c>
      <c r="L112" s="831">
        <v>-5781000</v>
      </c>
      <c r="M112" s="828" t="s">
        <v>579</v>
      </c>
      <c r="N112" s="828"/>
      <c r="O112" s="649">
        <f t="shared" si="20"/>
        <v>411106.72156769969</v>
      </c>
      <c r="P112" s="797">
        <f t="shared" si="21"/>
        <v>1.0765577079937274</v>
      </c>
      <c r="Q112" s="649">
        <f t="shared" si="22"/>
        <v>128685.83999999985</v>
      </c>
      <c r="R112" s="797">
        <f t="shared" si="23"/>
        <v>1.0227669298551516</v>
      </c>
      <c r="S112" s="649"/>
      <c r="T112" s="797" t="str">
        <f t="shared" si="26"/>
        <v/>
      </c>
      <c r="U112" s="798">
        <f t="shared" si="24"/>
        <v>11</v>
      </c>
    </row>
    <row r="113" spans="1:21" ht="11.25" customHeight="1" x14ac:dyDescent="0.25">
      <c r="A113" s="814" t="s">
        <v>580</v>
      </c>
      <c r="B113" s="782">
        <f t="shared" si="25"/>
        <v>11</v>
      </c>
      <c r="C113" s="826" t="s">
        <v>365</v>
      </c>
      <c r="D113" s="826" t="s">
        <v>433</v>
      </c>
      <c r="E113" s="826" t="s">
        <v>581</v>
      </c>
      <c r="F113" s="1421" t="s">
        <v>582</v>
      </c>
      <c r="G113" s="1422"/>
      <c r="H113" s="816">
        <v>-1074839.1399999999</v>
      </c>
      <c r="I113" s="816">
        <v>-1530055.78</v>
      </c>
      <c r="J113" s="816">
        <v>-1499979.77380611</v>
      </c>
      <c r="K113" s="817">
        <v>0</v>
      </c>
      <c r="L113" s="824">
        <f>-1600000-3000</f>
        <v>-1603000</v>
      </c>
      <c r="O113" s="649">
        <f t="shared" si="20"/>
        <v>103020.22619388998</v>
      </c>
      <c r="P113" s="797">
        <f t="shared" si="21"/>
        <v>1.0686810769004453</v>
      </c>
      <c r="Q113" s="649">
        <f t="shared" si="22"/>
        <v>72944.219999999972</v>
      </c>
      <c r="R113" s="797">
        <f t="shared" si="23"/>
        <v>1.0476742227005607</v>
      </c>
      <c r="S113" s="649"/>
      <c r="T113" s="797" t="str">
        <f t="shared" si="26"/>
        <v/>
      </c>
      <c r="U113" s="798">
        <f t="shared" si="24"/>
        <v>11</v>
      </c>
    </row>
    <row r="114" spans="1:21" ht="11.25" customHeight="1" x14ac:dyDescent="0.25">
      <c r="A114" s="814" t="s">
        <v>583</v>
      </c>
      <c r="B114" s="782">
        <f t="shared" si="25"/>
        <v>11</v>
      </c>
      <c r="C114" s="858"/>
      <c r="D114" s="858"/>
      <c r="E114" s="858"/>
      <c r="F114" s="1421" t="s">
        <v>584</v>
      </c>
      <c r="G114" s="1422"/>
      <c r="H114" s="816">
        <v>-1178419</v>
      </c>
      <c r="I114" s="816">
        <v>-1190194.1100000001</v>
      </c>
      <c r="J114" s="816">
        <v>-1200000</v>
      </c>
      <c r="K114" s="817">
        <v>0</v>
      </c>
      <c r="L114" s="818"/>
      <c r="M114" s="828" t="s">
        <v>585</v>
      </c>
      <c r="N114" s="828"/>
      <c r="O114" s="649">
        <f t="shared" si="20"/>
        <v>-1200000</v>
      </c>
      <c r="P114" s="797">
        <f t="shared" si="21"/>
        <v>0</v>
      </c>
      <c r="Q114" s="649">
        <f t="shared" si="22"/>
        <v>-1190194.1100000001</v>
      </c>
      <c r="R114" s="797">
        <f t="shared" si="23"/>
        <v>0</v>
      </c>
      <c r="S114" s="649"/>
      <c r="T114" s="797" t="str">
        <f t="shared" si="26"/>
        <v/>
      </c>
      <c r="U114" s="798">
        <f t="shared" si="24"/>
        <v>11</v>
      </c>
    </row>
    <row r="115" spans="1:21" ht="11.25" customHeight="1" x14ac:dyDescent="0.25">
      <c r="A115" s="814" t="s">
        <v>586</v>
      </c>
      <c r="B115" s="782">
        <f t="shared" si="25"/>
        <v>11</v>
      </c>
      <c r="C115" s="823" t="s">
        <v>365</v>
      </c>
      <c r="D115" s="823" t="s">
        <v>433</v>
      </c>
      <c r="E115" s="823" t="s">
        <v>587</v>
      </c>
      <c r="F115" s="1421" t="s">
        <v>588</v>
      </c>
      <c r="G115" s="1422"/>
      <c r="H115" s="816">
        <v>-316206.67</v>
      </c>
      <c r="I115" s="816">
        <v>-307104.88</v>
      </c>
      <c r="J115" s="816">
        <v>-300000</v>
      </c>
      <c r="K115" s="817">
        <v>0</v>
      </c>
      <c r="L115" s="824">
        <v>-150000</v>
      </c>
      <c r="M115" s="828" t="s">
        <v>589</v>
      </c>
      <c r="N115" s="828"/>
      <c r="O115" s="649">
        <f t="shared" si="20"/>
        <v>-150000</v>
      </c>
      <c r="P115" s="797">
        <f t="shared" si="21"/>
        <v>0.5</v>
      </c>
      <c r="Q115" s="649">
        <f t="shared" si="22"/>
        <v>-157104.88</v>
      </c>
      <c r="R115" s="797">
        <f t="shared" si="23"/>
        <v>0.488432485996315</v>
      </c>
      <c r="S115" s="649"/>
      <c r="T115" s="797" t="str">
        <f t="shared" si="26"/>
        <v/>
      </c>
      <c r="U115" s="798">
        <f t="shared" si="24"/>
        <v>11</v>
      </c>
    </row>
    <row r="116" spans="1:21" ht="11.25" customHeight="1" x14ac:dyDescent="0.25">
      <c r="A116" s="814" t="s">
        <v>590</v>
      </c>
      <c r="B116" s="782">
        <f t="shared" si="25"/>
        <v>11</v>
      </c>
      <c r="C116" s="823" t="s">
        <v>365</v>
      </c>
      <c r="D116" s="823" t="s">
        <v>433</v>
      </c>
      <c r="E116" s="823" t="s">
        <v>587</v>
      </c>
      <c r="F116" s="1421" t="s">
        <v>591</v>
      </c>
      <c r="G116" s="1422"/>
      <c r="H116" s="816">
        <v>-869138.85</v>
      </c>
      <c r="I116" s="816">
        <v>-1192111.68</v>
      </c>
      <c r="J116" s="816">
        <v>-2100000</v>
      </c>
      <c r="K116" s="817">
        <v>0</v>
      </c>
      <c r="L116" s="824">
        <v>-2186000</v>
      </c>
      <c r="M116" s="828" t="s">
        <v>592</v>
      </c>
      <c r="N116" s="828"/>
      <c r="O116" s="649">
        <f t="shared" si="20"/>
        <v>86000</v>
      </c>
      <c r="P116" s="797">
        <f t="shared" si="21"/>
        <v>1.0409523809523809</v>
      </c>
      <c r="Q116" s="649">
        <f t="shared" si="22"/>
        <v>993888.32000000007</v>
      </c>
      <c r="R116" s="797">
        <f t="shared" si="23"/>
        <v>1.8337208138083172</v>
      </c>
      <c r="S116" s="649"/>
      <c r="T116" s="797" t="str">
        <f t="shared" si="26"/>
        <v/>
      </c>
      <c r="U116" s="798">
        <f t="shared" si="24"/>
        <v>11</v>
      </c>
    </row>
    <row r="117" spans="1:21" ht="11.25" customHeight="1" x14ac:dyDescent="0.25">
      <c r="A117" s="814" t="s">
        <v>593</v>
      </c>
      <c r="B117" s="782">
        <f t="shared" si="25"/>
        <v>11</v>
      </c>
      <c r="C117" s="823" t="s">
        <v>365</v>
      </c>
      <c r="D117" s="823" t="s">
        <v>433</v>
      </c>
      <c r="E117" s="823" t="s">
        <v>587</v>
      </c>
      <c r="F117" s="1421" t="s">
        <v>594</v>
      </c>
      <c r="G117" s="1422"/>
      <c r="H117" s="816">
        <v>-192923.83</v>
      </c>
      <c r="I117" s="816">
        <v>-166275.57999999999</v>
      </c>
      <c r="J117" s="816">
        <v>-150000</v>
      </c>
      <c r="K117" s="817">
        <v>0</v>
      </c>
      <c r="L117" s="824">
        <v>-200000</v>
      </c>
      <c r="O117" s="649">
        <f t="shared" si="20"/>
        <v>50000</v>
      </c>
      <c r="P117" s="797">
        <f t="shared" si="21"/>
        <v>1.3333333333333333</v>
      </c>
      <c r="Q117" s="649">
        <f t="shared" si="22"/>
        <v>33724.420000000013</v>
      </c>
      <c r="R117" s="797">
        <f t="shared" si="23"/>
        <v>1.2028224469281659</v>
      </c>
      <c r="S117" s="649"/>
      <c r="T117" s="797" t="str">
        <f t="shared" si="26"/>
        <v/>
      </c>
      <c r="U117" s="798">
        <f t="shared" si="24"/>
        <v>11</v>
      </c>
    </row>
    <row r="118" spans="1:21" ht="11.25" customHeight="1" x14ac:dyDescent="0.25">
      <c r="A118" s="814" t="s">
        <v>595</v>
      </c>
      <c r="B118" s="782">
        <f t="shared" si="25"/>
        <v>11</v>
      </c>
      <c r="C118" s="823" t="s">
        <v>365</v>
      </c>
      <c r="D118" s="823" t="s">
        <v>433</v>
      </c>
      <c r="E118" s="823" t="s">
        <v>366</v>
      </c>
      <c r="F118" s="1421" t="s">
        <v>596</v>
      </c>
      <c r="G118" s="1422"/>
      <c r="H118" s="816">
        <v>-73163.490000000005</v>
      </c>
      <c r="I118" s="816">
        <v>-125355.68</v>
      </c>
      <c r="J118" s="816">
        <v>-79999.9999999711</v>
      </c>
      <c r="K118" s="817">
        <v>0</v>
      </c>
      <c r="L118" s="824">
        <v>-80000</v>
      </c>
      <c r="O118" s="649">
        <f t="shared" si="20"/>
        <v>2.8900103643536568E-8</v>
      </c>
      <c r="P118" s="797">
        <f t="shared" si="21"/>
        <v>1.0000000000003613</v>
      </c>
      <c r="Q118" s="649">
        <f t="shared" si="22"/>
        <v>-45355.679999999993</v>
      </c>
      <c r="R118" s="797">
        <f t="shared" si="23"/>
        <v>0.63818408547582373</v>
      </c>
      <c r="S118" s="649"/>
      <c r="T118" s="797" t="str">
        <f t="shared" si="26"/>
        <v/>
      </c>
      <c r="U118" s="798">
        <f t="shared" si="24"/>
        <v>11</v>
      </c>
    </row>
    <row r="119" spans="1:21" ht="11.25" customHeight="1" x14ac:dyDescent="0.25">
      <c r="A119" s="814" t="s">
        <v>597</v>
      </c>
      <c r="B119" s="782">
        <f t="shared" si="25"/>
        <v>11</v>
      </c>
      <c r="C119" s="823" t="s">
        <v>365</v>
      </c>
      <c r="D119" s="823" t="s">
        <v>366</v>
      </c>
      <c r="E119" s="823" t="s">
        <v>366</v>
      </c>
      <c r="F119" s="1421" t="s">
        <v>598</v>
      </c>
      <c r="G119" s="1422"/>
      <c r="H119" s="816">
        <v>-3030124.82</v>
      </c>
      <c r="I119" s="816">
        <v>-3244072.02</v>
      </c>
      <c r="J119" s="816">
        <v>-3366765.5632302398</v>
      </c>
      <c r="K119" s="817">
        <v>0</v>
      </c>
      <c r="L119" s="831">
        <v>-3147000</v>
      </c>
      <c r="O119" s="649">
        <f t="shared" si="20"/>
        <v>-219765.56323023979</v>
      </c>
      <c r="P119" s="797">
        <f t="shared" si="21"/>
        <v>0.93472501749739123</v>
      </c>
      <c r="Q119" s="649">
        <f t="shared" si="22"/>
        <v>-97072.020000000019</v>
      </c>
      <c r="R119" s="797">
        <f t="shared" si="23"/>
        <v>0.9700771069811206</v>
      </c>
      <c r="S119" s="649"/>
      <c r="T119" s="797" t="str">
        <f t="shared" si="26"/>
        <v/>
      </c>
      <c r="U119" s="798">
        <f t="shared" si="24"/>
        <v>11</v>
      </c>
    </row>
    <row r="120" spans="1:21" ht="11.25" customHeight="1" x14ac:dyDescent="0.25">
      <c r="A120" s="814" t="s">
        <v>599</v>
      </c>
      <c r="B120" s="782">
        <f t="shared" si="25"/>
        <v>11</v>
      </c>
      <c r="C120" s="826" t="s">
        <v>600</v>
      </c>
      <c r="D120" s="826" t="s">
        <v>379</v>
      </c>
      <c r="E120" s="826" t="s">
        <v>601</v>
      </c>
      <c r="F120" s="1421" t="s">
        <v>602</v>
      </c>
      <c r="G120" s="1422"/>
      <c r="H120" s="816">
        <v>-2617019.5699999998</v>
      </c>
      <c r="I120" s="816">
        <v>-3060266.65</v>
      </c>
      <c r="J120" s="816">
        <v>-2899821.03027773</v>
      </c>
      <c r="K120" s="817">
        <v>0</v>
      </c>
      <c r="L120" s="824">
        <f>-2900000+900000</f>
        <v>-2000000</v>
      </c>
      <c r="M120" s="828" t="s">
        <v>603</v>
      </c>
      <c r="N120" s="828"/>
      <c r="O120" s="649">
        <f t="shared" si="20"/>
        <v>-899821.03027772997</v>
      </c>
      <c r="P120" s="797">
        <f t="shared" si="21"/>
        <v>0.68969773621113795</v>
      </c>
      <c r="Q120" s="649">
        <f t="shared" si="22"/>
        <v>-1060266.6499999999</v>
      </c>
      <c r="R120" s="797">
        <f t="shared" si="23"/>
        <v>0.65353782161433549</v>
      </c>
      <c r="S120" s="649"/>
      <c r="T120" s="797" t="str">
        <f t="shared" si="26"/>
        <v/>
      </c>
      <c r="U120" s="798">
        <f t="shared" si="24"/>
        <v>11</v>
      </c>
    </row>
    <row r="121" spans="1:21" ht="11.25" customHeight="1" x14ac:dyDescent="0.25">
      <c r="A121" s="814" t="s">
        <v>604</v>
      </c>
      <c r="B121" s="782">
        <f t="shared" si="25"/>
        <v>11</v>
      </c>
      <c r="C121" s="823" t="s">
        <v>365</v>
      </c>
      <c r="D121" s="823" t="s">
        <v>433</v>
      </c>
      <c r="E121" s="823" t="s">
        <v>587</v>
      </c>
      <c r="F121" s="1421" t="s">
        <v>605</v>
      </c>
      <c r="G121" s="1422"/>
      <c r="H121" s="816">
        <v>-740884.46</v>
      </c>
      <c r="I121" s="816">
        <v>-579770.76</v>
      </c>
      <c r="J121" s="816">
        <v>-399999.99999999598</v>
      </c>
      <c r="K121" s="817">
        <v>0</v>
      </c>
      <c r="L121" s="824">
        <v>-450000</v>
      </c>
      <c r="O121" s="649">
        <f t="shared" si="20"/>
        <v>50000.000000004016</v>
      </c>
      <c r="P121" s="797">
        <f t="shared" si="21"/>
        <v>1.1250000000000113</v>
      </c>
      <c r="Q121" s="649">
        <f t="shared" si="22"/>
        <v>-129770.76000000001</v>
      </c>
      <c r="R121" s="797">
        <f t="shared" si="23"/>
        <v>0.77616884300960609</v>
      </c>
      <c r="S121" s="649"/>
      <c r="T121" s="797" t="str">
        <f t="shared" si="26"/>
        <v/>
      </c>
      <c r="U121" s="798">
        <f t="shared" si="24"/>
        <v>11</v>
      </c>
    </row>
    <row r="122" spans="1:21" ht="11.25" customHeight="1" x14ac:dyDescent="0.25">
      <c r="A122" s="814" t="s">
        <v>606</v>
      </c>
      <c r="B122" s="782">
        <f t="shared" si="25"/>
        <v>11</v>
      </c>
      <c r="C122" s="823" t="s">
        <v>365</v>
      </c>
      <c r="D122" s="823" t="s">
        <v>433</v>
      </c>
      <c r="E122" s="823" t="s">
        <v>587</v>
      </c>
      <c r="F122" s="1421" t="s">
        <v>607</v>
      </c>
      <c r="G122" s="1422"/>
      <c r="H122" s="816">
        <v>-244487.8</v>
      </c>
      <c r="I122" s="816">
        <v>-612253.15</v>
      </c>
      <c r="J122" s="816">
        <v>-450000</v>
      </c>
      <c r="K122" s="817">
        <v>0</v>
      </c>
      <c r="L122" s="824">
        <v>-300000</v>
      </c>
      <c r="M122" s="828" t="s">
        <v>608</v>
      </c>
      <c r="N122" s="828"/>
      <c r="O122" s="649">
        <f t="shared" si="20"/>
        <v>-150000</v>
      </c>
      <c r="P122" s="797">
        <f t="shared" si="21"/>
        <v>0.66666666666666663</v>
      </c>
      <c r="Q122" s="649">
        <f t="shared" si="22"/>
        <v>-312253.15000000002</v>
      </c>
      <c r="R122" s="797">
        <f t="shared" si="23"/>
        <v>0.48999339570568151</v>
      </c>
      <c r="S122" s="649"/>
      <c r="T122" s="797" t="str">
        <f t="shared" si="26"/>
        <v/>
      </c>
      <c r="U122" s="798">
        <f t="shared" si="24"/>
        <v>11</v>
      </c>
    </row>
    <row r="123" spans="1:21" ht="11.25" customHeight="1" x14ac:dyDescent="0.25">
      <c r="A123" s="814" t="s">
        <v>609</v>
      </c>
      <c r="B123" s="782">
        <f t="shared" si="25"/>
        <v>11</v>
      </c>
      <c r="C123" s="823" t="s">
        <v>365</v>
      </c>
      <c r="D123" s="823" t="s">
        <v>433</v>
      </c>
      <c r="E123" s="823" t="s">
        <v>587</v>
      </c>
      <c r="F123" s="1421" t="s">
        <v>610</v>
      </c>
      <c r="G123" s="1422"/>
      <c r="H123" s="816">
        <v>-41235.96</v>
      </c>
      <c r="I123" s="816">
        <v>-123444.04</v>
      </c>
      <c r="J123" s="816">
        <v>-99999.999999972002</v>
      </c>
      <c r="K123" s="817">
        <v>0</v>
      </c>
      <c r="L123" s="824">
        <v>-120000</v>
      </c>
      <c r="O123" s="649">
        <f t="shared" si="20"/>
        <v>20000.000000027998</v>
      </c>
      <c r="P123" s="797">
        <f t="shared" si="21"/>
        <v>1.2000000000003359</v>
      </c>
      <c r="Q123" s="649">
        <f t="shared" si="22"/>
        <v>-3444.0399999999936</v>
      </c>
      <c r="R123" s="797">
        <f t="shared" si="23"/>
        <v>0.97210039464035691</v>
      </c>
      <c r="S123" s="649"/>
      <c r="T123" s="797" t="str">
        <f t="shared" si="26"/>
        <v/>
      </c>
      <c r="U123" s="798">
        <f t="shared" si="24"/>
        <v>11</v>
      </c>
    </row>
    <row r="124" spans="1:21" ht="11.25" customHeight="1" x14ac:dyDescent="0.25">
      <c r="A124" s="814" t="s">
        <v>611</v>
      </c>
      <c r="B124" s="782">
        <f t="shared" si="25"/>
        <v>11</v>
      </c>
      <c r="C124" s="823" t="s">
        <v>365</v>
      </c>
      <c r="D124" s="823" t="s">
        <v>433</v>
      </c>
      <c r="E124" s="823" t="s">
        <v>587</v>
      </c>
      <c r="F124" s="1421" t="s">
        <v>612</v>
      </c>
      <c r="G124" s="1422"/>
      <c r="H124" s="816">
        <v>-139102.19</v>
      </c>
      <c r="I124" s="816">
        <v>-166962.64000000001</v>
      </c>
      <c r="J124" s="816">
        <v>-180000</v>
      </c>
      <c r="K124" s="817">
        <v>0</v>
      </c>
      <c r="L124" s="824">
        <v>-180000</v>
      </c>
      <c r="O124" s="649">
        <f t="shared" si="20"/>
        <v>0</v>
      </c>
      <c r="P124" s="797">
        <f t="shared" si="21"/>
        <v>1</v>
      </c>
      <c r="Q124" s="649">
        <f t="shared" si="22"/>
        <v>13037.359999999986</v>
      </c>
      <c r="R124" s="797">
        <f t="shared" si="23"/>
        <v>1.0780854926587169</v>
      </c>
      <c r="S124" s="649"/>
      <c r="T124" s="797" t="str">
        <f t="shared" si="26"/>
        <v/>
      </c>
      <c r="U124" s="798">
        <f t="shared" si="24"/>
        <v>11</v>
      </c>
    </row>
    <row r="125" spans="1:21" ht="11.25" customHeight="1" x14ac:dyDescent="0.25">
      <c r="A125" s="814" t="s">
        <v>613</v>
      </c>
      <c r="B125" s="782">
        <f t="shared" si="25"/>
        <v>11</v>
      </c>
      <c r="C125" s="823" t="s">
        <v>365</v>
      </c>
      <c r="D125" s="823" t="s">
        <v>366</v>
      </c>
      <c r="E125" s="823" t="s">
        <v>366</v>
      </c>
      <c r="F125" s="1421" t="s">
        <v>614</v>
      </c>
      <c r="G125" s="1422"/>
      <c r="H125" s="816">
        <v>-7797358.54</v>
      </c>
      <c r="I125" s="816">
        <v>-8146648.4200000102</v>
      </c>
      <c r="J125" s="816">
        <v>-8200020.1815952603</v>
      </c>
      <c r="K125" s="817">
        <v>0</v>
      </c>
      <c r="L125" s="831">
        <v>-8309000</v>
      </c>
      <c r="O125" s="649">
        <f t="shared" si="20"/>
        <v>108979.81840473972</v>
      </c>
      <c r="P125" s="797">
        <f t="shared" si="21"/>
        <v>1.013290189047259</v>
      </c>
      <c r="Q125" s="649">
        <f t="shared" si="22"/>
        <v>162351.57999998983</v>
      </c>
      <c r="R125" s="797">
        <f t="shared" si="23"/>
        <v>1.0199286346519407</v>
      </c>
      <c r="S125" s="649"/>
      <c r="T125" s="797" t="str">
        <f t="shared" si="26"/>
        <v/>
      </c>
      <c r="U125" s="798">
        <f t="shared" si="24"/>
        <v>11</v>
      </c>
    </row>
    <row r="126" spans="1:21" ht="11.25" customHeight="1" x14ac:dyDescent="0.25">
      <c r="A126" s="814" t="s">
        <v>615</v>
      </c>
      <c r="B126" s="782">
        <f t="shared" si="25"/>
        <v>11</v>
      </c>
      <c r="C126" s="823" t="s">
        <v>365</v>
      </c>
      <c r="D126" s="823" t="s">
        <v>379</v>
      </c>
      <c r="E126" s="823" t="s">
        <v>429</v>
      </c>
      <c r="F126" s="1421" t="s">
        <v>616</v>
      </c>
      <c r="G126" s="1422"/>
      <c r="H126" s="816">
        <v>-1388594.84</v>
      </c>
      <c r="I126" s="816">
        <v>-1440965.31</v>
      </c>
      <c r="J126" s="816">
        <v>-1480000</v>
      </c>
      <c r="K126" s="817">
        <v>0</v>
      </c>
      <c r="L126" s="824">
        <v>-1620000</v>
      </c>
      <c r="O126" s="649">
        <f t="shared" si="20"/>
        <v>140000</v>
      </c>
      <c r="P126" s="797">
        <f t="shared" si="21"/>
        <v>1.0945945945945945</v>
      </c>
      <c r="Q126" s="649">
        <f t="shared" si="22"/>
        <v>179034.68999999994</v>
      </c>
      <c r="R126" s="797">
        <f t="shared" si="23"/>
        <v>1.1242463567703791</v>
      </c>
      <c r="S126" s="649"/>
      <c r="T126" s="797" t="str">
        <f t="shared" si="26"/>
        <v/>
      </c>
      <c r="U126" s="798">
        <f t="shared" si="24"/>
        <v>11</v>
      </c>
    </row>
    <row r="127" spans="1:21" ht="11.25" customHeight="1" x14ac:dyDescent="0.25">
      <c r="A127" s="814" t="s">
        <v>617</v>
      </c>
      <c r="B127" s="782">
        <f t="shared" si="25"/>
        <v>11</v>
      </c>
      <c r="C127" s="823" t="s">
        <v>365</v>
      </c>
      <c r="D127" s="823" t="s">
        <v>433</v>
      </c>
      <c r="E127" s="823" t="s">
        <v>587</v>
      </c>
      <c r="F127" s="1421" t="s">
        <v>618</v>
      </c>
      <c r="G127" s="1422"/>
      <c r="H127" s="816">
        <v>-599</v>
      </c>
      <c r="I127" s="816">
        <v>-1710</v>
      </c>
      <c r="J127" s="816">
        <v>-4999.999999996</v>
      </c>
      <c r="K127" s="817">
        <v>0</v>
      </c>
      <c r="L127" s="824">
        <v>-5000</v>
      </c>
      <c r="M127" s="828" t="s">
        <v>619</v>
      </c>
      <c r="N127" s="828"/>
      <c r="O127" s="649">
        <f t="shared" si="20"/>
        <v>3.9999576983973384E-9</v>
      </c>
      <c r="P127" s="797">
        <f t="shared" si="21"/>
        <v>1.0000000000008</v>
      </c>
      <c r="Q127" s="649">
        <f t="shared" si="22"/>
        <v>3290</v>
      </c>
      <c r="R127" s="797">
        <f t="shared" si="23"/>
        <v>2.9239766081871346</v>
      </c>
      <c r="S127" s="649"/>
      <c r="T127" s="797" t="str">
        <f t="shared" si="26"/>
        <v/>
      </c>
      <c r="U127" s="798">
        <f t="shared" si="24"/>
        <v>11</v>
      </c>
    </row>
    <row r="128" spans="1:21" ht="11.25" customHeight="1" x14ac:dyDescent="0.25">
      <c r="A128" s="814" t="s">
        <v>620</v>
      </c>
      <c r="B128" s="782">
        <f t="shared" si="25"/>
        <v>11</v>
      </c>
      <c r="C128" s="823"/>
      <c r="D128" s="823"/>
      <c r="E128" s="823"/>
      <c r="F128" s="1421" t="s">
        <v>621</v>
      </c>
      <c r="G128" s="1422"/>
      <c r="H128" s="816">
        <v>-1142.6199999999999</v>
      </c>
      <c r="I128" s="816">
        <v>-972.78</v>
      </c>
      <c r="J128" s="816">
        <v>0</v>
      </c>
      <c r="K128" s="817">
        <v>0</v>
      </c>
      <c r="L128" s="818">
        <v>0</v>
      </c>
      <c r="O128" s="649">
        <f t="shared" si="20"/>
        <v>0</v>
      </c>
      <c r="P128" s="797" t="str">
        <f t="shared" si="21"/>
        <v/>
      </c>
      <c r="Q128" s="649">
        <f t="shared" si="22"/>
        <v>-972.78</v>
      </c>
      <c r="R128" s="797">
        <f t="shared" si="23"/>
        <v>0</v>
      </c>
      <c r="S128" s="649"/>
      <c r="T128" s="797" t="str">
        <f t="shared" si="26"/>
        <v/>
      </c>
      <c r="U128" s="798">
        <f t="shared" si="24"/>
        <v>11</v>
      </c>
    </row>
    <row r="129" spans="1:21" ht="11.25" customHeight="1" x14ac:dyDescent="0.25">
      <c r="A129" s="807" t="s">
        <v>622</v>
      </c>
      <c r="B129" s="782">
        <f t="shared" si="25"/>
        <v>7</v>
      </c>
      <c r="C129" s="807"/>
      <c r="D129" s="808"/>
      <c r="E129" s="808"/>
      <c r="F129" s="1423" t="s">
        <v>623</v>
      </c>
      <c r="G129" s="1424"/>
      <c r="H129" s="809">
        <f t="shared" ref="H129:L129" si="29">SUM(H130:H138)</f>
        <v>-13353536.449999999</v>
      </c>
      <c r="I129" s="809">
        <f t="shared" si="29"/>
        <v>-12971235.859999999</v>
      </c>
      <c r="J129" s="809">
        <f t="shared" si="29"/>
        <v>-12705743.030643739</v>
      </c>
      <c r="K129" s="809">
        <f t="shared" si="29"/>
        <v>0</v>
      </c>
      <c r="L129" s="811">
        <f t="shared" si="29"/>
        <v>-13453960</v>
      </c>
      <c r="O129" s="649">
        <f t="shared" si="20"/>
        <v>748216.96935626119</v>
      </c>
      <c r="P129" s="797">
        <f t="shared" si="21"/>
        <v>1.0588880923808792</v>
      </c>
      <c r="Q129" s="649">
        <f t="shared" si="22"/>
        <v>482724.1400000006</v>
      </c>
      <c r="R129" s="797">
        <f t="shared" si="23"/>
        <v>1.0372149689674983</v>
      </c>
      <c r="S129" s="649"/>
      <c r="T129" s="797" t="str">
        <f t="shared" si="26"/>
        <v/>
      </c>
      <c r="U129" s="798">
        <f t="shared" si="24"/>
        <v>7</v>
      </c>
    </row>
    <row r="130" spans="1:21" ht="11.25" customHeight="1" x14ac:dyDescent="0.25">
      <c r="A130" s="814" t="s">
        <v>624</v>
      </c>
      <c r="B130" s="782">
        <f t="shared" si="25"/>
        <v>11</v>
      </c>
      <c r="C130" s="823" t="s">
        <v>365</v>
      </c>
      <c r="D130" s="823" t="s">
        <v>433</v>
      </c>
      <c r="E130" s="823" t="s">
        <v>587</v>
      </c>
      <c r="F130" s="1421" t="s">
        <v>625</v>
      </c>
      <c r="G130" s="1422"/>
      <c r="H130" s="816">
        <v>-226270.35</v>
      </c>
      <c r="I130" s="816">
        <v>-169543.03</v>
      </c>
      <c r="J130" s="816">
        <v>-139999.999999992</v>
      </c>
      <c r="K130" s="817">
        <v>0</v>
      </c>
      <c r="L130" s="824">
        <v>0</v>
      </c>
      <c r="O130" s="649">
        <f t="shared" si="20"/>
        <v>-139999.999999992</v>
      </c>
      <c r="P130" s="797">
        <f t="shared" si="21"/>
        <v>0</v>
      </c>
      <c r="Q130" s="649">
        <f t="shared" si="22"/>
        <v>-169543.03</v>
      </c>
      <c r="R130" s="797">
        <f t="shared" si="23"/>
        <v>0</v>
      </c>
      <c r="S130" s="649"/>
      <c r="T130" s="797" t="str">
        <f t="shared" si="26"/>
        <v/>
      </c>
      <c r="U130" s="798">
        <f t="shared" si="24"/>
        <v>11</v>
      </c>
    </row>
    <row r="131" spans="1:21" ht="11.25" customHeight="1" x14ac:dyDescent="0.25">
      <c r="A131" s="814" t="s">
        <v>626</v>
      </c>
      <c r="B131" s="782">
        <f t="shared" si="25"/>
        <v>11</v>
      </c>
      <c r="C131" s="823" t="s">
        <v>365</v>
      </c>
      <c r="D131" s="823" t="s">
        <v>433</v>
      </c>
      <c r="E131" s="823" t="s">
        <v>366</v>
      </c>
      <c r="F131" s="1421" t="s">
        <v>627</v>
      </c>
      <c r="G131" s="1422"/>
      <c r="H131" s="816">
        <v>-816468.25</v>
      </c>
      <c r="I131" s="816">
        <v>-936945.32</v>
      </c>
      <c r="J131" s="816">
        <v>-799999.99999990396</v>
      </c>
      <c r="K131" s="817">
        <v>0</v>
      </c>
      <c r="L131" s="824">
        <v>-850000</v>
      </c>
      <c r="O131" s="649">
        <f t="shared" si="20"/>
        <v>50000.000000096043</v>
      </c>
      <c r="P131" s="797">
        <f t="shared" si="21"/>
        <v>1.0625000000001275</v>
      </c>
      <c r="Q131" s="649">
        <f t="shared" si="22"/>
        <v>-86945.319999999949</v>
      </c>
      <c r="R131" s="797">
        <f t="shared" si="23"/>
        <v>0.90720342143338739</v>
      </c>
      <c r="S131" s="649"/>
      <c r="T131" s="797" t="str">
        <f t="shared" si="26"/>
        <v/>
      </c>
      <c r="U131" s="798">
        <f t="shared" si="24"/>
        <v>11</v>
      </c>
    </row>
    <row r="132" spans="1:21" ht="11.25" customHeight="1" x14ac:dyDescent="0.25">
      <c r="A132" s="814" t="s">
        <v>628</v>
      </c>
      <c r="B132" s="782">
        <f t="shared" si="25"/>
        <v>11</v>
      </c>
      <c r="C132" s="826" t="s">
        <v>365</v>
      </c>
      <c r="D132" s="826" t="s">
        <v>400</v>
      </c>
      <c r="E132" s="826" t="s">
        <v>629</v>
      </c>
      <c r="F132" s="1421" t="s">
        <v>630</v>
      </c>
      <c r="G132" s="1422"/>
      <c r="H132" s="816">
        <v>-1236600.17</v>
      </c>
      <c r="I132" s="816">
        <v>-1020629.45</v>
      </c>
      <c r="J132" s="816">
        <v>-299999.999999939</v>
      </c>
      <c r="K132" s="817">
        <v>0</v>
      </c>
      <c r="L132" s="824">
        <v>-100000</v>
      </c>
      <c r="O132" s="649">
        <f t="shared" si="20"/>
        <v>-199999.999999939</v>
      </c>
      <c r="P132" s="797">
        <f t="shared" si="21"/>
        <v>0.33333333333340109</v>
      </c>
      <c r="Q132" s="649">
        <f t="shared" si="22"/>
        <v>-920629.45</v>
      </c>
      <c r="R132" s="797">
        <f t="shared" si="23"/>
        <v>9.7978752229812699E-2</v>
      </c>
      <c r="S132" s="649"/>
      <c r="T132" s="797" t="str">
        <f t="shared" si="26"/>
        <v/>
      </c>
      <c r="U132" s="798">
        <f t="shared" si="24"/>
        <v>11</v>
      </c>
    </row>
    <row r="133" spans="1:21" ht="11.25" customHeight="1" x14ac:dyDescent="0.25">
      <c r="A133" s="814" t="s">
        <v>631</v>
      </c>
      <c r="B133" s="782">
        <f t="shared" si="25"/>
        <v>11</v>
      </c>
      <c r="C133" s="826" t="s">
        <v>365</v>
      </c>
      <c r="D133" s="826" t="s">
        <v>400</v>
      </c>
      <c r="E133" s="826" t="s">
        <v>629</v>
      </c>
      <c r="F133" s="1421" t="s">
        <v>632</v>
      </c>
      <c r="G133" s="1422"/>
      <c r="H133" s="816">
        <v>-8855827.8900000006</v>
      </c>
      <c r="I133" s="816">
        <v>-7500087.1900000004</v>
      </c>
      <c r="J133" s="816">
        <v>-7099999.9999997597</v>
      </c>
      <c r="K133" s="817">
        <v>0</v>
      </c>
      <c r="L133" s="824">
        <f>-100000-7500000</f>
        <v>-7600000</v>
      </c>
      <c r="O133" s="649">
        <f t="shared" si="20"/>
        <v>500000.00000024028</v>
      </c>
      <c r="P133" s="797">
        <f t="shared" si="21"/>
        <v>1.0704225352113039</v>
      </c>
      <c r="Q133" s="649">
        <f t="shared" si="22"/>
        <v>99912.80999999959</v>
      </c>
      <c r="R133" s="797">
        <f t="shared" si="23"/>
        <v>1.0133215531325042</v>
      </c>
      <c r="S133" s="649"/>
      <c r="T133" s="797" t="str">
        <f t="shared" si="26"/>
        <v/>
      </c>
      <c r="U133" s="798">
        <f t="shared" si="24"/>
        <v>11</v>
      </c>
    </row>
    <row r="134" spans="1:21" ht="11.25" customHeight="1" x14ac:dyDescent="0.25">
      <c r="A134" s="814" t="s">
        <v>633</v>
      </c>
      <c r="B134" s="782">
        <f t="shared" si="25"/>
        <v>11</v>
      </c>
      <c r="C134" s="826" t="s">
        <v>600</v>
      </c>
      <c r="D134" s="826" t="s">
        <v>379</v>
      </c>
      <c r="E134" s="826" t="s">
        <v>601</v>
      </c>
      <c r="F134" s="1421" t="s">
        <v>634</v>
      </c>
      <c r="G134" s="1422"/>
      <c r="H134" s="816">
        <v>-1278998.45</v>
      </c>
      <c r="I134" s="816">
        <v>-2215890.1</v>
      </c>
      <c r="J134" s="816">
        <v>-2616095.8245606702</v>
      </c>
      <c r="K134" s="817">
        <v>0</v>
      </c>
      <c r="L134" s="824">
        <v>-2753960</v>
      </c>
      <c r="O134" s="649">
        <f t="shared" si="20"/>
        <v>137864.17543932982</v>
      </c>
      <c r="P134" s="797">
        <f t="shared" si="21"/>
        <v>1.0526984425207291</v>
      </c>
      <c r="Q134" s="649">
        <f t="shared" si="22"/>
        <v>538069.89999999991</v>
      </c>
      <c r="R134" s="797">
        <f t="shared" si="23"/>
        <v>1.2428233692636652</v>
      </c>
      <c r="S134" s="649"/>
      <c r="T134" s="797" t="str">
        <f t="shared" si="26"/>
        <v/>
      </c>
      <c r="U134" s="798">
        <f t="shared" si="24"/>
        <v>11</v>
      </c>
    </row>
    <row r="135" spans="1:21" ht="11.25" customHeight="1" x14ac:dyDescent="0.25">
      <c r="A135" s="814" t="s">
        <v>635</v>
      </c>
      <c r="B135" s="782">
        <f t="shared" si="25"/>
        <v>11</v>
      </c>
      <c r="C135" s="826" t="s">
        <v>365</v>
      </c>
      <c r="D135" s="826" t="s">
        <v>433</v>
      </c>
      <c r="E135" s="826" t="s">
        <v>581</v>
      </c>
      <c r="F135" s="1421" t="s">
        <v>636</v>
      </c>
      <c r="G135" s="1422"/>
      <c r="H135" s="816">
        <v>-504853.28999999899</v>
      </c>
      <c r="I135" s="816">
        <v>-634431.09999999905</v>
      </c>
      <c r="J135" s="816">
        <v>-599647.20608354697</v>
      </c>
      <c r="K135" s="817">
        <v>0</v>
      </c>
      <c r="L135" s="824">
        <v>-700000</v>
      </c>
      <c r="M135" s="828" t="s">
        <v>637</v>
      </c>
      <c r="N135" s="828"/>
      <c r="O135" s="649">
        <f t="shared" si="20"/>
        <v>100352.79391645303</v>
      </c>
      <c r="P135" s="797">
        <f t="shared" si="21"/>
        <v>1.1673530584289442</v>
      </c>
      <c r="Q135" s="649">
        <f t="shared" si="22"/>
        <v>65568.900000000955</v>
      </c>
      <c r="R135" s="797">
        <f t="shared" si="23"/>
        <v>1.103350702700421</v>
      </c>
      <c r="S135" s="649"/>
      <c r="T135" s="797" t="str">
        <f t="shared" si="26"/>
        <v/>
      </c>
      <c r="U135" s="798">
        <f t="shared" si="24"/>
        <v>11</v>
      </c>
    </row>
    <row r="136" spans="1:21" ht="11.25" customHeight="1" x14ac:dyDescent="0.25">
      <c r="A136" s="814" t="s">
        <v>638</v>
      </c>
      <c r="B136" s="782">
        <f t="shared" si="25"/>
        <v>11</v>
      </c>
      <c r="C136" s="826" t="s">
        <v>365</v>
      </c>
      <c r="D136" s="826" t="s">
        <v>379</v>
      </c>
      <c r="E136" s="826" t="s">
        <v>380</v>
      </c>
      <c r="F136" s="1421" t="s">
        <v>639</v>
      </c>
      <c r="G136" s="1422"/>
      <c r="H136" s="816">
        <v>-434518.05</v>
      </c>
      <c r="I136" s="816">
        <v>-492176.67</v>
      </c>
      <c r="J136" s="816">
        <v>-449999.99999998801</v>
      </c>
      <c r="K136" s="817">
        <v>0</v>
      </c>
      <c r="L136" s="824">
        <v>-550000</v>
      </c>
      <c r="O136" s="649">
        <f t="shared" si="20"/>
        <v>100000.00000001199</v>
      </c>
      <c r="P136" s="797">
        <f t="shared" si="21"/>
        <v>1.2222222222222547</v>
      </c>
      <c r="Q136" s="649">
        <f t="shared" si="22"/>
        <v>57823.330000000016</v>
      </c>
      <c r="R136" s="797">
        <f t="shared" si="23"/>
        <v>1.1174849063853434</v>
      </c>
      <c r="S136" s="649"/>
      <c r="T136" s="797" t="str">
        <f t="shared" si="26"/>
        <v/>
      </c>
      <c r="U136" s="798">
        <f t="shared" si="24"/>
        <v>11</v>
      </c>
    </row>
    <row r="137" spans="1:21" ht="11.25" customHeight="1" x14ac:dyDescent="0.25">
      <c r="A137" s="859" t="s">
        <v>640</v>
      </c>
      <c r="B137" s="782">
        <f t="shared" si="25"/>
        <v>11</v>
      </c>
      <c r="C137" s="860" t="s">
        <v>365</v>
      </c>
      <c r="D137" s="860" t="s">
        <v>379</v>
      </c>
      <c r="E137" s="860" t="s">
        <v>429</v>
      </c>
      <c r="F137" s="1442" t="s">
        <v>641</v>
      </c>
      <c r="G137" s="1443"/>
      <c r="H137" s="861">
        <v>0</v>
      </c>
      <c r="I137" s="861">
        <v>0</v>
      </c>
      <c r="J137" s="861">
        <v>-699999.99999993597</v>
      </c>
      <c r="K137" s="862">
        <v>0</v>
      </c>
      <c r="L137" s="863">
        <v>-900000</v>
      </c>
      <c r="O137" s="649">
        <f t="shared" si="20"/>
        <v>200000.00000006403</v>
      </c>
      <c r="P137" s="797">
        <f t="shared" si="21"/>
        <v>1.2857142857144033</v>
      </c>
      <c r="Q137" s="649">
        <f t="shared" si="22"/>
        <v>900000</v>
      </c>
      <c r="R137" s="797" t="str">
        <f t="shared" si="23"/>
        <v/>
      </c>
      <c r="S137" s="649"/>
      <c r="T137" s="797" t="str">
        <f t="shared" si="26"/>
        <v/>
      </c>
      <c r="U137" s="798">
        <f t="shared" si="24"/>
        <v>11</v>
      </c>
    </row>
    <row r="138" spans="1:21" ht="11.25" customHeight="1" x14ac:dyDescent="0.25">
      <c r="A138" s="814" t="s">
        <v>642</v>
      </c>
      <c r="B138" s="782">
        <f t="shared" si="25"/>
        <v>11</v>
      </c>
      <c r="C138" s="826"/>
      <c r="D138" s="826"/>
      <c r="E138" s="826"/>
      <c r="F138" s="1421" t="s">
        <v>643</v>
      </c>
      <c r="G138" s="1422"/>
      <c r="H138" s="816">
        <v>0</v>
      </c>
      <c r="I138" s="816">
        <v>-1533</v>
      </c>
      <c r="J138" s="816">
        <v>0</v>
      </c>
      <c r="K138" s="817">
        <v>0</v>
      </c>
      <c r="L138" s="818"/>
      <c r="M138" s="828" t="s">
        <v>644</v>
      </c>
      <c r="N138" s="828"/>
      <c r="O138" s="649">
        <f t="shared" si="20"/>
        <v>0</v>
      </c>
      <c r="P138" s="797" t="str">
        <f t="shared" si="21"/>
        <v/>
      </c>
      <c r="Q138" s="649">
        <f t="shared" si="22"/>
        <v>-1533</v>
      </c>
      <c r="R138" s="797">
        <f t="shared" si="23"/>
        <v>0</v>
      </c>
      <c r="S138" s="649"/>
      <c r="T138" s="797" t="str">
        <f t="shared" si="26"/>
        <v/>
      </c>
      <c r="U138" s="798">
        <f t="shared" si="24"/>
        <v>11</v>
      </c>
    </row>
    <row r="139" spans="1:21" ht="11.25" customHeight="1" x14ac:dyDescent="0.25">
      <c r="A139" s="807" t="s">
        <v>645</v>
      </c>
      <c r="B139" s="782">
        <f t="shared" si="25"/>
        <v>7</v>
      </c>
      <c r="C139" s="807"/>
      <c r="D139" s="808"/>
      <c r="E139" s="808"/>
      <c r="F139" s="1423" t="s">
        <v>646</v>
      </c>
      <c r="G139" s="1424"/>
      <c r="H139" s="809">
        <f t="shared" ref="H139:L139" si="30">SUM(H140:H148)</f>
        <v>-30327520.59999999</v>
      </c>
      <c r="I139" s="809">
        <f t="shared" si="30"/>
        <v>-32999748.190000001</v>
      </c>
      <c r="J139" s="809">
        <f t="shared" si="30"/>
        <v>-32112701.835206844</v>
      </c>
      <c r="K139" s="809">
        <f t="shared" si="30"/>
        <v>0</v>
      </c>
      <c r="L139" s="811">
        <f t="shared" si="30"/>
        <v>-28849705.999999981</v>
      </c>
      <c r="M139" s="864" t="s">
        <v>647</v>
      </c>
      <c r="N139" s="864"/>
      <c r="O139" s="649">
        <f t="shared" ref="O139:O202" si="31">-L139+J139</f>
        <v>-3262995.8352068625</v>
      </c>
      <c r="P139" s="797">
        <f t="shared" ref="P139:P202" si="32">IF(J139=0,"",L139/J139)</f>
        <v>0.89838924635019446</v>
      </c>
      <c r="Q139" s="649">
        <f t="shared" ref="Q139:Q202" si="33">-L139+I139</f>
        <v>-4150042.19000002</v>
      </c>
      <c r="R139" s="797">
        <f t="shared" ref="R139:R202" si="34">IF(I139=0,"",L139/I139)</f>
        <v>0.87424018613397725</v>
      </c>
      <c r="S139" s="649"/>
      <c r="T139" s="797" t="str">
        <f t="shared" si="26"/>
        <v/>
      </c>
      <c r="U139" s="798">
        <f t="shared" ref="U139:U202" si="35">LEN(A139)</f>
        <v>7</v>
      </c>
    </row>
    <row r="140" spans="1:21" ht="11.25" customHeight="1" x14ac:dyDescent="0.25">
      <c r="A140" s="814" t="s">
        <v>648</v>
      </c>
      <c r="B140" s="782">
        <f t="shared" ref="B140:B203" si="36">LEN(A140)</f>
        <v>11</v>
      </c>
      <c r="C140" s="858"/>
      <c r="D140" s="858"/>
      <c r="E140" s="858"/>
      <c r="F140" s="1421" t="s">
        <v>649</v>
      </c>
      <c r="G140" s="1422"/>
      <c r="H140" s="816">
        <v>-3238794.12</v>
      </c>
      <c r="I140" s="816">
        <v>-1489714.86</v>
      </c>
      <c r="J140" s="816">
        <v>-2000000</v>
      </c>
      <c r="K140" s="817">
        <v>0</v>
      </c>
      <c r="L140" s="853">
        <v>-400000</v>
      </c>
      <c r="O140" s="649">
        <f t="shared" si="31"/>
        <v>-1600000</v>
      </c>
      <c r="P140" s="797">
        <f t="shared" si="32"/>
        <v>0.2</v>
      </c>
      <c r="Q140" s="649">
        <f t="shared" si="33"/>
        <v>-1089714.8600000001</v>
      </c>
      <c r="R140" s="797">
        <f t="shared" si="34"/>
        <v>0.26850775993467635</v>
      </c>
      <c r="S140" s="649"/>
      <c r="T140" s="797" t="str">
        <f t="shared" si="26"/>
        <v/>
      </c>
      <c r="U140" s="798">
        <f t="shared" si="35"/>
        <v>11</v>
      </c>
    </row>
    <row r="141" spans="1:21" ht="11.25" customHeight="1" x14ac:dyDescent="0.25">
      <c r="A141" s="814" t="s">
        <v>650</v>
      </c>
      <c r="B141" s="782">
        <f t="shared" si="36"/>
        <v>11</v>
      </c>
      <c r="C141" s="826"/>
      <c r="D141" s="858"/>
      <c r="E141" s="858"/>
      <c r="F141" s="1421" t="s">
        <v>651</v>
      </c>
      <c r="G141" s="1422"/>
      <c r="H141" s="816">
        <v>-929</v>
      </c>
      <c r="I141" s="816">
        <v>0</v>
      </c>
      <c r="J141" s="816">
        <v>0</v>
      </c>
      <c r="K141" s="817">
        <v>0</v>
      </c>
      <c r="L141" s="865">
        <v>0</v>
      </c>
      <c r="O141" s="649">
        <f t="shared" si="31"/>
        <v>0</v>
      </c>
      <c r="P141" s="797" t="str">
        <f t="shared" si="32"/>
        <v/>
      </c>
      <c r="Q141" s="649">
        <f t="shared" si="33"/>
        <v>0</v>
      </c>
      <c r="R141" s="797" t="str">
        <f t="shared" si="34"/>
        <v/>
      </c>
      <c r="S141" s="649"/>
      <c r="T141" s="797" t="str">
        <f t="shared" ref="T141:T204" si="37">IF(K141=0,"",L141/K141)</f>
        <v/>
      </c>
      <c r="U141" s="798">
        <f t="shared" si="35"/>
        <v>11</v>
      </c>
    </row>
    <row r="142" spans="1:21" ht="11.25" customHeight="1" x14ac:dyDescent="0.25">
      <c r="A142" s="814" t="s">
        <v>652</v>
      </c>
      <c r="B142" s="782">
        <f t="shared" si="36"/>
        <v>11</v>
      </c>
      <c r="C142" s="823" t="s">
        <v>365</v>
      </c>
      <c r="D142" s="823" t="s">
        <v>433</v>
      </c>
      <c r="E142" s="823" t="s">
        <v>587</v>
      </c>
      <c r="F142" s="1421" t="s">
        <v>653</v>
      </c>
      <c r="G142" s="1422"/>
      <c r="H142" s="816">
        <v>-2592689.21999999</v>
      </c>
      <c r="I142" s="816">
        <v>-3654037.6600000099</v>
      </c>
      <c r="J142" s="816">
        <v>-2900000.0000000098</v>
      </c>
      <c r="K142" s="817">
        <v>0</v>
      </c>
      <c r="L142" s="824">
        <v>-1000000</v>
      </c>
      <c r="O142" s="649">
        <f t="shared" si="31"/>
        <v>-1900000.0000000098</v>
      </c>
      <c r="P142" s="797">
        <f t="shared" si="32"/>
        <v>0.34482758620689541</v>
      </c>
      <c r="Q142" s="649">
        <f t="shared" si="33"/>
        <v>-2654037.6600000099</v>
      </c>
      <c r="R142" s="797">
        <f t="shared" si="34"/>
        <v>0.27366986688363726</v>
      </c>
      <c r="S142" s="649"/>
      <c r="T142" s="797" t="str">
        <f t="shared" si="37"/>
        <v/>
      </c>
      <c r="U142" s="798">
        <f t="shared" si="35"/>
        <v>11</v>
      </c>
    </row>
    <row r="143" spans="1:21" ht="11.25" customHeight="1" x14ac:dyDescent="0.25">
      <c r="A143" s="814" t="s">
        <v>654</v>
      </c>
      <c r="B143" s="782">
        <f t="shared" si="36"/>
        <v>11</v>
      </c>
      <c r="C143" s="823" t="s">
        <v>365</v>
      </c>
      <c r="D143" s="823" t="s">
        <v>433</v>
      </c>
      <c r="E143" s="823" t="s">
        <v>587</v>
      </c>
      <c r="F143" s="1421" t="s">
        <v>655</v>
      </c>
      <c r="G143" s="1422"/>
      <c r="H143" s="816">
        <v>-94187.940000000104</v>
      </c>
      <c r="I143" s="816">
        <v>-65961.8</v>
      </c>
      <c r="J143" s="816">
        <v>-63999.999999995998</v>
      </c>
      <c r="K143" s="817">
        <v>0</v>
      </c>
      <c r="L143" s="824">
        <v>-125000</v>
      </c>
      <c r="O143" s="649">
        <f t="shared" si="31"/>
        <v>61000.000000004002</v>
      </c>
      <c r="P143" s="797">
        <f t="shared" si="32"/>
        <v>1.9531250000001221</v>
      </c>
      <c r="Q143" s="649">
        <f t="shared" si="33"/>
        <v>59038.2</v>
      </c>
      <c r="R143" s="797">
        <f t="shared" si="34"/>
        <v>1.8950362179321971</v>
      </c>
      <c r="S143" s="649"/>
      <c r="T143" s="797" t="str">
        <f t="shared" si="37"/>
        <v/>
      </c>
      <c r="U143" s="798">
        <f t="shared" si="35"/>
        <v>11</v>
      </c>
    </row>
    <row r="144" spans="1:21" ht="11.25" customHeight="1" x14ac:dyDescent="0.25">
      <c r="A144" s="814" t="s">
        <v>656</v>
      </c>
      <c r="B144" s="782">
        <f t="shared" si="36"/>
        <v>11</v>
      </c>
      <c r="C144" s="823" t="s">
        <v>365</v>
      </c>
      <c r="D144" s="823" t="s">
        <v>433</v>
      </c>
      <c r="E144" s="823" t="s">
        <v>587</v>
      </c>
      <c r="F144" s="1421" t="s">
        <v>657</v>
      </c>
      <c r="G144" s="1422"/>
      <c r="H144" s="816">
        <v>-190794.35</v>
      </c>
      <c r="I144" s="816">
        <v>-2203147.31</v>
      </c>
      <c r="J144" s="816">
        <v>-1524000</v>
      </c>
      <c r="K144" s="817">
        <v>0</v>
      </c>
      <c r="L144" s="824">
        <v>-250000</v>
      </c>
      <c r="M144" s="828" t="s">
        <v>658</v>
      </c>
      <c r="N144" s="828"/>
      <c r="O144" s="649">
        <f t="shared" si="31"/>
        <v>-1274000</v>
      </c>
      <c r="P144" s="797">
        <f t="shared" si="32"/>
        <v>0.16404199475065617</v>
      </c>
      <c r="Q144" s="649">
        <f t="shared" si="33"/>
        <v>-1953147.31</v>
      </c>
      <c r="R144" s="797">
        <f t="shared" si="34"/>
        <v>0.11347402820740116</v>
      </c>
      <c r="S144" s="649"/>
      <c r="T144" s="797" t="str">
        <f t="shared" si="37"/>
        <v/>
      </c>
      <c r="U144" s="798">
        <f t="shared" si="35"/>
        <v>11</v>
      </c>
    </row>
    <row r="145" spans="1:21" ht="11.25" customHeight="1" x14ac:dyDescent="0.25">
      <c r="A145" s="814" t="s">
        <v>659</v>
      </c>
      <c r="B145" s="782">
        <f t="shared" si="36"/>
        <v>11</v>
      </c>
      <c r="C145" s="815"/>
      <c r="D145" s="733"/>
      <c r="E145" s="733"/>
      <c r="F145" s="1421" t="s">
        <v>660</v>
      </c>
      <c r="G145" s="1422"/>
      <c r="H145" s="816">
        <v>532.4</v>
      </c>
      <c r="I145" s="816">
        <v>11972.95</v>
      </c>
      <c r="J145" s="816">
        <v>0</v>
      </c>
      <c r="K145" s="817">
        <v>0</v>
      </c>
      <c r="L145" s="818"/>
      <c r="O145" s="649">
        <f t="shared" si="31"/>
        <v>0</v>
      </c>
      <c r="P145" s="797" t="str">
        <f t="shared" si="32"/>
        <v/>
      </c>
      <c r="Q145" s="649">
        <f t="shared" si="33"/>
        <v>11972.95</v>
      </c>
      <c r="R145" s="797">
        <f t="shared" si="34"/>
        <v>0</v>
      </c>
      <c r="S145" s="649"/>
      <c r="T145" s="797" t="str">
        <f t="shared" si="37"/>
        <v/>
      </c>
      <c r="U145" s="798">
        <f t="shared" si="35"/>
        <v>11</v>
      </c>
    </row>
    <row r="146" spans="1:21" ht="11.25" customHeight="1" x14ac:dyDescent="0.25">
      <c r="A146" s="814" t="s">
        <v>661</v>
      </c>
      <c r="B146" s="782">
        <f t="shared" si="36"/>
        <v>11</v>
      </c>
      <c r="C146" s="823" t="s">
        <v>365</v>
      </c>
      <c r="D146" s="823" t="s">
        <v>366</v>
      </c>
      <c r="E146" s="823" t="s">
        <v>366</v>
      </c>
      <c r="F146" s="1421" t="s">
        <v>662</v>
      </c>
      <c r="G146" s="1422"/>
      <c r="H146" s="816">
        <v>-6199120.2599999998</v>
      </c>
      <c r="I146" s="816">
        <v>-6751539.4699999904</v>
      </c>
      <c r="J146" s="816">
        <v>-6649145.2521631904</v>
      </c>
      <c r="K146" s="817">
        <v>0</v>
      </c>
      <c r="L146" s="866">
        <f>-7072247-20000+187247</f>
        <v>-6905000</v>
      </c>
      <c r="O146" s="649">
        <f t="shared" si="31"/>
        <v>255854.74783680961</v>
      </c>
      <c r="P146" s="797">
        <f t="shared" si="32"/>
        <v>1.0384793440560758</v>
      </c>
      <c r="Q146" s="649">
        <f t="shared" si="33"/>
        <v>153460.53000000957</v>
      </c>
      <c r="R146" s="797">
        <f t="shared" si="34"/>
        <v>1.0227297093769356</v>
      </c>
      <c r="S146" s="649"/>
      <c r="T146" s="797" t="str">
        <f t="shared" si="37"/>
        <v/>
      </c>
      <c r="U146" s="798">
        <f t="shared" si="35"/>
        <v>11</v>
      </c>
    </row>
    <row r="147" spans="1:21" ht="11.25" customHeight="1" x14ac:dyDescent="0.25">
      <c r="A147" s="814" t="s">
        <v>663</v>
      </c>
      <c r="B147" s="782">
        <f t="shared" si="36"/>
        <v>11</v>
      </c>
      <c r="C147" s="823" t="s">
        <v>365</v>
      </c>
      <c r="D147" s="823" t="s">
        <v>366</v>
      </c>
      <c r="E147" s="823" t="s">
        <v>366</v>
      </c>
      <c r="F147" s="1421" t="s">
        <v>664</v>
      </c>
      <c r="G147" s="1422"/>
      <c r="H147" s="816">
        <v>-12778799.890000001</v>
      </c>
      <c r="I147" s="816">
        <v>-13075164.6</v>
      </c>
      <c r="J147" s="816">
        <v>-13151958.6907572</v>
      </c>
      <c r="K147" s="817">
        <v>0</v>
      </c>
      <c r="L147" s="866">
        <f>-14306805-55000+111099</f>
        <v>-14250706</v>
      </c>
      <c r="O147" s="649">
        <f t="shared" si="31"/>
        <v>1098747.3092427999</v>
      </c>
      <c r="P147" s="797">
        <f t="shared" si="32"/>
        <v>1.0835424848174871</v>
      </c>
      <c r="Q147" s="649">
        <f t="shared" si="33"/>
        <v>1175541.4000000004</v>
      </c>
      <c r="R147" s="797">
        <f t="shared" si="34"/>
        <v>1.0899064322295415</v>
      </c>
      <c r="S147" s="649"/>
      <c r="T147" s="797" t="str">
        <f t="shared" si="37"/>
        <v/>
      </c>
      <c r="U147" s="798">
        <f t="shared" si="35"/>
        <v>11</v>
      </c>
    </row>
    <row r="148" spans="1:21" ht="11.25" customHeight="1" x14ac:dyDescent="0.25">
      <c r="A148" s="814" t="s">
        <v>665</v>
      </c>
      <c r="B148" s="782">
        <f t="shared" si="36"/>
        <v>11</v>
      </c>
      <c r="C148" s="823" t="s">
        <v>365</v>
      </c>
      <c r="D148" s="823" t="s">
        <v>366</v>
      </c>
      <c r="E148" s="823" t="s">
        <v>366</v>
      </c>
      <c r="F148" s="1421" t="s">
        <v>666</v>
      </c>
      <c r="G148" s="1422"/>
      <c r="H148" s="816">
        <v>-5232738.22</v>
      </c>
      <c r="I148" s="816">
        <v>-5772155.4400000004</v>
      </c>
      <c r="J148" s="816">
        <v>-5823597.8922864497</v>
      </c>
      <c r="K148" s="817">
        <v>0</v>
      </c>
      <c r="L148" s="866">
        <f>-5456653.99999998+5000-169000-298346</f>
        <v>-5918999.9999999804</v>
      </c>
      <c r="O148" s="649">
        <f t="shared" si="31"/>
        <v>95402.107713530771</v>
      </c>
      <c r="P148" s="797">
        <f t="shared" si="32"/>
        <v>1.0163819874720221</v>
      </c>
      <c r="Q148" s="649">
        <f t="shared" si="33"/>
        <v>146844.55999998003</v>
      </c>
      <c r="R148" s="797">
        <f t="shared" si="34"/>
        <v>1.0254401603571472</v>
      </c>
      <c r="S148" s="649"/>
      <c r="T148" s="797" t="str">
        <f t="shared" si="37"/>
        <v/>
      </c>
      <c r="U148" s="798">
        <f t="shared" si="35"/>
        <v>11</v>
      </c>
    </row>
    <row r="149" spans="1:21" ht="11.25" customHeight="1" x14ac:dyDescent="0.25">
      <c r="A149" s="807" t="s">
        <v>667</v>
      </c>
      <c r="B149" s="782">
        <f t="shared" si="36"/>
        <v>7</v>
      </c>
      <c r="C149" s="807"/>
      <c r="D149" s="808"/>
      <c r="E149" s="808"/>
      <c r="F149" s="1423" t="s">
        <v>668</v>
      </c>
      <c r="G149" s="1424"/>
      <c r="H149" s="809">
        <f t="shared" ref="H149:L149" si="38">SUM(H150)</f>
        <v>-99178.03</v>
      </c>
      <c r="I149" s="809">
        <f t="shared" si="38"/>
        <v>-120156.37</v>
      </c>
      <c r="J149" s="809">
        <f t="shared" si="38"/>
        <v>-99999.999999995998</v>
      </c>
      <c r="K149" s="809">
        <f t="shared" si="38"/>
        <v>0</v>
      </c>
      <c r="L149" s="811">
        <f t="shared" si="38"/>
        <v>-125000</v>
      </c>
      <c r="O149" s="649">
        <f t="shared" si="31"/>
        <v>25000.000000004002</v>
      </c>
      <c r="P149" s="797">
        <f t="shared" si="32"/>
        <v>1.25000000000005</v>
      </c>
      <c r="Q149" s="649">
        <f t="shared" si="33"/>
        <v>4843.6300000000047</v>
      </c>
      <c r="R149" s="797">
        <f t="shared" si="34"/>
        <v>1.040311054669844</v>
      </c>
      <c r="S149" s="649"/>
      <c r="T149" s="797" t="str">
        <f t="shared" si="37"/>
        <v/>
      </c>
      <c r="U149" s="798">
        <f t="shared" si="35"/>
        <v>7</v>
      </c>
    </row>
    <row r="150" spans="1:21" ht="11.25" customHeight="1" x14ac:dyDescent="0.25">
      <c r="A150" s="814" t="s">
        <v>669</v>
      </c>
      <c r="B150" s="782">
        <f t="shared" si="36"/>
        <v>11</v>
      </c>
      <c r="C150" s="826" t="s">
        <v>365</v>
      </c>
      <c r="D150" s="826" t="s">
        <v>379</v>
      </c>
      <c r="E150" s="826" t="s">
        <v>366</v>
      </c>
      <c r="F150" s="1421" t="s">
        <v>670</v>
      </c>
      <c r="G150" s="1422"/>
      <c r="H150" s="816">
        <v>-99178.03</v>
      </c>
      <c r="I150" s="816">
        <v>-120156.37</v>
      </c>
      <c r="J150" s="816">
        <v>-99999.999999995998</v>
      </c>
      <c r="K150" s="817">
        <v>0</v>
      </c>
      <c r="L150" s="824">
        <v>-125000</v>
      </c>
      <c r="O150" s="649">
        <f t="shared" si="31"/>
        <v>25000.000000004002</v>
      </c>
      <c r="P150" s="797">
        <f t="shared" si="32"/>
        <v>1.25000000000005</v>
      </c>
      <c r="Q150" s="649">
        <f t="shared" si="33"/>
        <v>4843.6300000000047</v>
      </c>
      <c r="R150" s="797">
        <f t="shared" si="34"/>
        <v>1.040311054669844</v>
      </c>
      <c r="S150" s="649"/>
      <c r="T150" s="797" t="str">
        <f t="shared" si="37"/>
        <v/>
      </c>
      <c r="U150" s="798">
        <f t="shared" si="35"/>
        <v>11</v>
      </c>
    </row>
    <row r="151" spans="1:21" ht="11.25" customHeight="1" x14ac:dyDescent="0.25">
      <c r="A151" s="807" t="s">
        <v>671</v>
      </c>
      <c r="B151" s="782">
        <f t="shared" si="36"/>
        <v>7</v>
      </c>
      <c r="C151" s="807"/>
      <c r="D151" s="808"/>
      <c r="E151" s="808"/>
      <c r="F151" s="1423" t="s">
        <v>672</v>
      </c>
      <c r="G151" s="1424"/>
      <c r="H151" s="809">
        <f t="shared" ref="H151:L151" si="39">SUM(H152:H154)</f>
        <v>-1920028.44</v>
      </c>
      <c r="I151" s="809">
        <f t="shared" si="39"/>
        <v>-1776114.44</v>
      </c>
      <c r="J151" s="809">
        <f t="shared" si="39"/>
        <v>-1500351.5200643081</v>
      </c>
      <c r="K151" s="809">
        <f t="shared" si="39"/>
        <v>0</v>
      </c>
      <c r="L151" s="811">
        <f t="shared" si="39"/>
        <v>-2000000</v>
      </c>
      <c r="O151" s="649">
        <f t="shared" si="31"/>
        <v>499648.47993569192</v>
      </c>
      <c r="P151" s="797">
        <f t="shared" si="32"/>
        <v>1.3330209442612995</v>
      </c>
      <c r="Q151" s="649">
        <f t="shared" si="33"/>
        <v>223885.56000000006</v>
      </c>
      <c r="R151" s="797">
        <f t="shared" si="34"/>
        <v>1.1260535666834621</v>
      </c>
      <c r="S151" s="649"/>
      <c r="T151" s="797" t="str">
        <f t="shared" si="37"/>
        <v/>
      </c>
      <c r="U151" s="798">
        <f t="shared" si="35"/>
        <v>7</v>
      </c>
    </row>
    <row r="152" spans="1:21" ht="11.25" customHeight="1" x14ac:dyDescent="0.25">
      <c r="A152" s="814" t="s">
        <v>673</v>
      </c>
      <c r="B152" s="782">
        <f t="shared" si="36"/>
        <v>11</v>
      </c>
      <c r="C152" s="822" t="s">
        <v>365</v>
      </c>
      <c r="D152" s="823" t="s">
        <v>400</v>
      </c>
      <c r="E152" s="823" t="s">
        <v>366</v>
      </c>
      <c r="F152" s="1421" t="s">
        <v>674</v>
      </c>
      <c r="G152" s="1422"/>
      <c r="H152" s="816">
        <v>-1384255.1</v>
      </c>
      <c r="I152" s="816">
        <v>-562991.74</v>
      </c>
      <c r="J152" s="816">
        <v>-499999.99999999203</v>
      </c>
      <c r="K152" s="817">
        <v>0</v>
      </c>
      <c r="L152" s="824">
        <v>-500000</v>
      </c>
      <c r="O152" s="649">
        <f t="shared" si="31"/>
        <v>7.9744495451450348E-9</v>
      </c>
      <c r="P152" s="797">
        <f t="shared" si="32"/>
        <v>1.000000000000016</v>
      </c>
      <c r="Q152" s="649">
        <f t="shared" si="33"/>
        <v>-62991.739999999991</v>
      </c>
      <c r="R152" s="797">
        <f t="shared" si="34"/>
        <v>0.88811249699684758</v>
      </c>
      <c r="S152" s="649"/>
      <c r="T152" s="797" t="str">
        <f t="shared" si="37"/>
        <v/>
      </c>
      <c r="U152" s="798">
        <f t="shared" si="35"/>
        <v>11</v>
      </c>
    </row>
    <row r="153" spans="1:21" ht="11.25" customHeight="1" x14ac:dyDescent="0.25">
      <c r="A153" s="814" t="s">
        <v>675</v>
      </c>
      <c r="B153" s="782">
        <f t="shared" si="36"/>
        <v>11</v>
      </c>
      <c r="C153" s="822" t="s">
        <v>365</v>
      </c>
      <c r="D153" s="823" t="s">
        <v>400</v>
      </c>
      <c r="E153" s="823" t="s">
        <v>366</v>
      </c>
      <c r="F153" s="1421" t="s">
        <v>676</v>
      </c>
      <c r="G153" s="1422"/>
      <c r="H153" s="816">
        <v>-535773.34</v>
      </c>
      <c r="I153" s="816">
        <v>-1212958.3799999999</v>
      </c>
      <c r="J153" s="816">
        <v>-999999.99999999604</v>
      </c>
      <c r="K153" s="817">
        <v>0</v>
      </c>
      <c r="L153" s="824">
        <v>-1500000</v>
      </c>
      <c r="O153" s="649">
        <f t="shared" si="31"/>
        <v>500000.00000000396</v>
      </c>
      <c r="P153" s="797">
        <f t="shared" si="32"/>
        <v>1.500000000000006</v>
      </c>
      <c r="Q153" s="649">
        <f t="shared" si="33"/>
        <v>287041.62000000011</v>
      </c>
      <c r="R153" s="797">
        <f t="shared" si="34"/>
        <v>1.2366458938187146</v>
      </c>
      <c r="S153" s="649"/>
      <c r="T153" s="797" t="str">
        <f t="shared" si="37"/>
        <v/>
      </c>
      <c r="U153" s="798">
        <f t="shared" si="35"/>
        <v>11</v>
      </c>
    </row>
    <row r="154" spans="1:21" ht="11.25" customHeight="1" x14ac:dyDescent="0.25">
      <c r="A154" s="814" t="s">
        <v>677</v>
      </c>
      <c r="B154" s="782">
        <f t="shared" si="36"/>
        <v>11</v>
      </c>
      <c r="C154" s="822"/>
      <c r="D154" s="823"/>
      <c r="E154" s="823"/>
      <c r="F154" s="1421" t="s">
        <v>678</v>
      </c>
      <c r="G154" s="1422"/>
      <c r="H154" s="816">
        <v>0</v>
      </c>
      <c r="I154" s="816">
        <v>-164.32</v>
      </c>
      <c r="J154" s="816">
        <v>-351.52006432000002</v>
      </c>
      <c r="K154" s="817">
        <v>0</v>
      </c>
      <c r="L154" s="824">
        <v>0</v>
      </c>
      <c r="O154" s="649">
        <f t="shared" si="31"/>
        <v>-351.52006432000002</v>
      </c>
      <c r="P154" s="797">
        <f t="shared" si="32"/>
        <v>0</v>
      </c>
      <c r="Q154" s="649">
        <f t="shared" si="33"/>
        <v>-164.32</v>
      </c>
      <c r="R154" s="797">
        <f t="shared" si="34"/>
        <v>0</v>
      </c>
      <c r="S154" s="649"/>
      <c r="T154" s="797" t="str">
        <f t="shared" si="37"/>
        <v/>
      </c>
      <c r="U154" s="798">
        <f t="shared" si="35"/>
        <v>11</v>
      </c>
    </row>
    <row r="155" spans="1:21" ht="11.25" customHeight="1" x14ac:dyDescent="0.25">
      <c r="A155" s="807" t="s">
        <v>679</v>
      </c>
      <c r="B155" s="782">
        <f t="shared" si="36"/>
        <v>7</v>
      </c>
      <c r="C155" s="807"/>
      <c r="D155" s="808"/>
      <c r="E155" s="808"/>
      <c r="F155" s="1423" t="s">
        <v>680</v>
      </c>
      <c r="G155" s="1424"/>
      <c r="H155" s="809">
        <f>SUM(H156)</f>
        <v>-1170.94</v>
      </c>
      <c r="I155" s="809">
        <f>SUM(I156)</f>
        <v>-1125.3399999999999</v>
      </c>
      <c r="J155" s="809">
        <f>SUM(J156)</f>
        <v>0</v>
      </c>
      <c r="K155" s="810">
        <f t="shared" ref="K155:L155" si="40">SUM(K156)</f>
        <v>0</v>
      </c>
      <c r="L155" s="811">
        <f t="shared" si="40"/>
        <v>0</v>
      </c>
      <c r="O155" s="649">
        <f t="shared" si="31"/>
        <v>0</v>
      </c>
      <c r="P155" s="797" t="str">
        <f t="shared" si="32"/>
        <v/>
      </c>
      <c r="Q155" s="649">
        <f t="shared" si="33"/>
        <v>-1125.3399999999999</v>
      </c>
      <c r="R155" s="797">
        <f t="shared" si="34"/>
        <v>0</v>
      </c>
      <c r="S155" s="649"/>
      <c r="T155" s="797" t="str">
        <f t="shared" si="37"/>
        <v/>
      </c>
      <c r="U155" s="798">
        <f t="shared" si="35"/>
        <v>7</v>
      </c>
    </row>
    <row r="156" spans="1:21" ht="11.25" customHeight="1" x14ac:dyDescent="0.25">
      <c r="A156" s="814" t="s">
        <v>681</v>
      </c>
      <c r="B156" s="782">
        <f t="shared" si="36"/>
        <v>11</v>
      </c>
      <c r="C156" s="815"/>
      <c r="D156" s="733"/>
      <c r="E156" s="733"/>
      <c r="F156" s="1421" t="s">
        <v>682</v>
      </c>
      <c r="G156" s="1422"/>
      <c r="H156" s="816">
        <v>-1170.94</v>
      </c>
      <c r="I156" s="816">
        <v>-1125.3399999999999</v>
      </c>
      <c r="J156" s="816">
        <v>0</v>
      </c>
      <c r="K156" s="817">
        <v>0</v>
      </c>
      <c r="L156" s="824">
        <v>0</v>
      </c>
      <c r="O156" s="649">
        <f t="shared" si="31"/>
        <v>0</v>
      </c>
      <c r="P156" s="797" t="str">
        <f t="shared" si="32"/>
        <v/>
      </c>
      <c r="Q156" s="649">
        <f t="shared" si="33"/>
        <v>-1125.3399999999999</v>
      </c>
      <c r="R156" s="797">
        <f t="shared" si="34"/>
        <v>0</v>
      </c>
      <c r="S156" s="649"/>
      <c r="T156" s="797" t="str">
        <f t="shared" si="37"/>
        <v/>
      </c>
      <c r="U156" s="798">
        <f t="shared" si="35"/>
        <v>11</v>
      </c>
    </row>
    <row r="157" spans="1:21" ht="11.25" customHeight="1" x14ac:dyDescent="0.25">
      <c r="A157" s="807" t="s">
        <v>683</v>
      </c>
      <c r="B157" s="782">
        <f t="shared" si="36"/>
        <v>7</v>
      </c>
      <c r="C157" s="807"/>
      <c r="D157" s="808"/>
      <c r="E157" s="808"/>
      <c r="F157" s="1423" t="s">
        <v>684</v>
      </c>
      <c r="G157" s="1424"/>
      <c r="H157" s="809">
        <f t="shared" ref="H157:L157" si="41">SUM(H158:H163)</f>
        <v>-146910.56</v>
      </c>
      <c r="I157" s="809">
        <f t="shared" si="41"/>
        <v>-132575.58000000002</v>
      </c>
      <c r="J157" s="809">
        <f t="shared" si="41"/>
        <v>0</v>
      </c>
      <c r="K157" s="810">
        <f t="shared" si="41"/>
        <v>0</v>
      </c>
      <c r="L157" s="811">
        <f t="shared" si="41"/>
        <v>0</v>
      </c>
      <c r="O157" s="649">
        <f t="shared" si="31"/>
        <v>0</v>
      </c>
      <c r="P157" s="797" t="str">
        <f t="shared" si="32"/>
        <v/>
      </c>
      <c r="Q157" s="649">
        <f t="shared" si="33"/>
        <v>-132575.58000000002</v>
      </c>
      <c r="R157" s="797">
        <f t="shared" si="34"/>
        <v>0</v>
      </c>
      <c r="S157" s="649"/>
      <c r="T157" s="797" t="str">
        <f t="shared" si="37"/>
        <v/>
      </c>
      <c r="U157" s="798">
        <f t="shared" si="35"/>
        <v>7</v>
      </c>
    </row>
    <row r="158" spans="1:21" ht="11.25" customHeight="1" x14ac:dyDescent="0.25">
      <c r="A158" s="814" t="s">
        <v>685</v>
      </c>
      <c r="B158" s="782">
        <f t="shared" si="36"/>
        <v>11</v>
      </c>
      <c r="C158" s="815"/>
      <c r="D158" s="733"/>
      <c r="E158" s="733"/>
      <c r="F158" s="1421" t="s">
        <v>686</v>
      </c>
      <c r="G158" s="1422"/>
      <c r="H158" s="816">
        <v>-44576.63</v>
      </c>
      <c r="I158" s="816">
        <v>-41481.120000000003</v>
      </c>
      <c r="J158" s="816">
        <v>0</v>
      </c>
      <c r="K158" s="817">
        <v>0</v>
      </c>
      <c r="L158" s="824">
        <v>0</v>
      </c>
      <c r="O158" s="649">
        <f t="shared" si="31"/>
        <v>0</v>
      </c>
      <c r="P158" s="797" t="str">
        <f t="shared" si="32"/>
        <v/>
      </c>
      <c r="Q158" s="649">
        <f t="shared" si="33"/>
        <v>-41481.120000000003</v>
      </c>
      <c r="R158" s="797">
        <f t="shared" si="34"/>
        <v>0</v>
      </c>
      <c r="S158" s="649"/>
      <c r="T158" s="797" t="str">
        <f t="shared" si="37"/>
        <v/>
      </c>
      <c r="U158" s="798">
        <f t="shared" si="35"/>
        <v>11</v>
      </c>
    </row>
    <row r="159" spans="1:21" ht="11.25" customHeight="1" x14ac:dyDescent="0.25">
      <c r="A159" s="814" t="s">
        <v>687</v>
      </c>
      <c r="B159" s="782">
        <f t="shared" si="36"/>
        <v>11</v>
      </c>
      <c r="C159" s="815"/>
      <c r="D159" s="733"/>
      <c r="E159" s="733"/>
      <c r="F159" s="1421" t="s">
        <v>688</v>
      </c>
      <c r="G159" s="1422"/>
      <c r="H159" s="816">
        <v>-32148.21</v>
      </c>
      <c r="I159" s="816">
        <v>-32824.01</v>
      </c>
      <c r="J159" s="816">
        <v>0</v>
      </c>
      <c r="K159" s="817">
        <v>0</v>
      </c>
      <c r="L159" s="824">
        <v>0</v>
      </c>
      <c r="O159" s="649">
        <f t="shared" si="31"/>
        <v>0</v>
      </c>
      <c r="P159" s="797" t="str">
        <f t="shared" si="32"/>
        <v/>
      </c>
      <c r="Q159" s="649">
        <f t="shared" si="33"/>
        <v>-32824.01</v>
      </c>
      <c r="R159" s="797">
        <f t="shared" si="34"/>
        <v>0</v>
      </c>
      <c r="S159" s="649"/>
      <c r="T159" s="797" t="str">
        <f t="shared" si="37"/>
        <v/>
      </c>
      <c r="U159" s="798">
        <f t="shared" si="35"/>
        <v>11</v>
      </c>
    </row>
    <row r="160" spans="1:21" ht="11.25" customHeight="1" x14ac:dyDescent="0.25">
      <c r="A160" s="814" t="s">
        <v>689</v>
      </c>
      <c r="B160" s="782">
        <f t="shared" si="36"/>
        <v>11</v>
      </c>
      <c r="C160" s="815"/>
      <c r="D160" s="733"/>
      <c r="E160" s="733"/>
      <c r="F160" s="1421" t="s">
        <v>690</v>
      </c>
      <c r="G160" s="1422"/>
      <c r="H160" s="816">
        <v>-1080.23</v>
      </c>
      <c r="I160" s="816">
        <v>-1574.46</v>
      </c>
      <c r="J160" s="816">
        <v>0</v>
      </c>
      <c r="K160" s="817">
        <v>0</v>
      </c>
      <c r="L160" s="824">
        <v>0</v>
      </c>
      <c r="O160" s="649">
        <f t="shared" si="31"/>
        <v>0</v>
      </c>
      <c r="P160" s="797" t="str">
        <f t="shared" si="32"/>
        <v/>
      </c>
      <c r="Q160" s="649">
        <f t="shared" si="33"/>
        <v>-1574.46</v>
      </c>
      <c r="R160" s="797">
        <f t="shared" si="34"/>
        <v>0</v>
      </c>
      <c r="S160" s="649"/>
      <c r="T160" s="797" t="str">
        <f t="shared" si="37"/>
        <v/>
      </c>
      <c r="U160" s="798">
        <f t="shared" si="35"/>
        <v>11</v>
      </c>
    </row>
    <row r="161" spans="1:21" ht="11.25" customHeight="1" x14ac:dyDescent="0.25">
      <c r="A161" s="814" t="s">
        <v>691</v>
      </c>
      <c r="B161" s="782">
        <f t="shared" si="36"/>
        <v>11</v>
      </c>
      <c r="C161" s="815"/>
      <c r="D161" s="733"/>
      <c r="E161" s="733"/>
      <c r="F161" s="1421" t="s">
        <v>692</v>
      </c>
      <c r="G161" s="1422"/>
      <c r="H161" s="816">
        <v>-3705.97</v>
      </c>
      <c r="I161" s="816">
        <v>-3379.38</v>
      </c>
      <c r="J161" s="816">
        <v>0</v>
      </c>
      <c r="K161" s="817">
        <v>0</v>
      </c>
      <c r="L161" s="824">
        <v>0</v>
      </c>
      <c r="O161" s="649">
        <f t="shared" si="31"/>
        <v>0</v>
      </c>
      <c r="P161" s="797" t="str">
        <f t="shared" si="32"/>
        <v/>
      </c>
      <c r="Q161" s="649">
        <f t="shared" si="33"/>
        <v>-3379.38</v>
      </c>
      <c r="R161" s="797">
        <f t="shared" si="34"/>
        <v>0</v>
      </c>
      <c r="S161" s="649"/>
      <c r="T161" s="797" t="str">
        <f t="shared" si="37"/>
        <v/>
      </c>
      <c r="U161" s="798">
        <f t="shared" si="35"/>
        <v>11</v>
      </c>
    </row>
    <row r="162" spans="1:21" ht="11.25" customHeight="1" x14ac:dyDescent="0.25">
      <c r="A162" s="814" t="s">
        <v>693</v>
      </c>
      <c r="B162" s="782">
        <f t="shared" si="36"/>
        <v>11</v>
      </c>
      <c r="C162" s="815"/>
      <c r="D162" s="733"/>
      <c r="E162" s="733"/>
      <c r="F162" s="1421" t="s">
        <v>694</v>
      </c>
      <c r="G162" s="1422"/>
      <c r="H162" s="816">
        <v>-3281.94</v>
      </c>
      <c r="I162" s="816">
        <v>-2850</v>
      </c>
      <c r="J162" s="816">
        <v>0</v>
      </c>
      <c r="K162" s="817">
        <v>0</v>
      </c>
      <c r="L162" s="824">
        <v>0</v>
      </c>
      <c r="O162" s="649">
        <f t="shared" si="31"/>
        <v>0</v>
      </c>
      <c r="P162" s="797" t="str">
        <f t="shared" si="32"/>
        <v/>
      </c>
      <c r="Q162" s="649">
        <f t="shared" si="33"/>
        <v>-2850</v>
      </c>
      <c r="R162" s="797">
        <f t="shared" si="34"/>
        <v>0</v>
      </c>
      <c r="S162" s="649"/>
      <c r="T162" s="797" t="str">
        <f t="shared" si="37"/>
        <v/>
      </c>
      <c r="U162" s="798">
        <f t="shared" si="35"/>
        <v>11</v>
      </c>
    </row>
    <row r="163" spans="1:21" ht="11.25" customHeight="1" x14ac:dyDescent="0.25">
      <c r="A163" s="814" t="s">
        <v>695</v>
      </c>
      <c r="B163" s="782">
        <f t="shared" si="36"/>
        <v>11</v>
      </c>
      <c r="C163" s="815"/>
      <c r="D163" s="733"/>
      <c r="E163" s="733"/>
      <c r="F163" s="1421" t="s">
        <v>696</v>
      </c>
      <c r="G163" s="1422"/>
      <c r="H163" s="816">
        <v>-62117.58</v>
      </c>
      <c r="I163" s="816">
        <v>-50466.61</v>
      </c>
      <c r="J163" s="816">
        <v>0</v>
      </c>
      <c r="K163" s="817">
        <v>0</v>
      </c>
      <c r="L163" s="824">
        <v>0</v>
      </c>
      <c r="O163" s="649">
        <f t="shared" si="31"/>
        <v>0</v>
      </c>
      <c r="P163" s="797" t="str">
        <f t="shared" si="32"/>
        <v/>
      </c>
      <c r="Q163" s="649">
        <f t="shared" si="33"/>
        <v>-50466.61</v>
      </c>
      <c r="R163" s="797">
        <f t="shared" si="34"/>
        <v>0</v>
      </c>
      <c r="S163" s="649"/>
      <c r="T163" s="797" t="str">
        <f t="shared" si="37"/>
        <v/>
      </c>
      <c r="U163" s="798">
        <f t="shared" si="35"/>
        <v>11</v>
      </c>
    </row>
    <row r="164" spans="1:21" ht="11.25" customHeight="1" x14ac:dyDescent="0.25">
      <c r="A164" s="807" t="s">
        <v>697</v>
      </c>
      <c r="B164" s="782">
        <f t="shared" si="36"/>
        <v>7</v>
      </c>
      <c r="C164" s="807"/>
      <c r="D164" s="808"/>
      <c r="E164" s="808"/>
      <c r="F164" s="1423" t="s">
        <v>698</v>
      </c>
      <c r="G164" s="1424"/>
      <c r="H164" s="809">
        <f t="shared" ref="H164:L164" si="42">SUM(H165)</f>
        <v>-18074.64</v>
      </c>
      <c r="I164" s="809">
        <f t="shared" si="42"/>
        <v>-11176.91</v>
      </c>
      <c r="J164" s="809">
        <f t="shared" si="42"/>
        <v>0</v>
      </c>
      <c r="K164" s="810">
        <f t="shared" si="42"/>
        <v>0</v>
      </c>
      <c r="L164" s="811">
        <f t="shared" si="42"/>
        <v>0</v>
      </c>
      <c r="O164" s="649">
        <f t="shared" si="31"/>
        <v>0</v>
      </c>
      <c r="P164" s="797" t="str">
        <f t="shared" si="32"/>
        <v/>
      </c>
      <c r="Q164" s="649">
        <f t="shared" si="33"/>
        <v>-11176.91</v>
      </c>
      <c r="R164" s="797">
        <f t="shared" si="34"/>
        <v>0</v>
      </c>
      <c r="S164" s="649"/>
      <c r="T164" s="797" t="str">
        <f t="shared" si="37"/>
        <v/>
      </c>
      <c r="U164" s="798">
        <f t="shared" si="35"/>
        <v>7</v>
      </c>
    </row>
    <row r="165" spans="1:21" ht="11.25" customHeight="1" x14ac:dyDescent="0.25">
      <c r="A165" s="814" t="s">
        <v>699</v>
      </c>
      <c r="B165" s="782">
        <f t="shared" si="36"/>
        <v>11</v>
      </c>
      <c r="C165" s="815"/>
      <c r="D165" s="733"/>
      <c r="E165" s="733"/>
      <c r="F165" s="1421" t="s">
        <v>700</v>
      </c>
      <c r="G165" s="1422"/>
      <c r="H165" s="816">
        <v>-18074.64</v>
      </c>
      <c r="I165" s="816">
        <v>-11176.91</v>
      </c>
      <c r="J165" s="816">
        <v>0</v>
      </c>
      <c r="K165" s="817">
        <v>0</v>
      </c>
      <c r="L165" s="818"/>
      <c r="O165" s="649">
        <f t="shared" si="31"/>
        <v>0</v>
      </c>
      <c r="P165" s="797" t="str">
        <f t="shared" si="32"/>
        <v/>
      </c>
      <c r="Q165" s="649">
        <f t="shared" si="33"/>
        <v>-11176.91</v>
      </c>
      <c r="R165" s="797">
        <f t="shared" si="34"/>
        <v>0</v>
      </c>
      <c r="S165" s="649"/>
      <c r="T165" s="797" t="str">
        <f t="shared" si="37"/>
        <v/>
      </c>
      <c r="U165" s="798">
        <f t="shared" si="35"/>
        <v>11</v>
      </c>
    </row>
    <row r="166" spans="1:21" ht="11.25" customHeight="1" x14ac:dyDescent="0.25">
      <c r="A166" s="807" t="s">
        <v>701</v>
      </c>
      <c r="B166" s="782">
        <f t="shared" si="36"/>
        <v>7</v>
      </c>
      <c r="C166" s="807"/>
      <c r="D166" s="808"/>
      <c r="E166" s="808"/>
      <c r="F166" s="1423" t="s">
        <v>702</v>
      </c>
      <c r="G166" s="1424"/>
      <c r="H166" s="809">
        <f t="shared" ref="H166:L166" si="43">SUM(H167:H168)</f>
        <v>-15072.37</v>
      </c>
      <c r="I166" s="809">
        <f t="shared" si="43"/>
        <v>-16283.37</v>
      </c>
      <c r="J166" s="809">
        <f t="shared" si="43"/>
        <v>0</v>
      </c>
      <c r="K166" s="810">
        <f t="shared" si="43"/>
        <v>0</v>
      </c>
      <c r="L166" s="811">
        <f t="shared" si="43"/>
        <v>0</v>
      </c>
      <c r="O166" s="649">
        <f t="shared" si="31"/>
        <v>0</v>
      </c>
      <c r="P166" s="797" t="str">
        <f t="shared" si="32"/>
        <v/>
      </c>
      <c r="Q166" s="649">
        <f t="shared" si="33"/>
        <v>-16283.37</v>
      </c>
      <c r="R166" s="797">
        <f t="shared" si="34"/>
        <v>0</v>
      </c>
      <c r="S166" s="649"/>
      <c r="T166" s="797" t="str">
        <f t="shared" si="37"/>
        <v/>
      </c>
      <c r="U166" s="798">
        <f t="shared" si="35"/>
        <v>7</v>
      </c>
    </row>
    <row r="167" spans="1:21" ht="11.25" customHeight="1" x14ac:dyDescent="0.25">
      <c r="A167" s="814" t="s">
        <v>703</v>
      </c>
      <c r="B167" s="782">
        <f t="shared" si="36"/>
        <v>11</v>
      </c>
      <c r="C167" s="815"/>
      <c r="D167" s="733"/>
      <c r="E167" s="733"/>
      <c r="F167" s="1421" t="s">
        <v>704</v>
      </c>
      <c r="G167" s="1422"/>
      <c r="H167" s="816">
        <v>0</v>
      </c>
      <c r="I167" s="816">
        <v>0</v>
      </c>
      <c r="J167" s="816">
        <v>0</v>
      </c>
      <c r="K167" s="817">
        <v>0</v>
      </c>
      <c r="L167" s="818"/>
      <c r="O167" s="649">
        <f t="shared" si="31"/>
        <v>0</v>
      </c>
      <c r="P167" s="797" t="str">
        <f t="shared" si="32"/>
        <v/>
      </c>
      <c r="Q167" s="649">
        <f t="shared" si="33"/>
        <v>0</v>
      </c>
      <c r="R167" s="797" t="str">
        <f t="shared" si="34"/>
        <v/>
      </c>
      <c r="S167" s="649"/>
      <c r="T167" s="797" t="str">
        <f t="shared" si="37"/>
        <v/>
      </c>
      <c r="U167" s="798">
        <f t="shared" si="35"/>
        <v>11</v>
      </c>
    </row>
    <row r="168" spans="1:21" ht="11.25" customHeight="1" x14ac:dyDescent="0.25">
      <c r="A168" s="814" t="s">
        <v>705</v>
      </c>
      <c r="B168" s="782">
        <f t="shared" si="36"/>
        <v>11</v>
      </c>
      <c r="C168" s="815"/>
      <c r="D168" s="733"/>
      <c r="E168" s="733"/>
      <c r="F168" s="1421" t="s">
        <v>706</v>
      </c>
      <c r="G168" s="1422"/>
      <c r="H168" s="816">
        <v>-15072.37</v>
      </c>
      <c r="I168" s="816">
        <v>-16283.37</v>
      </c>
      <c r="J168" s="816">
        <v>0</v>
      </c>
      <c r="K168" s="817">
        <v>0</v>
      </c>
      <c r="L168" s="818"/>
      <c r="O168" s="649">
        <f t="shared" si="31"/>
        <v>0</v>
      </c>
      <c r="P168" s="797" t="str">
        <f t="shared" si="32"/>
        <v/>
      </c>
      <c r="Q168" s="649">
        <f t="shared" si="33"/>
        <v>-16283.37</v>
      </c>
      <c r="R168" s="797">
        <f t="shared" si="34"/>
        <v>0</v>
      </c>
      <c r="S168" s="649"/>
      <c r="T168" s="797" t="str">
        <f t="shared" si="37"/>
        <v/>
      </c>
      <c r="U168" s="798">
        <f t="shared" si="35"/>
        <v>11</v>
      </c>
    </row>
    <row r="169" spans="1:21" ht="11.25" customHeight="1" x14ac:dyDescent="0.25">
      <c r="A169" s="799" t="s">
        <v>58</v>
      </c>
      <c r="B169" s="782">
        <f t="shared" si="36"/>
        <v>4</v>
      </c>
      <c r="C169" s="799"/>
      <c r="D169" s="800"/>
      <c r="E169" s="800"/>
      <c r="F169" s="1432" t="s">
        <v>707</v>
      </c>
      <c r="G169" s="1433"/>
      <c r="H169" s="801">
        <f t="shared" ref="H169:K169" si="44">H170+H172+H177</f>
        <v>-102050762.17</v>
      </c>
      <c r="I169" s="801">
        <f t="shared" si="44"/>
        <v>-101811485.70999999</v>
      </c>
      <c r="J169" s="801">
        <f t="shared" si="44"/>
        <v>-117000250.22578469</v>
      </c>
      <c r="K169" s="801">
        <f t="shared" si="44"/>
        <v>0</v>
      </c>
      <c r="L169" s="802">
        <f>L170+L172+L177</f>
        <v>-107540000</v>
      </c>
      <c r="O169" s="805">
        <f t="shared" si="31"/>
        <v>-9460250.2257846892</v>
      </c>
      <c r="P169" s="806">
        <f t="shared" si="32"/>
        <v>0.91914333339006971</v>
      </c>
      <c r="Q169" s="805">
        <f t="shared" si="33"/>
        <v>5728514.2900000066</v>
      </c>
      <c r="R169" s="806">
        <f t="shared" si="34"/>
        <v>1.0562658942657719</v>
      </c>
      <c r="S169" s="805">
        <f t="shared" ref="S169:S182" si="45">-L169+K169</f>
        <v>107540000</v>
      </c>
      <c r="T169" s="806" t="str">
        <f t="shared" si="37"/>
        <v/>
      </c>
      <c r="U169" s="798">
        <f t="shared" si="35"/>
        <v>4</v>
      </c>
    </row>
    <row r="170" spans="1:21" ht="11.25" customHeight="1" x14ac:dyDescent="0.25">
      <c r="A170" s="807" t="s">
        <v>708</v>
      </c>
      <c r="B170" s="782">
        <f t="shared" si="36"/>
        <v>7</v>
      </c>
      <c r="C170" s="807"/>
      <c r="D170" s="808"/>
      <c r="E170" s="808"/>
      <c r="F170" s="1423" t="s">
        <v>709</v>
      </c>
      <c r="G170" s="1424"/>
      <c r="H170" s="809">
        <f t="shared" ref="H170:L170" si="46">SUM(H171)</f>
        <v>547527.25</v>
      </c>
      <c r="I170" s="809">
        <f t="shared" si="46"/>
        <v>523390.37</v>
      </c>
      <c r="J170" s="809">
        <f t="shared" si="46"/>
        <v>0</v>
      </c>
      <c r="K170" s="810">
        <f t="shared" si="46"/>
        <v>0</v>
      </c>
      <c r="L170" s="811">
        <f t="shared" si="46"/>
        <v>0</v>
      </c>
      <c r="O170" s="649">
        <f t="shared" si="31"/>
        <v>0</v>
      </c>
      <c r="P170" s="797" t="str">
        <f t="shared" si="32"/>
        <v/>
      </c>
      <c r="Q170" s="649">
        <f t="shared" si="33"/>
        <v>523390.37</v>
      </c>
      <c r="R170" s="797">
        <f t="shared" si="34"/>
        <v>0</v>
      </c>
      <c r="S170" s="649"/>
      <c r="T170" s="797" t="str">
        <f t="shared" si="37"/>
        <v/>
      </c>
      <c r="U170" s="798">
        <f t="shared" si="35"/>
        <v>7</v>
      </c>
    </row>
    <row r="171" spans="1:21" ht="11.25" customHeight="1" x14ac:dyDescent="0.25">
      <c r="A171" s="814" t="s">
        <v>710</v>
      </c>
      <c r="B171" s="782">
        <f t="shared" si="36"/>
        <v>11</v>
      </c>
      <c r="C171" s="815"/>
      <c r="D171" s="733"/>
      <c r="E171" s="733"/>
      <c r="F171" s="1421" t="s">
        <v>711</v>
      </c>
      <c r="G171" s="1422"/>
      <c r="H171" s="816">
        <v>547527.25</v>
      </c>
      <c r="I171" s="816">
        <v>523390.37</v>
      </c>
      <c r="J171" s="816">
        <v>0</v>
      </c>
      <c r="K171" s="817">
        <v>0</v>
      </c>
      <c r="L171" s="818"/>
      <c r="O171" s="649">
        <f t="shared" si="31"/>
        <v>0</v>
      </c>
      <c r="P171" s="797" t="str">
        <f t="shared" si="32"/>
        <v/>
      </c>
      <c r="Q171" s="649">
        <f t="shared" si="33"/>
        <v>523390.37</v>
      </c>
      <c r="R171" s="797">
        <f t="shared" si="34"/>
        <v>0</v>
      </c>
      <c r="S171" s="649"/>
      <c r="T171" s="797" t="str">
        <f t="shared" si="37"/>
        <v/>
      </c>
      <c r="U171" s="798">
        <f t="shared" si="35"/>
        <v>11</v>
      </c>
    </row>
    <row r="172" spans="1:21" ht="11.25" customHeight="1" x14ac:dyDescent="0.25">
      <c r="A172" s="807" t="s">
        <v>712</v>
      </c>
      <c r="B172" s="782">
        <f t="shared" si="36"/>
        <v>7</v>
      </c>
      <c r="C172" s="807"/>
      <c r="D172" s="808"/>
      <c r="E172" s="808"/>
      <c r="F172" s="1423" t="s">
        <v>713</v>
      </c>
      <c r="G172" s="1424"/>
      <c r="H172" s="809">
        <f t="shared" ref="H172:L172" si="47">SUM(H173:H176)</f>
        <v>-102050762.17</v>
      </c>
      <c r="I172" s="809">
        <f t="shared" si="47"/>
        <v>-101811485.70999999</v>
      </c>
      <c r="J172" s="809">
        <f t="shared" si="47"/>
        <v>-117000250.22578469</v>
      </c>
      <c r="K172" s="810">
        <f t="shared" si="47"/>
        <v>0</v>
      </c>
      <c r="L172" s="811">
        <f t="shared" si="47"/>
        <v>-107540000</v>
      </c>
      <c r="O172" s="649">
        <f t="shared" si="31"/>
        <v>-9460250.2257846892</v>
      </c>
      <c r="P172" s="797">
        <f t="shared" si="32"/>
        <v>0.91914333339006971</v>
      </c>
      <c r="Q172" s="649">
        <f t="shared" si="33"/>
        <v>5728514.2900000066</v>
      </c>
      <c r="R172" s="797">
        <f t="shared" si="34"/>
        <v>1.0562658942657719</v>
      </c>
      <c r="S172" s="649"/>
      <c r="T172" s="797" t="str">
        <f t="shared" si="37"/>
        <v/>
      </c>
      <c r="U172" s="798">
        <f t="shared" si="35"/>
        <v>7</v>
      </c>
    </row>
    <row r="173" spans="1:21" ht="11.25" customHeight="1" x14ac:dyDescent="0.25">
      <c r="A173" s="814" t="s">
        <v>714</v>
      </c>
      <c r="B173" s="782">
        <f t="shared" si="36"/>
        <v>11</v>
      </c>
      <c r="C173" s="826" t="s">
        <v>365</v>
      </c>
      <c r="D173" s="826" t="s">
        <v>379</v>
      </c>
      <c r="E173" s="826" t="s">
        <v>715</v>
      </c>
      <c r="F173" s="1421" t="s">
        <v>716</v>
      </c>
      <c r="G173" s="1422"/>
      <c r="H173" s="816">
        <v>-31318503.25</v>
      </c>
      <c r="I173" s="816">
        <v>-32261471.149999999</v>
      </c>
      <c r="J173" s="816">
        <v>-42400497.133564502</v>
      </c>
      <c r="K173" s="817">
        <v>0</v>
      </c>
      <c r="L173" s="824">
        <f>-43000000+4000000</f>
        <v>-39000000</v>
      </c>
      <c r="O173" s="649">
        <f t="shared" si="31"/>
        <v>-3400497.133564502</v>
      </c>
      <c r="P173" s="797">
        <f t="shared" si="32"/>
        <v>0.91980053623303759</v>
      </c>
      <c r="Q173" s="649">
        <f t="shared" si="33"/>
        <v>6738528.8500000015</v>
      </c>
      <c r="R173" s="797">
        <f t="shared" si="34"/>
        <v>1.2088723362511633</v>
      </c>
      <c r="S173" s="649"/>
      <c r="T173" s="797" t="str">
        <f t="shared" si="37"/>
        <v/>
      </c>
      <c r="U173" s="798">
        <f t="shared" si="35"/>
        <v>11</v>
      </c>
    </row>
    <row r="174" spans="1:21" ht="11.25" customHeight="1" x14ac:dyDescent="0.25">
      <c r="A174" s="814" t="s">
        <v>717</v>
      </c>
      <c r="B174" s="782">
        <f t="shared" si="36"/>
        <v>11</v>
      </c>
      <c r="C174" s="826" t="s">
        <v>365</v>
      </c>
      <c r="D174" s="826" t="s">
        <v>379</v>
      </c>
      <c r="E174" s="826" t="s">
        <v>429</v>
      </c>
      <c r="F174" s="1421" t="s">
        <v>718</v>
      </c>
      <c r="G174" s="1422"/>
      <c r="H174" s="816">
        <v>-16128681</v>
      </c>
      <c r="I174" s="816">
        <v>-18042620</v>
      </c>
      <c r="J174" s="816">
        <v>-17750079.3416158</v>
      </c>
      <c r="K174" s="817">
        <v>0</v>
      </c>
      <c r="L174" s="824">
        <v>-17350000</v>
      </c>
      <c r="O174" s="649">
        <f t="shared" si="31"/>
        <v>-400079.34161579981</v>
      </c>
      <c r="P174" s="797">
        <f t="shared" si="32"/>
        <v>0.97746041953301033</v>
      </c>
      <c r="Q174" s="649">
        <f t="shared" si="33"/>
        <v>-692620</v>
      </c>
      <c r="R174" s="797">
        <f t="shared" si="34"/>
        <v>0.9616120053517726</v>
      </c>
      <c r="S174" s="649"/>
      <c r="T174" s="797" t="str">
        <f t="shared" si="37"/>
        <v/>
      </c>
      <c r="U174" s="798">
        <f t="shared" si="35"/>
        <v>11</v>
      </c>
    </row>
    <row r="175" spans="1:21" ht="11.25" customHeight="1" x14ac:dyDescent="0.25">
      <c r="A175" s="814" t="s">
        <v>719</v>
      </c>
      <c r="B175" s="782">
        <f t="shared" si="36"/>
        <v>11</v>
      </c>
      <c r="C175" s="826" t="s">
        <v>365</v>
      </c>
      <c r="D175" s="826" t="s">
        <v>379</v>
      </c>
      <c r="E175" s="826" t="s">
        <v>715</v>
      </c>
      <c r="F175" s="1421" t="s">
        <v>720</v>
      </c>
      <c r="G175" s="1422"/>
      <c r="H175" s="816">
        <v>-53936823.649999999</v>
      </c>
      <c r="I175" s="816">
        <v>-50947252.649999999</v>
      </c>
      <c r="J175" s="816">
        <v>-55999977.909222402</v>
      </c>
      <c r="K175" s="817">
        <v>0</v>
      </c>
      <c r="L175" s="824">
        <f>-54600000+2000000+2160000</f>
        <v>-50440000</v>
      </c>
      <c r="M175" s="828" t="s">
        <v>721</v>
      </c>
      <c r="N175" s="828"/>
      <c r="O175" s="649">
        <f t="shared" si="31"/>
        <v>-5559977.9092224017</v>
      </c>
      <c r="P175" s="797">
        <f t="shared" si="32"/>
        <v>0.9007146410265503</v>
      </c>
      <c r="Q175" s="649">
        <f t="shared" si="33"/>
        <v>-507252.64999999851</v>
      </c>
      <c r="R175" s="797">
        <f t="shared" si="34"/>
        <v>0.99004357205510674</v>
      </c>
      <c r="S175" s="649"/>
      <c r="T175" s="797" t="str">
        <f t="shared" si="37"/>
        <v/>
      </c>
      <c r="U175" s="798">
        <f t="shared" si="35"/>
        <v>11</v>
      </c>
    </row>
    <row r="176" spans="1:21" ht="11.25" customHeight="1" x14ac:dyDescent="0.25">
      <c r="A176" s="814" t="s">
        <v>722</v>
      </c>
      <c r="B176" s="782">
        <f t="shared" si="36"/>
        <v>11</v>
      </c>
      <c r="C176" s="826" t="s">
        <v>365</v>
      </c>
      <c r="D176" s="826" t="s">
        <v>379</v>
      </c>
      <c r="E176" s="826" t="s">
        <v>715</v>
      </c>
      <c r="F176" s="1421" t="s">
        <v>723</v>
      </c>
      <c r="G176" s="1422"/>
      <c r="H176" s="816">
        <v>-666754.27</v>
      </c>
      <c r="I176" s="816">
        <v>-560141.91</v>
      </c>
      <c r="J176" s="816">
        <v>-849695.84138200001</v>
      </c>
      <c r="K176" s="817">
        <v>0</v>
      </c>
      <c r="L176" s="824">
        <v>-750000</v>
      </c>
      <c r="M176" s="828" t="s">
        <v>724</v>
      </c>
      <c r="N176" s="828"/>
      <c r="O176" s="649">
        <f t="shared" si="31"/>
        <v>-99695.841382000013</v>
      </c>
      <c r="P176" s="797">
        <f t="shared" si="32"/>
        <v>0.88266878978735697</v>
      </c>
      <c r="Q176" s="649">
        <f t="shared" si="33"/>
        <v>189858.08999999997</v>
      </c>
      <c r="R176" s="797">
        <f t="shared" si="34"/>
        <v>1.3389464109193328</v>
      </c>
      <c r="S176" s="649"/>
      <c r="T176" s="797" t="str">
        <f t="shared" si="37"/>
        <v/>
      </c>
      <c r="U176" s="798">
        <f t="shared" si="35"/>
        <v>11</v>
      </c>
    </row>
    <row r="177" spans="1:21" ht="11.25" customHeight="1" x14ac:dyDescent="0.25">
      <c r="A177" s="807" t="s">
        <v>725</v>
      </c>
      <c r="B177" s="782">
        <f t="shared" si="36"/>
        <v>7</v>
      </c>
      <c r="C177" s="807"/>
      <c r="D177" s="808"/>
      <c r="E177" s="808"/>
      <c r="F177" s="1423" t="s">
        <v>726</v>
      </c>
      <c r="G177" s="1424"/>
      <c r="H177" s="809">
        <f t="shared" ref="H177:L177" si="48">SUM(H178:H180)</f>
        <v>-547527.25</v>
      </c>
      <c r="I177" s="809">
        <f t="shared" si="48"/>
        <v>-523390.37</v>
      </c>
      <c r="J177" s="809">
        <f t="shared" si="48"/>
        <v>0</v>
      </c>
      <c r="K177" s="810">
        <f t="shared" si="48"/>
        <v>0</v>
      </c>
      <c r="L177" s="811">
        <f t="shared" si="48"/>
        <v>0</v>
      </c>
      <c r="M177" s="828" t="s">
        <v>727</v>
      </c>
      <c r="N177" s="828"/>
      <c r="O177" s="649">
        <f t="shared" si="31"/>
        <v>0</v>
      </c>
      <c r="P177" s="797" t="str">
        <f t="shared" si="32"/>
        <v/>
      </c>
      <c r="Q177" s="649">
        <f t="shared" si="33"/>
        <v>-523390.37</v>
      </c>
      <c r="R177" s="797">
        <f t="shared" si="34"/>
        <v>0</v>
      </c>
      <c r="S177" s="649"/>
      <c r="T177" s="797" t="str">
        <f t="shared" si="37"/>
        <v/>
      </c>
      <c r="U177" s="798">
        <f t="shared" si="35"/>
        <v>7</v>
      </c>
    </row>
    <row r="178" spans="1:21" ht="11.25" customHeight="1" x14ac:dyDescent="0.25">
      <c r="A178" s="814" t="s">
        <v>728</v>
      </c>
      <c r="B178" s="782">
        <f t="shared" si="36"/>
        <v>11</v>
      </c>
      <c r="C178" s="815"/>
      <c r="D178" s="733"/>
      <c r="E178" s="733"/>
      <c r="F178" s="1421" t="s">
        <v>729</v>
      </c>
      <c r="G178" s="1422"/>
      <c r="H178" s="816">
        <v>-121143.55</v>
      </c>
      <c r="I178" s="816">
        <v>-118334.28</v>
      </c>
      <c r="J178" s="816">
        <v>0</v>
      </c>
      <c r="K178" s="817">
        <v>0</v>
      </c>
      <c r="L178" s="818"/>
      <c r="M178" s="828" t="s">
        <v>730</v>
      </c>
      <c r="N178" s="828"/>
      <c r="O178" s="649">
        <f t="shared" si="31"/>
        <v>0</v>
      </c>
      <c r="P178" s="797" t="str">
        <f t="shared" si="32"/>
        <v/>
      </c>
      <c r="Q178" s="649">
        <f t="shared" si="33"/>
        <v>-118334.28</v>
      </c>
      <c r="R178" s="797">
        <f t="shared" si="34"/>
        <v>0</v>
      </c>
      <c r="S178" s="649"/>
      <c r="T178" s="797" t="str">
        <f t="shared" si="37"/>
        <v/>
      </c>
      <c r="U178" s="798">
        <f t="shared" si="35"/>
        <v>11</v>
      </c>
    </row>
    <row r="179" spans="1:21" ht="11.25" customHeight="1" x14ac:dyDescent="0.25">
      <c r="A179" s="814" t="s">
        <v>731</v>
      </c>
      <c r="B179" s="782">
        <f t="shared" si="36"/>
        <v>11</v>
      </c>
      <c r="C179" s="815"/>
      <c r="D179" s="733"/>
      <c r="E179" s="733"/>
      <c r="F179" s="1421" t="s">
        <v>732</v>
      </c>
      <c r="G179" s="1422"/>
      <c r="H179" s="816">
        <v>-96453.02</v>
      </c>
      <c r="I179" s="816">
        <v>-91146.48</v>
      </c>
      <c r="J179" s="816">
        <v>0</v>
      </c>
      <c r="K179" s="817">
        <v>0</v>
      </c>
      <c r="L179" s="818"/>
      <c r="O179" s="649">
        <f t="shared" si="31"/>
        <v>0</v>
      </c>
      <c r="P179" s="797" t="str">
        <f t="shared" si="32"/>
        <v/>
      </c>
      <c r="Q179" s="649">
        <f t="shared" si="33"/>
        <v>-91146.48</v>
      </c>
      <c r="R179" s="797">
        <f t="shared" si="34"/>
        <v>0</v>
      </c>
      <c r="S179" s="649"/>
      <c r="T179" s="797" t="str">
        <f t="shared" si="37"/>
        <v/>
      </c>
      <c r="U179" s="798">
        <f t="shared" si="35"/>
        <v>11</v>
      </c>
    </row>
    <row r="180" spans="1:21" ht="11.25" customHeight="1" x14ac:dyDescent="0.25">
      <c r="A180" s="814" t="s">
        <v>733</v>
      </c>
      <c r="B180" s="782">
        <f t="shared" si="36"/>
        <v>11</v>
      </c>
      <c r="C180" s="815"/>
      <c r="D180" s="733"/>
      <c r="E180" s="733"/>
      <c r="F180" s="1421" t="s">
        <v>734</v>
      </c>
      <c r="G180" s="1422"/>
      <c r="H180" s="816">
        <v>-329930.68</v>
      </c>
      <c r="I180" s="816">
        <v>-313909.61</v>
      </c>
      <c r="J180" s="816">
        <v>0</v>
      </c>
      <c r="K180" s="817">
        <v>0</v>
      </c>
      <c r="L180" s="818"/>
      <c r="O180" s="649">
        <f t="shared" si="31"/>
        <v>0</v>
      </c>
      <c r="P180" s="797" t="str">
        <f t="shared" si="32"/>
        <v/>
      </c>
      <c r="Q180" s="649">
        <f t="shared" si="33"/>
        <v>-313909.61</v>
      </c>
      <c r="R180" s="797">
        <f t="shared" si="34"/>
        <v>0</v>
      </c>
      <c r="S180" s="649"/>
      <c r="T180" s="797" t="str">
        <f t="shared" si="37"/>
        <v/>
      </c>
      <c r="U180" s="798">
        <f t="shared" si="35"/>
        <v>11</v>
      </c>
    </row>
    <row r="181" spans="1:21" ht="11.25" customHeight="1" x14ac:dyDescent="0.25">
      <c r="A181" s="799" t="s">
        <v>735</v>
      </c>
      <c r="B181" s="782">
        <f t="shared" si="36"/>
        <v>4</v>
      </c>
      <c r="C181" s="799"/>
      <c r="D181" s="800"/>
      <c r="E181" s="800"/>
      <c r="F181" s="1432" t="s">
        <v>736</v>
      </c>
      <c r="G181" s="1433"/>
      <c r="H181" s="801">
        <v>0</v>
      </c>
      <c r="I181" s="801">
        <v>0</v>
      </c>
      <c r="J181" s="801">
        <v>0</v>
      </c>
      <c r="K181" s="867">
        <v>0</v>
      </c>
      <c r="L181" s="868">
        <f t="shared" ref="L181" si="49">(K181/8)*12</f>
        <v>0</v>
      </c>
      <c r="O181" s="805">
        <f t="shared" si="31"/>
        <v>0</v>
      </c>
      <c r="P181" s="806" t="str">
        <f t="shared" si="32"/>
        <v/>
      </c>
      <c r="Q181" s="805">
        <f t="shared" si="33"/>
        <v>0</v>
      </c>
      <c r="R181" s="806" t="str">
        <f t="shared" si="34"/>
        <v/>
      </c>
      <c r="S181" s="805">
        <f t="shared" si="45"/>
        <v>0</v>
      </c>
      <c r="T181" s="806" t="str">
        <f t="shared" si="37"/>
        <v/>
      </c>
      <c r="U181" s="798">
        <f t="shared" si="35"/>
        <v>4</v>
      </c>
    </row>
    <row r="182" spans="1:21" ht="11.25" customHeight="1" x14ac:dyDescent="0.25">
      <c r="A182" s="799" t="s">
        <v>60</v>
      </c>
      <c r="B182" s="782">
        <f t="shared" si="36"/>
        <v>4</v>
      </c>
      <c r="C182" s="799"/>
      <c r="D182" s="800"/>
      <c r="E182" s="800"/>
      <c r="F182" s="1432" t="s">
        <v>737</v>
      </c>
      <c r="G182" s="1433"/>
      <c r="H182" s="801">
        <f t="shared" ref="H182:K182" si="50">H183+H187+H189</f>
        <v>-288522961.61999989</v>
      </c>
      <c r="I182" s="801">
        <f t="shared" si="50"/>
        <v>-345840895.69999999</v>
      </c>
      <c r="J182" s="801">
        <f t="shared" si="50"/>
        <v>-360124000</v>
      </c>
      <c r="K182" s="801">
        <f t="shared" si="50"/>
        <v>0</v>
      </c>
      <c r="L182" s="802">
        <f>L183+L187+L189</f>
        <v>-378457113.11259997</v>
      </c>
      <c r="O182" s="805">
        <f t="shared" si="31"/>
        <v>18333113.112599969</v>
      </c>
      <c r="P182" s="806">
        <f t="shared" si="32"/>
        <v>1.0509077792999078</v>
      </c>
      <c r="Q182" s="805">
        <f t="shared" si="33"/>
        <v>32616217.412599981</v>
      </c>
      <c r="R182" s="806">
        <f t="shared" si="34"/>
        <v>1.0943098916817893</v>
      </c>
      <c r="S182" s="805">
        <f t="shared" si="45"/>
        <v>378457113.11259997</v>
      </c>
      <c r="T182" s="806" t="str">
        <f t="shared" si="37"/>
        <v/>
      </c>
      <c r="U182" s="798">
        <f t="shared" si="35"/>
        <v>4</v>
      </c>
    </row>
    <row r="183" spans="1:21" ht="11.25" customHeight="1" x14ac:dyDescent="0.25">
      <c r="A183" s="807" t="s">
        <v>738</v>
      </c>
      <c r="B183" s="782">
        <f t="shared" si="36"/>
        <v>7</v>
      </c>
      <c r="C183" s="807"/>
      <c r="D183" s="808"/>
      <c r="E183" s="808"/>
      <c r="F183" s="1423" t="s">
        <v>739</v>
      </c>
      <c r="G183" s="1424"/>
      <c r="H183" s="809">
        <f t="shared" ref="H183:L183" si="51">SUM(H184:H186)</f>
        <v>-2119604.73</v>
      </c>
      <c r="I183" s="809">
        <f t="shared" si="51"/>
        <v>-3512081.7199999997</v>
      </c>
      <c r="J183" s="809">
        <f t="shared" si="51"/>
        <v>-3573999.9999999879</v>
      </c>
      <c r="K183" s="810">
        <f t="shared" si="51"/>
        <v>0</v>
      </c>
      <c r="L183" s="810">
        <f t="shared" si="51"/>
        <v>-3801000</v>
      </c>
      <c r="O183" s="649">
        <f t="shared" si="31"/>
        <v>227000.00000001211</v>
      </c>
      <c r="P183" s="797">
        <f t="shared" si="32"/>
        <v>1.0635142697258011</v>
      </c>
      <c r="Q183" s="649">
        <f t="shared" si="33"/>
        <v>288918.28000000026</v>
      </c>
      <c r="R183" s="797">
        <f t="shared" si="34"/>
        <v>1.0822641108704043</v>
      </c>
      <c r="S183" s="649"/>
      <c r="T183" s="797" t="str">
        <f t="shared" si="37"/>
        <v/>
      </c>
      <c r="U183" s="798">
        <f t="shared" si="35"/>
        <v>7</v>
      </c>
    </row>
    <row r="184" spans="1:21" ht="11.25" customHeight="1" x14ac:dyDescent="0.25">
      <c r="A184" s="814" t="s">
        <v>740</v>
      </c>
      <c r="B184" s="782">
        <f t="shared" si="36"/>
        <v>11</v>
      </c>
      <c r="C184" s="822" t="s">
        <v>365</v>
      </c>
      <c r="D184" s="823" t="s">
        <v>433</v>
      </c>
      <c r="E184" s="823" t="s">
        <v>366</v>
      </c>
      <c r="F184" s="1421" t="s">
        <v>741</v>
      </c>
      <c r="G184" s="1422"/>
      <c r="H184" s="816">
        <v>-1432866.01</v>
      </c>
      <c r="I184" s="816">
        <v>-2494116.37</v>
      </c>
      <c r="J184" s="816">
        <v>-2509000</v>
      </c>
      <c r="K184" s="817">
        <v>0</v>
      </c>
      <c r="L184" s="824">
        <v>-2716000</v>
      </c>
      <c r="O184" s="649">
        <f t="shared" si="31"/>
        <v>207000</v>
      </c>
      <c r="P184" s="797">
        <f t="shared" si="32"/>
        <v>1.0825029892387406</v>
      </c>
      <c r="Q184" s="649">
        <f t="shared" si="33"/>
        <v>221883.62999999989</v>
      </c>
      <c r="R184" s="797">
        <f t="shared" si="34"/>
        <v>1.0889628217307277</v>
      </c>
      <c r="S184" s="649"/>
      <c r="T184" s="797" t="str">
        <f t="shared" si="37"/>
        <v/>
      </c>
      <c r="U184" s="798">
        <f t="shared" si="35"/>
        <v>11</v>
      </c>
    </row>
    <row r="185" spans="1:21" ht="11.25" customHeight="1" x14ac:dyDescent="0.25">
      <c r="A185" s="814" t="s">
        <v>742</v>
      </c>
      <c r="B185" s="782">
        <f t="shared" si="36"/>
        <v>11</v>
      </c>
      <c r="C185" s="822" t="s">
        <v>365</v>
      </c>
      <c r="D185" s="823" t="s">
        <v>379</v>
      </c>
      <c r="E185" s="823" t="s">
        <v>366</v>
      </c>
      <c r="F185" s="1421" t="s">
        <v>743</v>
      </c>
      <c r="G185" s="1422"/>
      <c r="H185" s="816">
        <v>-178312.9</v>
      </c>
      <c r="I185" s="816">
        <v>-224594.59</v>
      </c>
      <c r="J185" s="816">
        <v>-311999.99999999499</v>
      </c>
      <c r="K185" s="817">
        <v>0</v>
      </c>
      <c r="L185" s="824">
        <v>-230000</v>
      </c>
      <c r="M185" s="832"/>
      <c r="O185" s="649">
        <f t="shared" si="31"/>
        <v>-81999.999999994994</v>
      </c>
      <c r="P185" s="797">
        <f t="shared" si="32"/>
        <v>0.73717948717949899</v>
      </c>
      <c r="Q185" s="649">
        <f t="shared" si="33"/>
        <v>5405.4100000000035</v>
      </c>
      <c r="R185" s="797">
        <f t="shared" si="34"/>
        <v>1.0240674096379614</v>
      </c>
      <c r="S185" s="649"/>
      <c r="T185" s="797" t="str">
        <f t="shared" si="37"/>
        <v/>
      </c>
      <c r="U185" s="798">
        <f t="shared" si="35"/>
        <v>11</v>
      </c>
    </row>
    <row r="186" spans="1:21" ht="11.25" customHeight="1" x14ac:dyDescent="0.25">
      <c r="A186" s="814" t="s">
        <v>744</v>
      </c>
      <c r="B186" s="782">
        <f t="shared" si="36"/>
        <v>11</v>
      </c>
      <c r="C186" s="822" t="s">
        <v>365</v>
      </c>
      <c r="D186" s="823" t="s">
        <v>433</v>
      </c>
      <c r="E186" s="823" t="s">
        <v>366</v>
      </c>
      <c r="F186" s="1421" t="s">
        <v>745</v>
      </c>
      <c r="G186" s="1422"/>
      <c r="H186" s="816">
        <v>-508425.82</v>
      </c>
      <c r="I186" s="816">
        <v>-793370.76</v>
      </c>
      <c r="J186" s="816">
        <v>-752999.99999999302</v>
      </c>
      <c r="K186" s="817">
        <v>0</v>
      </c>
      <c r="L186" s="824">
        <v>-855000</v>
      </c>
      <c r="O186" s="649">
        <f t="shared" si="31"/>
        <v>102000.00000000698</v>
      </c>
      <c r="P186" s="797">
        <f t="shared" si="32"/>
        <v>1.1354581673306878</v>
      </c>
      <c r="Q186" s="649">
        <f t="shared" si="33"/>
        <v>61629.239999999991</v>
      </c>
      <c r="R186" s="797">
        <f t="shared" si="34"/>
        <v>1.0776802512862964</v>
      </c>
      <c r="S186" s="649"/>
      <c r="T186" s="797" t="str">
        <f t="shared" si="37"/>
        <v/>
      </c>
      <c r="U186" s="798">
        <f t="shared" si="35"/>
        <v>11</v>
      </c>
    </row>
    <row r="187" spans="1:21" ht="11.25" customHeight="1" x14ac:dyDescent="0.25">
      <c r="A187" s="807" t="s">
        <v>746</v>
      </c>
      <c r="B187" s="782">
        <f t="shared" si="36"/>
        <v>7</v>
      </c>
      <c r="C187" s="807"/>
      <c r="D187" s="808"/>
      <c r="E187" s="808"/>
      <c r="F187" s="1423" t="s">
        <v>747</v>
      </c>
      <c r="G187" s="1424"/>
      <c r="H187" s="809">
        <f t="shared" ref="H187:L187" si="52">SUM(H188)</f>
        <v>29310037.140000001</v>
      </c>
      <c r="I187" s="809">
        <f t="shared" si="52"/>
        <v>0</v>
      </c>
      <c r="J187" s="809">
        <f t="shared" si="52"/>
        <v>0</v>
      </c>
      <c r="K187" s="810">
        <f t="shared" si="52"/>
        <v>0</v>
      </c>
      <c r="L187" s="811">
        <f t="shared" si="52"/>
        <v>0</v>
      </c>
      <c r="O187" s="649">
        <f t="shared" si="31"/>
        <v>0</v>
      </c>
      <c r="P187" s="797" t="str">
        <f t="shared" si="32"/>
        <v/>
      </c>
      <c r="Q187" s="649">
        <f t="shared" si="33"/>
        <v>0</v>
      </c>
      <c r="R187" s="797" t="str">
        <f t="shared" si="34"/>
        <v/>
      </c>
      <c r="S187" s="649"/>
      <c r="T187" s="797" t="str">
        <f t="shared" si="37"/>
        <v/>
      </c>
      <c r="U187" s="798">
        <f t="shared" si="35"/>
        <v>7</v>
      </c>
    </row>
    <row r="188" spans="1:21" ht="11.25" customHeight="1" x14ac:dyDescent="0.25">
      <c r="A188" s="814" t="s">
        <v>748</v>
      </c>
      <c r="B188" s="782">
        <f t="shared" si="36"/>
        <v>11</v>
      </c>
      <c r="C188" s="826" t="s">
        <v>432</v>
      </c>
      <c r="D188" s="826" t="s">
        <v>433</v>
      </c>
      <c r="E188" s="826" t="s">
        <v>432</v>
      </c>
      <c r="F188" s="1421" t="s">
        <v>749</v>
      </c>
      <c r="G188" s="1422"/>
      <c r="H188" s="816">
        <v>29310037.140000001</v>
      </c>
      <c r="I188" s="816">
        <v>0</v>
      </c>
      <c r="J188" s="816">
        <v>0</v>
      </c>
      <c r="K188" s="817">
        <v>0</v>
      </c>
      <c r="L188" s="818"/>
      <c r="O188" s="649">
        <f t="shared" si="31"/>
        <v>0</v>
      </c>
      <c r="P188" s="797" t="str">
        <f t="shared" si="32"/>
        <v/>
      </c>
      <c r="Q188" s="649">
        <f t="shared" si="33"/>
        <v>0</v>
      </c>
      <c r="R188" s="797" t="str">
        <f t="shared" si="34"/>
        <v/>
      </c>
      <c r="S188" s="649"/>
      <c r="T188" s="797" t="str">
        <f t="shared" si="37"/>
        <v/>
      </c>
      <c r="U188" s="798">
        <f t="shared" si="35"/>
        <v>11</v>
      </c>
    </row>
    <row r="189" spans="1:21" ht="11.25" customHeight="1" x14ac:dyDescent="0.25">
      <c r="A189" s="807" t="s">
        <v>750</v>
      </c>
      <c r="B189" s="782">
        <f t="shared" si="36"/>
        <v>7</v>
      </c>
      <c r="C189" s="807"/>
      <c r="D189" s="808"/>
      <c r="E189" s="808"/>
      <c r="F189" s="1423" t="s">
        <v>751</v>
      </c>
      <c r="G189" s="1424"/>
      <c r="H189" s="809">
        <f t="shared" ref="H189:L189" si="53">SUM(H190:H207)</f>
        <v>-315713394.02999991</v>
      </c>
      <c r="I189" s="809">
        <f t="shared" si="53"/>
        <v>-342328813.97999996</v>
      </c>
      <c r="J189" s="809">
        <f t="shared" si="53"/>
        <v>-356550000</v>
      </c>
      <c r="K189" s="809">
        <f t="shared" si="53"/>
        <v>0</v>
      </c>
      <c r="L189" s="811">
        <f t="shared" si="53"/>
        <v>-374656113.11259997</v>
      </c>
      <c r="O189" s="649">
        <f t="shared" si="31"/>
        <v>18106113.112599969</v>
      </c>
      <c r="P189" s="797">
        <f t="shared" si="32"/>
        <v>1.0507814138622913</v>
      </c>
      <c r="Q189" s="649">
        <f t="shared" si="33"/>
        <v>32327299.132600009</v>
      </c>
      <c r="R189" s="797">
        <f t="shared" si="34"/>
        <v>1.0944334739362276</v>
      </c>
      <c r="S189" s="649"/>
      <c r="T189" s="797" t="str">
        <f t="shared" si="37"/>
        <v/>
      </c>
      <c r="U189" s="798">
        <f t="shared" si="35"/>
        <v>7</v>
      </c>
    </row>
    <row r="190" spans="1:21" ht="11.25" customHeight="1" x14ac:dyDescent="0.25">
      <c r="A190" s="814" t="s">
        <v>752</v>
      </c>
      <c r="B190" s="782">
        <f t="shared" si="36"/>
        <v>11</v>
      </c>
      <c r="C190" s="826" t="s">
        <v>432</v>
      </c>
      <c r="D190" s="826" t="s">
        <v>433</v>
      </c>
      <c r="E190" s="826" t="s">
        <v>753</v>
      </c>
      <c r="F190" s="1421" t="s">
        <v>754</v>
      </c>
      <c r="G190" s="1422"/>
      <c r="H190" s="816">
        <v>-25469376.829999998</v>
      </c>
      <c r="I190" s="816">
        <v>-30117002.609999999</v>
      </c>
      <c r="J190" s="816">
        <v>-31100000</v>
      </c>
      <c r="K190" s="817">
        <v>0</v>
      </c>
      <c r="L190" s="824">
        <v>-35614923.314850003</v>
      </c>
      <c r="O190" s="649">
        <f t="shared" si="31"/>
        <v>4514923.3148500025</v>
      </c>
      <c r="P190" s="797">
        <f t="shared" si="32"/>
        <v>1.1451743831141481</v>
      </c>
      <c r="Q190" s="649">
        <f t="shared" si="33"/>
        <v>5497920.7048500031</v>
      </c>
      <c r="R190" s="797">
        <f t="shared" si="34"/>
        <v>1.1825520546000312</v>
      </c>
      <c r="S190" s="649"/>
      <c r="T190" s="797" t="str">
        <f t="shared" si="37"/>
        <v/>
      </c>
      <c r="U190" s="798">
        <f t="shared" si="35"/>
        <v>11</v>
      </c>
    </row>
    <row r="191" spans="1:21" ht="11.25" customHeight="1" x14ac:dyDescent="0.25">
      <c r="A191" s="814" t="s">
        <v>755</v>
      </c>
      <c r="B191" s="782">
        <f t="shared" si="36"/>
        <v>11</v>
      </c>
      <c r="C191" s="826" t="s">
        <v>432</v>
      </c>
      <c r="D191" s="826" t="s">
        <v>433</v>
      </c>
      <c r="E191" s="826" t="s">
        <v>753</v>
      </c>
      <c r="F191" s="1421" t="s">
        <v>756</v>
      </c>
      <c r="G191" s="1422"/>
      <c r="H191" s="816">
        <v>-1028481.45</v>
      </c>
      <c r="I191" s="816">
        <v>-1330787.06</v>
      </c>
      <c r="J191" s="816">
        <v>-1300000</v>
      </c>
      <c r="K191" s="817">
        <v>0</v>
      </c>
      <c r="L191" s="824">
        <v>-1834965.2211000002</v>
      </c>
      <c r="M191" s="869">
        <f>+L189/J189</f>
        <v>1.0507814138622913</v>
      </c>
      <c r="N191" s="870"/>
      <c r="O191" s="649">
        <f t="shared" si="31"/>
        <v>534965.2211000002</v>
      </c>
      <c r="P191" s="797">
        <f t="shared" si="32"/>
        <v>1.4115117085384616</v>
      </c>
      <c r="Q191" s="649">
        <f t="shared" si="33"/>
        <v>504178.16110000014</v>
      </c>
      <c r="R191" s="797">
        <f t="shared" si="34"/>
        <v>1.3788571261731386</v>
      </c>
      <c r="S191" s="649"/>
      <c r="T191" s="797" t="str">
        <f t="shared" si="37"/>
        <v/>
      </c>
      <c r="U191" s="798">
        <f t="shared" si="35"/>
        <v>11</v>
      </c>
    </row>
    <row r="192" spans="1:21" ht="11.25" customHeight="1" x14ac:dyDescent="0.25">
      <c r="A192" s="814" t="s">
        <v>757</v>
      </c>
      <c r="B192" s="782">
        <f t="shared" si="36"/>
        <v>11</v>
      </c>
      <c r="C192" s="826" t="s">
        <v>432</v>
      </c>
      <c r="D192" s="826" t="s">
        <v>433</v>
      </c>
      <c r="E192" s="826" t="s">
        <v>753</v>
      </c>
      <c r="F192" s="1421" t="s">
        <v>758</v>
      </c>
      <c r="G192" s="1422"/>
      <c r="H192" s="816">
        <v>-5784589.7999999998</v>
      </c>
      <c r="I192" s="816">
        <v>-4321242.3</v>
      </c>
      <c r="J192" s="816">
        <v>-4999999.9999999702</v>
      </c>
      <c r="K192" s="817">
        <v>0</v>
      </c>
      <c r="L192" s="824">
        <v>-1397800.0464999997</v>
      </c>
      <c r="O192" s="649">
        <f t="shared" si="31"/>
        <v>-3602199.9534999705</v>
      </c>
      <c r="P192" s="797">
        <f t="shared" si="32"/>
        <v>0.27956000930000163</v>
      </c>
      <c r="Q192" s="649">
        <f t="shared" si="33"/>
        <v>-2923442.2535000001</v>
      </c>
      <c r="R192" s="797">
        <f t="shared" si="34"/>
        <v>0.32347180497145456</v>
      </c>
      <c r="S192" s="649"/>
      <c r="T192" s="797" t="str">
        <f t="shared" si="37"/>
        <v/>
      </c>
      <c r="U192" s="798">
        <f t="shared" si="35"/>
        <v>11</v>
      </c>
    </row>
    <row r="193" spans="1:21" ht="11.25" customHeight="1" x14ac:dyDescent="0.25">
      <c r="A193" s="814" t="s">
        <v>759</v>
      </c>
      <c r="B193" s="782">
        <f t="shared" si="36"/>
        <v>11</v>
      </c>
      <c r="C193" s="826" t="s">
        <v>432</v>
      </c>
      <c r="D193" s="826" t="s">
        <v>433</v>
      </c>
      <c r="E193" s="826" t="s">
        <v>753</v>
      </c>
      <c r="F193" s="1421" t="s">
        <v>760</v>
      </c>
      <c r="G193" s="1422"/>
      <c r="H193" s="816">
        <v>-134088181.5</v>
      </c>
      <c r="I193" s="816">
        <v>-148055292.44999999</v>
      </c>
      <c r="J193" s="816">
        <v>-260800000</v>
      </c>
      <c r="K193" s="817">
        <v>0</v>
      </c>
      <c r="L193" s="824">
        <v>-270888676.72404999</v>
      </c>
      <c r="O193" s="649">
        <f t="shared" si="31"/>
        <v>10088676.724049985</v>
      </c>
      <c r="P193" s="797">
        <f t="shared" si="32"/>
        <v>1.0386835763958973</v>
      </c>
      <c r="Q193" s="649">
        <f t="shared" si="33"/>
        <v>122833384.27405</v>
      </c>
      <c r="R193" s="797">
        <f t="shared" si="34"/>
        <v>1.8296453456098658</v>
      </c>
      <c r="S193" s="649"/>
      <c r="T193" s="797" t="str">
        <f t="shared" si="37"/>
        <v/>
      </c>
      <c r="U193" s="798">
        <f t="shared" si="35"/>
        <v>11</v>
      </c>
    </row>
    <row r="194" spans="1:21" ht="11.25" customHeight="1" x14ac:dyDescent="0.25">
      <c r="A194" s="814" t="s">
        <v>761</v>
      </c>
      <c r="B194" s="782">
        <f t="shared" si="36"/>
        <v>11</v>
      </c>
      <c r="C194" s="826" t="s">
        <v>432</v>
      </c>
      <c r="D194" s="826" t="s">
        <v>433</v>
      </c>
      <c r="E194" s="826" t="s">
        <v>753</v>
      </c>
      <c r="F194" s="1421" t="s">
        <v>762</v>
      </c>
      <c r="G194" s="1422"/>
      <c r="H194" s="816">
        <v>-4851313.87</v>
      </c>
      <c r="I194" s="816">
        <v>-5663212.2999999998</v>
      </c>
      <c r="J194" s="816">
        <v>-5999999.9999999898</v>
      </c>
      <c r="K194" s="817">
        <v>0</v>
      </c>
      <c r="L194" s="824">
        <v>-6555351.7545999987</v>
      </c>
      <c r="O194" s="649">
        <f t="shared" si="31"/>
        <v>555351.75460000895</v>
      </c>
      <c r="P194" s="797">
        <f t="shared" si="32"/>
        <v>1.0925586257666684</v>
      </c>
      <c r="Q194" s="649">
        <f t="shared" si="33"/>
        <v>892139.45459999889</v>
      </c>
      <c r="R194" s="797">
        <f t="shared" si="34"/>
        <v>1.1575324051687059</v>
      </c>
      <c r="S194" s="649"/>
      <c r="T194" s="797" t="str">
        <f t="shared" si="37"/>
        <v/>
      </c>
      <c r="U194" s="798">
        <f t="shared" si="35"/>
        <v>11</v>
      </c>
    </row>
    <row r="195" spans="1:21" ht="11.25" customHeight="1" x14ac:dyDescent="0.25">
      <c r="A195" s="814" t="s">
        <v>763</v>
      </c>
      <c r="B195" s="782">
        <f t="shared" si="36"/>
        <v>11</v>
      </c>
      <c r="C195" s="826" t="s">
        <v>432</v>
      </c>
      <c r="D195" s="826" t="s">
        <v>433</v>
      </c>
      <c r="E195" s="826" t="s">
        <v>753</v>
      </c>
      <c r="F195" s="1421" t="s">
        <v>764</v>
      </c>
      <c r="G195" s="1422"/>
      <c r="H195" s="816">
        <v>-18328123.760000002</v>
      </c>
      <c r="I195" s="816">
        <v>-20542578.649999999</v>
      </c>
      <c r="J195" s="816">
        <v>-38900000</v>
      </c>
      <c r="K195" s="817">
        <v>0</v>
      </c>
      <c r="L195" s="824">
        <v>-41849039.342</v>
      </c>
      <c r="O195" s="649">
        <f t="shared" si="31"/>
        <v>2949039.3420000002</v>
      </c>
      <c r="P195" s="797">
        <f t="shared" si="32"/>
        <v>1.0758107800000001</v>
      </c>
      <c r="Q195" s="649">
        <f t="shared" si="33"/>
        <v>21306460.692000002</v>
      </c>
      <c r="R195" s="797">
        <f t="shared" si="34"/>
        <v>2.0371853044846442</v>
      </c>
      <c r="S195" s="649"/>
      <c r="T195" s="797" t="str">
        <f t="shared" si="37"/>
        <v/>
      </c>
      <c r="U195" s="798">
        <f t="shared" si="35"/>
        <v>11</v>
      </c>
    </row>
    <row r="196" spans="1:21" ht="11.25" customHeight="1" x14ac:dyDescent="0.25">
      <c r="A196" s="814" t="s">
        <v>765</v>
      </c>
      <c r="B196" s="782">
        <f t="shared" si="36"/>
        <v>11</v>
      </c>
      <c r="C196" s="826" t="s">
        <v>432</v>
      </c>
      <c r="D196" s="826" t="s">
        <v>433</v>
      </c>
      <c r="E196" s="826" t="s">
        <v>753</v>
      </c>
      <c r="F196" s="1421" t="s">
        <v>766</v>
      </c>
      <c r="G196" s="1422"/>
      <c r="H196" s="816">
        <v>-761043.77</v>
      </c>
      <c r="I196" s="816">
        <v>-466724.64</v>
      </c>
      <c r="J196" s="816">
        <v>-499999.999999983</v>
      </c>
      <c r="K196" s="817">
        <v>0</v>
      </c>
      <c r="L196" s="824">
        <v>-2475710.6390499999</v>
      </c>
      <c r="O196" s="649">
        <f t="shared" si="31"/>
        <v>1975710.6390500169</v>
      </c>
      <c r="P196" s="797">
        <f t="shared" si="32"/>
        <v>4.9514212781001685</v>
      </c>
      <c r="Q196" s="649">
        <f t="shared" si="33"/>
        <v>2008985.9990499998</v>
      </c>
      <c r="R196" s="797">
        <f t="shared" si="34"/>
        <v>5.3044352641206167</v>
      </c>
      <c r="S196" s="649"/>
      <c r="T196" s="797" t="str">
        <f t="shared" si="37"/>
        <v/>
      </c>
      <c r="U196" s="798">
        <f t="shared" si="35"/>
        <v>11</v>
      </c>
    </row>
    <row r="197" spans="1:21" ht="11.25" customHeight="1" x14ac:dyDescent="0.25">
      <c r="A197" s="814" t="s">
        <v>767</v>
      </c>
      <c r="B197" s="782">
        <f t="shared" si="36"/>
        <v>11</v>
      </c>
      <c r="C197" s="826" t="s">
        <v>432</v>
      </c>
      <c r="D197" s="826" t="s">
        <v>433</v>
      </c>
      <c r="E197" s="826" t="s">
        <v>753</v>
      </c>
      <c r="F197" s="1421" t="s">
        <v>768</v>
      </c>
      <c r="G197" s="1422"/>
      <c r="H197" s="816">
        <v>-171073.09</v>
      </c>
      <c r="I197" s="816">
        <v>-164147.85</v>
      </c>
      <c r="J197" s="816">
        <v>-199999.99999999499</v>
      </c>
      <c r="K197" s="817">
        <v>0</v>
      </c>
      <c r="L197" s="824">
        <v>-336585.15769999992</v>
      </c>
      <c r="O197" s="649">
        <f t="shared" si="31"/>
        <v>136585.15770000493</v>
      </c>
      <c r="P197" s="797">
        <f t="shared" si="32"/>
        <v>1.6829257885000417</v>
      </c>
      <c r="Q197" s="649">
        <f t="shared" si="33"/>
        <v>172437.30769999992</v>
      </c>
      <c r="R197" s="797">
        <f t="shared" si="34"/>
        <v>2.0504999468466991</v>
      </c>
      <c r="S197" s="649"/>
      <c r="T197" s="797" t="str">
        <f t="shared" si="37"/>
        <v/>
      </c>
      <c r="U197" s="798">
        <f t="shared" si="35"/>
        <v>11</v>
      </c>
    </row>
    <row r="198" spans="1:21" ht="11.25" customHeight="1" x14ac:dyDescent="0.25">
      <c r="A198" s="814" t="s">
        <v>769</v>
      </c>
      <c r="B198" s="782">
        <f t="shared" si="36"/>
        <v>11</v>
      </c>
      <c r="C198" s="826" t="s">
        <v>432</v>
      </c>
      <c r="D198" s="826" t="s">
        <v>433</v>
      </c>
      <c r="E198" s="826" t="s">
        <v>753</v>
      </c>
      <c r="F198" s="1421" t="s">
        <v>770</v>
      </c>
      <c r="G198" s="1422"/>
      <c r="H198" s="816">
        <v>-619828.5</v>
      </c>
      <c r="I198" s="816">
        <v>-603607.69999999995</v>
      </c>
      <c r="J198" s="816">
        <v>-1250000</v>
      </c>
      <c r="K198" s="817">
        <v>0</v>
      </c>
      <c r="L198" s="824">
        <v>-888810.43349999993</v>
      </c>
      <c r="O198" s="649">
        <f t="shared" si="31"/>
        <v>-361189.56650000007</v>
      </c>
      <c r="P198" s="797">
        <f t="shared" si="32"/>
        <v>0.71104834679999995</v>
      </c>
      <c r="Q198" s="649">
        <f t="shared" si="33"/>
        <v>285202.73349999997</v>
      </c>
      <c r="R198" s="797">
        <f t="shared" si="34"/>
        <v>1.4724968443908186</v>
      </c>
      <c r="S198" s="649"/>
      <c r="T198" s="797" t="str">
        <f t="shared" si="37"/>
        <v/>
      </c>
      <c r="U198" s="798">
        <f t="shared" si="35"/>
        <v>11</v>
      </c>
    </row>
    <row r="199" spans="1:21" ht="11.25" customHeight="1" x14ac:dyDescent="0.25">
      <c r="A199" s="814" t="s">
        <v>771</v>
      </c>
      <c r="B199" s="782">
        <f t="shared" si="36"/>
        <v>11</v>
      </c>
      <c r="C199" s="826" t="s">
        <v>432</v>
      </c>
      <c r="D199" s="826" t="s">
        <v>433</v>
      </c>
      <c r="E199" s="826" t="s">
        <v>753</v>
      </c>
      <c r="F199" s="1421" t="s">
        <v>772</v>
      </c>
      <c r="G199" s="1422"/>
      <c r="H199" s="816">
        <v>-1504122.23</v>
      </c>
      <c r="I199" s="816">
        <v>-1627417.53</v>
      </c>
      <c r="J199" s="816">
        <v>-1600000</v>
      </c>
      <c r="K199" s="817">
        <v>0</v>
      </c>
      <c r="L199" s="824">
        <v>-1593740.0544999999</v>
      </c>
      <c r="O199" s="649">
        <f t="shared" si="31"/>
        <v>-6259.9455000001471</v>
      </c>
      <c r="P199" s="797">
        <f t="shared" si="32"/>
        <v>0.99608753406249995</v>
      </c>
      <c r="Q199" s="649">
        <f t="shared" si="33"/>
        <v>-33677.475500000175</v>
      </c>
      <c r="R199" s="797">
        <f t="shared" si="34"/>
        <v>0.97930618610209996</v>
      </c>
      <c r="S199" s="649"/>
      <c r="T199" s="797" t="str">
        <f t="shared" si="37"/>
        <v/>
      </c>
      <c r="U199" s="798">
        <f t="shared" si="35"/>
        <v>11</v>
      </c>
    </row>
    <row r="200" spans="1:21" ht="11.25" customHeight="1" x14ac:dyDescent="0.25">
      <c r="A200" s="814" t="s">
        <v>773</v>
      </c>
      <c r="B200" s="782">
        <f t="shared" si="36"/>
        <v>11</v>
      </c>
      <c r="C200" s="826" t="s">
        <v>432</v>
      </c>
      <c r="D200" s="826" t="s">
        <v>433</v>
      </c>
      <c r="E200" s="826" t="s">
        <v>753</v>
      </c>
      <c r="F200" s="1421" t="s">
        <v>774</v>
      </c>
      <c r="G200" s="1422"/>
      <c r="H200" s="816">
        <v>-8154610.9400000004</v>
      </c>
      <c r="I200" s="816">
        <v>-9577668.4800000004</v>
      </c>
      <c r="J200" s="816">
        <v>-9700000</v>
      </c>
      <c r="K200" s="817">
        <v>0</v>
      </c>
      <c r="L200" s="824">
        <v>-11220510.42475</v>
      </c>
      <c r="O200" s="649">
        <f t="shared" si="31"/>
        <v>1520510.4247500002</v>
      </c>
      <c r="P200" s="797">
        <f t="shared" si="32"/>
        <v>1.1567536520360826</v>
      </c>
      <c r="Q200" s="649">
        <f t="shared" si="33"/>
        <v>1642841.9447499998</v>
      </c>
      <c r="R200" s="797">
        <f t="shared" si="34"/>
        <v>1.1715283785589956</v>
      </c>
      <c r="S200" s="649"/>
      <c r="T200" s="797" t="str">
        <f t="shared" si="37"/>
        <v/>
      </c>
      <c r="U200" s="798">
        <f t="shared" si="35"/>
        <v>11</v>
      </c>
    </row>
    <row r="201" spans="1:21" ht="11.25" customHeight="1" x14ac:dyDescent="0.25">
      <c r="A201" s="814" t="s">
        <v>775</v>
      </c>
      <c r="B201" s="782">
        <f t="shared" si="36"/>
        <v>11</v>
      </c>
      <c r="C201" s="826" t="s">
        <v>432</v>
      </c>
      <c r="D201" s="826" t="s">
        <v>433</v>
      </c>
      <c r="E201" s="826" t="s">
        <v>753</v>
      </c>
      <c r="F201" s="1444" t="s">
        <v>776</v>
      </c>
      <c r="G201" s="1445"/>
      <c r="H201" s="816">
        <v>-89240.29</v>
      </c>
      <c r="I201" s="816">
        <v>-147297.37</v>
      </c>
      <c r="J201" s="816">
        <v>-199999.999999997</v>
      </c>
      <c r="K201" s="817">
        <v>0</v>
      </c>
      <c r="L201" s="824">
        <v>0</v>
      </c>
      <c r="O201" s="649">
        <f t="shared" si="31"/>
        <v>-199999.999999997</v>
      </c>
      <c r="P201" s="797">
        <f t="shared" si="32"/>
        <v>0</v>
      </c>
      <c r="Q201" s="649">
        <f t="shared" si="33"/>
        <v>-147297.37</v>
      </c>
      <c r="R201" s="797">
        <f t="shared" si="34"/>
        <v>0</v>
      </c>
      <c r="S201" s="649"/>
      <c r="T201" s="797" t="str">
        <f t="shared" si="37"/>
        <v/>
      </c>
      <c r="U201" s="798">
        <f t="shared" si="35"/>
        <v>11</v>
      </c>
    </row>
    <row r="202" spans="1:21" ht="11.25" customHeight="1" x14ac:dyDescent="0.25">
      <c r="A202" s="814" t="s">
        <v>777</v>
      </c>
      <c r="B202" s="782">
        <f t="shared" si="36"/>
        <v>11</v>
      </c>
      <c r="C202" s="826"/>
      <c r="D202" s="826"/>
      <c r="E202" s="826"/>
      <c r="F202" s="1421" t="s">
        <v>778</v>
      </c>
      <c r="G202" s="1422"/>
      <c r="H202" s="816">
        <v>-98741401.409999996</v>
      </c>
      <c r="I202" s="816">
        <v>-102111102.02</v>
      </c>
      <c r="J202" s="816">
        <v>0</v>
      </c>
      <c r="K202" s="817">
        <v>0</v>
      </c>
      <c r="L202" s="818"/>
      <c r="O202" s="649">
        <f t="shared" si="31"/>
        <v>0</v>
      </c>
      <c r="P202" s="797" t="str">
        <f t="shared" si="32"/>
        <v/>
      </c>
      <c r="Q202" s="649">
        <f t="shared" si="33"/>
        <v>-102111102.02</v>
      </c>
      <c r="R202" s="797">
        <f t="shared" si="34"/>
        <v>0</v>
      </c>
      <c r="S202" s="649"/>
      <c r="T202" s="797" t="str">
        <f t="shared" si="37"/>
        <v/>
      </c>
      <c r="U202" s="798">
        <f t="shared" si="35"/>
        <v>11</v>
      </c>
    </row>
    <row r="203" spans="1:21" ht="11.25" customHeight="1" x14ac:dyDescent="0.25">
      <c r="A203" s="814" t="s">
        <v>779</v>
      </c>
      <c r="B203" s="782">
        <f t="shared" si="36"/>
        <v>11</v>
      </c>
      <c r="C203" s="826"/>
      <c r="D203" s="826"/>
      <c r="E203" s="826"/>
      <c r="F203" s="1421" t="s">
        <v>780</v>
      </c>
      <c r="G203" s="1422"/>
      <c r="H203" s="816">
        <v>-15049250.57</v>
      </c>
      <c r="I203" s="816">
        <v>-16839624.149999999</v>
      </c>
      <c r="J203" s="816">
        <v>0</v>
      </c>
      <c r="K203" s="817">
        <v>0</v>
      </c>
      <c r="L203" s="818"/>
      <c r="O203" s="649">
        <f t="shared" ref="O203:O266" si="54">-L203+J203</f>
        <v>0</v>
      </c>
      <c r="P203" s="797" t="str">
        <f t="shared" ref="P203:P266" si="55">IF(J203=0,"",L203/J203)</f>
        <v/>
      </c>
      <c r="Q203" s="649">
        <f t="shared" ref="Q203:Q266" si="56">-L203+I203</f>
        <v>-16839624.149999999</v>
      </c>
      <c r="R203" s="797">
        <f t="shared" ref="R203:R266" si="57">IF(I203=0,"",L203/I203)</f>
        <v>0</v>
      </c>
      <c r="S203" s="649"/>
      <c r="T203" s="797" t="str">
        <f t="shared" si="37"/>
        <v/>
      </c>
      <c r="U203" s="798">
        <f t="shared" ref="U203:U266" si="58">LEN(A203)</f>
        <v>11</v>
      </c>
    </row>
    <row r="204" spans="1:21" ht="11.25" customHeight="1" x14ac:dyDescent="0.25">
      <c r="A204" s="841" t="s">
        <v>781</v>
      </c>
      <c r="B204" s="782">
        <f t="shared" ref="B204:B267" si="59">LEN(A204)</f>
        <v>11</v>
      </c>
      <c r="C204" s="871" t="s">
        <v>432</v>
      </c>
      <c r="D204" s="871" t="s">
        <v>433</v>
      </c>
      <c r="E204" s="871" t="s">
        <v>753</v>
      </c>
      <c r="F204" s="1438" t="s">
        <v>782</v>
      </c>
      <c r="G204" s="1439"/>
      <c r="H204" s="844"/>
      <c r="I204" s="844"/>
      <c r="J204" s="844"/>
      <c r="K204" s="845">
        <v>0</v>
      </c>
      <c r="L204" s="846">
        <v>0</v>
      </c>
      <c r="O204" s="649">
        <f t="shared" si="54"/>
        <v>0</v>
      </c>
      <c r="P204" s="797" t="str">
        <f t="shared" si="55"/>
        <v/>
      </c>
      <c r="Q204" s="649">
        <f t="shared" si="56"/>
        <v>0</v>
      </c>
      <c r="R204" s="797" t="str">
        <f t="shared" si="57"/>
        <v/>
      </c>
      <c r="S204" s="649"/>
      <c r="T204" s="797" t="str">
        <f t="shared" si="37"/>
        <v/>
      </c>
      <c r="U204" s="798">
        <f t="shared" si="58"/>
        <v>11</v>
      </c>
    </row>
    <row r="205" spans="1:21" ht="11.25" customHeight="1" x14ac:dyDescent="0.25">
      <c r="A205" s="814" t="s">
        <v>783</v>
      </c>
      <c r="B205" s="782">
        <f t="shared" si="59"/>
        <v>11</v>
      </c>
      <c r="C205" s="826" t="s">
        <v>432</v>
      </c>
      <c r="D205" s="826" t="s">
        <v>433</v>
      </c>
      <c r="E205" s="826" t="s">
        <v>753</v>
      </c>
      <c r="F205" s="1421" t="s">
        <v>784</v>
      </c>
      <c r="G205" s="1422"/>
      <c r="H205" s="816">
        <v>0</v>
      </c>
      <c r="I205" s="816">
        <v>-4491</v>
      </c>
      <c r="J205" s="816">
        <v>0</v>
      </c>
      <c r="K205" s="817">
        <v>0</v>
      </c>
      <c r="L205" s="824">
        <v>0</v>
      </c>
      <c r="O205" s="649">
        <f t="shared" si="54"/>
        <v>0</v>
      </c>
      <c r="P205" s="797" t="str">
        <f t="shared" si="55"/>
        <v/>
      </c>
      <c r="Q205" s="649">
        <f t="shared" si="56"/>
        <v>-4491</v>
      </c>
      <c r="R205" s="797">
        <f t="shared" si="57"/>
        <v>0</v>
      </c>
      <c r="S205" s="649"/>
      <c r="T205" s="797" t="str">
        <f t="shared" ref="T205:T268" si="60">IF(K205=0,"",L205/K205)</f>
        <v/>
      </c>
      <c r="U205" s="798">
        <f t="shared" si="58"/>
        <v>11</v>
      </c>
    </row>
    <row r="206" spans="1:21" ht="11.25" customHeight="1" x14ac:dyDescent="0.25">
      <c r="A206" s="814" t="s">
        <v>785</v>
      </c>
      <c r="B206" s="782">
        <f t="shared" si="59"/>
        <v>11</v>
      </c>
      <c r="C206" s="826"/>
      <c r="D206" s="826"/>
      <c r="E206" s="826"/>
      <c r="F206" s="1421" t="s">
        <v>786</v>
      </c>
      <c r="G206" s="1422"/>
      <c r="H206" s="816">
        <v>-370431.95</v>
      </c>
      <c r="I206" s="816">
        <v>-116446.44</v>
      </c>
      <c r="J206" s="816">
        <v>0</v>
      </c>
      <c r="K206" s="817">
        <v>0</v>
      </c>
      <c r="L206" s="818"/>
      <c r="O206" s="649">
        <f t="shared" si="54"/>
        <v>0</v>
      </c>
      <c r="P206" s="797" t="str">
        <f t="shared" si="55"/>
        <v/>
      </c>
      <c r="Q206" s="649">
        <f t="shared" si="56"/>
        <v>-116446.44</v>
      </c>
      <c r="R206" s="797">
        <f t="shared" si="57"/>
        <v>0</v>
      </c>
      <c r="S206" s="649"/>
      <c r="T206" s="797" t="str">
        <f t="shared" si="60"/>
        <v/>
      </c>
      <c r="U206" s="798">
        <f t="shared" si="58"/>
        <v>11</v>
      </c>
    </row>
    <row r="207" spans="1:21" ht="11.25" customHeight="1" x14ac:dyDescent="0.25">
      <c r="A207" s="814" t="s">
        <v>787</v>
      </c>
      <c r="B207" s="782">
        <f t="shared" si="59"/>
        <v>11</v>
      </c>
      <c r="C207" s="826"/>
      <c r="D207" s="826"/>
      <c r="E207" s="826"/>
      <c r="F207" s="1421" t="s">
        <v>788</v>
      </c>
      <c r="G207" s="1422"/>
      <c r="H207" s="816">
        <v>-702324.07</v>
      </c>
      <c r="I207" s="816">
        <v>-640171.43000000005</v>
      </c>
      <c r="J207" s="816">
        <v>0</v>
      </c>
      <c r="K207" s="817">
        <v>0</v>
      </c>
      <c r="L207" s="818"/>
      <c r="O207" s="649">
        <f t="shared" si="54"/>
        <v>0</v>
      </c>
      <c r="P207" s="797" t="str">
        <f t="shared" si="55"/>
        <v/>
      </c>
      <c r="Q207" s="649">
        <f t="shared" si="56"/>
        <v>-640171.43000000005</v>
      </c>
      <c r="R207" s="797">
        <f t="shared" si="57"/>
        <v>0</v>
      </c>
      <c r="S207" s="649"/>
      <c r="T207" s="797" t="str">
        <f t="shared" si="60"/>
        <v/>
      </c>
      <c r="U207" s="798">
        <f t="shared" si="58"/>
        <v>11</v>
      </c>
    </row>
    <row r="208" spans="1:21" ht="11.25" customHeight="1" x14ac:dyDescent="0.25">
      <c r="A208" s="799" t="s">
        <v>62</v>
      </c>
      <c r="B208" s="782">
        <f t="shared" si="59"/>
        <v>4</v>
      </c>
      <c r="C208" s="799"/>
      <c r="D208" s="800"/>
      <c r="E208" s="800"/>
      <c r="F208" s="1432" t="s">
        <v>789</v>
      </c>
      <c r="G208" s="1433"/>
      <c r="H208" s="801">
        <f t="shared" ref="H208:L208" si="61">H209+H214+H218</f>
        <v>114817954.06</v>
      </c>
      <c r="I208" s="801">
        <f t="shared" si="61"/>
        <v>115074071.73</v>
      </c>
      <c r="J208" s="801">
        <f t="shared" si="61"/>
        <v>119426999.99999997</v>
      </c>
      <c r="K208" s="801">
        <f t="shared" si="61"/>
        <v>0</v>
      </c>
      <c r="L208" s="802">
        <f t="shared" si="61"/>
        <v>123569000</v>
      </c>
      <c r="O208" s="805">
        <f t="shared" si="54"/>
        <v>-4142000.0000000298</v>
      </c>
      <c r="P208" s="806">
        <f t="shared" si="55"/>
        <v>1.0346822745275359</v>
      </c>
      <c r="Q208" s="805">
        <f t="shared" si="56"/>
        <v>-8494928.2699999958</v>
      </c>
      <c r="R208" s="806">
        <f t="shared" si="57"/>
        <v>1.0738213929714051</v>
      </c>
      <c r="S208" s="805">
        <f t="shared" ref="S208:S256" si="62">-L208+K208</f>
        <v>-123569000</v>
      </c>
      <c r="T208" s="806" t="str">
        <f t="shared" si="60"/>
        <v/>
      </c>
      <c r="U208" s="798">
        <f t="shared" si="58"/>
        <v>4</v>
      </c>
    </row>
    <row r="209" spans="1:21" ht="11.25" customHeight="1" x14ac:dyDescent="0.25">
      <c r="A209" s="807" t="s">
        <v>790</v>
      </c>
      <c r="B209" s="782">
        <f t="shared" si="59"/>
        <v>7</v>
      </c>
      <c r="C209" s="807"/>
      <c r="D209" s="808"/>
      <c r="E209" s="808"/>
      <c r="F209" s="1423" t="s">
        <v>791</v>
      </c>
      <c r="G209" s="1424"/>
      <c r="H209" s="809">
        <f t="shared" ref="H209:L209" si="63">SUM(H210:H213)</f>
        <v>108276423.91</v>
      </c>
      <c r="I209" s="809">
        <f t="shared" si="63"/>
        <v>107306478.59</v>
      </c>
      <c r="J209" s="809">
        <f t="shared" si="63"/>
        <v>111027000</v>
      </c>
      <c r="K209" s="809">
        <f t="shared" si="63"/>
        <v>0</v>
      </c>
      <c r="L209" s="811">
        <f t="shared" si="63"/>
        <v>114318000</v>
      </c>
      <c r="O209" s="649">
        <f t="shared" si="54"/>
        <v>-3291000</v>
      </c>
      <c r="P209" s="797">
        <f t="shared" si="55"/>
        <v>1.0296414385689967</v>
      </c>
      <c r="Q209" s="649">
        <f t="shared" si="56"/>
        <v>-7011521.4099999964</v>
      </c>
      <c r="R209" s="797">
        <f t="shared" si="57"/>
        <v>1.0653410819377442</v>
      </c>
      <c r="S209" s="649"/>
      <c r="T209" s="797" t="str">
        <f t="shared" si="60"/>
        <v/>
      </c>
      <c r="U209" s="798">
        <f t="shared" si="58"/>
        <v>7</v>
      </c>
    </row>
    <row r="210" spans="1:21" ht="11.25" customHeight="1" x14ac:dyDescent="0.25">
      <c r="A210" s="814" t="s">
        <v>792</v>
      </c>
      <c r="B210" s="782">
        <f t="shared" si="59"/>
        <v>11</v>
      </c>
      <c r="C210" s="815"/>
      <c r="D210" s="733"/>
      <c r="E210" s="733"/>
      <c r="F210" s="1421" t="s">
        <v>793</v>
      </c>
      <c r="G210" s="1422"/>
      <c r="H210" s="816">
        <v>-93545.5</v>
      </c>
      <c r="I210" s="816">
        <v>-66040.5</v>
      </c>
      <c r="J210" s="816">
        <v>0</v>
      </c>
      <c r="K210" s="817">
        <v>0</v>
      </c>
      <c r="L210" s="818"/>
      <c r="O210" s="649">
        <f t="shared" si="54"/>
        <v>0</v>
      </c>
      <c r="P210" s="797" t="str">
        <f t="shared" si="55"/>
        <v/>
      </c>
      <c r="Q210" s="649">
        <f t="shared" si="56"/>
        <v>-66040.5</v>
      </c>
      <c r="R210" s="797">
        <f t="shared" si="57"/>
        <v>0</v>
      </c>
      <c r="S210" s="649"/>
      <c r="T210" s="797" t="str">
        <f t="shared" si="60"/>
        <v/>
      </c>
      <c r="U210" s="798">
        <f t="shared" si="58"/>
        <v>11</v>
      </c>
    </row>
    <row r="211" spans="1:21" ht="11.25" customHeight="1" x14ac:dyDescent="0.25">
      <c r="A211" s="814" t="s">
        <v>794</v>
      </c>
      <c r="B211" s="782">
        <f t="shared" si="59"/>
        <v>11</v>
      </c>
      <c r="C211" s="822" t="s">
        <v>365</v>
      </c>
      <c r="D211" s="823" t="s">
        <v>433</v>
      </c>
      <c r="E211" s="823" t="s">
        <v>366</v>
      </c>
      <c r="F211" s="1421" t="s">
        <v>795</v>
      </c>
      <c r="G211" s="1422"/>
      <c r="H211" s="816">
        <v>575917.91</v>
      </c>
      <c r="I211" s="816">
        <v>854733.09</v>
      </c>
      <c r="J211" s="816">
        <v>826999.99999999499</v>
      </c>
      <c r="K211" s="817">
        <v>0</v>
      </c>
      <c r="L211" s="824">
        <v>990000</v>
      </c>
      <c r="O211" s="649">
        <f t="shared" si="54"/>
        <v>-163000.00000000501</v>
      </c>
      <c r="P211" s="797">
        <f t="shared" si="55"/>
        <v>1.1970979443772745</v>
      </c>
      <c r="Q211" s="649">
        <f t="shared" si="56"/>
        <v>-135266.91000000003</v>
      </c>
      <c r="R211" s="797">
        <f t="shared" si="57"/>
        <v>1.1582563160155646</v>
      </c>
      <c r="S211" s="649"/>
      <c r="T211" s="797" t="str">
        <f t="shared" si="60"/>
        <v/>
      </c>
      <c r="U211" s="798">
        <f t="shared" si="58"/>
        <v>11</v>
      </c>
    </row>
    <row r="212" spans="1:21" ht="11.25" customHeight="1" x14ac:dyDescent="0.25">
      <c r="A212" s="814" t="s">
        <v>796</v>
      </c>
      <c r="B212" s="782">
        <f t="shared" si="59"/>
        <v>11</v>
      </c>
      <c r="C212" s="826" t="s">
        <v>432</v>
      </c>
      <c r="D212" s="826" t="s">
        <v>379</v>
      </c>
      <c r="E212" s="826" t="s">
        <v>438</v>
      </c>
      <c r="F212" s="1421" t="s">
        <v>797</v>
      </c>
      <c r="G212" s="1422"/>
      <c r="H212" s="816">
        <v>65260193.5</v>
      </c>
      <c r="I212" s="816">
        <v>63683711</v>
      </c>
      <c r="J212" s="816">
        <v>67400000</v>
      </c>
      <c r="K212" s="817">
        <v>0</v>
      </c>
      <c r="L212" s="824">
        <v>70359000</v>
      </c>
      <c r="O212" s="649">
        <f t="shared" si="54"/>
        <v>-2959000</v>
      </c>
      <c r="P212" s="797">
        <f t="shared" si="55"/>
        <v>1.0439020771513352</v>
      </c>
      <c r="Q212" s="649">
        <f t="shared" si="56"/>
        <v>-6675289</v>
      </c>
      <c r="R212" s="797">
        <f t="shared" si="57"/>
        <v>1.1048194097859656</v>
      </c>
      <c r="S212" s="649"/>
      <c r="T212" s="797" t="str">
        <f t="shared" si="60"/>
        <v/>
      </c>
      <c r="U212" s="798">
        <f t="shared" si="58"/>
        <v>11</v>
      </c>
    </row>
    <row r="213" spans="1:21" ht="11.25" customHeight="1" x14ac:dyDescent="0.25">
      <c r="A213" s="814" t="s">
        <v>798</v>
      </c>
      <c r="B213" s="782">
        <f t="shared" si="59"/>
        <v>11</v>
      </c>
      <c r="C213" s="826" t="s">
        <v>432</v>
      </c>
      <c r="D213" s="826" t="s">
        <v>379</v>
      </c>
      <c r="E213" s="826" t="s">
        <v>438</v>
      </c>
      <c r="F213" s="1421" t="s">
        <v>799</v>
      </c>
      <c r="G213" s="1422"/>
      <c r="H213" s="816">
        <v>42533858</v>
      </c>
      <c r="I213" s="816">
        <v>42834075</v>
      </c>
      <c r="J213" s="816">
        <v>42800000</v>
      </c>
      <c r="K213" s="817">
        <v>0</v>
      </c>
      <c r="L213" s="824">
        <v>42969000</v>
      </c>
      <c r="O213" s="649">
        <f t="shared" si="54"/>
        <v>-169000</v>
      </c>
      <c r="P213" s="797">
        <f t="shared" si="55"/>
        <v>1.0039485981308411</v>
      </c>
      <c r="Q213" s="649">
        <f t="shared" si="56"/>
        <v>-134925</v>
      </c>
      <c r="R213" s="797">
        <f t="shared" si="57"/>
        <v>1.003149945458143</v>
      </c>
      <c r="S213" s="649"/>
      <c r="T213" s="797" t="str">
        <f t="shared" si="60"/>
        <v/>
      </c>
      <c r="U213" s="798">
        <f t="shared" si="58"/>
        <v>11</v>
      </c>
    </row>
    <row r="214" spans="1:21" ht="11.25" customHeight="1" x14ac:dyDescent="0.25">
      <c r="A214" s="807" t="s">
        <v>800</v>
      </c>
      <c r="B214" s="782">
        <f t="shared" si="59"/>
        <v>7</v>
      </c>
      <c r="C214" s="807"/>
      <c r="D214" s="808"/>
      <c r="E214" s="808"/>
      <c r="F214" s="1423" t="s">
        <v>801</v>
      </c>
      <c r="G214" s="1424"/>
      <c r="H214" s="809">
        <f t="shared" ref="H214:L214" si="64">SUM(H215:H217)</f>
        <v>6447984.6499999994</v>
      </c>
      <c r="I214" s="809">
        <f t="shared" si="64"/>
        <v>7701552.6399999997</v>
      </c>
      <c r="J214" s="809">
        <f t="shared" si="64"/>
        <v>8399999.9999999683</v>
      </c>
      <c r="K214" s="809">
        <f t="shared" si="64"/>
        <v>0</v>
      </c>
      <c r="L214" s="811">
        <f t="shared" si="64"/>
        <v>9251000</v>
      </c>
      <c r="O214" s="649">
        <f t="shared" si="54"/>
        <v>-851000.00000003166</v>
      </c>
      <c r="P214" s="797">
        <f t="shared" si="55"/>
        <v>1.1013095238095281</v>
      </c>
      <c r="Q214" s="649">
        <f t="shared" si="56"/>
        <v>-1549447.3600000003</v>
      </c>
      <c r="R214" s="797">
        <f t="shared" si="57"/>
        <v>1.2011863623384909</v>
      </c>
      <c r="S214" s="649"/>
      <c r="T214" s="797" t="str">
        <f t="shared" si="60"/>
        <v/>
      </c>
      <c r="U214" s="798">
        <f t="shared" si="58"/>
        <v>7</v>
      </c>
    </row>
    <row r="215" spans="1:21" ht="11.25" customHeight="1" x14ac:dyDescent="0.25">
      <c r="A215" s="814" t="s">
        <v>802</v>
      </c>
      <c r="B215" s="782">
        <f t="shared" si="59"/>
        <v>11</v>
      </c>
      <c r="C215" s="826" t="s">
        <v>432</v>
      </c>
      <c r="D215" s="826" t="s">
        <v>433</v>
      </c>
      <c r="E215" s="826" t="s">
        <v>753</v>
      </c>
      <c r="F215" s="1421" t="s">
        <v>803</v>
      </c>
      <c r="G215" s="1422"/>
      <c r="H215" s="816">
        <v>176965.55</v>
      </c>
      <c r="I215" s="816">
        <v>135876.81</v>
      </c>
      <c r="J215" s="816">
        <v>199999.999999997</v>
      </c>
      <c r="K215" s="817">
        <v>0</v>
      </c>
      <c r="L215" s="824">
        <v>151000</v>
      </c>
      <c r="O215" s="649">
        <f t="shared" si="54"/>
        <v>48999.999999997002</v>
      </c>
      <c r="P215" s="797">
        <f t="shared" si="55"/>
        <v>0.75500000000001133</v>
      </c>
      <c r="Q215" s="649">
        <f t="shared" si="56"/>
        <v>-15123.190000000002</v>
      </c>
      <c r="R215" s="797">
        <f t="shared" si="57"/>
        <v>1.1113007436662665</v>
      </c>
      <c r="S215" s="649"/>
      <c r="T215" s="797" t="str">
        <f t="shared" si="60"/>
        <v/>
      </c>
      <c r="U215" s="798">
        <f t="shared" si="58"/>
        <v>11</v>
      </c>
    </row>
    <row r="216" spans="1:21" ht="11.25" customHeight="1" x14ac:dyDescent="0.25">
      <c r="A216" s="814" t="s">
        <v>804</v>
      </c>
      <c r="B216" s="782">
        <f t="shared" si="59"/>
        <v>11</v>
      </c>
      <c r="C216" s="826" t="s">
        <v>432</v>
      </c>
      <c r="D216" s="826" t="s">
        <v>433</v>
      </c>
      <c r="E216" s="826" t="s">
        <v>753</v>
      </c>
      <c r="F216" s="1421" t="s">
        <v>805</v>
      </c>
      <c r="G216" s="1422"/>
      <c r="H216" s="816">
        <v>5733879.0999999996</v>
      </c>
      <c r="I216" s="816">
        <v>6800817.8300000001</v>
      </c>
      <c r="J216" s="816">
        <v>7299999.9999999804</v>
      </c>
      <c r="K216" s="817">
        <v>0</v>
      </c>
      <c r="L216" s="824">
        <v>8500000</v>
      </c>
      <c r="O216" s="649">
        <f t="shared" si="54"/>
        <v>-1200000.0000000196</v>
      </c>
      <c r="P216" s="797">
        <f t="shared" si="55"/>
        <v>1.1643835616438387</v>
      </c>
      <c r="Q216" s="649">
        <f t="shared" si="56"/>
        <v>-1699182.17</v>
      </c>
      <c r="R216" s="797">
        <f t="shared" si="57"/>
        <v>1.2498496816815927</v>
      </c>
      <c r="S216" s="649"/>
      <c r="T216" s="797" t="str">
        <f t="shared" si="60"/>
        <v/>
      </c>
      <c r="U216" s="798">
        <f t="shared" si="58"/>
        <v>11</v>
      </c>
    </row>
    <row r="217" spans="1:21" ht="11.25" customHeight="1" x14ac:dyDescent="0.25">
      <c r="A217" s="814" t="s">
        <v>806</v>
      </c>
      <c r="B217" s="782">
        <f t="shared" si="59"/>
        <v>11</v>
      </c>
      <c r="C217" s="826" t="s">
        <v>432</v>
      </c>
      <c r="D217" s="826" t="s">
        <v>433</v>
      </c>
      <c r="E217" s="826" t="s">
        <v>753</v>
      </c>
      <c r="F217" s="1421" t="s">
        <v>807</v>
      </c>
      <c r="G217" s="1422"/>
      <c r="H217" s="816">
        <v>537140</v>
      </c>
      <c r="I217" s="816">
        <v>764858</v>
      </c>
      <c r="J217" s="816">
        <v>899999.99999998999</v>
      </c>
      <c r="K217" s="817">
        <v>0</v>
      </c>
      <c r="L217" s="824">
        <v>600000</v>
      </c>
      <c r="O217" s="649">
        <f t="shared" si="54"/>
        <v>299999.99999998999</v>
      </c>
      <c r="P217" s="797">
        <f t="shared" si="55"/>
        <v>0.66666666666667407</v>
      </c>
      <c r="Q217" s="649">
        <f t="shared" si="56"/>
        <v>164858</v>
      </c>
      <c r="R217" s="797">
        <f t="shared" si="57"/>
        <v>0.78445933755023811</v>
      </c>
      <c r="S217" s="649"/>
      <c r="T217" s="797" t="str">
        <f t="shared" si="60"/>
        <v/>
      </c>
      <c r="U217" s="798">
        <f t="shared" si="58"/>
        <v>11</v>
      </c>
    </row>
    <row r="218" spans="1:21" ht="11.25" customHeight="1" x14ac:dyDescent="0.25">
      <c r="A218" s="807" t="s">
        <v>808</v>
      </c>
      <c r="B218" s="782">
        <f t="shared" si="59"/>
        <v>7</v>
      </c>
      <c r="C218" s="807"/>
      <c r="D218" s="808"/>
      <c r="E218" s="808"/>
      <c r="F218" s="1423" t="s">
        <v>809</v>
      </c>
      <c r="G218" s="1424"/>
      <c r="H218" s="809">
        <f t="shared" ref="H218:L218" si="65">SUM(H219)</f>
        <v>93545.5</v>
      </c>
      <c r="I218" s="809">
        <f t="shared" si="65"/>
        <v>66040.5</v>
      </c>
      <c r="J218" s="809">
        <f t="shared" si="65"/>
        <v>0</v>
      </c>
      <c r="K218" s="810">
        <f t="shared" si="65"/>
        <v>0</v>
      </c>
      <c r="L218" s="811">
        <f t="shared" si="65"/>
        <v>0</v>
      </c>
      <c r="O218" s="649">
        <f t="shared" si="54"/>
        <v>0</v>
      </c>
      <c r="P218" s="797" t="str">
        <f t="shared" si="55"/>
        <v/>
      </c>
      <c r="Q218" s="649">
        <f t="shared" si="56"/>
        <v>66040.5</v>
      </c>
      <c r="R218" s="797">
        <f t="shared" si="57"/>
        <v>0</v>
      </c>
      <c r="S218" s="649"/>
      <c r="T218" s="797" t="str">
        <f t="shared" si="60"/>
        <v/>
      </c>
      <c r="U218" s="798">
        <f t="shared" si="58"/>
        <v>7</v>
      </c>
    </row>
    <row r="219" spans="1:21" ht="11.25" customHeight="1" x14ac:dyDescent="0.25">
      <c r="A219" s="814" t="s">
        <v>810</v>
      </c>
      <c r="B219" s="782">
        <f t="shared" si="59"/>
        <v>11</v>
      </c>
      <c r="C219" s="815"/>
      <c r="D219" s="733"/>
      <c r="E219" s="733"/>
      <c r="F219" s="1421" t="s">
        <v>811</v>
      </c>
      <c r="G219" s="1422"/>
      <c r="H219" s="816">
        <v>93545.5</v>
      </c>
      <c r="I219" s="816">
        <v>66040.5</v>
      </c>
      <c r="J219" s="816">
        <v>0</v>
      </c>
      <c r="K219" s="817">
        <v>0</v>
      </c>
      <c r="L219" s="818"/>
      <c r="O219" s="649">
        <f t="shared" si="54"/>
        <v>0</v>
      </c>
      <c r="P219" s="797" t="str">
        <f t="shared" si="55"/>
        <v/>
      </c>
      <c r="Q219" s="649">
        <f t="shared" si="56"/>
        <v>66040.5</v>
      </c>
      <c r="R219" s="797">
        <f t="shared" si="57"/>
        <v>0</v>
      </c>
      <c r="S219" s="649"/>
      <c r="T219" s="797" t="str">
        <f t="shared" si="60"/>
        <v/>
      </c>
      <c r="U219" s="798">
        <f t="shared" si="58"/>
        <v>11</v>
      </c>
    </row>
    <row r="220" spans="1:21" ht="11.25" customHeight="1" x14ac:dyDescent="0.25">
      <c r="A220" s="792" t="s">
        <v>812</v>
      </c>
      <c r="B220" s="782">
        <f t="shared" si="59"/>
        <v>3</v>
      </c>
      <c r="C220" s="792"/>
      <c r="D220" s="793"/>
      <c r="E220" s="793"/>
      <c r="F220" s="1430" t="s">
        <v>813</v>
      </c>
      <c r="G220" s="1431"/>
      <c r="H220" s="794">
        <f t="shared" ref="H220:L220" si="66">H221+H241+H252+H256</f>
        <v>-244066496.75000012</v>
      </c>
      <c r="I220" s="794">
        <f t="shared" si="66"/>
        <v>-264441054.20000011</v>
      </c>
      <c r="J220" s="794">
        <f t="shared" si="66"/>
        <v>-309736158.94191051</v>
      </c>
      <c r="K220" s="794">
        <f t="shared" si="66"/>
        <v>0</v>
      </c>
      <c r="L220" s="796">
        <f t="shared" si="66"/>
        <v>-374588680.90999997</v>
      </c>
      <c r="O220" s="649">
        <f t="shared" si="54"/>
        <v>64852521.968089461</v>
      </c>
      <c r="P220" s="797">
        <f t="shared" si="55"/>
        <v>1.2093798870291157</v>
      </c>
      <c r="Q220" s="649">
        <f t="shared" si="56"/>
        <v>110147626.70999986</v>
      </c>
      <c r="R220" s="797">
        <f t="shared" si="57"/>
        <v>1.4165299788386634</v>
      </c>
      <c r="S220" s="649"/>
      <c r="T220" s="797" t="str">
        <f t="shared" si="60"/>
        <v/>
      </c>
      <c r="U220" s="798">
        <f t="shared" si="58"/>
        <v>3</v>
      </c>
    </row>
    <row r="221" spans="1:21" ht="11.25" customHeight="1" x14ac:dyDescent="0.25">
      <c r="A221" s="799" t="s">
        <v>64</v>
      </c>
      <c r="B221" s="782">
        <f t="shared" si="59"/>
        <v>4</v>
      </c>
      <c r="C221" s="799"/>
      <c r="D221" s="800"/>
      <c r="E221" s="800"/>
      <c r="F221" s="1432" t="s">
        <v>814</v>
      </c>
      <c r="G221" s="1433"/>
      <c r="H221" s="801">
        <f t="shared" ref="H221:L221" si="67">H222+H224+H238</f>
        <v>-62962947.829999901</v>
      </c>
      <c r="I221" s="801">
        <f t="shared" si="67"/>
        <v>-78213494.379999995</v>
      </c>
      <c r="J221" s="801">
        <f t="shared" si="67"/>
        <v>-90109751.188178301</v>
      </c>
      <c r="K221" s="801">
        <f t="shared" si="67"/>
        <v>0</v>
      </c>
      <c r="L221" s="802">
        <f t="shared" si="67"/>
        <v>-86605000</v>
      </c>
      <c r="O221" s="805">
        <f t="shared" si="54"/>
        <v>-3504751.1881783009</v>
      </c>
      <c r="P221" s="806">
        <f t="shared" si="55"/>
        <v>0.96110575002189003</v>
      </c>
      <c r="Q221" s="805">
        <f t="shared" si="56"/>
        <v>8391505.6200000048</v>
      </c>
      <c r="R221" s="806">
        <f t="shared" si="57"/>
        <v>1.107289741834445</v>
      </c>
      <c r="S221" s="805">
        <f t="shared" si="62"/>
        <v>86605000</v>
      </c>
      <c r="T221" s="806" t="str">
        <f t="shared" si="60"/>
        <v/>
      </c>
      <c r="U221" s="798">
        <f t="shared" si="58"/>
        <v>4</v>
      </c>
    </row>
    <row r="222" spans="1:21" ht="11.25" customHeight="1" x14ac:dyDescent="0.25">
      <c r="A222" s="807" t="s">
        <v>815</v>
      </c>
      <c r="B222" s="782">
        <f t="shared" si="59"/>
        <v>7</v>
      </c>
      <c r="C222" s="807"/>
      <c r="D222" s="808"/>
      <c r="E222" s="808"/>
      <c r="F222" s="1423" t="s">
        <v>816</v>
      </c>
      <c r="G222" s="1424"/>
      <c r="H222" s="809">
        <f t="shared" ref="H222:L222" si="68">SUM(H223)</f>
        <v>112842.45</v>
      </c>
      <c r="I222" s="809">
        <f t="shared" si="68"/>
        <v>172754.55</v>
      </c>
      <c r="J222" s="809">
        <f t="shared" si="68"/>
        <v>0</v>
      </c>
      <c r="K222" s="810">
        <f t="shared" si="68"/>
        <v>0</v>
      </c>
      <c r="L222" s="811">
        <f t="shared" si="68"/>
        <v>0</v>
      </c>
      <c r="O222" s="649">
        <f t="shared" si="54"/>
        <v>0</v>
      </c>
      <c r="P222" s="797" t="str">
        <f t="shared" si="55"/>
        <v/>
      </c>
      <c r="Q222" s="649">
        <f t="shared" si="56"/>
        <v>172754.55</v>
      </c>
      <c r="R222" s="797">
        <f t="shared" si="57"/>
        <v>0</v>
      </c>
      <c r="S222" s="649"/>
      <c r="T222" s="797" t="str">
        <f t="shared" si="60"/>
        <v/>
      </c>
      <c r="U222" s="798">
        <f t="shared" si="58"/>
        <v>7</v>
      </c>
    </row>
    <row r="223" spans="1:21" ht="11.25" customHeight="1" x14ac:dyDescent="0.25">
      <c r="A223" s="814" t="s">
        <v>817</v>
      </c>
      <c r="B223" s="782">
        <f t="shared" si="59"/>
        <v>11</v>
      </c>
      <c r="C223" s="815"/>
      <c r="D223" s="733"/>
      <c r="E223" s="733"/>
      <c r="F223" s="1421" t="s">
        <v>818</v>
      </c>
      <c r="G223" s="1422"/>
      <c r="H223" s="816">
        <v>112842.45</v>
      </c>
      <c r="I223" s="816">
        <v>172754.55</v>
      </c>
      <c r="J223" s="816">
        <v>0</v>
      </c>
      <c r="K223" s="817">
        <v>0</v>
      </c>
      <c r="L223" s="818"/>
      <c r="O223" s="649">
        <f t="shared" si="54"/>
        <v>0</v>
      </c>
      <c r="P223" s="797" t="str">
        <f t="shared" si="55"/>
        <v/>
      </c>
      <c r="Q223" s="649">
        <f t="shared" si="56"/>
        <v>172754.55</v>
      </c>
      <c r="R223" s="797">
        <f t="shared" si="57"/>
        <v>0</v>
      </c>
      <c r="S223" s="649"/>
      <c r="T223" s="797" t="str">
        <f t="shared" si="60"/>
        <v/>
      </c>
      <c r="U223" s="798">
        <f t="shared" si="58"/>
        <v>11</v>
      </c>
    </row>
    <row r="224" spans="1:21" ht="11.25" customHeight="1" x14ac:dyDescent="0.25">
      <c r="A224" s="807" t="s">
        <v>819</v>
      </c>
      <c r="B224" s="782">
        <f t="shared" si="59"/>
        <v>7</v>
      </c>
      <c r="C224" s="807"/>
      <c r="D224" s="808"/>
      <c r="E224" s="808"/>
      <c r="F224" s="1423" t="s">
        <v>820</v>
      </c>
      <c r="G224" s="1424"/>
      <c r="H224" s="809">
        <f t="shared" ref="H224:L224" si="69">SUM(H225:H237)</f>
        <v>-62962947.829999901</v>
      </c>
      <c r="I224" s="809">
        <f t="shared" si="69"/>
        <v>-78213494.379999995</v>
      </c>
      <c r="J224" s="809">
        <f t="shared" si="69"/>
        <v>-90109751.188178301</v>
      </c>
      <c r="K224" s="809">
        <f t="shared" si="69"/>
        <v>0</v>
      </c>
      <c r="L224" s="811">
        <f t="shared" si="69"/>
        <v>-86605000</v>
      </c>
      <c r="O224" s="649">
        <f t="shared" si="54"/>
        <v>-3504751.1881783009</v>
      </c>
      <c r="P224" s="797">
        <f t="shared" si="55"/>
        <v>0.96110575002189003</v>
      </c>
      <c r="Q224" s="649">
        <f t="shared" si="56"/>
        <v>8391505.6200000048</v>
      </c>
      <c r="R224" s="797">
        <f t="shared" si="57"/>
        <v>1.107289741834445</v>
      </c>
      <c r="S224" s="649"/>
      <c r="T224" s="797" t="str">
        <f t="shared" si="60"/>
        <v/>
      </c>
      <c r="U224" s="798">
        <f t="shared" si="58"/>
        <v>7</v>
      </c>
    </row>
    <row r="225" spans="1:21" ht="11.25" customHeight="1" x14ac:dyDescent="0.25">
      <c r="A225" s="859" t="s">
        <v>821</v>
      </c>
      <c r="B225" s="782">
        <f t="shared" si="59"/>
        <v>11</v>
      </c>
      <c r="C225" s="860" t="s">
        <v>365</v>
      </c>
      <c r="D225" s="860" t="s">
        <v>400</v>
      </c>
      <c r="E225" s="860" t="s">
        <v>629</v>
      </c>
      <c r="F225" s="1442" t="s">
        <v>822</v>
      </c>
      <c r="G225" s="1443"/>
      <c r="H225" s="861">
        <v>-29564770.009999901</v>
      </c>
      <c r="I225" s="861">
        <v>-37610420.93</v>
      </c>
      <c r="J225" s="861">
        <v>-28699999.999999601</v>
      </c>
      <c r="K225" s="862">
        <v>0</v>
      </c>
      <c r="L225" s="863">
        <v>-28700000</v>
      </c>
      <c r="O225" s="872">
        <f t="shared" si="54"/>
        <v>3.986060619354248E-7</v>
      </c>
      <c r="P225" s="873">
        <f t="shared" si="55"/>
        <v>1.000000000000014</v>
      </c>
      <c r="Q225" s="872">
        <f t="shared" si="56"/>
        <v>-8910420.9299999997</v>
      </c>
      <c r="R225" s="873">
        <f t="shared" si="57"/>
        <v>0.76308638112336069</v>
      </c>
      <c r="S225" s="872"/>
      <c r="T225" s="797" t="str">
        <f t="shared" si="60"/>
        <v/>
      </c>
      <c r="U225" s="798">
        <f t="shared" si="58"/>
        <v>11</v>
      </c>
    </row>
    <row r="226" spans="1:21" ht="11.25" customHeight="1" x14ac:dyDescent="0.25">
      <c r="A226" s="814" t="s">
        <v>823</v>
      </c>
      <c r="B226" s="782">
        <f t="shared" si="59"/>
        <v>11</v>
      </c>
      <c r="C226" s="826" t="s">
        <v>600</v>
      </c>
      <c r="D226" s="826" t="s">
        <v>379</v>
      </c>
      <c r="E226" s="826" t="s">
        <v>601</v>
      </c>
      <c r="F226" s="1421" t="s">
        <v>824</v>
      </c>
      <c r="G226" s="1422"/>
      <c r="H226" s="816">
        <v>-226902.8</v>
      </c>
      <c r="I226" s="816">
        <v>-244271.09</v>
      </c>
      <c r="J226" s="816">
        <v>-400210.84328072501</v>
      </c>
      <c r="K226" s="817">
        <v>0</v>
      </c>
      <c r="L226" s="824">
        <v>-500000</v>
      </c>
      <c r="O226" s="649">
        <f t="shared" si="54"/>
        <v>99789.156719274994</v>
      </c>
      <c r="P226" s="797">
        <f t="shared" si="55"/>
        <v>1.2493414618685845</v>
      </c>
      <c r="Q226" s="649">
        <f t="shared" si="56"/>
        <v>255728.91</v>
      </c>
      <c r="R226" s="797">
        <f t="shared" si="57"/>
        <v>2.0469061647860172</v>
      </c>
      <c r="S226" s="649"/>
      <c r="T226" s="797" t="str">
        <f t="shared" si="60"/>
        <v/>
      </c>
      <c r="U226" s="798">
        <f t="shared" si="58"/>
        <v>11</v>
      </c>
    </row>
    <row r="227" spans="1:21" ht="11.25" customHeight="1" x14ac:dyDescent="0.25">
      <c r="A227" s="859" t="s">
        <v>825</v>
      </c>
      <c r="B227" s="782">
        <f t="shared" si="59"/>
        <v>11</v>
      </c>
      <c r="C227" s="860" t="s">
        <v>365</v>
      </c>
      <c r="D227" s="860" t="s">
        <v>400</v>
      </c>
      <c r="E227" s="860" t="s">
        <v>629</v>
      </c>
      <c r="F227" s="1442" t="s">
        <v>826</v>
      </c>
      <c r="G227" s="1443"/>
      <c r="H227" s="861">
        <v>-7028569.2800000003</v>
      </c>
      <c r="I227" s="861">
        <v>-9425105.4800000004</v>
      </c>
      <c r="J227" s="861">
        <v>-499575.24436860101</v>
      </c>
      <c r="K227" s="862">
        <v>0</v>
      </c>
      <c r="L227" s="863">
        <v>-500000</v>
      </c>
      <c r="M227" s="864" t="s">
        <v>827</v>
      </c>
      <c r="N227" s="864"/>
      <c r="O227" s="872">
        <f t="shared" si="54"/>
        <v>424.75563139899168</v>
      </c>
      <c r="P227" s="873">
        <f t="shared" si="55"/>
        <v>1.0008502335457712</v>
      </c>
      <c r="Q227" s="872">
        <f t="shared" si="56"/>
        <v>-8925105.4800000004</v>
      </c>
      <c r="R227" s="873">
        <f t="shared" si="57"/>
        <v>5.3049804170467486E-2</v>
      </c>
      <c r="S227" s="872"/>
      <c r="T227" s="797" t="str">
        <f t="shared" si="60"/>
        <v/>
      </c>
      <c r="U227" s="798">
        <f t="shared" si="58"/>
        <v>11</v>
      </c>
    </row>
    <row r="228" spans="1:21" ht="11.25" customHeight="1" x14ac:dyDescent="0.25">
      <c r="A228" s="814" t="s">
        <v>828</v>
      </c>
      <c r="B228" s="782">
        <f t="shared" si="59"/>
        <v>11</v>
      </c>
      <c r="C228" s="826" t="s">
        <v>365</v>
      </c>
      <c r="D228" s="826" t="s">
        <v>433</v>
      </c>
      <c r="E228" s="826" t="s">
        <v>581</v>
      </c>
      <c r="F228" s="1421" t="s">
        <v>829</v>
      </c>
      <c r="G228" s="1422"/>
      <c r="H228" s="816">
        <v>-13436472.689999999</v>
      </c>
      <c r="I228" s="816">
        <v>-13023648.689999999</v>
      </c>
      <c r="J228" s="816">
        <v>-36555337.381816</v>
      </c>
      <c r="K228" s="817">
        <v>0</v>
      </c>
      <c r="L228" s="853">
        <f>-10570000-10000000+6000000-1900000-2160000</f>
        <v>-18630000</v>
      </c>
      <c r="O228" s="649">
        <f t="shared" si="54"/>
        <v>-17925337.381816</v>
      </c>
      <c r="P228" s="797">
        <f t="shared" si="55"/>
        <v>0.50963830002201715</v>
      </c>
      <c r="Q228" s="649">
        <f t="shared" si="56"/>
        <v>5606351.3100000005</v>
      </c>
      <c r="R228" s="797">
        <f t="shared" si="57"/>
        <v>1.43047470362931</v>
      </c>
      <c r="S228" s="649"/>
      <c r="T228" s="797" t="str">
        <f t="shared" si="60"/>
        <v/>
      </c>
      <c r="U228" s="798">
        <f t="shared" si="58"/>
        <v>11</v>
      </c>
    </row>
    <row r="229" spans="1:21" ht="11.25" customHeight="1" x14ac:dyDescent="0.25">
      <c r="A229" s="814" t="s">
        <v>830</v>
      </c>
      <c r="B229" s="782">
        <f t="shared" si="59"/>
        <v>11</v>
      </c>
      <c r="C229" s="826" t="s">
        <v>365</v>
      </c>
      <c r="D229" s="826" t="s">
        <v>379</v>
      </c>
      <c r="E229" s="826" t="s">
        <v>715</v>
      </c>
      <c r="F229" s="1444" t="s">
        <v>831</v>
      </c>
      <c r="G229" s="1445"/>
      <c r="H229" s="874">
        <v>-9711805.3400000092</v>
      </c>
      <c r="I229" s="874">
        <v>-14402956</v>
      </c>
      <c r="J229" s="874">
        <v>-9700115.1786342803</v>
      </c>
      <c r="K229" s="875">
        <v>0</v>
      </c>
      <c r="L229" s="831">
        <f>-12000000+1000000</f>
        <v>-11000000</v>
      </c>
      <c r="M229" s="864" t="s">
        <v>832</v>
      </c>
      <c r="N229" s="864"/>
      <c r="O229" s="649">
        <f t="shared" si="54"/>
        <v>1299884.8213657197</v>
      </c>
      <c r="P229" s="797">
        <f t="shared" si="55"/>
        <v>1.1340071532582292</v>
      </c>
      <c r="Q229" s="649">
        <f t="shared" si="56"/>
        <v>-3402956</v>
      </c>
      <c r="R229" s="797">
        <f t="shared" si="57"/>
        <v>0.76373211165819022</v>
      </c>
      <c r="S229" s="649"/>
      <c r="T229" s="797" t="str">
        <f t="shared" si="60"/>
        <v/>
      </c>
      <c r="U229" s="798">
        <f t="shared" si="58"/>
        <v>11</v>
      </c>
    </row>
    <row r="230" spans="1:21" ht="11.25" customHeight="1" x14ac:dyDescent="0.25">
      <c r="A230" s="814" t="s">
        <v>833</v>
      </c>
      <c r="B230" s="782">
        <f t="shared" si="59"/>
        <v>11</v>
      </c>
      <c r="C230" s="826" t="s">
        <v>365</v>
      </c>
      <c r="D230" s="826" t="s">
        <v>400</v>
      </c>
      <c r="E230" s="826" t="s">
        <v>629</v>
      </c>
      <c r="F230" s="1421" t="s">
        <v>834</v>
      </c>
      <c r="G230" s="1422"/>
      <c r="H230" s="816">
        <v>-106009.19</v>
      </c>
      <c r="I230" s="816">
        <v>-107921.86</v>
      </c>
      <c r="J230" s="816">
        <v>-79999.999999987995</v>
      </c>
      <c r="K230" s="817">
        <v>0</v>
      </c>
      <c r="L230" s="824">
        <v>-700000</v>
      </c>
      <c r="O230" s="649">
        <f t="shared" si="54"/>
        <v>620000.00000001199</v>
      </c>
      <c r="P230" s="797">
        <f t="shared" si="55"/>
        <v>8.7500000000013127</v>
      </c>
      <c r="Q230" s="649">
        <f t="shared" si="56"/>
        <v>592078.14</v>
      </c>
      <c r="R230" s="797">
        <f t="shared" si="57"/>
        <v>6.4861743487371326</v>
      </c>
      <c r="S230" s="649"/>
      <c r="T230" s="797" t="str">
        <f t="shared" si="60"/>
        <v/>
      </c>
      <c r="U230" s="798">
        <f t="shared" si="58"/>
        <v>11</v>
      </c>
    </row>
    <row r="231" spans="1:21" ht="11.25" customHeight="1" x14ac:dyDescent="0.25">
      <c r="A231" s="814" t="s">
        <v>835</v>
      </c>
      <c r="B231" s="782">
        <f t="shared" si="59"/>
        <v>11</v>
      </c>
      <c r="C231" s="826" t="s">
        <v>365</v>
      </c>
      <c r="D231" s="826" t="s">
        <v>379</v>
      </c>
      <c r="E231" s="826" t="s">
        <v>380</v>
      </c>
      <c r="F231" s="1421" t="s">
        <v>836</v>
      </c>
      <c r="G231" s="1422"/>
      <c r="H231" s="816">
        <v>-2636079.87</v>
      </c>
      <c r="I231" s="816">
        <v>-2840011.66</v>
      </c>
      <c r="J231" s="816">
        <v>-2599999.99999998</v>
      </c>
      <c r="K231" s="817">
        <v>0</v>
      </c>
      <c r="L231" s="824">
        <f>-3300000+400000</f>
        <v>-2900000</v>
      </c>
      <c r="M231" s="828" t="s">
        <v>837</v>
      </c>
      <c r="N231" s="828"/>
      <c r="O231" s="649">
        <f t="shared" si="54"/>
        <v>300000.00000002002</v>
      </c>
      <c r="P231" s="797">
        <f t="shared" si="55"/>
        <v>1.1153846153846241</v>
      </c>
      <c r="Q231" s="649">
        <f t="shared" si="56"/>
        <v>59988.339999999851</v>
      </c>
      <c r="R231" s="797">
        <f t="shared" si="57"/>
        <v>1.0211225682080474</v>
      </c>
      <c r="S231" s="649"/>
      <c r="T231" s="797" t="str">
        <f t="shared" si="60"/>
        <v/>
      </c>
      <c r="U231" s="798">
        <f t="shared" si="58"/>
        <v>11</v>
      </c>
    </row>
    <row r="232" spans="1:21" ht="11.25" customHeight="1" x14ac:dyDescent="0.25">
      <c r="A232" s="814" t="s">
        <v>838</v>
      </c>
      <c r="B232" s="782">
        <f t="shared" si="59"/>
        <v>11</v>
      </c>
      <c r="C232" s="826" t="s">
        <v>365</v>
      </c>
      <c r="D232" s="826" t="s">
        <v>379</v>
      </c>
      <c r="E232" s="826" t="s">
        <v>429</v>
      </c>
      <c r="F232" s="1421" t="s">
        <v>839</v>
      </c>
      <c r="G232" s="1422"/>
      <c r="H232" s="816">
        <v>-207846.65</v>
      </c>
      <c r="I232" s="816">
        <v>-499596.47</v>
      </c>
      <c r="J232" s="816">
        <v>-349999.99999999499</v>
      </c>
      <c r="K232" s="817">
        <v>0</v>
      </c>
      <c r="L232" s="824">
        <v>-1500000</v>
      </c>
      <c r="M232" s="827" t="s">
        <v>840</v>
      </c>
      <c r="O232" s="649">
        <f t="shared" si="54"/>
        <v>1150000.0000000051</v>
      </c>
      <c r="P232" s="797">
        <f t="shared" si="55"/>
        <v>4.2857142857143469</v>
      </c>
      <c r="Q232" s="649">
        <f t="shared" si="56"/>
        <v>1000403.53</v>
      </c>
      <c r="R232" s="797">
        <f t="shared" si="57"/>
        <v>3.0024231356158304</v>
      </c>
      <c r="S232" s="649"/>
      <c r="T232" s="797" t="str">
        <f t="shared" si="60"/>
        <v/>
      </c>
      <c r="U232" s="798">
        <f t="shared" si="58"/>
        <v>11</v>
      </c>
    </row>
    <row r="233" spans="1:21" ht="11.25" customHeight="1" x14ac:dyDescent="0.25">
      <c r="A233" s="814" t="s">
        <v>841</v>
      </c>
      <c r="B233" s="782">
        <f t="shared" si="59"/>
        <v>11</v>
      </c>
      <c r="C233" s="826" t="s">
        <v>842</v>
      </c>
      <c r="D233" s="826" t="s">
        <v>400</v>
      </c>
      <c r="E233" s="826" t="s">
        <v>843</v>
      </c>
      <c r="F233" s="1421" t="s">
        <v>844</v>
      </c>
      <c r="G233" s="1422"/>
      <c r="H233" s="816">
        <v>-44492</v>
      </c>
      <c r="I233" s="816">
        <v>-59562.2</v>
      </c>
      <c r="J233" s="816">
        <v>-1075000</v>
      </c>
      <c r="K233" s="817">
        <v>0</v>
      </c>
      <c r="L233" s="824">
        <v>-1275000</v>
      </c>
      <c r="M233" s="828" t="s">
        <v>845</v>
      </c>
      <c r="N233" s="828"/>
      <c r="O233" s="649">
        <f t="shared" si="54"/>
        <v>200000</v>
      </c>
      <c r="P233" s="797">
        <f t="shared" si="55"/>
        <v>1.1860465116279071</v>
      </c>
      <c r="Q233" s="649">
        <f t="shared" si="56"/>
        <v>1215437.8</v>
      </c>
      <c r="R233" s="797">
        <f t="shared" si="57"/>
        <v>21.406193861207278</v>
      </c>
      <c r="S233" s="649"/>
      <c r="T233" s="797" t="str">
        <f t="shared" si="60"/>
        <v/>
      </c>
      <c r="U233" s="798">
        <f t="shared" si="58"/>
        <v>11</v>
      </c>
    </row>
    <row r="234" spans="1:21" ht="11.25" customHeight="1" x14ac:dyDescent="0.25">
      <c r="A234" s="814" t="s">
        <v>846</v>
      </c>
      <c r="B234" s="782">
        <f t="shared" si="59"/>
        <v>11</v>
      </c>
      <c r="C234" s="826"/>
      <c r="D234" s="826"/>
      <c r="E234" s="826"/>
      <c r="F234" s="1421"/>
      <c r="G234" s="1422"/>
      <c r="H234" s="816">
        <v>0</v>
      </c>
      <c r="I234" s="816">
        <v>0</v>
      </c>
      <c r="J234" s="816">
        <v>-50000</v>
      </c>
      <c r="K234" s="817">
        <v>0</v>
      </c>
      <c r="L234" s="818"/>
      <c r="M234" s="827" t="s">
        <v>847</v>
      </c>
      <c r="O234" s="649">
        <f t="shared" si="54"/>
        <v>-50000</v>
      </c>
      <c r="P234" s="797">
        <f t="shared" si="55"/>
        <v>0</v>
      </c>
      <c r="Q234" s="649">
        <f t="shared" si="56"/>
        <v>0</v>
      </c>
      <c r="R234" s="797" t="str">
        <f t="shared" si="57"/>
        <v/>
      </c>
      <c r="S234" s="649"/>
      <c r="T234" s="797" t="str">
        <f t="shared" si="60"/>
        <v/>
      </c>
      <c r="U234" s="798">
        <f t="shared" si="58"/>
        <v>11</v>
      </c>
    </row>
    <row r="235" spans="1:21" ht="11.25" customHeight="1" x14ac:dyDescent="0.25">
      <c r="A235" s="859" t="s">
        <v>848</v>
      </c>
      <c r="B235" s="782">
        <f t="shared" si="59"/>
        <v>11</v>
      </c>
      <c r="C235" s="860" t="s">
        <v>365</v>
      </c>
      <c r="D235" s="860" t="s">
        <v>379</v>
      </c>
      <c r="E235" s="860" t="s">
        <v>429</v>
      </c>
      <c r="F235" s="1442" t="s">
        <v>849</v>
      </c>
      <c r="G235" s="1443"/>
      <c r="H235" s="861">
        <v>0</v>
      </c>
      <c r="I235" s="861">
        <v>0</v>
      </c>
      <c r="J235" s="861">
        <v>-299999.99999957101</v>
      </c>
      <c r="K235" s="862">
        <v>0</v>
      </c>
      <c r="L235" s="863">
        <v>-300000</v>
      </c>
      <c r="O235" s="872">
        <f t="shared" si="54"/>
        <v>4.2899046093225479E-7</v>
      </c>
      <c r="P235" s="873">
        <f t="shared" si="55"/>
        <v>1.00000000000143</v>
      </c>
      <c r="Q235" s="872">
        <f t="shared" si="56"/>
        <v>300000</v>
      </c>
      <c r="R235" s="873" t="str">
        <f t="shared" si="57"/>
        <v/>
      </c>
      <c r="S235" s="872"/>
      <c r="T235" s="797" t="str">
        <f t="shared" si="60"/>
        <v/>
      </c>
      <c r="U235" s="798">
        <f t="shared" si="58"/>
        <v>11</v>
      </c>
    </row>
    <row r="236" spans="1:21" ht="11.25" customHeight="1" x14ac:dyDescent="0.25">
      <c r="A236" s="859" t="s">
        <v>850</v>
      </c>
      <c r="B236" s="782">
        <f t="shared" si="59"/>
        <v>11</v>
      </c>
      <c r="C236" s="860" t="s">
        <v>365</v>
      </c>
      <c r="D236" s="860" t="s">
        <v>379</v>
      </c>
      <c r="E236" s="860" t="s">
        <v>429</v>
      </c>
      <c r="F236" s="1442" t="s">
        <v>851</v>
      </c>
      <c r="G236" s="1443"/>
      <c r="H236" s="861">
        <v>0</v>
      </c>
      <c r="I236" s="861">
        <v>0</v>
      </c>
      <c r="J236" s="861">
        <v>-7399631.9180194195</v>
      </c>
      <c r="K236" s="862">
        <v>0</v>
      </c>
      <c r="L236" s="863">
        <v>-18100000</v>
      </c>
      <c r="O236" s="872">
        <f t="shared" si="54"/>
        <v>10700368.08198058</v>
      </c>
      <c r="P236" s="873">
        <f t="shared" si="55"/>
        <v>2.4460676153260112</v>
      </c>
      <c r="Q236" s="872">
        <f t="shared" si="56"/>
        <v>18100000</v>
      </c>
      <c r="R236" s="873" t="str">
        <f t="shared" si="57"/>
        <v/>
      </c>
      <c r="S236" s="872"/>
      <c r="T236" s="797" t="str">
        <f t="shared" si="60"/>
        <v/>
      </c>
      <c r="U236" s="798">
        <f t="shared" si="58"/>
        <v>11</v>
      </c>
    </row>
    <row r="237" spans="1:21" ht="11.25" customHeight="1" x14ac:dyDescent="0.25">
      <c r="A237" s="859" t="s">
        <v>852</v>
      </c>
      <c r="B237" s="782">
        <f t="shared" si="59"/>
        <v>11</v>
      </c>
      <c r="C237" s="860" t="s">
        <v>365</v>
      </c>
      <c r="D237" s="860" t="s">
        <v>379</v>
      </c>
      <c r="E237" s="860" t="s">
        <v>429</v>
      </c>
      <c r="F237" s="1442" t="s">
        <v>853</v>
      </c>
      <c r="G237" s="1443"/>
      <c r="H237" s="861">
        <v>0</v>
      </c>
      <c r="I237" s="861">
        <v>0</v>
      </c>
      <c r="J237" s="861">
        <v>-2399880.6220601299</v>
      </c>
      <c r="K237" s="862">
        <v>0</v>
      </c>
      <c r="L237" s="863">
        <f>-3500000+1000000</f>
        <v>-2500000</v>
      </c>
      <c r="M237" s="864" t="s">
        <v>854</v>
      </c>
      <c r="N237" s="864"/>
      <c r="O237" s="872">
        <f t="shared" si="54"/>
        <v>100119.37793987012</v>
      </c>
      <c r="P237" s="873">
        <f t="shared" si="55"/>
        <v>1.04171848258599</v>
      </c>
      <c r="Q237" s="872">
        <f t="shared" si="56"/>
        <v>2500000</v>
      </c>
      <c r="R237" s="873" t="str">
        <f t="shared" si="57"/>
        <v/>
      </c>
      <c r="S237" s="872"/>
      <c r="T237" s="797" t="str">
        <f t="shared" si="60"/>
        <v/>
      </c>
      <c r="U237" s="798">
        <f t="shared" si="58"/>
        <v>11</v>
      </c>
    </row>
    <row r="238" spans="1:21" ht="11.25" customHeight="1" x14ac:dyDescent="0.25">
      <c r="A238" s="807" t="s">
        <v>855</v>
      </c>
      <c r="B238" s="782">
        <f t="shared" si="59"/>
        <v>7</v>
      </c>
      <c r="C238" s="807"/>
      <c r="D238" s="808"/>
      <c r="E238" s="808"/>
      <c r="F238" s="1423" t="s">
        <v>856</v>
      </c>
      <c r="G238" s="1424"/>
      <c r="H238" s="809">
        <f t="shared" ref="H238:L238" si="70">SUM(H239:H240)</f>
        <v>-112842.45</v>
      </c>
      <c r="I238" s="809">
        <f t="shared" si="70"/>
        <v>-172754.55</v>
      </c>
      <c r="J238" s="809">
        <f t="shared" si="70"/>
        <v>0</v>
      </c>
      <c r="K238" s="810">
        <f t="shared" si="70"/>
        <v>0</v>
      </c>
      <c r="L238" s="811">
        <f t="shared" si="70"/>
        <v>0</v>
      </c>
      <c r="M238" s="876"/>
      <c r="N238" s="876"/>
      <c r="O238" s="649">
        <f t="shared" si="54"/>
        <v>0</v>
      </c>
      <c r="P238" s="797" t="str">
        <f t="shared" si="55"/>
        <v/>
      </c>
      <c r="Q238" s="649">
        <f t="shared" si="56"/>
        <v>-172754.55</v>
      </c>
      <c r="R238" s="797">
        <f t="shared" si="57"/>
        <v>0</v>
      </c>
      <c r="S238" s="649"/>
      <c r="T238" s="797" t="str">
        <f t="shared" si="60"/>
        <v/>
      </c>
      <c r="U238" s="798">
        <f t="shared" si="58"/>
        <v>7</v>
      </c>
    </row>
    <row r="239" spans="1:21" ht="11.25" customHeight="1" x14ac:dyDescent="0.25">
      <c r="A239" s="814" t="s">
        <v>857</v>
      </c>
      <c r="B239" s="782">
        <f t="shared" si="59"/>
        <v>11</v>
      </c>
      <c r="C239" s="815"/>
      <c r="D239" s="733"/>
      <c r="E239" s="733"/>
      <c r="F239" s="1421" t="s">
        <v>858</v>
      </c>
      <c r="G239" s="1422"/>
      <c r="H239" s="816">
        <v>-112842.45</v>
      </c>
      <c r="I239" s="816">
        <v>-172754.55</v>
      </c>
      <c r="J239" s="816">
        <v>0</v>
      </c>
      <c r="K239" s="817">
        <v>0</v>
      </c>
      <c r="L239" s="818"/>
      <c r="M239" s="876"/>
      <c r="N239" s="876"/>
      <c r="O239" s="649">
        <f t="shared" si="54"/>
        <v>0</v>
      </c>
      <c r="P239" s="797" t="str">
        <f t="shared" si="55"/>
        <v/>
      </c>
      <c r="Q239" s="649">
        <f t="shared" si="56"/>
        <v>-172754.55</v>
      </c>
      <c r="R239" s="797">
        <f t="shared" si="57"/>
        <v>0</v>
      </c>
      <c r="S239" s="649"/>
      <c r="T239" s="797" t="str">
        <f t="shared" si="60"/>
        <v/>
      </c>
      <c r="U239" s="798">
        <f t="shared" si="58"/>
        <v>11</v>
      </c>
    </row>
    <row r="240" spans="1:21" ht="11.25" customHeight="1" x14ac:dyDescent="0.25">
      <c r="A240" s="814" t="s">
        <v>859</v>
      </c>
      <c r="B240" s="782">
        <f t="shared" si="59"/>
        <v>11</v>
      </c>
      <c r="C240" s="815"/>
      <c r="D240" s="733"/>
      <c r="E240" s="733"/>
      <c r="F240" s="1421" t="s">
        <v>860</v>
      </c>
      <c r="G240" s="1422"/>
      <c r="H240" s="816">
        <v>0</v>
      </c>
      <c r="I240" s="816">
        <v>0</v>
      </c>
      <c r="J240" s="816">
        <v>0</v>
      </c>
      <c r="K240" s="817">
        <v>0</v>
      </c>
      <c r="L240" s="818"/>
      <c r="O240" s="649">
        <f t="shared" si="54"/>
        <v>0</v>
      </c>
      <c r="P240" s="797" t="str">
        <f t="shared" si="55"/>
        <v/>
      </c>
      <c r="Q240" s="649">
        <f t="shared" si="56"/>
        <v>0</v>
      </c>
      <c r="R240" s="797" t="str">
        <f t="shared" si="57"/>
        <v/>
      </c>
      <c r="S240" s="649"/>
      <c r="T240" s="797" t="str">
        <f t="shared" si="60"/>
        <v/>
      </c>
      <c r="U240" s="798">
        <f t="shared" si="58"/>
        <v>11</v>
      </c>
    </row>
    <row r="241" spans="1:21" ht="11.25" customHeight="1" x14ac:dyDescent="0.25">
      <c r="A241" s="799" t="s">
        <v>66</v>
      </c>
      <c r="B241" s="782">
        <f t="shared" si="59"/>
        <v>4</v>
      </c>
      <c r="C241" s="799"/>
      <c r="D241" s="800"/>
      <c r="E241" s="800"/>
      <c r="F241" s="1432" t="s">
        <v>861</v>
      </c>
      <c r="G241" s="1433"/>
      <c r="H241" s="801">
        <f t="shared" ref="H241:L241" si="71">H242+H245+H247+H250</f>
        <v>-8016651.9100000001</v>
      </c>
      <c r="I241" s="801">
        <f t="shared" si="71"/>
        <v>-8743402.8499999996</v>
      </c>
      <c r="J241" s="801">
        <f t="shared" si="71"/>
        <v>-7769999.9999999888</v>
      </c>
      <c r="K241" s="801">
        <f t="shared" si="71"/>
        <v>0</v>
      </c>
      <c r="L241" s="802">
        <f t="shared" si="71"/>
        <v>-9544503</v>
      </c>
      <c r="O241" s="805">
        <f t="shared" si="54"/>
        <v>1774503.0000000112</v>
      </c>
      <c r="P241" s="806">
        <f t="shared" si="55"/>
        <v>1.2283787644787663</v>
      </c>
      <c r="Q241" s="805">
        <f t="shared" si="56"/>
        <v>801100.15000000037</v>
      </c>
      <c r="R241" s="806">
        <f t="shared" si="57"/>
        <v>1.0916233832231579</v>
      </c>
      <c r="S241" s="805">
        <f t="shared" si="62"/>
        <v>9544503</v>
      </c>
      <c r="T241" s="806" t="str">
        <f t="shared" si="60"/>
        <v/>
      </c>
      <c r="U241" s="798">
        <f t="shared" si="58"/>
        <v>4</v>
      </c>
    </row>
    <row r="242" spans="1:21" ht="11.25" customHeight="1" x14ac:dyDescent="0.25">
      <c r="A242" s="807" t="s">
        <v>862</v>
      </c>
      <c r="B242" s="782">
        <f t="shared" si="59"/>
        <v>7</v>
      </c>
      <c r="C242" s="807"/>
      <c r="D242" s="808"/>
      <c r="E242" s="808"/>
      <c r="F242" s="1423" t="s">
        <v>863</v>
      </c>
      <c r="G242" s="1424"/>
      <c r="H242" s="809">
        <f t="shared" ref="H242:L242" si="72">SUM(H243:H244)</f>
        <v>-3533255.17</v>
      </c>
      <c r="I242" s="809">
        <f t="shared" si="72"/>
        <v>-3883922.14</v>
      </c>
      <c r="J242" s="809">
        <f t="shared" si="72"/>
        <v>-3800000</v>
      </c>
      <c r="K242" s="810">
        <f t="shared" si="72"/>
        <v>0</v>
      </c>
      <c r="L242" s="811">
        <f t="shared" si="72"/>
        <v>-3890000</v>
      </c>
      <c r="O242" s="649">
        <f t="shared" si="54"/>
        <v>90000</v>
      </c>
      <c r="P242" s="797">
        <f t="shared" si="55"/>
        <v>1.0236842105263158</v>
      </c>
      <c r="Q242" s="649">
        <f t="shared" si="56"/>
        <v>6077.8599999998696</v>
      </c>
      <c r="R242" s="797">
        <f t="shared" si="57"/>
        <v>1.0015648768901428</v>
      </c>
      <c r="S242" s="649"/>
      <c r="T242" s="797" t="str">
        <f t="shared" si="60"/>
        <v/>
      </c>
      <c r="U242" s="798">
        <f t="shared" si="58"/>
        <v>7</v>
      </c>
    </row>
    <row r="243" spans="1:21" ht="11.25" customHeight="1" x14ac:dyDescent="0.25">
      <c r="A243" s="814" t="s">
        <v>864</v>
      </c>
      <c r="B243" s="782">
        <f t="shared" si="59"/>
        <v>11</v>
      </c>
      <c r="C243" s="826" t="s">
        <v>865</v>
      </c>
      <c r="D243" s="826" t="s">
        <v>400</v>
      </c>
      <c r="E243" s="826" t="s">
        <v>866</v>
      </c>
      <c r="F243" s="1421" t="s">
        <v>867</v>
      </c>
      <c r="G243" s="1422"/>
      <c r="H243" s="816">
        <v>-2809390</v>
      </c>
      <c r="I243" s="816">
        <v>-3252904</v>
      </c>
      <c r="J243" s="816">
        <v>-3800000</v>
      </c>
      <c r="K243" s="817">
        <v>0</v>
      </c>
      <c r="L243" s="824">
        <v>-3890000</v>
      </c>
      <c r="O243" s="649">
        <f t="shared" si="54"/>
        <v>90000</v>
      </c>
      <c r="P243" s="797">
        <f t="shared" si="55"/>
        <v>1.0236842105263158</v>
      </c>
      <c r="Q243" s="649">
        <f t="shared" si="56"/>
        <v>637096</v>
      </c>
      <c r="R243" s="797">
        <f t="shared" si="57"/>
        <v>1.1958545349017371</v>
      </c>
      <c r="S243" s="649"/>
      <c r="T243" s="797" t="str">
        <f t="shared" si="60"/>
        <v/>
      </c>
      <c r="U243" s="798">
        <f t="shared" si="58"/>
        <v>11</v>
      </c>
    </row>
    <row r="244" spans="1:21" ht="11.25" customHeight="1" x14ac:dyDescent="0.25">
      <c r="A244" s="814" t="s">
        <v>868</v>
      </c>
      <c r="B244" s="782">
        <f t="shared" si="59"/>
        <v>11</v>
      </c>
      <c r="C244" s="826" t="s">
        <v>865</v>
      </c>
      <c r="D244" s="826" t="s">
        <v>400</v>
      </c>
      <c r="E244" s="826" t="s">
        <v>866</v>
      </c>
      <c r="F244" s="1421" t="s">
        <v>869</v>
      </c>
      <c r="G244" s="1422"/>
      <c r="H244" s="816">
        <v>-723865.17</v>
      </c>
      <c r="I244" s="816">
        <v>-631018.14</v>
      </c>
      <c r="J244" s="816">
        <v>0</v>
      </c>
      <c r="K244" s="817">
        <v>0</v>
      </c>
      <c r="L244" s="824">
        <v>0</v>
      </c>
      <c r="O244" s="649">
        <f t="shared" si="54"/>
        <v>0</v>
      </c>
      <c r="P244" s="797" t="str">
        <f t="shared" si="55"/>
        <v/>
      </c>
      <c r="Q244" s="649">
        <f t="shared" si="56"/>
        <v>-631018.14</v>
      </c>
      <c r="R244" s="797">
        <f t="shared" si="57"/>
        <v>0</v>
      </c>
      <c r="S244" s="649"/>
      <c r="T244" s="797" t="str">
        <f t="shared" si="60"/>
        <v/>
      </c>
      <c r="U244" s="798">
        <f t="shared" si="58"/>
        <v>11</v>
      </c>
    </row>
    <row r="245" spans="1:21" ht="11.25" customHeight="1" x14ac:dyDescent="0.25">
      <c r="A245" s="807" t="s">
        <v>870</v>
      </c>
      <c r="B245" s="782">
        <f t="shared" si="59"/>
        <v>7</v>
      </c>
      <c r="C245" s="807"/>
      <c r="D245" s="808"/>
      <c r="E245" s="808"/>
      <c r="F245" s="1423" t="s">
        <v>871</v>
      </c>
      <c r="G245" s="1424"/>
      <c r="H245" s="809">
        <f t="shared" ref="H245:L245" si="73">SUM(H246)</f>
        <v>-681989</v>
      </c>
      <c r="I245" s="809">
        <f t="shared" si="73"/>
        <v>-675840</v>
      </c>
      <c r="J245" s="809">
        <f t="shared" si="73"/>
        <v>-669999.99999999302</v>
      </c>
      <c r="K245" s="810">
        <f t="shared" si="73"/>
        <v>0</v>
      </c>
      <c r="L245" s="811">
        <f t="shared" si="73"/>
        <v>-646503</v>
      </c>
      <c r="O245" s="649">
        <f t="shared" si="54"/>
        <v>-23496.999999993015</v>
      </c>
      <c r="P245" s="797">
        <f t="shared" si="55"/>
        <v>0.96492985074627868</v>
      </c>
      <c r="Q245" s="649">
        <f t="shared" si="56"/>
        <v>-29337</v>
      </c>
      <c r="R245" s="797">
        <f t="shared" si="57"/>
        <v>0.95659179687499996</v>
      </c>
      <c r="S245" s="649"/>
      <c r="T245" s="797" t="str">
        <f t="shared" si="60"/>
        <v/>
      </c>
      <c r="U245" s="798">
        <f t="shared" si="58"/>
        <v>7</v>
      </c>
    </row>
    <row r="246" spans="1:21" ht="11.25" customHeight="1" x14ac:dyDescent="0.25">
      <c r="A246" s="814" t="s">
        <v>872</v>
      </c>
      <c r="B246" s="782">
        <f t="shared" si="59"/>
        <v>11</v>
      </c>
      <c r="C246" s="822" t="s">
        <v>365</v>
      </c>
      <c r="D246" s="823" t="s">
        <v>379</v>
      </c>
      <c r="E246" s="823" t="s">
        <v>366</v>
      </c>
      <c r="F246" s="1421" t="s">
        <v>873</v>
      </c>
      <c r="G246" s="1422"/>
      <c r="H246" s="816">
        <v>-681989</v>
      </c>
      <c r="I246" s="816">
        <v>-675840</v>
      </c>
      <c r="J246" s="816">
        <v>-669999.99999999302</v>
      </c>
      <c r="K246" s="817">
        <v>0</v>
      </c>
      <c r="L246" s="824">
        <v>-646503</v>
      </c>
      <c r="O246" s="649">
        <f t="shared" si="54"/>
        <v>-23496.999999993015</v>
      </c>
      <c r="P246" s="797">
        <f t="shared" si="55"/>
        <v>0.96492985074627868</v>
      </c>
      <c r="Q246" s="649">
        <f t="shared" si="56"/>
        <v>-29337</v>
      </c>
      <c r="R246" s="797">
        <f t="shared" si="57"/>
        <v>0.95659179687499996</v>
      </c>
      <c r="S246" s="649"/>
      <c r="T246" s="797" t="str">
        <f t="shared" si="60"/>
        <v/>
      </c>
      <c r="U246" s="798">
        <f t="shared" si="58"/>
        <v>11</v>
      </c>
    </row>
    <row r="247" spans="1:21" ht="11.25" customHeight="1" x14ac:dyDescent="0.25">
      <c r="A247" s="807" t="s">
        <v>874</v>
      </c>
      <c r="B247" s="782">
        <f t="shared" si="59"/>
        <v>7</v>
      </c>
      <c r="C247" s="807"/>
      <c r="D247" s="808"/>
      <c r="E247" s="808"/>
      <c r="F247" s="1423" t="s">
        <v>875</v>
      </c>
      <c r="G247" s="1424"/>
      <c r="H247" s="809">
        <f t="shared" ref="H247:L247" si="74">SUM(H248:H249)</f>
        <v>-2851599.9299999997</v>
      </c>
      <c r="I247" s="809">
        <f t="shared" si="74"/>
        <v>-3318207.8899999997</v>
      </c>
      <c r="J247" s="809">
        <f t="shared" si="74"/>
        <v>-2300000</v>
      </c>
      <c r="K247" s="810">
        <f t="shared" si="74"/>
        <v>0</v>
      </c>
      <c r="L247" s="811">
        <f t="shared" si="74"/>
        <v>-4008000</v>
      </c>
      <c r="O247" s="649">
        <f t="shared" si="54"/>
        <v>1708000</v>
      </c>
      <c r="P247" s="797">
        <f t="shared" si="55"/>
        <v>1.742608695652174</v>
      </c>
      <c r="Q247" s="649">
        <f t="shared" si="56"/>
        <v>689792.11000000034</v>
      </c>
      <c r="R247" s="797">
        <f t="shared" si="57"/>
        <v>1.2078809203241332</v>
      </c>
      <c r="S247" s="649"/>
      <c r="T247" s="797" t="str">
        <f t="shared" si="60"/>
        <v/>
      </c>
      <c r="U247" s="798">
        <f t="shared" si="58"/>
        <v>7</v>
      </c>
    </row>
    <row r="248" spans="1:21" ht="11.25" customHeight="1" x14ac:dyDescent="0.25">
      <c r="A248" s="814" t="s">
        <v>876</v>
      </c>
      <c r="B248" s="782">
        <f t="shared" si="59"/>
        <v>11</v>
      </c>
      <c r="C248" s="826" t="s">
        <v>877</v>
      </c>
      <c r="D248" s="826" t="s">
        <v>400</v>
      </c>
      <c r="E248" s="826" t="s">
        <v>878</v>
      </c>
      <c r="F248" s="1421" t="s">
        <v>879</v>
      </c>
      <c r="G248" s="1422"/>
      <c r="H248" s="816">
        <v>-1629143</v>
      </c>
      <c r="I248" s="816">
        <v>-1949869</v>
      </c>
      <c r="J248" s="816">
        <v>-2300000</v>
      </c>
      <c r="K248" s="817">
        <v>0</v>
      </c>
      <c r="L248" s="824">
        <f>-2808000-1200000</f>
        <v>-4008000</v>
      </c>
      <c r="O248" s="649">
        <f t="shared" si="54"/>
        <v>1708000</v>
      </c>
      <c r="P248" s="797">
        <f t="shared" si="55"/>
        <v>1.742608695652174</v>
      </c>
      <c r="Q248" s="649">
        <f t="shared" si="56"/>
        <v>2058131</v>
      </c>
      <c r="R248" s="797">
        <f t="shared" si="57"/>
        <v>2.0555227043457793</v>
      </c>
      <c r="S248" s="649"/>
      <c r="T248" s="797" t="str">
        <f t="shared" si="60"/>
        <v/>
      </c>
      <c r="U248" s="798">
        <f t="shared" si="58"/>
        <v>11</v>
      </c>
    </row>
    <row r="249" spans="1:21" ht="11.25" customHeight="1" x14ac:dyDescent="0.25">
      <c r="A249" s="814" t="s">
        <v>880</v>
      </c>
      <c r="B249" s="782">
        <f t="shared" si="59"/>
        <v>11</v>
      </c>
      <c r="C249" s="826" t="s">
        <v>877</v>
      </c>
      <c r="D249" s="826" t="s">
        <v>400</v>
      </c>
      <c r="E249" s="826" t="s">
        <v>878</v>
      </c>
      <c r="F249" s="1421" t="s">
        <v>881</v>
      </c>
      <c r="G249" s="1422"/>
      <c r="H249" s="816">
        <v>-1222456.93</v>
      </c>
      <c r="I249" s="816">
        <v>-1368338.89</v>
      </c>
      <c r="J249" s="816">
        <v>0</v>
      </c>
      <c r="K249" s="817">
        <v>0</v>
      </c>
      <c r="L249" s="824">
        <v>0</v>
      </c>
      <c r="O249" s="649">
        <f t="shared" si="54"/>
        <v>0</v>
      </c>
      <c r="P249" s="797" t="str">
        <f t="shared" si="55"/>
        <v/>
      </c>
      <c r="Q249" s="649">
        <f t="shared" si="56"/>
        <v>-1368338.89</v>
      </c>
      <c r="R249" s="797">
        <f t="shared" si="57"/>
        <v>0</v>
      </c>
      <c r="S249" s="649"/>
      <c r="T249" s="797" t="str">
        <f t="shared" si="60"/>
        <v/>
      </c>
      <c r="U249" s="798">
        <f t="shared" si="58"/>
        <v>11</v>
      </c>
    </row>
    <row r="250" spans="1:21" ht="11.25" customHeight="1" x14ac:dyDescent="0.25">
      <c r="A250" s="807" t="s">
        <v>882</v>
      </c>
      <c r="B250" s="782">
        <f t="shared" si="59"/>
        <v>7</v>
      </c>
      <c r="C250" s="807"/>
      <c r="D250" s="808"/>
      <c r="E250" s="808"/>
      <c r="F250" s="1423" t="s">
        <v>883</v>
      </c>
      <c r="G250" s="1424"/>
      <c r="H250" s="809">
        <f t="shared" ref="H250:L250" si="75">SUM(H251)</f>
        <v>-949807.81</v>
      </c>
      <c r="I250" s="809">
        <f t="shared" si="75"/>
        <v>-865432.82</v>
      </c>
      <c r="J250" s="809">
        <f t="shared" si="75"/>
        <v>-999999.99999999604</v>
      </c>
      <c r="K250" s="810">
        <f t="shared" si="75"/>
        <v>0</v>
      </c>
      <c r="L250" s="811">
        <f t="shared" si="75"/>
        <v>-1000000</v>
      </c>
      <c r="O250" s="649">
        <f t="shared" si="54"/>
        <v>3.9581209421157837E-9</v>
      </c>
      <c r="P250" s="797">
        <f t="shared" si="55"/>
        <v>1.000000000000004</v>
      </c>
      <c r="Q250" s="649">
        <f t="shared" si="56"/>
        <v>134567.18000000005</v>
      </c>
      <c r="R250" s="797">
        <f t="shared" si="57"/>
        <v>1.1554911911013499</v>
      </c>
      <c r="S250" s="649"/>
      <c r="T250" s="797" t="str">
        <f t="shared" si="60"/>
        <v/>
      </c>
      <c r="U250" s="798">
        <f t="shared" si="58"/>
        <v>7</v>
      </c>
    </row>
    <row r="251" spans="1:21" ht="11.25" customHeight="1" x14ac:dyDescent="0.25">
      <c r="A251" s="814" t="s">
        <v>884</v>
      </c>
      <c r="B251" s="782">
        <f t="shared" si="59"/>
        <v>11</v>
      </c>
      <c r="C251" s="826" t="s">
        <v>365</v>
      </c>
      <c r="D251" s="826" t="s">
        <v>400</v>
      </c>
      <c r="E251" s="826" t="s">
        <v>366</v>
      </c>
      <c r="F251" s="1421" t="s">
        <v>885</v>
      </c>
      <c r="G251" s="1422"/>
      <c r="H251" s="816">
        <v>-949807.81</v>
      </c>
      <c r="I251" s="816">
        <v>-865432.82</v>
      </c>
      <c r="J251" s="816">
        <v>-999999.99999999604</v>
      </c>
      <c r="K251" s="817">
        <v>0</v>
      </c>
      <c r="L251" s="824">
        <v>-1000000</v>
      </c>
      <c r="O251" s="649">
        <f t="shared" si="54"/>
        <v>3.9581209421157837E-9</v>
      </c>
      <c r="P251" s="797">
        <f t="shared" si="55"/>
        <v>1.000000000000004</v>
      </c>
      <c r="Q251" s="649">
        <f t="shared" si="56"/>
        <v>134567.18000000005</v>
      </c>
      <c r="R251" s="797">
        <f t="shared" si="57"/>
        <v>1.1554911911013499</v>
      </c>
      <c r="S251" s="649"/>
      <c r="T251" s="797" t="str">
        <f t="shared" si="60"/>
        <v/>
      </c>
      <c r="U251" s="798">
        <f t="shared" si="58"/>
        <v>11</v>
      </c>
    </row>
    <row r="252" spans="1:21" ht="11.25" customHeight="1" x14ac:dyDescent="0.25">
      <c r="A252" s="799" t="s">
        <v>68</v>
      </c>
      <c r="B252" s="782">
        <f t="shared" si="59"/>
        <v>4</v>
      </c>
      <c r="C252" s="799"/>
      <c r="D252" s="800"/>
      <c r="E252" s="800"/>
      <c r="F252" s="1432" t="s">
        <v>886</v>
      </c>
      <c r="G252" s="1433"/>
      <c r="H252" s="801">
        <f t="shared" ref="H252:L252" si="76">H253</f>
        <v>-252410.87</v>
      </c>
      <c r="I252" s="801">
        <f t="shared" si="76"/>
        <v>-205714.66</v>
      </c>
      <c r="J252" s="801">
        <f t="shared" si="76"/>
        <v>-399999.99999998801</v>
      </c>
      <c r="K252" s="801">
        <f t="shared" si="76"/>
        <v>0</v>
      </c>
      <c r="L252" s="802">
        <f t="shared" si="76"/>
        <v>-250000</v>
      </c>
      <c r="O252" s="805">
        <f t="shared" si="54"/>
        <v>-149999.99999998801</v>
      </c>
      <c r="P252" s="806">
        <f t="shared" si="55"/>
        <v>0.62500000000001876</v>
      </c>
      <c r="Q252" s="805">
        <f t="shared" si="56"/>
        <v>44285.34</v>
      </c>
      <c r="R252" s="806">
        <f t="shared" si="57"/>
        <v>1.2152755666513995</v>
      </c>
      <c r="S252" s="805">
        <f t="shared" si="62"/>
        <v>250000</v>
      </c>
      <c r="T252" s="806" t="str">
        <f t="shared" si="60"/>
        <v/>
      </c>
      <c r="U252" s="798">
        <f t="shared" si="58"/>
        <v>4</v>
      </c>
    </row>
    <row r="253" spans="1:21" ht="11.25" customHeight="1" x14ac:dyDescent="0.25">
      <c r="A253" s="807" t="s">
        <v>887</v>
      </c>
      <c r="B253" s="782">
        <f t="shared" si="59"/>
        <v>7</v>
      </c>
      <c r="C253" s="807"/>
      <c r="D253" s="808"/>
      <c r="E253" s="808"/>
      <c r="F253" s="1423" t="s">
        <v>888</v>
      </c>
      <c r="G253" s="1424"/>
      <c r="H253" s="809">
        <f t="shared" ref="H253:L253" si="77">SUM(H254:H255)</f>
        <v>-252410.87</v>
      </c>
      <c r="I253" s="809">
        <f t="shared" si="77"/>
        <v>-205714.66</v>
      </c>
      <c r="J253" s="809">
        <f t="shared" si="77"/>
        <v>-399999.99999998801</v>
      </c>
      <c r="K253" s="810">
        <f t="shared" si="77"/>
        <v>0</v>
      </c>
      <c r="L253" s="811">
        <f t="shared" si="77"/>
        <v>-250000</v>
      </c>
      <c r="O253" s="649">
        <f t="shared" si="54"/>
        <v>-149999.99999998801</v>
      </c>
      <c r="P253" s="797">
        <f t="shared" si="55"/>
        <v>0.62500000000001876</v>
      </c>
      <c r="Q253" s="649">
        <f t="shared" si="56"/>
        <v>44285.34</v>
      </c>
      <c r="R253" s="797">
        <f t="shared" si="57"/>
        <v>1.2152755666513995</v>
      </c>
      <c r="S253" s="649"/>
      <c r="T253" s="797" t="str">
        <f t="shared" si="60"/>
        <v/>
      </c>
      <c r="U253" s="798">
        <f t="shared" si="58"/>
        <v>7</v>
      </c>
    </row>
    <row r="254" spans="1:21" ht="11.25" customHeight="1" x14ac:dyDescent="0.25">
      <c r="A254" s="814" t="s">
        <v>889</v>
      </c>
      <c r="B254" s="782">
        <f t="shared" si="59"/>
        <v>11</v>
      </c>
      <c r="C254" s="822" t="s">
        <v>365</v>
      </c>
      <c r="D254" s="823" t="s">
        <v>400</v>
      </c>
      <c r="E254" s="823" t="s">
        <v>366</v>
      </c>
      <c r="F254" s="1421" t="s">
        <v>890</v>
      </c>
      <c r="G254" s="1422"/>
      <c r="H254" s="816">
        <v>-224401.22</v>
      </c>
      <c r="I254" s="816">
        <v>-172962.25</v>
      </c>
      <c r="J254" s="816">
        <v>-249999.99999999299</v>
      </c>
      <c r="K254" s="817">
        <v>0</v>
      </c>
      <c r="L254" s="824">
        <v>-200000</v>
      </c>
      <c r="O254" s="649">
        <f t="shared" si="54"/>
        <v>-49999.999999992986</v>
      </c>
      <c r="P254" s="797">
        <f t="shared" si="55"/>
        <v>0.80000000000002247</v>
      </c>
      <c r="Q254" s="649">
        <f t="shared" si="56"/>
        <v>27037.75</v>
      </c>
      <c r="R254" s="797">
        <f t="shared" si="57"/>
        <v>1.1563216829105774</v>
      </c>
      <c r="S254" s="649"/>
      <c r="T254" s="797" t="str">
        <f t="shared" si="60"/>
        <v/>
      </c>
      <c r="U254" s="798">
        <f t="shared" si="58"/>
        <v>11</v>
      </c>
    </row>
    <row r="255" spans="1:21" ht="11.25" customHeight="1" x14ac:dyDescent="0.25">
      <c r="A255" s="814" t="s">
        <v>891</v>
      </c>
      <c r="B255" s="782">
        <f t="shared" si="59"/>
        <v>11</v>
      </c>
      <c r="C255" s="822" t="s">
        <v>365</v>
      </c>
      <c r="D255" s="823" t="s">
        <v>400</v>
      </c>
      <c r="E255" s="823" t="s">
        <v>366</v>
      </c>
      <c r="F255" s="1421" t="s">
        <v>892</v>
      </c>
      <c r="G255" s="1422"/>
      <c r="H255" s="816">
        <v>-28009.65</v>
      </c>
      <c r="I255" s="816">
        <v>-32752.41</v>
      </c>
      <c r="J255" s="816">
        <v>-149999.99999999499</v>
      </c>
      <c r="K255" s="817">
        <v>0</v>
      </c>
      <c r="L255" s="824">
        <v>-50000</v>
      </c>
      <c r="O255" s="649">
        <f t="shared" si="54"/>
        <v>-99999.999999994994</v>
      </c>
      <c r="P255" s="797">
        <f t="shared" si="55"/>
        <v>0.33333333333334447</v>
      </c>
      <c r="Q255" s="649">
        <f t="shared" si="56"/>
        <v>17247.59</v>
      </c>
      <c r="R255" s="797">
        <f t="shared" si="57"/>
        <v>1.5266052177534417</v>
      </c>
      <c r="S255" s="649"/>
      <c r="T255" s="797" t="str">
        <f t="shared" si="60"/>
        <v/>
      </c>
      <c r="U255" s="798">
        <f t="shared" si="58"/>
        <v>11</v>
      </c>
    </row>
    <row r="256" spans="1:21" ht="11.25" customHeight="1" x14ac:dyDescent="0.25">
      <c r="A256" s="799" t="s">
        <v>70</v>
      </c>
      <c r="B256" s="782">
        <f t="shared" si="59"/>
        <v>4</v>
      </c>
      <c r="C256" s="799"/>
      <c r="D256" s="800"/>
      <c r="E256" s="800"/>
      <c r="F256" s="1432" t="s">
        <v>893</v>
      </c>
      <c r="G256" s="1433"/>
      <c r="H256" s="801">
        <f t="shared" ref="H256:K256" si="78">H257+H259+H261+H265+H271+H273+H282+H286+H299+H301+H303+H320+H323</f>
        <v>-172834486.14000019</v>
      </c>
      <c r="I256" s="801">
        <f t="shared" si="78"/>
        <v>-177278442.31000012</v>
      </c>
      <c r="J256" s="801">
        <f t="shared" si="78"/>
        <v>-211456407.7537322</v>
      </c>
      <c r="K256" s="801">
        <f t="shared" si="78"/>
        <v>0</v>
      </c>
      <c r="L256" s="802">
        <f>L257+L259+L261+L265+L271+L273+L282+L286+L299+L301+L303+L320+L323</f>
        <v>-278189177.90999997</v>
      </c>
      <c r="O256" s="805">
        <f t="shared" si="54"/>
        <v>66732770.156267762</v>
      </c>
      <c r="P256" s="806">
        <f t="shared" si="55"/>
        <v>1.3155864173857834</v>
      </c>
      <c r="Q256" s="805">
        <f t="shared" si="56"/>
        <v>100910735.59999985</v>
      </c>
      <c r="R256" s="806">
        <f t="shared" si="57"/>
        <v>1.5692216960229211</v>
      </c>
      <c r="S256" s="805">
        <f t="shared" si="62"/>
        <v>278189177.90999997</v>
      </c>
      <c r="T256" s="806" t="str">
        <f t="shared" si="60"/>
        <v/>
      </c>
      <c r="U256" s="798">
        <f t="shared" si="58"/>
        <v>4</v>
      </c>
    </row>
    <row r="257" spans="1:21" ht="11.25" customHeight="1" x14ac:dyDescent="0.25">
      <c r="A257" s="807" t="s">
        <v>894</v>
      </c>
      <c r="B257" s="782">
        <f t="shared" si="59"/>
        <v>7</v>
      </c>
      <c r="C257" s="807"/>
      <c r="D257" s="808"/>
      <c r="E257" s="808"/>
      <c r="F257" s="1423" t="s">
        <v>895</v>
      </c>
      <c r="G257" s="1424"/>
      <c r="H257" s="809">
        <f t="shared" ref="H257:L257" si="79">SUM(H258)</f>
        <v>58793.79</v>
      </c>
      <c r="I257" s="809">
        <f t="shared" si="79"/>
        <v>37323.39</v>
      </c>
      <c r="J257" s="809">
        <f t="shared" si="79"/>
        <v>0</v>
      </c>
      <c r="K257" s="810">
        <f t="shared" si="79"/>
        <v>0</v>
      </c>
      <c r="L257" s="811">
        <f t="shared" si="79"/>
        <v>0</v>
      </c>
      <c r="O257" s="649">
        <f t="shared" si="54"/>
        <v>0</v>
      </c>
      <c r="P257" s="797" t="str">
        <f t="shared" si="55"/>
        <v/>
      </c>
      <c r="Q257" s="649">
        <f t="shared" si="56"/>
        <v>37323.39</v>
      </c>
      <c r="R257" s="797">
        <f t="shared" si="57"/>
        <v>0</v>
      </c>
      <c r="S257" s="649"/>
      <c r="T257" s="797" t="str">
        <f t="shared" si="60"/>
        <v/>
      </c>
      <c r="U257" s="798">
        <f t="shared" si="58"/>
        <v>7</v>
      </c>
    </row>
    <row r="258" spans="1:21" ht="11.25" customHeight="1" x14ac:dyDescent="0.25">
      <c r="A258" s="814" t="s">
        <v>896</v>
      </c>
      <c r="B258" s="782">
        <f t="shared" si="59"/>
        <v>11</v>
      </c>
      <c r="C258" s="815"/>
      <c r="D258" s="733"/>
      <c r="E258" s="733"/>
      <c r="F258" s="1421" t="s">
        <v>897</v>
      </c>
      <c r="G258" s="1422"/>
      <c r="H258" s="816">
        <v>58793.79</v>
      </c>
      <c r="I258" s="816">
        <v>37323.39</v>
      </c>
      <c r="J258" s="816">
        <v>0</v>
      </c>
      <c r="K258" s="817">
        <v>0</v>
      </c>
      <c r="L258" s="818"/>
      <c r="O258" s="649">
        <f t="shared" si="54"/>
        <v>0</v>
      </c>
      <c r="P258" s="797" t="str">
        <f t="shared" si="55"/>
        <v/>
      </c>
      <c r="Q258" s="649">
        <f t="shared" si="56"/>
        <v>37323.39</v>
      </c>
      <c r="R258" s="797">
        <f t="shared" si="57"/>
        <v>0</v>
      </c>
      <c r="S258" s="649"/>
      <c r="T258" s="797" t="str">
        <f t="shared" si="60"/>
        <v/>
      </c>
      <c r="U258" s="798">
        <f t="shared" si="58"/>
        <v>11</v>
      </c>
    </row>
    <row r="259" spans="1:21" ht="11.25" customHeight="1" x14ac:dyDescent="0.25">
      <c r="A259" s="807" t="s">
        <v>898</v>
      </c>
      <c r="B259" s="782">
        <f t="shared" si="59"/>
        <v>7</v>
      </c>
      <c r="C259" s="807"/>
      <c r="D259" s="808"/>
      <c r="E259" s="808"/>
      <c r="F259" s="1423" t="s">
        <v>899</v>
      </c>
      <c r="G259" s="1424"/>
      <c r="H259" s="809">
        <f t="shared" ref="H259:L259" si="80">SUM(H260)</f>
        <v>-359369.19</v>
      </c>
      <c r="I259" s="809">
        <f t="shared" si="80"/>
        <v>-585354.77</v>
      </c>
      <c r="J259" s="809">
        <f t="shared" si="80"/>
        <v>-549999.99999997998</v>
      </c>
      <c r="K259" s="810">
        <f t="shared" si="80"/>
        <v>0</v>
      </c>
      <c r="L259" s="811">
        <f t="shared" si="80"/>
        <v>-500000</v>
      </c>
      <c r="O259" s="649">
        <f t="shared" si="54"/>
        <v>-49999.999999979977</v>
      </c>
      <c r="P259" s="797">
        <f t="shared" si="55"/>
        <v>0.90909090909094215</v>
      </c>
      <c r="Q259" s="649">
        <f t="shared" si="56"/>
        <v>-85354.770000000019</v>
      </c>
      <c r="R259" s="797">
        <f t="shared" si="57"/>
        <v>0.85418284026283753</v>
      </c>
      <c r="S259" s="649"/>
      <c r="T259" s="797" t="str">
        <f t="shared" si="60"/>
        <v/>
      </c>
      <c r="U259" s="798">
        <f t="shared" si="58"/>
        <v>7</v>
      </c>
    </row>
    <row r="260" spans="1:21" ht="11.25" customHeight="1" x14ac:dyDescent="0.25">
      <c r="A260" s="814" t="s">
        <v>900</v>
      </c>
      <c r="B260" s="782">
        <f t="shared" si="59"/>
        <v>11</v>
      </c>
      <c r="C260" s="822" t="s">
        <v>365</v>
      </c>
      <c r="D260" s="823" t="s">
        <v>379</v>
      </c>
      <c r="E260" s="823" t="s">
        <v>366</v>
      </c>
      <c r="F260" s="1421" t="s">
        <v>901</v>
      </c>
      <c r="G260" s="1422"/>
      <c r="H260" s="816">
        <v>-359369.19</v>
      </c>
      <c r="I260" s="816">
        <v>-585354.77</v>
      </c>
      <c r="J260" s="816">
        <v>-549999.99999997998</v>
      </c>
      <c r="K260" s="817">
        <v>0</v>
      </c>
      <c r="L260" s="824">
        <v>-500000</v>
      </c>
      <c r="O260" s="649">
        <f t="shared" si="54"/>
        <v>-49999.999999979977</v>
      </c>
      <c r="P260" s="797">
        <f t="shared" si="55"/>
        <v>0.90909090909094215</v>
      </c>
      <c r="Q260" s="649">
        <f t="shared" si="56"/>
        <v>-85354.770000000019</v>
      </c>
      <c r="R260" s="797">
        <f t="shared" si="57"/>
        <v>0.85418284026283753</v>
      </c>
      <c r="S260" s="649"/>
      <c r="T260" s="797" t="str">
        <f t="shared" si="60"/>
        <v/>
      </c>
      <c r="U260" s="798">
        <f t="shared" si="58"/>
        <v>11</v>
      </c>
    </row>
    <row r="261" spans="1:21" ht="11.25" customHeight="1" x14ac:dyDescent="0.25">
      <c r="A261" s="807" t="s">
        <v>902</v>
      </c>
      <c r="B261" s="782">
        <f t="shared" si="59"/>
        <v>7</v>
      </c>
      <c r="C261" s="807"/>
      <c r="D261" s="808"/>
      <c r="E261" s="808"/>
      <c r="F261" s="1423" t="s">
        <v>903</v>
      </c>
      <c r="G261" s="1424"/>
      <c r="H261" s="809">
        <f t="shared" ref="H261:L261" si="81">SUM(H262:H264)</f>
        <v>-3231328.17</v>
      </c>
      <c r="I261" s="809">
        <f t="shared" si="81"/>
        <v>-3211542.7900000103</v>
      </c>
      <c r="J261" s="809">
        <f t="shared" si="81"/>
        <v>-3259659.4972865591</v>
      </c>
      <c r="K261" s="810">
        <f t="shared" si="81"/>
        <v>0</v>
      </c>
      <c r="L261" s="811">
        <f t="shared" si="81"/>
        <v>-3400000</v>
      </c>
      <c r="O261" s="649">
        <f t="shared" si="54"/>
        <v>140340.50271344092</v>
      </c>
      <c r="P261" s="797">
        <f t="shared" si="55"/>
        <v>1.043053730866756</v>
      </c>
      <c r="Q261" s="649">
        <f t="shared" si="56"/>
        <v>188457.20999998972</v>
      </c>
      <c r="R261" s="797">
        <f t="shared" si="57"/>
        <v>1.058681207856486</v>
      </c>
      <c r="S261" s="649"/>
      <c r="T261" s="797" t="str">
        <f t="shared" si="60"/>
        <v/>
      </c>
      <c r="U261" s="798">
        <f t="shared" si="58"/>
        <v>7</v>
      </c>
    </row>
    <row r="262" spans="1:21" ht="11.25" customHeight="1" x14ac:dyDescent="0.25">
      <c r="A262" s="814" t="s">
        <v>904</v>
      </c>
      <c r="B262" s="782">
        <f t="shared" si="59"/>
        <v>11</v>
      </c>
      <c r="C262" s="823" t="s">
        <v>365</v>
      </c>
      <c r="D262" s="823" t="s">
        <v>433</v>
      </c>
      <c r="E262" s="823" t="s">
        <v>366</v>
      </c>
      <c r="F262" s="1421" t="s">
        <v>905</v>
      </c>
      <c r="G262" s="1422"/>
      <c r="H262" s="816">
        <v>-1480879.39</v>
      </c>
      <c r="I262" s="816">
        <v>-1395701.8</v>
      </c>
      <c r="J262" s="816">
        <v>-1399539.0652282301</v>
      </c>
      <c r="K262" s="817">
        <v>0</v>
      </c>
      <c r="L262" s="824">
        <v>-1400000</v>
      </c>
      <c r="O262" s="649">
        <f t="shared" si="54"/>
        <v>460.93477176991291</v>
      </c>
      <c r="P262" s="797">
        <f t="shared" si="55"/>
        <v>1.0003293475567934</v>
      </c>
      <c r="Q262" s="649">
        <f t="shared" si="56"/>
        <v>4298.1999999999534</v>
      </c>
      <c r="R262" s="797">
        <f t="shared" si="57"/>
        <v>1.0030795976619074</v>
      </c>
      <c r="S262" s="649"/>
      <c r="T262" s="797" t="str">
        <f t="shared" si="60"/>
        <v/>
      </c>
      <c r="U262" s="798">
        <f t="shared" si="58"/>
        <v>11</v>
      </c>
    </row>
    <row r="263" spans="1:21" ht="11.25" customHeight="1" x14ac:dyDescent="0.25">
      <c r="A263" s="814" t="s">
        <v>906</v>
      </c>
      <c r="B263" s="782">
        <f t="shared" si="59"/>
        <v>11</v>
      </c>
      <c r="C263" s="826" t="s">
        <v>600</v>
      </c>
      <c r="D263" s="826" t="s">
        <v>379</v>
      </c>
      <c r="E263" s="826" t="s">
        <v>601</v>
      </c>
      <c r="F263" s="1421" t="s">
        <v>907</v>
      </c>
      <c r="G263" s="1422"/>
      <c r="H263" s="816">
        <v>-1654199.78</v>
      </c>
      <c r="I263" s="816">
        <v>-1790278.99000001</v>
      </c>
      <c r="J263" s="816">
        <v>-1800120.4320583299</v>
      </c>
      <c r="K263" s="817">
        <v>0</v>
      </c>
      <c r="L263" s="824">
        <v>-2000000</v>
      </c>
      <c r="O263" s="649">
        <f t="shared" si="54"/>
        <v>199879.56794167007</v>
      </c>
      <c r="P263" s="797">
        <f t="shared" si="55"/>
        <v>1.1110367753079275</v>
      </c>
      <c r="Q263" s="649">
        <f t="shared" si="56"/>
        <v>209721.00999999</v>
      </c>
      <c r="R263" s="797">
        <f t="shared" si="57"/>
        <v>1.1171443172664328</v>
      </c>
      <c r="S263" s="649"/>
      <c r="T263" s="797" t="str">
        <f t="shared" si="60"/>
        <v/>
      </c>
      <c r="U263" s="798">
        <f t="shared" si="58"/>
        <v>11</v>
      </c>
    </row>
    <row r="264" spans="1:21" ht="11.25" customHeight="1" x14ac:dyDescent="0.25">
      <c r="A264" s="814" t="s">
        <v>908</v>
      </c>
      <c r="B264" s="782">
        <f t="shared" si="59"/>
        <v>11</v>
      </c>
      <c r="C264" s="822" t="s">
        <v>365</v>
      </c>
      <c r="D264" s="823" t="s">
        <v>379</v>
      </c>
      <c r="E264" s="823" t="s">
        <v>366</v>
      </c>
      <c r="F264" s="1421" t="s">
        <v>909</v>
      </c>
      <c r="G264" s="1422"/>
      <c r="H264" s="816">
        <v>-96249</v>
      </c>
      <c r="I264" s="816">
        <v>-25562</v>
      </c>
      <c r="J264" s="816">
        <v>-59999.999999999003</v>
      </c>
      <c r="K264" s="817">
        <v>0</v>
      </c>
      <c r="L264" s="824">
        <v>0</v>
      </c>
      <c r="O264" s="649">
        <f t="shared" si="54"/>
        <v>-59999.999999999003</v>
      </c>
      <c r="P264" s="797">
        <f t="shared" si="55"/>
        <v>0</v>
      </c>
      <c r="Q264" s="649">
        <f t="shared" si="56"/>
        <v>-25562</v>
      </c>
      <c r="R264" s="797">
        <f t="shared" si="57"/>
        <v>0</v>
      </c>
      <c r="S264" s="649"/>
      <c r="T264" s="797" t="str">
        <f t="shared" si="60"/>
        <v/>
      </c>
      <c r="U264" s="798">
        <f t="shared" si="58"/>
        <v>11</v>
      </c>
    </row>
    <row r="265" spans="1:21" ht="11.25" customHeight="1" x14ac:dyDescent="0.25">
      <c r="A265" s="807" t="s">
        <v>910</v>
      </c>
      <c r="B265" s="782">
        <f t="shared" si="59"/>
        <v>7</v>
      </c>
      <c r="C265" s="807"/>
      <c r="D265" s="808"/>
      <c r="E265" s="808"/>
      <c r="F265" s="1423" t="s">
        <v>911</v>
      </c>
      <c r="G265" s="1424"/>
      <c r="H265" s="809">
        <f t="shared" ref="H265:L265" si="82">SUM(H266:H270)</f>
        <v>-3712037.9300000099</v>
      </c>
      <c r="I265" s="809">
        <f t="shared" si="82"/>
        <v>-3736828.1300000101</v>
      </c>
      <c r="J265" s="809">
        <f t="shared" si="82"/>
        <v>-3930999.9999984959</v>
      </c>
      <c r="K265" s="809">
        <f t="shared" si="82"/>
        <v>0</v>
      </c>
      <c r="L265" s="811">
        <f t="shared" si="82"/>
        <v>-5479759</v>
      </c>
      <c r="O265" s="649">
        <f t="shared" si="54"/>
        <v>1548759.0000015041</v>
      </c>
      <c r="P265" s="797">
        <f t="shared" si="55"/>
        <v>1.393986008649732</v>
      </c>
      <c r="Q265" s="649">
        <f t="shared" si="56"/>
        <v>1742930.8699999899</v>
      </c>
      <c r="R265" s="797">
        <f t="shared" si="57"/>
        <v>1.4664198644854414</v>
      </c>
      <c r="S265" s="649"/>
      <c r="T265" s="797" t="str">
        <f t="shared" si="60"/>
        <v/>
      </c>
      <c r="U265" s="798">
        <f t="shared" si="58"/>
        <v>7</v>
      </c>
    </row>
    <row r="266" spans="1:21" ht="11.25" customHeight="1" x14ac:dyDescent="0.25">
      <c r="A266" s="814" t="s">
        <v>912</v>
      </c>
      <c r="B266" s="782">
        <f t="shared" si="59"/>
        <v>11</v>
      </c>
      <c r="C266" s="826" t="s">
        <v>600</v>
      </c>
      <c r="D266" s="826" t="s">
        <v>379</v>
      </c>
      <c r="E266" s="826" t="s">
        <v>913</v>
      </c>
      <c r="F266" s="1421" t="s">
        <v>914</v>
      </c>
      <c r="G266" s="1422"/>
      <c r="H266" s="816">
        <v>-36300</v>
      </c>
      <c r="I266" s="816">
        <v>-36300</v>
      </c>
      <c r="J266" s="816">
        <v>-36000</v>
      </c>
      <c r="K266" s="817">
        <v>0</v>
      </c>
      <c r="L266" s="824">
        <f>-845659+15000*12-707000-12100</f>
        <v>-1384759</v>
      </c>
      <c r="M266" s="877" t="s">
        <v>915</v>
      </c>
      <c r="N266" s="877"/>
      <c r="O266" s="649">
        <f t="shared" si="54"/>
        <v>1348759</v>
      </c>
      <c r="P266" s="797">
        <f t="shared" si="55"/>
        <v>38.46552777777778</v>
      </c>
      <c r="Q266" s="649">
        <f t="shared" si="56"/>
        <v>1348459</v>
      </c>
      <c r="R266" s="797">
        <f t="shared" si="57"/>
        <v>38.147630853994492</v>
      </c>
      <c r="S266" s="649"/>
      <c r="T266" s="797" t="str">
        <f t="shared" si="60"/>
        <v/>
      </c>
      <c r="U266" s="798">
        <f t="shared" si="58"/>
        <v>11</v>
      </c>
    </row>
    <row r="267" spans="1:21" ht="11.25" customHeight="1" x14ac:dyDescent="0.25">
      <c r="A267" s="814" t="s">
        <v>916</v>
      </c>
      <c r="B267" s="782">
        <f t="shared" si="59"/>
        <v>11</v>
      </c>
      <c r="C267" s="822" t="s">
        <v>365</v>
      </c>
      <c r="D267" s="823" t="s">
        <v>400</v>
      </c>
      <c r="E267" s="823" t="s">
        <v>366</v>
      </c>
      <c r="F267" s="1421" t="s">
        <v>917</v>
      </c>
      <c r="G267" s="1422"/>
      <c r="H267" s="816">
        <v>-725692</v>
      </c>
      <c r="I267" s="816">
        <v>-724692</v>
      </c>
      <c r="J267" s="816">
        <v>-724999.99999999604</v>
      </c>
      <c r="K267" s="817">
        <v>0</v>
      </c>
      <c r="L267" s="824">
        <v>-725000</v>
      </c>
      <c r="O267" s="649">
        <f t="shared" ref="O267:O330" si="83">-L267+J267</f>
        <v>3.9581209421157837E-9</v>
      </c>
      <c r="P267" s="797">
        <f t="shared" ref="P267:P330" si="84">IF(J267=0,"",L267/J267)</f>
        <v>1.0000000000000056</v>
      </c>
      <c r="Q267" s="649">
        <f t="shared" ref="Q267:Q330" si="85">-L267+I267</f>
        <v>308</v>
      </c>
      <c r="R267" s="797">
        <f t="shared" ref="R267:R330" si="86">IF(I267=0,"",L267/I267)</f>
        <v>1.0004250081413897</v>
      </c>
      <c r="S267" s="649"/>
      <c r="T267" s="797" t="str">
        <f t="shared" si="60"/>
        <v/>
      </c>
      <c r="U267" s="798">
        <f t="shared" ref="U267:U333" si="87">LEN(A267)</f>
        <v>11</v>
      </c>
    </row>
    <row r="268" spans="1:21" ht="11.25" customHeight="1" x14ac:dyDescent="0.25">
      <c r="A268" s="814" t="s">
        <v>918</v>
      </c>
      <c r="B268" s="782">
        <f t="shared" ref="B268:B331" si="88">LEN(A268)</f>
        <v>11</v>
      </c>
      <c r="C268" s="823" t="s">
        <v>365</v>
      </c>
      <c r="D268" s="823" t="s">
        <v>433</v>
      </c>
      <c r="E268" s="823" t="s">
        <v>919</v>
      </c>
      <c r="F268" s="1421" t="s">
        <v>920</v>
      </c>
      <c r="G268" s="1422"/>
      <c r="H268" s="816">
        <v>-1198125</v>
      </c>
      <c r="I268" s="816">
        <v>-1265220</v>
      </c>
      <c r="J268" s="816">
        <v>-1369999.9999987299</v>
      </c>
      <c r="K268" s="817">
        <v>0</v>
      </c>
      <c r="L268" s="824">
        <v>-1400000</v>
      </c>
      <c r="O268" s="649">
        <f t="shared" si="83"/>
        <v>30000.000001270091</v>
      </c>
      <c r="P268" s="797">
        <f t="shared" si="84"/>
        <v>1.0218978102199254</v>
      </c>
      <c r="Q268" s="649">
        <f t="shared" si="85"/>
        <v>134780</v>
      </c>
      <c r="R268" s="797">
        <f t="shared" si="86"/>
        <v>1.1065269281231722</v>
      </c>
      <c r="S268" s="649"/>
      <c r="T268" s="797" t="str">
        <f t="shared" si="60"/>
        <v/>
      </c>
      <c r="U268" s="798">
        <f t="shared" si="87"/>
        <v>11</v>
      </c>
    </row>
    <row r="269" spans="1:21" ht="11.25" customHeight="1" x14ac:dyDescent="0.25">
      <c r="A269" s="814" t="s">
        <v>921</v>
      </c>
      <c r="B269" s="782">
        <f t="shared" si="88"/>
        <v>11</v>
      </c>
      <c r="C269" s="823" t="s">
        <v>365</v>
      </c>
      <c r="D269" s="823" t="s">
        <v>379</v>
      </c>
      <c r="E269" s="823" t="s">
        <v>429</v>
      </c>
      <c r="F269" s="1421" t="s">
        <v>922</v>
      </c>
      <c r="G269" s="1422"/>
      <c r="H269" s="816">
        <v>-1674285.9300000099</v>
      </c>
      <c r="I269" s="816">
        <v>-1710616.1300000099</v>
      </c>
      <c r="J269" s="816">
        <v>-1799999.99999977</v>
      </c>
      <c r="K269" s="817">
        <v>0</v>
      </c>
      <c r="L269" s="824">
        <v>-1920000</v>
      </c>
      <c r="O269" s="649">
        <f t="shared" si="83"/>
        <v>120000.00000023004</v>
      </c>
      <c r="P269" s="797">
        <f t="shared" si="84"/>
        <v>1.066666666666803</v>
      </c>
      <c r="Q269" s="649">
        <f t="shared" si="85"/>
        <v>209383.8699999901</v>
      </c>
      <c r="R269" s="797">
        <f t="shared" si="86"/>
        <v>1.1224026047269815</v>
      </c>
      <c r="S269" s="649"/>
      <c r="T269" s="797" t="str">
        <f t="shared" ref="T269:T332" si="89">IF(K269=0,"",L269/K269)</f>
        <v/>
      </c>
      <c r="U269" s="798">
        <f t="shared" si="87"/>
        <v>11</v>
      </c>
    </row>
    <row r="270" spans="1:21" ht="11.25" customHeight="1" x14ac:dyDescent="0.25">
      <c r="A270" s="814" t="s">
        <v>923</v>
      </c>
      <c r="B270" s="782">
        <f t="shared" si="88"/>
        <v>11</v>
      </c>
      <c r="C270" s="822" t="s">
        <v>365</v>
      </c>
      <c r="D270" s="823" t="s">
        <v>400</v>
      </c>
      <c r="E270" s="823" t="s">
        <v>366</v>
      </c>
      <c r="F270" s="1421" t="s">
        <v>924</v>
      </c>
      <c r="G270" s="1422"/>
      <c r="H270" s="816">
        <v>-77635</v>
      </c>
      <c r="I270" s="816">
        <v>0</v>
      </c>
      <c r="J270" s="816">
        <v>0</v>
      </c>
      <c r="K270" s="817">
        <v>0</v>
      </c>
      <c r="L270" s="824">
        <v>-50000</v>
      </c>
      <c r="O270" s="649">
        <f t="shared" si="83"/>
        <v>50000</v>
      </c>
      <c r="P270" s="797" t="str">
        <f t="shared" si="84"/>
        <v/>
      </c>
      <c r="Q270" s="649">
        <f t="shared" si="85"/>
        <v>50000</v>
      </c>
      <c r="R270" s="797" t="str">
        <f t="shared" si="86"/>
        <v/>
      </c>
      <c r="S270" s="649"/>
      <c r="T270" s="797" t="str">
        <f t="shared" si="89"/>
        <v/>
      </c>
      <c r="U270" s="798">
        <f t="shared" si="87"/>
        <v>11</v>
      </c>
    </row>
    <row r="271" spans="1:21" ht="11.25" customHeight="1" x14ac:dyDescent="0.25">
      <c r="A271" s="807" t="s">
        <v>925</v>
      </c>
      <c r="B271" s="782">
        <f t="shared" si="88"/>
        <v>7</v>
      </c>
      <c r="C271" s="807"/>
      <c r="D271" s="808"/>
      <c r="E271" s="808"/>
      <c r="F271" s="1423" t="s">
        <v>926</v>
      </c>
      <c r="G271" s="1424"/>
      <c r="H271" s="809">
        <f t="shared" ref="H271:L271" si="90">SUM(H272)</f>
        <v>-932233</v>
      </c>
      <c r="I271" s="809">
        <f t="shared" si="90"/>
        <v>-731444.5</v>
      </c>
      <c r="J271" s="809">
        <f t="shared" si="90"/>
        <v>-500000</v>
      </c>
      <c r="K271" s="809">
        <f t="shared" si="90"/>
        <v>0</v>
      </c>
      <c r="L271" s="811">
        <f t="shared" si="90"/>
        <v>-500000</v>
      </c>
      <c r="O271" s="649">
        <f t="shared" si="83"/>
        <v>0</v>
      </c>
      <c r="P271" s="797">
        <f t="shared" si="84"/>
        <v>1</v>
      </c>
      <c r="Q271" s="649">
        <f t="shared" si="85"/>
        <v>-231444.5</v>
      </c>
      <c r="R271" s="797">
        <f t="shared" si="86"/>
        <v>0.68357886346811003</v>
      </c>
      <c r="S271" s="649"/>
      <c r="T271" s="797" t="str">
        <f t="shared" si="89"/>
        <v/>
      </c>
      <c r="U271" s="798">
        <f t="shared" si="87"/>
        <v>7</v>
      </c>
    </row>
    <row r="272" spans="1:21" ht="11.25" customHeight="1" x14ac:dyDescent="0.25">
      <c r="A272" s="814" t="s">
        <v>927</v>
      </c>
      <c r="B272" s="782">
        <f t="shared" si="88"/>
        <v>11</v>
      </c>
      <c r="C272" s="826" t="s">
        <v>365</v>
      </c>
      <c r="D272" s="826" t="s">
        <v>433</v>
      </c>
      <c r="E272" s="826" t="s">
        <v>928</v>
      </c>
      <c r="F272" s="1421" t="s">
        <v>929</v>
      </c>
      <c r="G272" s="1422"/>
      <c r="H272" s="816">
        <v>-932233</v>
      </c>
      <c r="I272" s="816">
        <v>-731444.5</v>
      </c>
      <c r="J272" s="816">
        <v>-500000</v>
      </c>
      <c r="K272" s="817">
        <v>0</v>
      </c>
      <c r="L272" s="824">
        <v>-500000</v>
      </c>
      <c r="O272" s="649">
        <f t="shared" si="83"/>
        <v>0</v>
      </c>
      <c r="P272" s="797">
        <f t="shared" si="84"/>
        <v>1</v>
      </c>
      <c r="Q272" s="649">
        <f t="shared" si="85"/>
        <v>-231444.5</v>
      </c>
      <c r="R272" s="797">
        <f t="shared" si="86"/>
        <v>0.68357886346811003</v>
      </c>
      <c r="S272" s="649"/>
      <c r="T272" s="797" t="str">
        <f t="shared" si="89"/>
        <v/>
      </c>
      <c r="U272" s="798">
        <f t="shared" si="87"/>
        <v>11</v>
      </c>
    </row>
    <row r="273" spans="1:21" ht="11.25" customHeight="1" x14ac:dyDescent="0.25">
      <c r="A273" s="807" t="s">
        <v>930</v>
      </c>
      <c r="B273" s="782">
        <f t="shared" si="88"/>
        <v>7</v>
      </c>
      <c r="C273" s="807"/>
      <c r="D273" s="808"/>
      <c r="E273" s="808"/>
      <c r="F273" s="1423" t="s">
        <v>931</v>
      </c>
      <c r="G273" s="1424"/>
      <c r="H273" s="809">
        <f t="shared" ref="H273:L273" si="91">SUM(H274:H281)</f>
        <v>-52028389.000000209</v>
      </c>
      <c r="I273" s="809">
        <f t="shared" si="91"/>
        <v>-56183852.050000109</v>
      </c>
      <c r="J273" s="809">
        <f t="shared" si="91"/>
        <v>-60624639.099692844</v>
      </c>
      <c r="K273" s="809">
        <f t="shared" si="91"/>
        <v>0</v>
      </c>
      <c r="L273" s="811">
        <f t="shared" si="91"/>
        <v>-106435000</v>
      </c>
      <c r="O273" s="649">
        <f t="shared" si="83"/>
        <v>45810360.900307156</v>
      </c>
      <c r="P273" s="797">
        <f t="shared" si="84"/>
        <v>1.7556393172910327</v>
      </c>
      <c r="Q273" s="649">
        <f t="shared" si="85"/>
        <v>50251147.949999891</v>
      </c>
      <c r="R273" s="797">
        <f t="shared" si="86"/>
        <v>1.8944055296400737</v>
      </c>
      <c r="S273" s="649"/>
      <c r="T273" s="797" t="str">
        <f t="shared" si="89"/>
        <v/>
      </c>
      <c r="U273" s="798">
        <f t="shared" si="87"/>
        <v>7</v>
      </c>
    </row>
    <row r="274" spans="1:21" ht="11.25" customHeight="1" x14ac:dyDescent="0.25">
      <c r="A274" s="814" t="s">
        <v>932</v>
      </c>
      <c r="B274" s="782">
        <f t="shared" si="88"/>
        <v>11</v>
      </c>
      <c r="C274" s="823" t="s">
        <v>365</v>
      </c>
      <c r="D274" s="823" t="s">
        <v>433</v>
      </c>
      <c r="E274" s="823" t="s">
        <v>933</v>
      </c>
      <c r="F274" s="1421" t="s">
        <v>934</v>
      </c>
      <c r="G274" s="1422"/>
      <c r="H274" s="816">
        <v>-40931802.000000201</v>
      </c>
      <c r="I274" s="816">
        <v>-44541352.250000097</v>
      </c>
      <c r="J274" s="816">
        <v>-49000339.038001701</v>
      </c>
      <c r="K274" s="817">
        <v>0</v>
      </c>
      <c r="L274" s="824">
        <v>-55700000</v>
      </c>
      <c r="O274" s="649">
        <f t="shared" si="83"/>
        <v>6699660.9619982988</v>
      </c>
      <c r="P274" s="797">
        <f t="shared" si="84"/>
        <v>1.1367268287021943</v>
      </c>
      <c r="Q274" s="649">
        <f t="shared" si="85"/>
        <v>11158647.749999903</v>
      </c>
      <c r="R274" s="797">
        <f t="shared" si="86"/>
        <v>1.2505233268933786</v>
      </c>
      <c r="S274" s="649"/>
      <c r="T274" s="797" t="str">
        <f t="shared" si="89"/>
        <v/>
      </c>
      <c r="U274" s="798">
        <f t="shared" si="87"/>
        <v>11</v>
      </c>
    </row>
    <row r="275" spans="1:21" ht="11.25" customHeight="1" x14ac:dyDescent="0.25">
      <c r="A275" s="814" t="s">
        <v>935</v>
      </c>
      <c r="B275" s="782">
        <f t="shared" si="88"/>
        <v>11</v>
      </c>
      <c r="C275" s="823" t="s">
        <v>365</v>
      </c>
      <c r="D275" s="823" t="s">
        <v>433</v>
      </c>
      <c r="E275" s="823" t="s">
        <v>933</v>
      </c>
      <c r="F275" s="1421" t="s">
        <v>936</v>
      </c>
      <c r="G275" s="1422"/>
      <c r="H275" s="816">
        <v>-1306156</v>
      </c>
      <c r="I275" s="816">
        <v>-2720491</v>
      </c>
      <c r="J275" s="816">
        <v>-1500000</v>
      </c>
      <c r="K275" s="817">
        <v>0</v>
      </c>
      <c r="L275" s="824">
        <v>-2200000</v>
      </c>
      <c r="O275" s="649">
        <f t="shared" si="83"/>
        <v>700000</v>
      </c>
      <c r="P275" s="797">
        <f t="shared" si="84"/>
        <v>1.4666666666666666</v>
      </c>
      <c r="Q275" s="649">
        <f t="shared" si="85"/>
        <v>-520491</v>
      </c>
      <c r="R275" s="797">
        <f t="shared" si="86"/>
        <v>0.80867755122145235</v>
      </c>
      <c r="S275" s="649"/>
      <c r="T275" s="797" t="str">
        <f t="shared" si="89"/>
        <v/>
      </c>
      <c r="U275" s="798">
        <f t="shared" si="87"/>
        <v>11</v>
      </c>
    </row>
    <row r="276" spans="1:21" ht="11.25" customHeight="1" x14ac:dyDescent="0.25">
      <c r="A276" s="814" t="s">
        <v>937</v>
      </c>
      <c r="B276" s="782">
        <f t="shared" si="88"/>
        <v>11</v>
      </c>
      <c r="C276" s="826" t="s">
        <v>365</v>
      </c>
      <c r="D276" s="826" t="s">
        <v>379</v>
      </c>
      <c r="E276" s="826" t="s">
        <v>429</v>
      </c>
      <c r="F276" s="1421" t="s">
        <v>938</v>
      </c>
      <c r="G276" s="1422"/>
      <c r="H276" s="816">
        <v>-357833.4</v>
      </c>
      <c r="I276" s="816">
        <v>-398469.6</v>
      </c>
      <c r="J276" s="816">
        <v>-399762.74951735197</v>
      </c>
      <c r="K276" s="817">
        <v>0</v>
      </c>
      <c r="L276" s="824">
        <v>-460000</v>
      </c>
      <c r="M276" s="828" t="s">
        <v>939</v>
      </c>
      <c r="N276" s="828"/>
      <c r="O276" s="649">
        <f t="shared" si="83"/>
        <v>60237.250482648029</v>
      </c>
      <c r="P276" s="797">
        <f t="shared" si="84"/>
        <v>1.1506824999462173</v>
      </c>
      <c r="Q276" s="649">
        <f t="shared" si="85"/>
        <v>61530.400000000023</v>
      </c>
      <c r="R276" s="797">
        <f t="shared" si="86"/>
        <v>1.154416798671718</v>
      </c>
      <c r="S276" s="649"/>
      <c r="T276" s="797" t="str">
        <f t="shared" si="89"/>
        <v/>
      </c>
      <c r="U276" s="798">
        <f t="shared" si="87"/>
        <v>11</v>
      </c>
    </row>
    <row r="277" spans="1:21" ht="11.25" customHeight="1" x14ac:dyDescent="0.25">
      <c r="A277" s="814" t="s">
        <v>940</v>
      </c>
      <c r="B277" s="782">
        <f t="shared" si="88"/>
        <v>11</v>
      </c>
      <c r="C277" s="826" t="s">
        <v>365</v>
      </c>
      <c r="D277" s="826" t="s">
        <v>379</v>
      </c>
      <c r="E277" s="826" t="s">
        <v>429</v>
      </c>
      <c r="F277" s="1421" t="s">
        <v>941</v>
      </c>
      <c r="G277" s="1422"/>
      <c r="H277" s="816">
        <v>-8676197.0000000093</v>
      </c>
      <c r="I277" s="816">
        <v>-8191317.0000000102</v>
      </c>
      <c r="J277" s="816">
        <v>-8499537.3121738005</v>
      </c>
      <c r="K277" s="817">
        <v>0</v>
      </c>
      <c r="L277" s="824">
        <f>-9000000+500000</f>
        <v>-8500000</v>
      </c>
      <c r="M277" s="828" t="s">
        <v>942</v>
      </c>
      <c r="N277" s="828"/>
      <c r="O277" s="649">
        <f t="shared" si="83"/>
        <v>462.68782619945705</v>
      </c>
      <c r="P277" s="797">
        <f t="shared" si="84"/>
        <v>1.0000544368251125</v>
      </c>
      <c r="Q277" s="649">
        <f t="shared" si="85"/>
        <v>308682.99999998976</v>
      </c>
      <c r="R277" s="797">
        <f t="shared" si="86"/>
        <v>1.0376841721544887</v>
      </c>
      <c r="S277" s="649"/>
      <c r="T277" s="797" t="str">
        <f t="shared" si="89"/>
        <v/>
      </c>
      <c r="U277" s="798">
        <f t="shared" si="87"/>
        <v>11</v>
      </c>
    </row>
    <row r="278" spans="1:21" ht="11.25" customHeight="1" x14ac:dyDescent="0.25">
      <c r="A278" s="814" t="s">
        <v>943</v>
      </c>
      <c r="B278" s="782">
        <f t="shared" si="88"/>
        <v>11</v>
      </c>
      <c r="C278" s="826" t="s">
        <v>365</v>
      </c>
      <c r="D278" s="826" t="s">
        <v>379</v>
      </c>
      <c r="E278" s="826" t="s">
        <v>429</v>
      </c>
      <c r="F278" s="1421" t="s">
        <v>944</v>
      </c>
      <c r="G278" s="1422"/>
      <c r="H278" s="816">
        <v>-67561.2</v>
      </c>
      <c r="I278" s="816">
        <v>-79893.2</v>
      </c>
      <c r="J278" s="816">
        <v>-74999.999999991996</v>
      </c>
      <c r="K278" s="817">
        <v>0</v>
      </c>
      <c r="L278" s="824">
        <v>-75000</v>
      </c>
      <c r="O278" s="649">
        <f t="shared" si="83"/>
        <v>8.0035533756017685E-9</v>
      </c>
      <c r="P278" s="797">
        <f t="shared" si="84"/>
        <v>1.0000000000001068</v>
      </c>
      <c r="Q278" s="649">
        <f t="shared" si="85"/>
        <v>-4893.1999999999971</v>
      </c>
      <c r="R278" s="797">
        <f t="shared" si="86"/>
        <v>0.93875323556948531</v>
      </c>
      <c r="S278" s="649"/>
      <c r="T278" s="797" t="str">
        <f t="shared" si="89"/>
        <v/>
      </c>
      <c r="U278" s="798">
        <f t="shared" si="87"/>
        <v>11</v>
      </c>
    </row>
    <row r="279" spans="1:21" ht="11.25" customHeight="1" x14ac:dyDescent="0.25">
      <c r="A279" s="814" t="s">
        <v>945</v>
      </c>
      <c r="B279" s="782">
        <f t="shared" si="88"/>
        <v>11</v>
      </c>
      <c r="C279" s="826" t="s">
        <v>365</v>
      </c>
      <c r="D279" s="826" t="s">
        <v>379</v>
      </c>
      <c r="E279" s="826" t="s">
        <v>429</v>
      </c>
      <c r="F279" s="1421" t="s">
        <v>946</v>
      </c>
      <c r="G279" s="1422"/>
      <c r="H279" s="816">
        <v>-274789.40000000002</v>
      </c>
      <c r="I279" s="816">
        <v>-214710</v>
      </c>
      <c r="J279" s="816">
        <v>-1100000</v>
      </c>
      <c r="K279" s="817">
        <v>0</v>
      </c>
      <c r="L279" s="824">
        <f>-1500000+500000</f>
        <v>-1000000</v>
      </c>
      <c r="M279" s="828" t="s">
        <v>947</v>
      </c>
      <c r="N279" s="828"/>
      <c r="O279" s="649">
        <f t="shared" si="83"/>
        <v>-100000</v>
      </c>
      <c r="P279" s="797">
        <f t="shared" si="84"/>
        <v>0.90909090909090906</v>
      </c>
      <c r="Q279" s="649">
        <f t="shared" si="85"/>
        <v>785290</v>
      </c>
      <c r="R279" s="797">
        <f t="shared" si="86"/>
        <v>4.6574449257137536</v>
      </c>
      <c r="S279" s="649"/>
      <c r="T279" s="797" t="str">
        <f t="shared" si="89"/>
        <v/>
      </c>
      <c r="U279" s="798">
        <f t="shared" si="87"/>
        <v>11</v>
      </c>
    </row>
    <row r="280" spans="1:21" ht="11.25" customHeight="1" x14ac:dyDescent="0.25">
      <c r="A280" s="814" t="s">
        <v>948</v>
      </c>
      <c r="B280" s="782">
        <f t="shared" si="88"/>
        <v>11</v>
      </c>
      <c r="C280" s="878" t="s">
        <v>365</v>
      </c>
      <c r="D280" s="879" t="s">
        <v>379</v>
      </c>
      <c r="E280" s="879" t="s">
        <v>949</v>
      </c>
      <c r="F280" s="1421" t="s">
        <v>950</v>
      </c>
      <c r="G280" s="1422"/>
      <c r="H280" s="816">
        <v>0</v>
      </c>
      <c r="I280" s="816">
        <v>0</v>
      </c>
      <c r="J280" s="816"/>
      <c r="K280" s="817">
        <v>0</v>
      </c>
      <c r="L280" s="824">
        <v>-38500000</v>
      </c>
      <c r="O280" s="649">
        <f t="shared" si="83"/>
        <v>38500000</v>
      </c>
      <c r="P280" s="797" t="str">
        <f t="shared" si="84"/>
        <v/>
      </c>
      <c r="Q280" s="649">
        <f t="shared" si="85"/>
        <v>38500000</v>
      </c>
      <c r="R280" s="797" t="str">
        <f t="shared" si="86"/>
        <v/>
      </c>
      <c r="S280" s="649"/>
      <c r="T280" s="797" t="str">
        <f t="shared" si="89"/>
        <v/>
      </c>
      <c r="U280" s="798">
        <f t="shared" si="87"/>
        <v>11</v>
      </c>
    </row>
    <row r="281" spans="1:21" ht="11.25" customHeight="1" x14ac:dyDescent="0.25">
      <c r="A281" s="814" t="s">
        <v>951</v>
      </c>
      <c r="B281" s="782">
        <f t="shared" si="88"/>
        <v>11</v>
      </c>
      <c r="C281" s="823" t="s">
        <v>365</v>
      </c>
      <c r="D281" s="823" t="s">
        <v>433</v>
      </c>
      <c r="E281" s="823" t="s">
        <v>933</v>
      </c>
      <c r="F281" s="1421" t="s">
        <v>952</v>
      </c>
      <c r="G281" s="1422"/>
      <c r="H281" s="816">
        <v>-414050</v>
      </c>
      <c r="I281" s="816">
        <v>-37619</v>
      </c>
      <c r="J281" s="816">
        <v>-50000</v>
      </c>
      <c r="K281" s="817">
        <v>0</v>
      </c>
      <c r="L281" s="824">
        <v>0</v>
      </c>
      <c r="M281" s="828" t="s">
        <v>847</v>
      </c>
      <c r="N281" s="828"/>
      <c r="O281" s="649">
        <f t="shared" si="83"/>
        <v>-50000</v>
      </c>
      <c r="P281" s="797">
        <f t="shared" si="84"/>
        <v>0</v>
      </c>
      <c r="Q281" s="649">
        <f t="shared" si="85"/>
        <v>-37619</v>
      </c>
      <c r="R281" s="797">
        <f t="shared" si="86"/>
        <v>0</v>
      </c>
      <c r="S281" s="649"/>
      <c r="T281" s="797" t="str">
        <f t="shared" si="89"/>
        <v/>
      </c>
      <c r="U281" s="798">
        <f t="shared" si="87"/>
        <v>11</v>
      </c>
    </row>
    <row r="282" spans="1:21" ht="11.25" customHeight="1" x14ac:dyDescent="0.25">
      <c r="A282" s="807" t="s">
        <v>953</v>
      </c>
      <c r="B282" s="782">
        <f t="shared" si="88"/>
        <v>7</v>
      </c>
      <c r="C282" s="807"/>
      <c r="D282" s="808"/>
      <c r="E282" s="808"/>
      <c r="F282" s="1423" t="s">
        <v>954</v>
      </c>
      <c r="G282" s="1424"/>
      <c r="H282" s="809">
        <f t="shared" ref="H282:L282" si="92">SUM(H283:H285)</f>
        <v>-1945289.45</v>
      </c>
      <c r="I282" s="809">
        <f t="shared" si="92"/>
        <v>-2134764.4300000002</v>
      </c>
      <c r="J282" s="809">
        <f t="shared" si="92"/>
        <v>-1880431.7495488459</v>
      </c>
      <c r="K282" s="809">
        <f t="shared" si="92"/>
        <v>0</v>
      </c>
      <c r="L282" s="811">
        <f t="shared" si="92"/>
        <v>-2050000</v>
      </c>
      <c r="M282" s="828" t="s">
        <v>955</v>
      </c>
      <c r="N282" s="828"/>
      <c r="O282" s="649">
        <f t="shared" si="83"/>
        <v>169568.25045115408</v>
      </c>
      <c r="P282" s="797">
        <f t="shared" si="84"/>
        <v>1.0901751688099486</v>
      </c>
      <c r="Q282" s="649">
        <f t="shared" si="85"/>
        <v>-84764.430000000168</v>
      </c>
      <c r="R282" s="797">
        <f t="shared" si="86"/>
        <v>0.96029330974003524</v>
      </c>
      <c r="S282" s="649"/>
      <c r="T282" s="797" t="str">
        <f t="shared" si="89"/>
        <v/>
      </c>
      <c r="U282" s="798">
        <f t="shared" si="87"/>
        <v>7</v>
      </c>
    </row>
    <row r="283" spans="1:21" ht="11.25" customHeight="1" x14ac:dyDescent="0.25">
      <c r="A283" s="814" t="s">
        <v>956</v>
      </c>
      <c r="B283" s="782">
        <f t="shared" si="88"/>
        <v>11</v>
      </c>
      <c r="C283" s="822" t="s">
        <v>432</v>
      </c>
      <c r="D283" s="823" t="s">
        <v>400</v>
      </c>
      <c r="E283" s="823" t="s">
        <v>957</v>
      </c>
      <c r="F283" s="1421" t="s">
        <v>958</v>
      </c>
      <c r="G283" s="1422"/>
      <c r="H283" s="816">
        <v>-53458.44</v>
      </c>
      <c r="I283" s="816">
        <v>-47522.25</v>
      </c>
      <c r="J283" s="816">
        <v>-80431.749548852007</v>
      </c>
      <c r="K283" s="817">
        <v>0</v>
      </c>
      <c r="L283" s="824">
        <v>-80000</v>
      </c>
      <c r="O283" s="649">
        <f t="shared" si="83"/>
        <v>-431.74954885200714</v>
      </c>
      <c r="P283" s="797">
        <f t="shared" si="84"/>
        <v>0.99463210049173711</v>
      </c>
      <c r="Q283" s="649">
        <f t="shared" si="85"/>
        <v>32477.75</v>
      </c>
      <c r="R283" s="797">
        <f t="shared" si="86"/>
        <v>1.6834219760217581</v>
      </c>
      <c r="S283" s="649"/>
      <c r="T283" s="797" t="str">
        <f t="shared" si="89"/>
        <v/>
      </c>
      <c r="U283" s="798">
        <f t="shared" si="87"/>
        <v>11</v>
      </c>
    </row>
    <row r="284" spans="1:21" ht="11.25" customHeight="1" x14ac:dyDescent="0.25">
      <c r="A284" s="814" t="s">
        <v>959</v>
      </c>
      <c r="B284" s="782">
        <f t="shared" si="88"/>
        <v>11</v>
      </c>
      <c r="C284" s="822" t="s">
        <v>432</v>
      </c>
      <c r="D284" s="823" t="s">
        <v>400</v>
      </c>
      <c r="E284" s="823" t="s">
        <v>957</v>
      </c>
      <c r="F284" s="1421" t="s">
        <v>960</v>
      </c>
      <c r="G284" s="1422"/>
      <c r="H284" s="816">
        <v>-1595647</v>
      </c>
      <c r="I284" s="816">
        <v>-1772250</v>
      </c>
      <c r="J284" s="816">
        <v>-1500000</v>
      </c>
      <c r="K284" s="817">
        <v>0</v>
      </c>
      <c r="L284" s="824">
        <f>-1800000+150000</f>
        <v>-1650000</v>
      </c>
      <c r="O284" s="649">
        <f t="shared" si="83"/>
        <v>150000</v>
      </c>
      <c r="P284" s="797">
        <f t="shared" si="84"/>
        <v>1.1000000000000001</v>
      </c>
      <c r="Q284" s="649">
        <f t="shared" si="85"/>
        <v>-122250</v>
      </c>
      <c r="R284" s="797">
        <f t="shared" si="86"/>
        <v>0.93101988997037666</v>
      </c>
      <c r="S284" s="649"/>
      <c r="T284" s="797" t="str">
        <f t="shared" si="89"/>
        <v/>
      </c>
      <c r="U284" s="798">
        <f t="shared" si="87"/>
        <v>11</v>
      </c>
    </row>
    <row r="285" spans="1:21" ht="11.25" customHeight="1" x14ac:dyDescent="0.25">
      <c r="A285" s="814" t="s">
        <v>961</v>
      </c>
      <c r="B285" s="782">
        <f t="shared" si="88"/>
        <v>11</v>
      </c>
      <c r="C285" s="822" t="s">
        <v>365</v>
      </c>
      <c r="D285" s="823" t="s">
        <v>379</v>
      </c>
      <c r="E285" s="823" t="s">
        <v>366</v>
      </c>
      <c r="F285" s="1421" t="s">
        <v>962</v>
      </c>
      <c r="G285" s="1422"/>
      <c r="H285" s="816">
        <v>-296184.01</v>
      </c>
      <c r="I285" s="816">
        <v>-314992.18</v>
      </c>
      <c r="J285" s="816">
        <v>-299999.999999994</v>
      </c>
      <c r="K285" s="817">
        <v>0</v>
      </c>
      <c r="L285" s="824">
        <v>-320000</v>
      </c>
      <c r="O285" s="649">
        <f t="shared" si="83"/>
        <v>20000.000000005995</v>
      </c>
      <c r="P285" s="797">
        <f t="shared" si="84"/>
        <v>1.066666666666688</v>
      </c>
      <c r="Q285" s="649">
        <f t="shared" si="85"/>
        <v>5007.820000000007</v>
      </c>
      <c r="R285" s="797">
        <f t="shared" si="86"/>
        <v>1.0158982359498576</v>
      </c>
      <c r="S285" s="649"/>
      <c r="T285" s="797" t="str">
        <f t="shared" si="89"/>
        <v/>
      </c>
      <c r="U285" s="798">
        <f t="shared" si="87"/>
        <v>11</v>
      </c>
    </row>
    <row r="286" spans="1:21" ht="11.25" customHeight="1" x14ac:dyDescent="0.25">
      <c r="A286" s="807" t="s">
        <v>963</v>
      </c>
      <c r="B286" s="782">
        <f t="shared" si="88"/>
        <v>7</v>
      </c>
      <c r="C286" s="807"/>
      <c r="D286" s="808"/>
      <c r="E286" s="808"/>
      <c r="F286" s="1423" t="s">
        <v>964</v>
      </c>
      <c r="G286" s="1424"/>
      <c r="H286" s="809">
        <f t="shared" ref="H286:L286" si="93">SUM(H287:H298)</f>
        <v>-56736405.790000007</v>
      </c>
      <c r="I286" s="809">
        <f t="shared" si="93"/>
        <v>-60648869.470000006</v>
      </c>
      <c r="J286" s="809">
        <f t="shared" si="93"/>
        <v>-62579832.941814192</v>
      </c>
      <c r="K286" s="809">
        <f t="shared" si="93"/>
        <v>0</v>
      </c>
      <c r="L286" s="811">
        <f t="shared" si="93"/>
        <v>-69438498.909999996</v>
      </c>
      <c r="O286" s="649">
        <f t="shared" si="83"/>
        <v>6858665.9681858048</v>
      </c>
      <c r="P286" s="797">
        <f t="shared" si="84"/>
        <v>1.1095986621530756</v>
      </c>
      <c r="Q286" s="649">
        <f t="shared" si="85"/>
        <v>8789629.4399999902</v>
      </c>
      <c r="R286" s="797">
        <f t="shared" si="86"/>
        <v>1.1449265174571437</v>
      </c>
      <c r="S286" s="649"/>
      <c r="T286" s="797" t="str">
        <f t="shared" si="89"/>
        <v/>
      </c>
      <c r="U286" s="798">
        <f t="shared" si="87"/>
        <v>7</v>
      </c>
    </row>
    <row r="287" spans="1:21" ht="11.25" customHeight="1" x14ac:dyDescent="0.25">
      <c r="A287" s="814" t="s">
        <v>965</v>
      </c>
      <c r="B287" s="782">
        <f t="shared" si="88"/>
        <v>11</v>
      </c>
      <c r="C287" s="826" t="s">
        <v>365</v>
      </c>
      <c r="D287" s="826" t="s">
        <v>379</v>
      </c>
      <c r="E287" s="826" t="s">
        <v>715</v>
      </c>
      <c r="F287" s="1421" t="s">
        <v>966</v>
      </c>
      <c r="G287" s="1422"/>
      <c r="H287" s="816">
        <v>-851633.2</v>
      </c>
      <c r="I287" s="816">
        <v>-1306703.8</v>
      </c>
      <c r="J287" s="816">
        <v>-999832.94181564497</v>
      </c>
      <c r="K287" s="817">
        <v>0</v>
      </c>
      <c r="L287" s="824">
        <v>-1200000</v>
      </c>
      <c r="O287" s="649">
        <f t="shared" si="83"/>
        <v>200167.05818435503</v>
      </c>
      <c r="P287" s="797">
        <f t="shared" si="84"/>
        <v>1.2002005033169461</v>
      </c>
      <c r="Q287" s="649">
        <f t="shared" si="85"/>
        <v>-106703.80000000005</v>
      </c>
      <c r="R287" s="797">
        <f t="shared" si="86"/>
        <v>0.91834124917980642</v>
      </c>
      <c r="S287" s="649"/>
      <c r="T287" s="797" t="str">
        <f t="shared" si="89"/>
        <v/>
      </c>
      <c r="U287" s="798">
        <f t="shared" si="87"/>
        <v>11</v>
      </c>
    </row>
    <row r="288" spans="1:21" ht="11.25" customHeight="1" x14ac:dyDescent="0.25">
      <c r="A288" s="859" t="s">
        <v>967</v>
      </c>
      <c r="B288" s="782">
        <f t="shared" si="88"/>
        <v>11</v>
      </c>
      <c r="C288" s="860" t="s">
        <v>365</v>
      </c>
      <c r="D288" s="860" t="s">
        <v>400</v>
      </c>
      <c r="E288" s="860" t="s">
        <v>968</v>
      </c>
      <c r="F288" s="1442" t="s">
        <v>969</v>
      </c>
      <c r="G288" s="1443"/>
      <c r="H288" s="861">
        <v>-20860103.920000002</v>
      </c>
      <c r="I288" s="861">
        <v>-20423598.649999999</v>
      </c>
      <c r="J288" s="861">
        <v>-19999999.9999994</v>
      </c>
      <c r="K288" s="862">
        <v>0</v>
      </c>
      <c r="L288" s="863">
        <f>-20000000+2000000-2000000</f>
        <v>-20000000</v>
      </c>
      <c r="O288" s="872">
        <f t="shared" si="83"/>
        <v>5.9977173805236816E-7</v>
      </c>
      <c r="P288" s="873">
        <f t="shared" si="84"/>
        <v>1.00000000000003</v>
      </c>
      <c r="Q288" s="872">
        <f t="shared" si="85"/>
        <v>-423598.64999999851</v>
      </c>
      <c r="R288" s="873">
        <f t="shared" si="86"/>
        <v>0.97925935300339451</v>
      </c>
      <c r="S288" s="872"/>
      <c r="T288" s="797" t="str">
        <f t="shared" si="89"/>
        <v/>
      </c>
      <c r="U288" s="798">
        <f t="shared" si="87"/>
        <v>11</v>
      </c>
    </row>
    <row r="289" spans="1:21" ht="11.25" customHeight="1" x14ac:dyDescent="0.25">
      <c r="A289" s="814" t="s">
        <v>970</v>
      </c>
      <c r="B289" s="782">
        <f t="shared" si="88"/>
        <v>11</v>
      </c>
      <c r="C289" s="826" t="s">
        <v>842</v>
      </c>
      <c r="D289" s="826" t="s">
        <v>400</v>
      </c>
      <c r="E289" s="826" t="s">
        <v>843</v>
      </c>
      <c r="F289" s="1421" t="s">
        <v>971</v>
      </c>
      <c r="G289" s="1422"/>
      <c r="H289" s="816">
        <v>-611961.19999999995</v>
      </c>
      <c r="I289" s="816">
        <v>-635809.1</v>
      </c>
      <c r="J289" s="816">
        <v>-1530000</v>
      </c>
      <c r="K289" s="817">
        <v>0</v>
      </c>
      <c r="L289" s="824">
        <v>-1490000</v>
      </c>
      <c r="O289" s="649">
        <f t="shared" si="83"/>
        <v>-40000</v>
      </c>
      <c r="P289" s="797">
        <f t="shared" si="84"/>
        <v>0.97385620915032678</v>
      </c>
      <c r="Q289" s="649">
        <f t="shared" si="85"/>
        <v>854190.9</v>
      </c>
      <c r="R289" s="797">
        <f t="shared" si="86"/>
        <v>2.3434707052793047</v>
      </c>
      <c r="S289" s="649"/>
      <c r="T289" s="797" t="str">
        <f t="shared" si="89"/>
        <v/>
      </c>
      <c r="U289" s="798">
        <f t="shared" si="87"/>
        <v>11</v>
      </c>
    </row>
    <row r="290" spans="1:21" ht="11.25" customHeight="1" x14ac:dyDescent="0.25">
      <c r="A290" s="814" t="s">
        <v>972</v>
      </c>
      <c r="B290" s="782">
        <f t="shared" si="88"/>
        <v>11</v>
      </c>
      <c r="C290" s="826" t="s">
        <v>365</v>
      </c>
      <c r="D290" s="826" t="s">
        <v>379</v>
      </c>
      <c r="E290" s="826" t="s">
        <v>429</v>
      </c>
      <c r="F290" s="1421" t="s">
        <v>973</v>
      </c>
      <c r="G290" s="1422"/>
      <c r="H290" s="816">
        <v>-98868.22</v>
      </c>
      <c r="I290" s="816">
        <v>-278119</v>
      </c>
      <c r="J290" s="816">
        <v>-249999.999999989</v>
      </c>
      <c r="K290" s="817">
        <v>0</v>
      </c>
      <c r="L290" s="824">
        <v>-350000</v>
      </c>
      <c r="M290" s="864" t="s">
        <v>974</v>
      </c>
      <c r="N290" s="864"/>
      <c r="O290" s="649">
        <f t="shared" si="83"/>
        <v>100000.000000011</v>
      </c>
      <c r="P290" s="797">
        <f t="shared" si="84"/>
        <v>1.4000000000000616</v>
      </c>
      <c r="Q290" s="649">
        <f t="shared" si="85"/>
        <v>71881</v>
      </c>
      <c r="R290" s="797">
        <f t="shared" si="86"/>
        <v>1.2584541149651767</v>
      </c>
      <c r="S290" s="649"/>
      <c r="T290" s="797" t="str">
        <f t="shared" si="89"/>
        <v/>
      </c>
      <c r="U290" s="798">
        <f t="shared" si="87"/>
        <v>11</v>
      </c>
    </row>
    <row r="291" spans="1:21" ht="11.25" customHeight="1" x14ac:dyDescent="0.25">
      <c r="A291" s="814" t="s">
        <v>975</v>
      </c>
      <c r="B291" s="782">
        <f t="shared" si="88"/>
        <v>11</v>
      </c>
      <c r="C291" s="826" t="s">
        <v>365</v>
      </c>
      <c r="D291" s="826" t="s">
        <v>379</v>
      </c>
      <c r="E291" s="826" t="s">
        <v>380</v>
      </c>
      <c r="F291" s="1421" t="s">
        <v>976</v>
      </c>
      <c r="G291" s="1422"/>
      <c r="H291" s="816">
        <v>-280905.43000000098</v>
      </c>
      <c r="I291" s="816">
        <v>-356938.50000000099</v>
      </c>
      <c r="J291" s="816">
        <v>-329999.99999998399</v>
      </c>
      <c r="K291" s="817">
        <v>0</v>
      </c>
      <c r="L291" s="824">
        <v>-400000</v>
      </c>
      <c r="M291" s="828"/>
      <c r="N291" s="828"/>
      <c r="O291" s="649">
        <f t="shared" si="83"/>
        <v>70000.000000016007</v>
      </c>
      <c r="P291" s="797">
        <f t="shared" si="84"/>
        <v>1.212121212121271</v>
      </c>
      <c r="Q291" s="649">
        <f t="shared" si="85"/>
        <v>43061.49999999901</v>
      </c>
      <c r="R291" s="797">
        <f t="shared" si="86"/>
        <v>1.120641230912325</v>
      </c>
      <c r="S291" s="649"/>
      <c r="T291" s="797" t="str">
        <f t="shared" si="89"/>
        <v/>
      </c>
      <c r="U291" s="798">
        <f t="shared" si="87"/>
        <v>11</v>
      </c>
    </row>
    <row r="292" spans="1:21" ht="11.25" customHeight="1" x14ac:dyDescent="0.25">
      <c r="A292" s="814" t="s">
        <v>977</v>
      </c>
      <c r="B292" s="782">
        <f t="shared" si="88"/>
        <v>11</v>
      </c>
      <c r="C292" s="826" t="s">
        <v>600</v>
      </c>
      <c r="D292" s="826" t="s">
        <v>379</v>
      </c>
      <c r="E292" s="826" t="s">
        <v>601</v>
      </c>
      <c r="F292" s="1421" t="s">
        <v>978</v>
      </c>
      <c r="G292" s="1422"/>
      <c r="H292" s="816">
        <v>-813867.3</v>
      </c>
      <c r="I292" s="816">
        <v>-745230.6</v>
      </c>
      <c r="J292" s="816">
        <v>-619999.99999999604</v>
      </c>
      <c r="K292" s="817">
        <v>0</v>
      </c>
      <c r="L292" s="824">
        <v>-848476</v>
      </c>
      <c r="O292" s="649">
        <f t="shared" si="83"/>
        <v>228476.00000000396</v>
      </c>
      <c r="P292" s="797">
        <f t="shared" si="84"/>
        <v>1.3685096774193635</v>
      </c>
      <c r="Q292" s="649">
        <f t="shared" si="85"/>
        <v>103245.40000000002</v>
      </c>
      <c r="R292" s="797">
        <f t="shared" si="86"/>
        <v>1.1385415467373454</v>
      </c>
      <c r="S292" s="649"/>
      <c r="T292" s="797" t="str">
        <f t="shared" si="89"/>
        <v/>
      </c>
      <c r="U292" s="798">
        <f t="shared" si="87"/>
        <v>11</v>
      </c>
    </row>
    <row r="293" spans="1:21" ht="11.25" customHeight="1" x14ac:dyDescent="0.25">
      <c r="A293" s="814" t="s">
        <v>979</v>
      </c>
      <c r="B293" s="782">
        <f t="shared" si="88"/>
        <v>11</v>
      </c>
      <c r="C293" s="826" t="s">
        <v>365</v>
      </c>
      <c r="D293" s="826" t="s">
        <v>400</v>
      </c>
      <c r="E293" s="826" t="s">
        <v>968</v>
      </c>
      <c r="F293" s="1421" t="s">
        <v>980</v>
      </c>
      <c r="G293" s="1422"/>
      <c r="H293" s="816">
        <v>-3273622.94</v>
      </c>
      <c r="I293" s="816">
        <v>-4100118.37</v>
      </c>
      <c r="J293" s="816">
        <v>-3969999.9999998002</v>
      </c>
      <c r="K293" s="817">
        <v>0</v>
      </c>
      <c r="L293" s="824">
        <v>-4290000</v>
      </c>
      <c r="O293" s="649">
        <f t="shared" si="83"/>
        <v>320000.00000019977</v>
      </c>
      <c r="P293" s="797">
        <f t="shared" si="84"/>
        <v>1.0806045340050923</v>
      </c>
      <c r="Q293" s="649">
        <f t="shared" si="85"/>
        <v>189881.62999999989</v>
      </c>
      <c r="R293" s="797">
        <f t="shared" si="86"/>
        <v>1.04631125564309</v>
      </c>
      <c r="S293" s="649"/>
      <c r="T293" s="797" t="str">
        <f t="shared" si="89"/>
        <v/>
      </c>
      <c r="U293" s="798">
        <f t="shared" si="87"/>
        <v>11</v>
      </c>
    </row>
    <row r="294" spans="1:21" ht="11.25" customHeight="1" x14ac:dyDescent="0.25">
      <c r="A294" s="814" t="s">
        <v>981</v>
      </c>
      <c r="B294" s="782">
        <f t="shared" si="88"/>
        <v>11</v>
      </c>
      <c r="C294" s="826" t="s">
        <v>365</v>
      </c>
      <c r="D294" s="826" t="s">
        <v>433</v>
      </c>
      <c r="E294" s="826" t="s">
        <v>933</v>
      </c>
      <c r="F294" s="1421" t="s">
        <v>982</v>
      </c>
      <c r="G294" s="1422"/>
      <c r="H294" s="816">
        <v>0</v>
      </c>
      <c r="I294" s="816">
        <v>0</v>
      </c>
      <c r="J294" s="816">
        <v>0</v>
      </c>
      <c r="K294" s="817">
        <v>0</v>
      </c>
      <c r="L294" s="824">
        <v>-1488022.91</v>
      </c>
      <c r="O294" s="649">
        <f t="shared" si="83"/>
        <v>1488022.91</v>
      </c>
      <c r="P294" s="797" t="str">
        <f t="shared" si="84"/>
        <v/>
      </c>
      <c r="Q294" s="649">
        <f t="shared" si="85"/>
        <v>1488022.91</v>
      </c>
      <c r="R294" s="797" t="str">
        <f t="shared" si="86"/>
        <v/>
      </c>
      <c r="S294" s="649"/>
      <c r="T294" s="797" t="str">
        <f t="shared" si="89"/>
        <v/>
      </c>
      <c r="U294" s="798">
        <f t="shared" si="87"/>
        <v>11</v>
      </c>
    </row>
    <row r="295" spans="1:21" ht="11.25" customHeight="1" x14ac:dyDescent="0.25">
      <c r="A295" s="859" t="s">
        <v>983</v>
      </c>
      <c r="B295" s="782">
        <f t="shared" si="88"/>
        <v>11</v>
      </c>
      <c r="C295" s="860" t="s">
        <v>365</v>
      </c>
      <c r="D295" s="860" t="s">
        <v>400</v>
      </c>
      <c r="E295" s="860" t="s">
        <v>968</v>
      </c>
      <c r="F295" s="1442" t="s">
        <v>984</v>
      </c>
      <c r="G295" s="1443"/>
      <c r="H295" s="861">
        <v>-29732296.989999998</v>
      </c>
      <c r="I295" s="861">
        <v>-32725622.690000001</v>
      </c>
      <c r="J295" s="861">
        <v>-34379999.999999397</v>
      </c>
      <c r="K295" s="862">
        <v>0</v>
      </c>
      <c r="L295" s="863">
        <f>-35572000+3000000</f>
        <v>-32572000</v>
      </c>
      <c r="O295" s="872">
        <f t="shared" si="83"/>
        <v>-1807999.9999993965</v>
      </c>
      <c r="P295" s="873">
        <f t="shared" si="84"/>
        <v>0.94741128563119759</v>
      </c>
      <c r="Q295" s="872">
        <f t="shared" si="85"/>
        <v>-153622.69000000134</v>
      </c>
      <c r="R295" s="873">
        <f t="shared" si="86"/>
        <v>0.99530573668665612</v>
      </c>
      <c r="S295" s="872"/>
      <c r="T295" s="797" t="str">
        <f t="shared" si="89"/>
        <v/>
      </c>
      <c r="U295" s="798">
        <f t="shared" si="87"/>
        <v>11</v>
      </c>
    </row>
    <row r="296" spans="1:21" ht="11.25" customHeight="1" x14ac:dyDescent="0.25">
      <c r="A296" s="814" t="s">
        <v>985</v>
      </c>
      <c r="B296" s="782">
        <f t="shared" si="88"/>
        <v>11</v>
      </c>
      <c r="C296" s="826" t="s">
        <v>365</v>
      </c>
      <c r="D296" s="826" t="s">
        <v>400</v>
      </c>
      <c r="E296" s="826" t="s">
        <v>968</v>
      </c>
      <c r="F296" s="1421" t="s">
        <v>986</v>
      </c>
      <c r="G296" s="1422"/>
      <c r="H296" s="816">
        <v>-213146.59</v>
      </c>
      <c r="I296" s="816">
        <v>-76728.759999999995</v>
      </c>
      <c r="J296" s="816">
        <v>-499999.99999997998</v>
      </c>
      <c r="K296" s="817">
        <v>0</v>
      </c>
      <c r="L296" s="824">
        <v>-100000</v>
      </c>
      <c r="O296" s="649">
        <f t="shared" si="83"/>
        <v>-399999.99999997998</v>
      </c>
      <c r="P296" s="797">
        <f t="shared" si="84"/>
        <v>0.200000000000008</v>
      </c>
      <c r="Q296" s="649">
        <f t="shared" si="85"/>
        <v>23271.240000000005</v>
      </c>
      <c r="R296" s="797">
        <f t="shared" si="86"/>
        <v>1.303292272675852</v>
      </c>
      <c r="S296" s="649"/>
      <c r="T296" s="797" t="str">
        <f t="shared" si="89"/>
        <v/>
      </c>
      <c r="U296" s="798">
        <f t="shared" si="87"/>
        <v>11</v>
      </c>
    </row>
    <row r="297" spans="1:21" ht="11.25" customHeight="1" x14ac:dyDescent="0.25">
      <c r="A297" s="859" t="s">
        <v>987</v>
      </c>
      <c r="B297" s="782">
        <f t="shared" si="88"/>
        <v>11</v>
      </c>
      <c r="C297" s="860" t="s">
        <v>365</v>
      </c>
      <c r="D297" s="860" t="s">
        <v>379</v>
      </c>
      <c r="E297" s="860" t="s">
        <v>429</v>
      </c>
      <c r="F297" s="1442" t="s">
        <v>988</v>
      </c>
      <c r="G297" s="1443"/>
      <c r="H297" s="861"/>
      <c r="I297" s="861"/>
      <c r="J297" s="861"/>
      <c r="K297" s="862">
        <v>0</v>
      </c>
      <c r="L297" s="880">
        <v>-4500000</v>
      </c>
      <c r="M297" s="864" t="s">
        <v>989</v>
      </c>
      <c r="N297" s="864"/>
      <c r="O297" s="872">
        <f t="shared" si="83"/>
        <v>4500000</v>
      </c>
      <c r="P297" s="873" t="str">
        <f t="shared" si="84"/>
        <v/>
      </c>
      <c r="Q297" s="872">
        <f t="shared" si="85"/>
        <v>4500000</v>
      </c>
      <c r="R297" s="873" t="str">
        <f t="shared" si="86"/>
        <v/>
      </c>
      <c r="S297" s="872"/>
      <c r="T297" s="797" t="str">
        <f t="shared" si="89"/>
        <v/>
      </c>
      <c r="U297" s="798">
        <f t="shared" si="87"/>
        <v>11</v>
      </c>
    </row>
    <row r="298" spans="1:21" ht="11.25" customHeight="1" x14ac:dyDescent="0.25">
      <c r="A298" s="859" t="s">
        <v>990</v>
      </c>
      <c r="B298" s="782">
        <f t="shared" si="88"/>
        <v>11</v>
      </c>
      <c r="C298" s="860" t="s">
        <v>365</v>
      </c>
      <c r="D298" s="860" t="s">
        <v>379</v>
      </c>
      <c r="E298" s="860" t="s">
        <v>429</v>
      </c>
      <c r="F298" s="1442" t="s">
        <v>991</v>
      </c>
      <c r="G298" s="1443"/>
      <c r="H298" s="861"/>
      <c r="I298" s="861"/>
      <c r="J298" s="861"/>
      <c r="K298" s="862">
        <v>0</v>
      </c>
      <c r="L298" s="880">
        <v>-2200000</v>
      </c>
      <c r="O298" s="872">
        <f t="shared" si="83"/>
        <v>2200000</v>
      </c>
      <c r="P298" s="873" t="str">
        <f t="shared" si="84"/>
        <v/>
      </c>
      <c r="Q298" s="872">
        <f t="shared" si="85"/>
        <v>2200000</v>
      </c>
      <c r="R298" s="873" t="str">
        <f t="shared" si="86"/>
        <v/>
      </c>
      <c r="S298" s="872"/>
      <c r="T298" s="797" t="str">
        <f t="shared" si="89"/>
        <v/>
      </c>
      <c r="U298" s="798">
        <f t="shared" si="87"/>
        <v>11</v>
      </c>
    </row>
    <row r="299" spans="1:21" ht="11.25" customHeight="1" x14ac:dyDescent="0.25">
      <c r="A299" s="807" t="s">
        <v>992</v>
      </c>
      <c r="B299" s="782">
        <f t="shared" si="88"/>
        <v>7</v>
      </c>
      <c r="C299" s="807"/>
      <c r="D299" s="808"/>
      <c r="E299" s="808"/>
      <c r="F299" s="1423" t="s">
        <v>993</v>
      </c>
      <c r="G299" s="1424"/>
      <c r="H299" s="809">
        <f t="shared" ref="H299:L299" si="94">SUM(H300)</f>
        <v>-618885.15</v>
      </c>
      <c r="I299" s="809">
        <f t="shared" si="94"/>
        <v>-685165.27</v>
      </c>
      <c r="J299" s="809">
        <f t="shared" si="94"/>
        <v>-649999.99999999104</v>
      </c>
      <c r="K299" s="809">
        <f t="shared" si="94"/>
        <v>0</v>
      </c>
      <c r="L299" s="811">
        <f t="shared" si="94"/>
        <v>-900000</v>
      </c>
      <c r="M299" s="864" t="s">
        <v>994</v>
      </c>
      <c r="N299" s="864"/>
      <c r="O299" s="649">
        <f t="shared" si="83"/>
        <v>250000.00000000896</v>
      </c>
      <c r="P299" s="797">
        <f t="shared" si="84"/>
        <v>1.3846153846154037</v>
      </c>
      <c r="Q299" s="649">
        <f t="shared" si="85"/>
        <v>214834.72999999998</v>
      </c>
      <c r="R299" s="797">
        <f t="shared" si="86"/>
        <v>1.3135516924259747</v>
      </c>
      <c r="S299" s="649"/>
      <c r="T299" s="797" t="str">
        <f t="shared" si="89"/>
        <v/>
      </c>
      <c r="U299" s="798">
        <f t="shared" si="87"/>
        <v>7</v>
      </c>
    </row>
    <row r="300" spans="1:21" ht="11.25" customHeight="1" x14ac:dyDescent="0.25">
      <c r="A300" s="814" t="s">
        <v>995</v>
      </c>
      <c r="B300" s="782">
        <f t="shared" si="88"/>
        <v>11</v>
      </c>
      <c r="C300" s="822" t="s">
        <v>365</v>
      </c>
      <c r="D300" s="823" t="s">
        <v>433</v>
      </c>
      <c r="E300" s="823" t="s">
        <v>996</v>
      </c>
      <c r="F300" s="1421" t="s">
        <v>997</v>
      </c>
      <c r="G300" s="1422"/>
      <c r="H300" s="816">
        <v>-618885.15</v>
      </c>
      <c r="I300" s="816">
        <v>-685165.27</v>
      </c>
      <c r="J300" s="816">
        <v>-649999.99999999104</v>
      </c>
      <c r="K300" s="817">
        <v>0</v>
      </c>
      <c r="L300" s="824">
        <v>-900000</v>
      </c>
      <c r="M300" s="864" t="s">
        <v>998</v>
      </c>
      <c r="N300" s="864"/>
      <c r="O300" s="649">
        <f t="shared" si="83"/>
        <v>250000.00000000896</v>
      </c>
      <c r="P300" s="797">
        <f t="shared" si="84"/>
        <v>1.3846153846154037</v>
      </c>
      <c r="Q300" s="649">
        <f t="shared" si="85"/>
        <v>214834.72999999998</v>
      </c>
      <c r="R300" s="797">
        <f t="shared" si="86"/>
        <v>1.3135516924259747</v>
      </c>
      <c r="S300" s="649"/>
      <c r="T300" s="797" t="str">
        <f t="shared" si="89"/>
        <v/>
      </c>
      <c r="U300" s="798">
        <f t="shared" si="87"/>
        <v>11</v>
      </c>
    </row>
    <row r="301" spans="1:21" ht="11.25" customHeight="1" x14ac:dyDescent="0.25">
      <c r="A301" s="807" t="s">
        <v>999</v>
      </c>
      <c r="B301" s="782">
        <f t="shared" si="88"/>
        <v>7</v>
      </c>
      <c r="C301" s="807"/>
      <c r="D301" s="808"/>
      <c r="E301" s="808"/>
      <c r="F301" s="1423" t="s">
        <v>1000</v>
      </c>
      <c r="G301" s="1424"/>
      <c r="H301" s="809">
        <f t="shared" ref="H301:L301" si="95">SUM(H302)</f>
        <v>0</v>
      </c>
      <c r="I301" s="809">
        <f t="shared" si="95"/>
        <v>-9644.5</v>
      </c>
      <c r="J301" s="809">
        <f t="shared" si="95"/>
        <v>0</v>
      </c>
      <c r="K301" s="809">
        <f t="shared" si="95"/>
        <v>0</v>
      </c>
      <c r="L301" s="811">
        <f t="shared" si="95"/>
        <v>0</v>
      </c>
      <c r="O301" s="649">
        <f t="shared" si="83"/>
        <v>0</v>
      </c>
      <c r="P301" s="797" t="str">
        <f t="shared" si="84"/>
        <v/>
      </c>
      <c r="Q301" s="649">
        <f t="shared" si="85"/>
        <v>-9644.5</v>
      </c>
      <c r="R301" s="797">
        <f t="shared" si="86"/>
        <v>0</v>
      </c>
      <c r="S301" s="649"/>
      <c r="T301" s="797" t="str">
        <f t="shared" si="89"/>
        <v/>
      </c>
      <c r="U301" s="798">
        <f t="shared" si="87"/>
        <v>7</v>
      </c>
    </row>
    <row r="302" spans="1:21" ht="11.25" customHeight="1" x14ac:dyDescent="0.25">
      <c r="A302" s="814" t="s">
        <v>1001</v>
      </c>
      <c r="B302" s="782">
        <f t="shared" si="88"/>
        <v>11</v>
      </c>
      <c r="C302" s="823" t="s">
        <v>365</v>
      </c>
      <c r="D302" s="823" t="s">
        <v>433</v>
      </c>
      <c r="E302" s="823" t="s">
        <v>366</v>
      </c>
      <c r="F302" s="1421" t="s">
        <v>1002</v>
      </c>
      <c r="G302" s="1422"/>
      <c r="H302" s="816">
        <v>0</v>
      </c>
      <c r="I302" s="816">
        <v>-9644.5</v>
      </c>
      <c r="J302" s="816">
        <v>0</v>
      </c>
      <c r="K302" s="817">
        <v>0</v>
      </c>
      <c r="L302" s="824">
        <v>0</v>
      </c>
      <c r="O302" s="649">
        <f t="shared" si="83"/>
        <v>0</v>
      </c>
      <c r="P302" s="797" t="str">
        <f t="shared" si="84"/>
        <v/>
      </c>
      <c r="Q302" s="649">
        <f t="shared" si="85"/>
        <v>-9644.5</v>
      </c>
      <c r="R302" s="797">
        <f t="shared" si="86"/>
        <v>0</v>
      </c>
      <c r="S302" s="649"/>
      <c r="T302" s="797" t="str">
        <f t="shared" si="89"/>
        <v/>
      </c>
      <c r="U302" s="798">
        <f t="shared" si="87"/>
        <v>11</v>
      </c>
    </row>
    <row r="303" spans="1:21" ht="11.25" customHeight="1" x14ac:dyDescent="0.25">
      <c r="A303" s="807" t="s">
        <v>1003</v>
      </c>
      <c r="B303" s="782">
        <f t="shared" si="88"/>
        <v>7</v>
      </c>
      <c r="C303" s="807"/>
      <c r="D303" s="808"/>
      <c r="E303" s="808"/>
      <c r="F303" s="1423" t="s">
        <v>1004</v>
      </c>
      <c r="G303" s="1424"/>
      <c r="H303" s="809">
        <f t="shared" ref="H303:L303" si="96">SUM(H304:H319)</f>
        <v>-53116619.75999999</v>
      </c>
      <c r="I303" s="809">
        <f t="shared" si="96"/>
        <v>-49278988.899999999</v>
      </c>
      <c r="J303" s="809">
        <f t="shared" si="96"/>
        <v>-76980844.465391278</v>
      </c>
      <c r="K303" s="809">
        <f t="shared" si="96"/>
        <v>0</v>
      </c>
      <c r="L303" s="811">
        <f t="shared" si="96"/>
        <v>-88985920</v>
      </c>
      <c r="O303" s="649">
        <f t="shared" si="83"/>
        <v>12005075.534608722</v>
      </c>
      <c r="P303" s="797">
        <f t="shared" si="84"/>
        <v>1.1559488677732799</v>
      </c>
      <c r="Q303" s="649">
        <f t="shared" si="85"/>
        <v>39706931.100000001</v>
      </c>
      <c r="R303" s="797">
        <f t="shared" si="86"/>
        <v>1.8057578287690883</v>
      </c>
      <c r="S303" s="649"/>
      <c r="T303" s="797" t="str">
        <f t="shared" si="89"/>
        <v/>
      </c>
      <c r="U303" s="798">
        <f t="shared" si="87"/>
        <v>7</v>
      </c>
    </row>
    <row r="304" spans="1:21" ht="11.25" customHeight="1" x14ac:dyDescent="0.25">
      <c r="A304" s="814" t="s">
        <v>1005</v>
      </c>
      <c r="B304" s="782">
        <f t="shared" si="88"/>
        <v>11</v>
      </c>
      <c r="C304" s="823" t="s">
        <v>365</v>
      </c>
      <c r="D304" s="823" t="s">
        <v>433</v>
      </c>
      <c r="E304" s="823" t="s">
        <v>1006</v>
      </c>
      <c r="F304" s="1421" t="s">
        <v>1007</v>
      </c>
      <c r="G304" s="1422"/>
      <c r="H304" s="816">
        <v>-1107335.27</v>
      </c>
      <c r="I304" s="816">
        <v>-1164135.1399999999</v>
      </c>
      <c r="J304" s="816">
        <v>-18900000</v>
      </c>
      <c r="K304" s="817">
        <v>0</v>
      </c>
      <c r="L304" s="853">
        <f>-700000-1000000-1500000-700000-2000000-100000-1400000-2560000</f>
        <v>-9960000</v>
      </c>
      <c r="O304" s="649">
        <f t="shared" si="83"/>
        <v>-8940000</v>
      </c>
      <c r="P304" s="797">
        <f t="shared" si="84"/>
        <v>0.526984126984127</v>
      </c>
      <c r="Q304" s="649">
        <f t="shared" si="85"/>
        <v>8795864.8599999994</v>
      </c>
      <c r="R304" s="797">
        <f t="shared" si="86"/>
        <v>8.5557077162020914</v>
      </c>
      <c r="S304" s="649"/>
      <c r="T304" s="797" t="str">
        <f t="shared" si="89"/>
        <v/>
      </c>
      <c r="U304" s="798">
        <f t="shared" si="87"/>
        <v>11</v>
      </c>
    </row>
    <row r="305" spans="1:21" ht="11.25" customHeight="1" x14ac:dyDescent="0.25">
      <c r="A305" s="814" t="s">
        <v>1008</v>
      </c>
      <c r="B305" s="782">
        <f t="shared" si="88"/>
        <v>11</v>
      </c>
      <c r="C305" s="823" t="s">
        <v>365</v>
      </c>
      <c r="D305" s="823" t="s">
        <v>433</v>
      </c>
      <c r="E305" s="823" t="s">
        <v>933</v>
      </c>
      <c r="F305" s="1421" t="s">
        <v>1009</v>
      </c>
      <c r="G305" s="1422"/>
      <c r="H305" s="816">
        <v>-315142</v>
      </c>
      <c r="I305" s="816">
        <v>-323739</v>
      </c>
      <c r="J305" s="816">
        <v>-1829999.99999999</v>
      </c>
      <c r="K305" s="817">
        <v>0</v>
      </c>
      <c r="L305" s="824">
        <v>-1830000</v>
      </c>
      <c r="O305" s="649">
        <f t="shared" si="83"/>
        <v>1.0011717677116394E-8</v>
      </c>
      <c r="P305" s="797">
        <f t="shared" si="84"/>
        <v>1.0000000000000056</v>
      </c>
      <c r="Q305" s="649">
        <f t="shared" si="85"/>
        <v>1506261</v>
      </c>
      <c r="R305" s="797">
        <f t="shared" si="86"/>
        <v>5.6527017134172901</v>
      </c>
      <c r="S305" s="649"/>
      <c r="T305" s="797" t="str">
        <f t="shared" si="89"/>
        <v/>
      </c>
      <c r="U305" s="798">
        <f t="shared" si="87"/>
        <v>11</v>
      </c>
    </row>
    <row r="306" spans="1:21" ht="11.25" customHeight="1" x14ac:dyDescent="0.25">
      <c r="A306" s="814" t="s">
        <v>1010</v>
      </c>
      <c r="B306" s="782">
        <f t="shared" si="88"/>
        <v>11</v>
      </c>
      <c r="C306" s="822" t="s">
        <v>365</v>
      </c>
      <c r="D306" s="823" t="s">
        <v>433</v>
      </c>
      <c r="E306" s="823" t="s">
        <v>366</v>
      </c>
      <c r="F306" s="1421" t="s">
        <v>1011</v>
      </c>
      <c r="G306" s="1422"/>
      <c r="H306" s="816">
        <v>-257925</v>
      </c>
      <c r="I306" s="816">
        <v>-732327.64</v>
      </c>
      <c r="J306" s="816">
        <v>-71999.999999975902</v>
      </c>
      <c r="K306" s="817">
        <v>0</v>
      </c>
      <c r="L306" s="881">
        <f>-76000-2370390-72000-664290</f>
        <v>-3182680</v>
      </c>
      <c r="O306" s="649">
        <f t="shared" si="83"/>
        <v>3110680.0000000242</v>
      </c>
      <c r="P306" s="797">
        <f t="shared" si="84"/>
        <v>44.203888888903684</v>
      </c>
      <c r="Q306" s="649">
        <f t="shared" si="85"/>
        <v>2450352.36</v>
      </c>
      <c r="R306" s="797">
        <f t="shared" si="86"/>
        <v>4.3459782563990075</v>
      </c>
      <c r="S306" s="649"/>
      <c r="T306" s="797" t="str">
        <f t="shared" si="89"/>
        <v/>
      </c>
      <c r="U306" s="798">
        <f t="shared" si="87"/>
        <v>11</v>
      </c>
    </row>
    <row r="307" spans="1:21" ht="11.25" customHeight="1" x14ac:dyDescent="0.25">
      <c r="A307" s="814" t="s">
        <v>1012</v>
      </c>
      <c r="B307" s="782">
        <f t="shared" si="88"/>
        <v>11</v>
      </c>
      <c r="C307" s="823" t="s">
        <v>432</v>
      </c>
      <c r="D307" s="823" t="s">
        <v>433</v>
      </c>
      <c r="E307" s="823" t="s">
        <v>1013</v>
      </c>
      <c r="F307" s="1421" t="s">
        <v>1014</v>
      </c>
      <c r="G307" s="1422"/>
      <c r="H307" s="816">
        <v>-450688.13</v>
      </c>
      <c r="I307" s="816">
        <v>-443528.7</v>
      </c>
      <c r="J307" s="816">
        <v>-664999.99999999197</v>
      </c>
      <c r="K307" s="817">
        <v>0</v>
      </c>
      <c r="L307" s="824">
        <f>-200000-300000</f>
        <v>-500000</v>
      </c>
      <c r="M307" s="828" t="s">
        <v>1015</v>
      </c>
      <c r="N307" s="828"/>
      <c r="O307" s="649">
        <f t="shared" si="83"/>
        <v>-164999.99999999197</v>
      </c>
      <c r="P307" s="797">
        <f t="shared" si="84"/>
        <v>0.75187969924812936</v>
      </c>
      <c r="Q307" s="649">
        <f t="shared" si="85"/>
        <v>56471.299999999988</v>
      </c>
      <c r="R307" s="797">
        <f t="shared" si="86"/>
        <v>1.127322764006027</v>
      </c>
      <c r="S307" s="649"/>
      <c r="T307" s="797" t="str">
        <f t="shared" si="89"/>
        <v/>
      </c>
      <c r="U307" s="798">
        <f t="shared" si="87"/>
        <v>11</v>
      </c>
    </row>
    <row r="308" spans="1:21" ht="11.25" customHeight="1" x14ac:dyDescent="0.25">
      <c r="A308" s="814" t="s">
        <v>1016</v>
      </c>
      <c r="B308" s="782">
        <f t="shared" si="88"/>
        <v>11</v>
      </c>
      <c r="C308" s="822" t="s">
        <v>365</v>
      </c>
      <c r="D308" s="823" t="s">
        <v>400</v>
      </c>
      <c r="E308" s="823" t="s">
        <v>366</v>
      </c>
      <c r="F308" s="1421" t="s">
        <v>1017</v>
      </c>
      <c r="G308" s="1422"/>
      <c r="H308" s="816">
        <v>-787238</v>
      </c>
      <c r="I308" s="816">
        <v>-788146</v>
      </c>
      <c r="J308" s="816">
        <v>-799999.99999999499</v>
      </c>
      <c r="K308" s="817">
        <v>0</v>
      </c>
      <c r="L308" s="824">
        <v>-800000</v>
      </c>
      <c r="M308" s="882" t="s">
        <v>1018</v>
      </c>
      <c r="N308" s="882"/>
      <c r="O308" s="649">
        <f t="shared" si="83"/>
        <v>5.005858838558197E-9</v>
      </c>
      <c r="P308" s="797">
        <f t="shared" si="84"/>
        <v>1.0000000000000062</v>
      </c>
      <c r="Q308" s="649">
        <f t="shared" si="85"/>
        <v>11854</v>
      </c>
      <c r="R308" s="797">
        <f t="shared" si="86"/>
        <v>1.0150403605423362</v>
      </c>
      <c r="S308" s="649"/>
      <c r="T308" s="797" t="str">
        <f t="shared" si="89"/>
        <v/>
      </c>
      <c r="U308" s="798">
        <f t="shared" si="87"/>
        <v>11</v>
      </c>
    </row>
    <row r="309" spans="1:21" ht="11.25" customHeight="1" x14ac:dyDescent="0.25">
      <c r="A309" s="814" t="s">
        <v>1019</v>
      </c>
      <c r="B309" s="782">
        <f t="shared" si="88"/>
        <v>11</v>
      </c>
      <c r="C309" s="822" t="s">
        <v>365</v>
      </c>
      <c r="D309" s="823" t="s">
        <v>400</v>
      </c>
      <c r="E309" s="823" t="s">
        <v>366</v>
      </c>
      <c r="F309" s="1421" t="s">
        <v>1020</v>
      </c>
      <c r="G309" s="1422"/>
      <c r="H309" s="816">
        <v>-4567571.8499999996</v>
      </c>
      <c r="I309" s="816">
        <v>-4032408.46</v>
      </c>
      <c r="J309" s="816">
        <v>-2465000</v>
      </c>
      <c r="K309" s="817">
        <v>0</v>
      </c>
      <c r="L309" s="853">
        <v>-4790000</v>
      </c>
      <c r="O309" s="649">
        <f t="shared" si="83"/>
        <v>2325000</v>
      </c>
      <c r="P309" s="797">
        <f t="shared" si="84"/>
        <v>1.9432048681541583</v>
      </c>
      <c r="Q309" s="649">
        <f t="shared" si="85"/>
        <v>757591.54</v>
      </c>
      <c r="R309" s="797">
        <f t="shared" si="86"/>
        <v>1.1878756945173159</v>
      </c>
      <c r="S309" s="649"/>
      <c r="T309" s="797" t="str">
        <f t="shared" si="89"/>
        <v/>
      </c>
      <c r="U309" s="798">
        <f t="shared" si="87"/>
        <v>11</v>
      </c>
    </row>
    <row r="310" spans="1:21" ht="11.25" customHeight="1" x14ac:dyDescent="0.25">
      <c r="A310" s="814" t="s">
        <v>1021</v>
      </c>
      <c r="B310" s="782">
        <f t="shared" si="88"/>
        <v>11</v>
      </c>
      <c r="C310" s="823" t="s">
        <v>842</v>
      </c>
      <c r="D310" s="823" t="s">
        <v>400</v>
      </c>
      <c r="E310" s="823" t="s">
        <v>305</v>
      </c>
      <c r="F310" s="1421" t="s">
        <v>1022</v>
      </c>
      <c r="G310" s="1422"/>
      <c r="H310" s="816">
        <v>-491070.06</v>
      </c>
      <c r="I310" s="816">
        <v>-1564262.06</v>
      </c>
      <c r="J310" s="816">
        <v>-1759844.4653914999</v>
      </c>
      <c r="K310" s="817">
        <v>0</v>
      </c>
      <c r="L310" s="824">
        <v>-1948000</v>
      </c>
      <c r="O310" s="649">
        <f t="shared" si="83"/>
        <v>188155.53460850008</v>
      </c>
      <c r="P310" s="797">
        <f t="shared" si="84"/>
        <v>1.1069160021289963</v>
      </c>
      <c r="Q310" s="649">
        <f t="shared" si="85"/>
        <v>383737.93999999994</v>
      </c>
      <c r="R310" s="797">
        <f t="shared" si="86"/>
        <v>1.2453156346450032</v>
      </c>
      <c r="S310" s="649"/>
      <c r="T310" s="797" t="str">
        <f t="shared" si="89"/>
        <v/>
      </c>
      <c r="U310" s="798">
        <f t="shared" si="87"/>
        <v>11</v>
      </c>
    </row>
    <row r="311" spans="1:21" ht="11.25" customHeight="1" x14ac:dyDescent="0.25">
      <c r="A311" s="814" t="s">
        <v>1023</v>
      </c>
      <c r="B311" s="782">
        <f t="shared" si="88"/>
        <v>11</v>
      </c>
      <c r="C311" s="826" t="s">
        <v>600</v>
      </c>
      <c r="D311" s="826" t="s">
        <v>379</v>
      </c>
      <c r="E311" s="826" t="s">
        <v>913</v>
      </c>
      <c r="F311" s="1421" t="s">
        <v>1024</v>
      </c>
      <c r="G311" s="1422"/>
      <c r="H311" s="816">
        <v>-819305.52</v>
      </c>
      <c r="I311" s="816">
        <v>-195577.4</v>
      </c>
      <c r="J311" s="816">
        <v>0</v>
      </c>
      <c r="K311" s="817">
        <v>0</v>
      </c>
      <c r="L311" s="881">
        <f>-2000000+1500000</f>
        <v>-500000</v>
      </c>
      <c r="M311" s="827" t="s">
        <v>1025</v>
      </c>
      <c r="O311" s="649">
        <f t="shared" si="83"/>
        <v>500000</v>
      </c>
      <c r="P311" s="797" t="str">
        <f t="shared" si="84"/>
        <v/>
      </c>
      <c r="Q311" s="649">
        <f t="shared" si="85"/>
        <v>304422.59999999998</v>
      </c>
      <c r="R311" s="797">
        <f t="shared" si="86"/>
        <v>2.5565326055055442</v>
      </c>
      <c r="S311" s="649"/>
      <c r="T311" s="797" t="str">
        <f t="shared" si="89"/>
        <v/>
      </c>
      <c r="U311" s="798">
        <f t="shared" si="87"/>
        <v>11</v>
      </c>
    </row>
    <row r="312" spans="1:21" ht="11.25" customHeight="1" x14ac:dyDescent="0.25">
      <c r="A312" s="814" t="s">
        <v>1026</v>
      </c>
      <c r="B312" s="782">
        <f t="shared" si="88"/>
        <v>11</v>
      </c>
      <c r="C312" s="826" t="s">
        <v>600</v>
      </c>
      <c r="D312" s="826" t="s">
        <v>379</v>
      </c>
      <c r="E312" s="826" t="s">
        <v>1027</v>
      </c>
      <c r="F312" s="1421" t="s">
        <v>1028</v>
      </c>
      <c r="G312" s="1422"/>
      <c r="H312" s="816">
        <v>-39504490.229999997</v>
      </c>
      <c r="I312" s="816">
        <v>-33494159.239999998</v>
      </c>
      <c r="J312" s="816">
        <v>-44565999.999999903</v>
      </c>
      <c r="K312" s="817">
        <v>0</v>
      </c>
      <c r="L312" s="824">
        <f>-54725240-1200000-729000+750000-2000000</f>
        <v>-57904240</v>
      </c>
      <c r="M312" s="828" t="s">
        <v>1029</v>
      </c>
      <c r="N312" s="828"/>
      <c r="O312" s="649">
        <f t="shared" si="83"/>
        <v>13338240.000000097</v>
      </c>
      <c r="P312" s="797">
        <f t="shared" si="84"/>
        <v>1.2992918368262829</v>
      </c>
      <c r="Q312" s="649">
        <f t="shared" si="85"/>
        <v>24410080.760000002</v>
      </c>
      <c r="R312" s="797">
        <f t="shared" si="86"/>
        <v>1.7287861917981375</v>
      </c>
      <c r="S312" s="649"/>
      <c r="T312" s="797" t="str">
        <f t="shared" si="89"/>
        <v/>
      </c>
      <c r="U312" s="798">
        <f t="shared" si="87"/>
        <v>11</v>
      </c>
    </row>
    <row r="313" spans="1:21" ht="11.25" customHeight="1" x14ac:dyDescent="0.25">
      <c r="A313" s="814" t="s">
        <v>1030</v>
      </c>
      <c r="B313" s="782">
        <f t="shared" si="88"/>
        <v>11</v>
      </c>
      <c r="C313" s="823" t="s">
        <v>842</v>
      </c>
      <c r="D313" s="823" t="s">
        <v>400</v>
      </c>
      <c r="E313" s="823" t="s">
        <v>305</v>
      </c>
      <c r="F313" s="1421" t="s">
        <v>1031</v>
      </c>
      <c r="G313" s="1422"/>
      <c r="H313" s="816">
        <v>-862223.17</v>
      </c>
      <c r="I313" s="816">
        <v>-1036340.97</v>
      </c>
      <c r="J313" s="816">
        <v>-1329999.9999999099</v>
      </c>
      <c r="K313" s="817">
        <v>0</v>
      </c>
      <c r="L313" s="824">
        <v>-1615000</v>
      </c>
      <c r="M313" s="828" t="s">
        <v>1032</v>
      </c>
      <c r="N313" s="828"/>
      <c r="O313" s="649">
        <f t="shared" si="83"/>
        <v>285000.00000009011</v>
      </c>
      <c r="P313" s="797">
        <f t="shared" si="84"/>
        <v>1.2142857142857966</v>
      </c>
      <c r="Q313" s="649">
        <f t="shared" si="85"/>
        <v>578659.03</v>
      </c>
      <c r="R313" s="797">
        <f t="shared" si="86"/>
        <v>1.5583674164691184</v>
      </c>
      <c r="S313" s="649"/>
      <c r="T313" s="797" t="str">
        <f t="shared" si="89"/>
        <v/>
      </c>
      <c r="U313" s="798">
        <f t="shared" si="87"/>
        <v>11</v>
      </c>
    </row>
    <row r="314" spans="1:21" ht="11.25" customHeight="1" x14ac:dyDescent="0.25">
      <c r="A314" s="814" t="s">
        <v>1033</v>
      </c>
      <c r="B314" s="782">
        <f t="shared" si="88"/>
        <v>11</v>
      </c>
      <c r="C314" s="822" t="s">
        <v>365</v>
      </c>
      <c r="D314" s="823" t="s">
        <v>433</v>
      </c>
      <c r="E314" s="823" t="s">
        <v>366</v>
      </c>
      <c r="F314" s="1421" t="s">
        <v>1034</v>
      </c>
      <c r="G314" s="1422"/>
      <c r="H314" s="816">
        <v>-231352</v>
      </c>
      <c r="I314" s="816">
        <v>-380303</v>
      </c>
      <c r="J314" s="816">
        <v>-392999.999999994</v>
      </c>
      <c r="K314" s="817">
        <v>0</v>
      </c>
      <c r="L314" s="824">
        <v>-400000</v>
      </c>
      <c r="O314" s="649">
        <f t="shared" si="83"/>
        <v>7000.0000000059954</v>
      </c>
      <c r="P314" s="797">
        <f t="shared" si="84"/>
        <v>1.0178117048346211</v>
      </c>
      <c r="Q314" s="649">
        <f t="shared" si="85"/>
        <v>19697</v>
      </c>
      <c r="R314" s="797">
        <f t="shared" si="86"/>
        <v>1.0517929124934591</v>
      </c>
      <c r="S314" s="649"/>
      <c r="T314" s="797" t="str">
        <f t="shared" si="89"/>
        <v/>
      </c>
      <c r="U314" s="798">
        <f t="shared" si="87"/>
        <v>11</v>
      </c>
    </row>
    <row r="315" spans="1:21" ht="11.25" customHeight="1" x14ac:dyDescent="0.25">
      <c r="A315" s="814" t="s">
        <v>1035</v>
      </c>
      <c r="B315" s="782">
        <f t="shared" si="88"/>
        <v>11</v>
      </c>
      <c r="C315" s="823" t="s">
        <v>432</v>
      </c>
      <c r="D315" s="823" t="s">
        <v>433</v>
      </c>
      <c r="E315" s="823" t="s">
        <v>957</v>
      </c>
      <c r="F315" s="1421" t="s">
        <v>1036</v>
      </c>
      <c r="G315" s="1422"/>
      <c r="H315" s="816">
        <v>-1876376.79</v>
      </c>
      <c r="I315" s="816">
        <v>-2206996.65</v>
      </c>
      <c r="J315" s="816">
        <v>-1500000</v>
      </c>
      <c r="K315" s="817">
        <v>0</v>
      </c>
      <c r="L315" s="824">
        <f>-2131000+100000</f>
        <v>-2031000</v>
      </c>
      <c r="O315" s="649">
        <f t="shared" si="83"/>
        <v>531000</v>
      </c>
      <c r="P315" s="797">
        <f t="shared" si="84"/>
        <v>1.3540000000000001</v>
      </c>
      <c r="Q315" s="649">
        <f t="shared" si="85"/>
        <v>-175996.64999999991</v>
      </c>
      <c r="R315" s="797">
        <f t="shared" si="86"/>
        <v>0.92025513495908573</v>
      </c>
      <c r="S315" s="649"/>
      <c r="T315" s="797" t="str">
        <f t="shared" si="89"/>
        <v/>
      </c>
      <c r="U315" s="798">
        <f t="shared" si="87"/>
        <v>11</v>
      </c>
    </row>
    <row r="316" spans="1:21" ht="11.25" customHeight="1" x14ac:dyDescent="0.25">
      <c r="A316" s="814" t="s">
        <v>1037</v>
      </c>
      <c r="B316" s="782">
        <f t="shared" si="88"/>
        <v>11</v>
      </c>
      <c r="C316" s="826" t="s">
        <v>877</v>
      </c>
      <c r="D316" s="826" t="s">
        <v>400</v>
      </c>
      <c r="E316" s="826" t="s">
        <v>878</v>
      </c>
      <c r="F316" s="1421" t="s">
        <v>1038</v>
      </c>
      <c r="G316" s="1422"/>
      <c r="H316" s="816">
        <v>-750558.4</v>
      </c>
      <c r="I316" s="816">
        <v>-1098941.96</v>
      </c>
      <c r="J316" s="816">
        <v>-999999.99999999604</v>
      </c>
      <c r="K316" s="817">
        <v>0</v>
      </c>
      <c r="L316" s="824">
        <f>-2000000+500000</f>
        <v>-1500000</v>
      </c>
      <c r="O316" s="649">
        <f t="shared" si="83"/>
        <v>500000.00000000396</v>
      </c>
      <c r="P316" s="797">
        <f t="shared" si="84"/>
        <v>1.500000000000006</v>
      </c>
      <c r="Q316" s="649">
        <f t="shared" si="85"/>
        <v>401058.04000000004</v>
      </c>
      <c r="R316" s="797">
        <f t="shared" si="86"/>
        <v>1.3649492462732062</v>
      </c>
      <c r="S316" s="649"/>
      <c r="T316" s="797" t="str">
        <f t="shared" si="89"/>
        <v/>
      </c>
      <c r="U316" s="798">
        <f t="shared" si="87"/>
        <v>11</v>
      </c>
    </row>
    <row r="317" spans="1:21" ht="11.25" customHeight="1" x14ac:dyDescent="0.25">
      <c r="A317" s="814" t="s">
        <v>1039</v>
      </c>
      <c r="B317" s="782">
        <f t="shared" si="88"/>
        <v>11</v>
      </c>
      <c r="C317" s="822" t="s">
        <v>432</v>
      </c>
      <c r="D317" s="823" t="s">
        <v>400</v>
      </c>
      <c r="E317" s="823" t="s">
        <v>957</v>
      </c>
      <c r="F317" s="1421" t="s">
        <v>1040</v>
      </c>
      <c r="G317" s="1422"/>
      <c r="H317" s="816">
        <v>-921882.94</v>
      </c>
      <c r="I317" s="816">
        <v>-1623854.33</v>
      </c>
      <c r="J317" s="816">
        <v>-1500000</v>
      </c>
      <c r="K317" s="817">
        <v>0</v>
      </c>
      <c r="L317" s="824">
        <f>-1800000+150000-200000</f>
        <v>-1850000</v>
      </c>
      <c r="O317" s="649">
        <f t="shared" si="83"/>
        <v>350000</v>
      </c>
      <c r="P317" s="797">
        <f t="shared" si="84"/>
        <v>1.2333333333333334</v>
      </c>
      <c r="Q317" s="649">
        <f t="shared" si="85"/>
        <v>226145.66999999993</v>
      </c>
      <c r="R317" s="797">
        <f t="shared" si="86"/>
        <v>1.1392647516603289</v>
      </c>
      <c r="S317" s="649"/>
      <c r="T317" s="797" t="str">
        <f t="shared" si="89"/>
        <v/>
      </c>
      <c r="U317" s="798">
        <f t="shared" si="87"/>
        <v>11</v>
      </c>
    </row>
    <row r="318" spans="1:21" ht="11.25" customHeight="1" x14ac:dyDescent="0.25">
      <c r="A318" s="814" t="s">
        <v>1041</v>
      </c>
      <c r="B318" s="782">
        <f t="shared" si="88"/>
        <v>11</v>
      </c>
      <c r="C318" s="822" t="s">
        <v>365</v>
      </c>
      <c r="D318" s="823" t="s">
        <v>433</v>
      </c>
      <c r="E318" s="823" t="s">
        <v>366</v>
      </c>
      <c r="F318" s="1421" t="s">
        <v>1042</v>
      </c>
      <c r="G318" s="1422"/>
      <c r="H318" s="816">
        <v>-173460.4</v>
      </c>
      <c r="I318" s="816">
        <v>-194268.35</v>
      </c>
      <c r="J318" s="816">
        <v>-199999.99999999299</v>
      </c>
      <c r="K318" s="817">
        <v>0</v>
      </c>
      <c r="L318" s="824">
        <v>-175000</v>
      </c>
      <c r="M318" s="883" t="s">
        <v>1043</v>
      </c>
      <c r="N318" s="883"/>
      <c r="O318" s="649">
        <f t="shared" si="83"/>
        <v>-24999.999999992986</v>
      </c>
      <c r="P318" s="797">
        <f t="shared" si="84"/>
        <v>0.87500000000003064</v>
      </c>
      <c r="Q318" s="649">
        <f t="shared" si="85"/>
        <v>-19268.350000000006</v>
      </c>
      <c r="R318" s="797">
        <f t="shared" si="86"/>
        <v>0.90081580453017696</v>
      </c>
      <c r="S318" s="649"/>
      <c r="T318" s="797" t="str">
        <f t="shared" si="89"/>
        <v/>
      </c>
      <c r="U318" s="798">
        <f t="shared" si="87"/>
        <v>11</v>
      </c>
    </row>
    <row r="319" spans="1:21" ht="11.25" customHeight="1" x14ac:dyDescent="0.25">
      <c r="A319" s="814" t="s">
        <v>1044</v>
      </c>
      <c r="B319" s="782">
        <f t="shared" si="88"/>
        <v>11</v>
      </c>
      <c r="C319" s="815"/>
      <c r="D319" s="733"/>
      <c r="E319" s="733"/>
      <c r="F319" s="1421" t="s">
        <v>1045</v>
      </c>
      <c r="G319" s="1422"/>
      <c r="H319" s="816">
        <v>0</v>
      </c>
      <c r="I319" s="816">
        <v>-9.0949470177292804E-13</v>
      </c>
      <c r="J319" s="816">
        <v>0</v>
      </c>
      <c r="K319" s="817">
        <v>0</v>
      </c>
      <c r="L319" s="818"/>
      <c r="O319" s="649">
        <f t="shared" si="83"/>
        <v>0</v>
      </c>
      <c r="P319" s="797" t="str">
        <f t="shared" si="84"/>
        <v/>
      </c>
      <c r="Q319" s="649">
        <f t="shared" si="85"/>
        <v>-9.0949470177292804E-13</v>
      </c>
      <c r="R319" s="797">
        <f t="shared" si="86"/>
        <v>0</v>
      </c>
      <c r="S319" s="649"/>
      <c r="T319" s="797" t="str">
        <f t="shared" si="89"/>
        <v/>
      </c>
      <c r="U319" s="798">
        <f t="shared" si="87"/>
        <v>11</v>
      </c>
    </row>
    <row r="320" spans="1:21" ht="11.25" customHeight="1" x14ac:dyDescent="0.25">
      <c r="A320" s="807" t="s">
        <v>1046</v>
      </c>
      <c r="B320" s="782">
        <f t="shared" si="88"/>
        <v>7</v>
      </c>
      <c r="C320" s="807"/>
      <c r="D320" s="808"/>
      <c r="E320" s="808"/>
      <c r="F320" s="1423" t="s">
        <v>1047</v>
      </c>
      <c r="G320" s="1424"/>
      <c r="H320" s="809">
        <f t="shared" ref="H320:L320" si="97">SUM(H321:H322)</f>
        <v>-153928.70000000001</v>
      </c>
      <c r="I320" s="809">
        <f t="shared" si="97"/>
        <v>-71987.5</v>
      </c>
      <c r="J320" s="809">
        <f t="shared" si="97"/>
        <v>-499999.99999999203</v>
      </c>
      <c r="K320" s="809">
        <f t="shared" si="97"/>
        <v>0</v>
      </c>
      <c r="L320" s="811">
        <f t="shared" si="97"/>
        <v>-500000</v>
      </c>
      <c r="O320" s="649">
        <f t="shared" si="83"/>
        <v>7.9744495451450348E-9</v>
      </c>
      <c r="P320" s="797">
        <f t="shared" si="84"/>
        <v>1.000000000000016</v>
      </c>
      <c r="Q320" s="649">
        <f t="shared" si="85"/>
        <v>428012.5</v>
      </c>
      <c r="R320" s="797">
        <f t="shared" si="86"/>
        <v>6.9456502865080747</v>
      </c>
      <c r="S320" s="649"/>
      <c r="T320" s="797" t="str">
        <f t="shared" si="89"/>
        <v/>
      </c>
      <c r="U320" s="798">
        <f t="shared" si="87"/>
        <v>7</v>
      </c>
    </row>
    <row r="321" spans="1:21" ht="11.25" customHeight="1" x14ac:dyDescent="0.25">
      <c r="A321" s="814" t="s">
        <v>1048</v>
      </c>
      <c r="B321" s="782">
        <f t="shared" si="88"/>
        <v>11</v>
      </c>
      <c r="C321" s="822" t="s">
        <v>365</v>
      </c>
      <c r="D321" s="823" t="s">
        <v>400</v>
      </c>
      <c r="E321" s="823" t="s">
        <v>366</v>
      </c>
      <c r="F321" s="1421" t="s">
        <v>1049</v>
      </c>
      <c r="G321" s="1422"/>
      <c r="H321" s="816">
        <v>-141228.70000000001</v>
      </c>
      <c r="I321" s="816">
        <v>-56987.5</v>
      </c>
      <c r="J321" s="816">
        <v>-499999.99999999203</v>
      </c>
      <c r="K321" s="817">
        <v>0</v>
      </c>
      <c r="L321" s="824">
        <v>-500000</v>
      </c>
      <c r="O321" s="649">
        <f t="shared" si="83"/>
        <v>7.9744495451450348E-9</v>
      </c>
      <c r="P321" s="797">
        <f t="shared" si="84"/>
        <v>1.000000000000016</v>
      </c>
      <c r="Q321" s="649">
        <f t="shared" si="85"/>
        <v>443012.5</v>
      </c>
      <c r="R321" s="797">
        <f t="shared" si="86"/>
        <v>8.7738539153323103</v>
      </c>
      <c r="S321" s="649"/>
      <c r="T321" s="797" t="str">
        <f t="shared" si="89"/>
        <v/>
      </c>
      <c r="U321" s="798">
        <f t="shared" si="87"/>
        <v>11</v>
      </c>
    </row>
    <row r="322" spans="1:21" ht="11.25" customHeight="1" x14ac:dyDescent="0.25">
      <c r="A322" s="814" t="s">
        <v>1050</v>
      </c>
      <c r="B322" s="782">
        <f t="shared" si="88"/>
        <v>11</v>
      </c>
      <c r="C322" s="822"/>
      <c r="D322" s="823"/>
      <c r="E322" s="823"/>
      <c r="F322" s="1421" t="s">
        <v>1051</v>
      </c>
      <c r="G322" s="1422"/>
      <c r="H322" s="816">
        <v>-12700</v>
      </c>
      <c r="I322" s="816">
        <v>-15000</v>
      </c>
      <c r="J322" s="816">
        <v>0</v>
      </c>
      <c r="K322" s="817">
        <v>0</v>
      </c>
      <c r="L322" s="824">
        <v>0</v>
      </c>
      <c r="O322" s="649">
        <f t="shared" si="83"/>
        <v>0</v>
      </c>
      <c r="P322" s="797" t="str">
        <f t="shared" si="84"/>
        <v/>
      </c>
      <c r="Q322" s="649">
        <f t="shared" si="85"/>
        <v>-15000</v>
      </c>
      <c r="R322" s="797">
        <f t="shared" si="86"/>
        <v>0</v>
      </c>
      <c r="S322" s="649"/>
      <c r="T322" s="797" t="str">
        <f t="shared" si="89"/>
        <v/>
      </c>
      <c r="U322" s="798">
        <f t="shared" si="87"/>
        <v>11</v>
      </c>
    </row>
    <row r="323" spans="1:21" ht="11.25" customHeight="1" x14ac:dyDescent="0.25">
      <c r="A323" s="807" t="s">
        <v>1052</v>
      </c>
      <c r="B323" s="782">
        <f t="shared" si="88"/>
        <v>7</v>
      </c>
      <c r="C323" s="855"/>
      <c r="D323" s="856"/>
      <c r="E323" s="856"/>
      <c r="F323" s="1423" t="s">
        <v>1053</v>
      </c>
      <c r="G323" s="1424"/>
      <c r="H323" s="809">
        <f t="shared" ref="H323:L323" si="98">SUM(H324:H328)</f>
        <v>-58793.79</v>
      </c>
      <c r="I323" s="809">
        <f t="shared" si="98"/>
        <v>-37323.39</v>
      </c>
      <c r="J323" s="809">
        <f t="shared" si="98"/>
        <v>0</v>
      </c>
      <c r="K323" s="810">
        <f t="shared" si="98"/>
        <v>0</v>
      </c>
      <c r="L323" s="811">
        <f t="shared" si="98"/>
        <v>0</v>
      </c>
      <c r="O323" s="649">
        <f t="shared" si="83"/>
        <v>0</v>
      </c>
      <c r="P323" s="797" t="str">
        <f t="shared" si="84"/>
        <v/>
      </c>
      <c r="Q323" s="649">
        <f t="shared" si="85"/>
        <v>-37323.39</v>
      </c>
      <c r="R323" s="797">
        <f t="shared" si="86"/>
        <v>0</v>
      </c>
      <c r="S323" s="649"/>
      <c r="T323" s="797" t="str">
        <f t="shared" si="89"/>
        <v/>
      </c>
      <c r="U323" s="798">
        <f t="shared" si="87"/>
        <v>7</v>
      </c>
    </row>
    <row r="324" spans="1:21" ht="11.25" customHeight="1" x14ac:dyDescent="0.25">
      <c r="A324" s="814" t="s">
        <v>1054</v>
      </c>
      <c r="B324" s="782">
        <f t="shared" si="88"/>
        <v>11</v>
      </c>
      <c r="C324" s="815"/>
      <c r="D324" s="733"/>
      <c r="E324" s="733"/>
      <c r="F324" s="1421" t="s">
        <v>1055</v>
      </c>
      <c r="G324" s="1422"/>
      <c r="H324" s="816">
        <v>-3193.21</v>
      </c>
      <c r="I324" s="816">
        <v>-3498.2</v>
      </c>
      <c r="J324" s="816">
        <v>0</v>
      </c>
      <c r="K324" s="817">
        <v>0</v>
      </c>
      <c r="L324" s="818"/>
      <c r="O324" s="649">
        <f t="shared" si="83"/>
        <v>0</v>
      </c>
      <c r="P324" s="797" t="str">
        <f t="shared" si="84"/>
        <v/>
      </c>
      <c r="Q324" s="649">
        <f t="shared" si="85"/>
        <v>-3498.2</v>
      </c>
      <c r="R324" s="797">
        <f t="shared" si="86"/>
        <v>0</v>
      </c>
      <c r="S324" s="649"/>
      <c r="T324" s="797" t="str">
        <f t="shared" si="89"/>
        <v/>
      </c>
      <c r="U324" s="798">
        <f t="shared" si="87"/>
        <v>11</v>
      </c>
    </row>
    <row r="325" spans="1:21" ht="11.25" customHeight="1" x14ac:dyDescent="0.25">
      <c r="A325" s="814" t="s">
        <v>1056</v>
      </c>
      <c r="B325" s="782">
        <f t="shared" si="88"/>
        <v>11</v>
      </c>
      <c r="C325" s="815"/>
      <c r="D325" s="733"/>
      <c r="E325" s="733"/>
      <c r="F325" s="1421" t="s">
        <v>1057</v>
      </c>
      <c r="G325" s="1422"/>
      <c r="H325" s="816">
        <v>-2040.79</v>
      </c>
      <c r="I325" s="816">
        <v>-3476.99</v>
      </c>
      <c r="J325" s="816">
        <v>0</v>
      </c>
      <c r="K325" s="817">
        <v>0</v>
      </c>
      <c r="L325" s="818"/>
      <c r="O325" s="649">
        <f t="shared" si="83"/>
        <v>0</v>
      </c>
      <c r="P325" s="797" t="str">
        <f t="shared" si="84"/>
        <v/>
      </c>
      <c r="Q325" s="649">
        <f t="shared" si="85"/>
        <v>-3476.99</v>
      </c>
      <c r="R325" s="797">
        <f t="shared" si="86"/>
        <v>0</v>
      </c>
      <c r="S325" s="649"/>
      <c r="T325" s="797" t="str">
        <f t="shared" si="89"/>
        <v/>
      </c>
      <c r="U325" s="798">
        <f t="shared" si="87"/>
        <v>11</v>
      </c>
    </row>
    <row r="326" spans="1:21" ht="11.25" customHeight="1" x14ac:dyDescent="0.25">
      <c r="A326" s="814" t="s">
        <v>1058</v>
      </c>
      <c r="B326" s="782">
        <f t="shared" si="88"/>
        <v>11</v>
      </c>
      <c r="C326" s="815"/>
      <c r="D326" s="733"/>
      <c r="E326" s="733"/>
      <c r="F326" s="1421" t="s">
        <v>1059</v>
      </c>
      <c r="G326" s="1422"/>
      <c r="H326" s="816">
        <v>-42820.23</v>
      </c>
      <c r="I326" s="816">
        <v>-23594.41</v>
      </c>
      <c r="J326" s="816">
        <v>0</v>
      </c>
      <c r="K326" s="817">
        <v>0</v>
      </c>
      <c r="L326" s="818"/>
      <c r="O326" s="649">
        <f t="shared" si="83"/>
        <v>0</v>
      </c>
      <c r="P326" s="797" t="str">
        <f t="shared" si="84"/>
        <v/>
      </c>
      <c r="Q326" s="649">
        <f t="shared" si="85"/>
        <v>-23594.41</v>
      </c>
      <c r="R326" s="797">
        <f t="shared" si="86"/>
        <v>0</v>
      </c>
      <c r="S326" s="649"/>
      <c r="T326" s="797" t="str">
        <f t="shared" si="89"/>
        <v/>
      </c>
      <c r="U326" s="798">
        <f t="shared" si="87"/>
        <v>11</v>
      </c>
    </row>
    <row r="327" spans="1:21" ht="11.25" customHeight="1" x14ac:dyDescent="0.25">
      <c r="A327" s="814" t="s">
        <v>1060</v>
      </c>
      <c r="B327" s="782">
        <f t="shared" si="88"/>
        <v>11</v>
      </c>
      <c r="C327" s="815"/>
      <c r="D327" s="733"/>
      <c r="E327" s="733"/>
      <c r="F327" s="1421" t="s">
        <v>1061</v>
      </c>
      <c r="G327" s="1422"/>
      <c r="H327" s="816">
        <v>-6980.64</v>
      </c>
      <c r="I327" s="816">
        <v>-5890.1</v>
      </c>
      <c r="J327" s="816">
        <v>0</v>
      </c>
      <c r="K327" s="817">
        <v>0</v>
      </c>
      <c r="L327" s="818"/>
      <c r="O327" s="649">
        <f t="shared" si="83"/>
        <v>0</v>
      </c>
      <c r="P327" s="797" t="str">
        <f t="shared" si="84"/>
        <v/>
      </c>
      <c r="Q327" s="649">
        <f t="shared" si="85"/>
        <v>-5890.1</v>
      </c>
      <c r="R327" s="797">
        <f t="shared" si="86"/>
        <v>0</v>
      </c>
      <c r="S327" s="649"/>
      <c r="T327" s="797" t="str">
        <f t="shared" si="89"/>
        <v/>
      </c>
      <c r="U327" s="798">
        <f t="shared" si="87"/>
        <v>11</v>
      </c>
    </row>
    <row r="328" spans="1:21" ht="11.25" customHeight="1" x14ac:dyDescent="0.25">
      <c r="A328" s="814" t="s">
        <v>1062</v>
      </c>
      <c r="B328" s="782">
        <f t="shared" si="88"/>
        <v>11</v>
      </c>
      <c r="C328" s="815"/>
      <c r="D328" s="733"/>
      <c r="E328" s="733"/>
      <c r="F328" s="1421" t="s">
        <v>1063</v>
      </c>
      <c r="G328" s="1422"/>
      <c r="H328" s="816">
        <v>-3758.92</v>
      </c>
      <c r="I328" s="816">
        <v>-863.69</v>
      </c>
      <c r="J328" s="816">
        <v>0</v>
      </c>
      <c r="K328" s="817">
        <v>0</v>
      </c>
      <c r="L328" s="818"/>
      <c r="O328" s="649">
        <f t="shared" si="83"/>
        <v>0</v>
      </c>
      <c r="P328" s="797" t="str">
        <f t="shared" si="84"/>
        <v/>
      </c>
      <c r="Q328" s="649">
        <f t="shared" si="85"/>
        <v>-863.69</v>
      </c>
      <c r="R328" s="797">
        <f t="shared" si="86"/>
        <v>0</v>
      </c>
      <c r="S328" s="649"/>
      <c r="T328" s="797" t="str">
        <f t="shared" si="89"/>
        <v/>
      </c>
      <c r="U328" s="798">
        <f t="shared" si="87"/>
        <v>11</v>
      </c>
    </row>
    <row r="329" spans="1:21" ht="11.25" customHeight="1" x14ac:dyDescent="0.25">
      <c r="A329" s="792" t="s">
        <v>1064</v>
      </c>
      <c r="B329" s="782">
        <f t="shared" si="88"/>
        <v>3</v>
      </c>
      <c r="C329" s="792"/>
      <c r="D329" s="793"/>
      <c r="E329" s="793"/>
      <c r="F329" s="1430" t="s">
        <v>1065</v>
      </c>
      <c r="G329" s="1431"/>
      <c r="H329" s="794">
        <f t="shared" ref="H329:L329" si="99">H330+H356+H357+H358+H372+H376+H377+H384</f>
        <v>-2579569530.6000004</v>
      </c>
      <c r="I329" s="794">
        <f t="shared" si="99"/>
        <v>-2922902513.5</v>
      </c>
      <c r="J329" s="794">
        <f t="shared" si="99"/>
        <v>-3200975876.67694</v>
      </c>
      <c r="K329" s="794">
        <f t="shared" si="99"/>
        <v>-3262532953.5656986</v>
      </c>
      <c r="L329" s="796">
        <f t="shared" si="99"/>
        <v>-3441235993.2197032</v>
      </c>
      <c r="O329" s="649">
        <f t="shared" si="83"/>
        <v>240260116.54276323</v>
      </c>
      <c r="P329" s="797">
        <f t="shared" si="84"/>
        <v>1.0750583965013154</v>
      </c>
      <c r="Q329" s="649">
        <f t="shared" si="85"/>
        <v>518333479.7197032</v>
      </c>
      <c r="R329" s="797">
        <f t="shared" si="86"/>
        <v>1.1773351924416493</v>
      </c>
      <c r="S329" s="649">
        <f t="shared" ref="S329:S330" si="100">-L329+K329</f>
        <v>178703039.65400457</v>
      </c>
      <c r="T329" s="797">
        <f t="shared" si="89"/>
        <v>1.0547743247953085</v>
      </c>
      <c r="U329" s="798">
        <f t="shared" si="87"/>
        <v>3</v>
      </c>
    </row>
    <row r="330" spans="1:21" ht="11.25" customHeight="1" x14ac:dyDescent="0.25">
      <c r="A330" s="799" t="s">
        <v>72</v>
      </c>
      <c r="B330" s="782">
        <f t="shared" si="88"/>
        <v>4</v>
      </c>
      <c r="C330" s="799"/>
      <c r="D330" s="800"/>
      <c r="E330" s="800"/>
      <c r="F330" s="1432" t="s">
        <v>1066</v>
      </c>
      <c r="G330" s="1433"/>
      <c r="H330" s="801">
        <f>H331+H333+H335+H337+H339+H341+H343+H345+H347+H349+H351</f>
        <v>-1899259935.8399999</v>
      </c>
      <c r="I330" s="801">
        <f>I331+I333+I335+I337+I339+I341+I343+I345+I347+I349+I351</f>
        <v>-2151128029.52</v>
      </c>
      <c r="J330" s="801">
        <f>J331+J333+J335+J337+J339+J341+J343+J345+J347+J349+J351</f>
        <v>-2356092810.0009398</v>
      </c>
      <c r="K330" s="801">
        <f>K331+K333+K335+K337+K339+K341+K343+K345+K347+K349+K351</f>
        <v>-2399016723.8812003</v>
      </c>
      <c r="L330" s="802">
        <f t="shared" ref="L330" si="101">L331+L333+L335+L337+L339+L341+L343+L345+L347+L349+L351</f>
        <v>-2532879589.9990001</v>
      </c>
      <c r="O330" s="805">
        <f t="shared" si="83"/>
        <v>176786779.99806023</v>
      </c>
      <c r="P330" s="806">
        <f t="shared" si="84"/>
        <v>1.0750338778029673</v>
      </c>
      <c r="Q330" s="805">
        <f t="shared" si="85"/>
        <v>381751560.47900009</v>
      </c>
      <c r="R330" s="806">
        <f t="shared" si="86"/>
        <v>1.1774657552875565</v>
      </c>
      <c r="S330" s="805">
        <f t="shared" si="100"/>
        <v>133862866.11779976</v>
      </c>
      <c r="T330" s="806">
        <f t="shared" si="89"/>
        <v>1.0557990549983463</v>
      </c>
      <c r="U330" s="798">
        <f t="shared" si="87"/>
        <v>4</v>
      </c>
    </row>
    <row r="331" spans="1:21" ht="11.25" customHeight="1" x14ac:dyDescent="0.25">
      <c r="A331" s="807" t="s">
        <v>1067</v>
      </c>
      <c r="B331" s="782">
        <f t="shared" si="88"/>
        <v>7</v>
      </c>
      <c r="C331" s="807"/>
      <c r="D331" s="808"/>
      <c r="E331" s="808"/>
      <c r="F331" s="1423" t="s">
        <v>1068</v>
      </c>
      <c r="G331" s="1424"/>
      <c r="H331" s="809">
        <f t="shared" ref="H331:L331" si="102">SUM(H332)</f>
        <v>1356420.46</v>
      </c>
      <c r="I331" s="809">
        <f t="shared" si="102"/>
        <v>1474845.23</v>
      </c>
      <c r="J331" s="809">
        <f t="shared" si="102"/>
        <v>0</v>
      </c>
      <c r="K331" s="810">
        <f t="shared" si="102"/>
        <v>0</v>
      </c>
      <c r="L331" s="811">
        <f t="shared" si="102"/>
        <v>0</v>
      </c>
      <c r="M331" s="827">
        <f>+L329-K329</f>
        <v>-178703039.65400457</v>
      </c>
      <c r="O331" s="649">
        <f t="shared" ref="O331:O394" si="103">-L331+J331</f>
        <v>0</v>
      </c>
      <c r="P331" s="797" t="str">
        <f t="shared" ref="P331:P394" si="104">IF(J331=0,"",L331/J331)</f>
        <v/>
      </c>
      <c r="Q331" s="649">
        <f t="shared" ref="Q331:Q394" si="105">-L331+I331</f>
        <v>1474845.23</v>
      </c>
      <c r="R331" s="797">
        <f t="shared" ref="R331:R394" si="106">IF(I331=0,"",L331/I331)</f>
        <v>0</v>
      </c>
      <c r="S331" s="649"/>
      <c r="T331" s="797" t="str">
        <f t="shared" si="89"/>
        <v/>
      </c>
      <c r="U331" s="798">
        <f t="shared" si="87"/>
        <v>7</v>
      </c>
    </row>
    <row r="332" spans="1:21" ht="11.25" customHeight="1" x14ac:dyDescent="0.25">
      <c r="A332" s="814" t="s">
        <v>1069</v>
      </c>
      <c r="B332" s="782">
        <f t="shared" ref="B332:B395" si="107">LEN(A332)</f>
        <v>11</v>
      </c>
      <c r="C332" s="815"/>
      <c r="D332" s="733"/>
      <c r="E332" s="733"/>
      <c r="F332" s="1421" t="s">
        <v>1070</v>
      </c>
      <c r="G332" s="1422"/>
      <c r="H332" s="816">
        <v>1356420.46</v>
      </c>
      <c r="I332" s="816">
        <v>1474845.23</v>
      </c>
      <c r="J332" s="816">
        <v>0</v>
      </c>
      <c r="K332" s="817">
        <v>0</v>
      </c>
      <c r="L332" s="818"/>
      <c r="M332" s="827">
        <f>+L329-J329</f>
        <v>-240260116.54276323</v>
      </c>
      <c r="O332" s="649">
        <f t="shared" si="103"/>
        <v>0</v>
      </c>
      <c r="P332" s="797" t="str">
        <f t="shared" si="104"/>
        <v/>
      </c>
      <c r="Q332" s="649">
        <f t="shared" si="105"/>
        <v>1474845.23</v>
      </c>
      <c r="R332" s="797">
        <f t="shared" si="106"/>
        <v>0</v>
      </c>
      <c r="S332" s="649"/>
      <c r="T332" s="797" t="str">
        <f t="shared" si="89"/>
        <v/>
      </c>
      <c r="U332" s="798">
        <f t="shared" si="87"/>
        <v>11</v>
      </c>
    </row>
    <row r="333" spans="1:21" ht="11.25" customHeight="1" x14ac:dyDescent="0.25">
      <c r="A333" s="807" t="s">
        <v>1071</v>
      </c>
      <c r="B333" s="782">
        <f t="shared" si="107"/>
        <v>7</v>
      </c>
      <c r="C333" s="819"/>
      <c r="D333" s="808"/>
      <c r="E333" s="808"/>
      <c r="F333" s="1423" t="s">
        <v>1072</v>
      </c>
      <c r="G333" s="1424"/>
      <c r="H333" s="809">
        <f t="shared" ref="H333:L333" si="108">SUM(H334)</f>
        <v>-1870912351</v>
      </c>
      <c r="I333" s="809">
        <f t="shared" si="108"/>
        <v>-2117619457.5999999</v>
      </c>
      <c r="J333" s="809">
        <f t="shared" si="108"/>
        <v>-2320703350.0009398</v>
      </c>
      <c r="K333" s="810">
        <f t="shared" si="108"/>
        <v>-2357948463.9796</v>
      </c>
      <c r="L333" s="811">
        <f t="shared" si="108"/>
        <v>-2493773864.9990001</v>
      </c>
      <c r="O333" s="649">
        <f t="shared" si="103"/>
        <v>173070514.99806023</v>
      </c>
      <c r="P333" s="797">
        <f t="shared" si="104"/>
        <v>1.0745767506208797</v>
      </c>
      <c r="Q333" s="649">
        <f t="shared" si="105"/>
        <v>376154407.39900017</v>
      </c>
      <c r="R333" s="797">
        <f t="shared" si="106"/>
        <v>1.1776307853845063</v>
      </c>
      <c r="S333" s="649"/>
      <c r="T333" s="797">
        <f t="shared" ref="T333:T396" si="109">IF(K333=0,"",L333/K333)</f>
        <v>1.0576032102033996</v>
      </c>
      <c r="U333" s="798">
        <f t="shared" si="87"/>
        <v>7</v>
      </c>
    </row>
    <row r="334" spans="1:21" ht="11.25" customHeight="1" x14ac:dyDescent="0.25">
      <c r="A334" s="814" t="s">
        <v>1073</v>
      </c>
      <c r="B334" s="782">
        <f t="shared" si="107"/>
        <v>11</v>
      </c>
      <c r="C334" s="826" t="s">
        <v>865</v>
      </c>
      <c r="D334" s="826" t="s">
        <v>400</v>
      </c>
      <c r="E334" s="826" t="s">
        <v>866</v>
      </c>
      <c r="F334" s="1421" t="s">
        <v>1074</v>
      </c>
      <c r="G334" s="1422"/>
      <c r="H334" s="816">
        <v>-1870912351</v>
      </c>
      <c r="I334" s="816">
        <v>-2117619457.5999999</v>
      </c>
      <c r="J334" s="816">
        <v>-2320703350.0009398</v>
      </c>
      <c r="K334" s="23">
        <v>-2357948463.9796</v>
      </c>
      <c r="L334" s="824">
        <v>-2493773864.9990001</v>
      </c>
      <c r="O334" s="649">
        <f t="shared" si="103"/>
        <v>173070514.99806023</v>
      </c>
      <c r="P334" s="797">
        <f t="shared" si="104"/>
        <v>1.0745767506208797</v>
      </c>
      <c r="Q334" s="649">
        <f t="shared" si="105"/>
        <v>376154407.39900017</v>
      </c>
      <c r="R334" s="797">
        <f t="shared" si="106"/>
        <v>1.1776307853845063</v>
      </c>
      <c r="S334" s="649"/>
      <c r="T334" s="797">
        <f t="shared" si="109"/>
        <v>1.0576032102033996</v>
      </c>
      <c r="U334" s="798"/>
    </row>
    <row r="335" spans="1:21" ht="11.25" customHeight="1" x14ac:dyDescent="0.25">
      <c r="A335" s="807" t="s">
        <v>1075</v>
      </c>
      <c r="B335" s="782">
        <f t="shared" si="107"/>
        <v>7</v>
      </c>
      <c r="C335" s="819"/>
      <c r="D335" s="808"/>
      <c r="E335" s="808"/>
      <c r="F335" s="1423" t="s">
        <v>1076</v>
      </c>
      <c r="G335" s="1424"/>
      <c r="H335" s="809">
        <f t="shared" ref="H335:L335" si="110">SUM(H336)</f>
        <v>-73805</v>
      </c>
      <c r="I335" s="809">
        <f t="shared" si="110"/>
        <v>-72519</v>
      </c>
      <c r="J335" s="809">
        <f t="shared" si="110"/>
        <v>0</v>
      </c>
      <c r="K335" s="810">
        <f t="shared" si="110"/>
        <v>0</v>
      </c>
      <c r="L335" s="811">
        <f t="shared" si="110"/>
        <v>0</v>
      </c>
      <c r="O335" s="649">
        <f t="shared" si="103"/>
        <v>0</v>
      </c>
      <c r="P335" s="797" t="str">
        <f t="shared" si="104"/>
        <v/>
      </c>
      <c r="Q335" s="649">
        <f t="shared" si="105"/>
        <v>-72519</v>
      </c>
      <c r="R335" s="797">
        <f t="shared" si="106"/>
        <v>0</v>
      </c>
      <c r="S335" s="649"/>
      <c r="T335" s="797" t="str">
        <f t="shared" si="109"/>
        <v/>
      </c>
      <c r="U335" s="798">
        <f t="shared" ref="U335:U398" si="111">LEN(A335)</f>
        <v>7</v>
      </c>
    </row>
    <row r="336" spans="1:21" ht="11.25" customHeight="1" x14ac:dyDescent="0.25">
      <c r="A336" s="814" t="s">
        <v>1077</v>
      </c>
      <c r="B336" s="782">
        <f t="shared" si="107"/>
        <v>11</v>
      </c>
      <c r="C336" s="826"/>
      <c r="D336" s="826"/>
      <c r="E336" s="826"/>
      <c r="F336" s="1421" t="s">
        <v>1078</v>
      </c>
      <c r="G336" s="1422"/>
      <c r="H336" s="816">
        <v>-73805</v>
      </c>
      <c r="I336" s="816">
        <v>-72519</v>
      </c>
      <c r="J336" s="816">
        <v>0</v>
      </c>
      <c r="K336" s="817">
        <v>0</v>
      </c>
      <c r="L336" s="818"/>
      <c r="O336" s="649">
        <f t="shared" si="103"/>
        <v>0</v>
      </c>
      <c r="P336" s="797" t="str">
        <f t="shared" si="104"/>
        <v/>
      </c>
      <c r="Q336" s="649">
        <f t="shared" si="105"/>
        <v>-72519</v>
      </c>
      <c r="R336" s="797">
        <f t="shared" si="106"/>
        <v>0</v>
      </c>
      <c r="S336" s="649"/>
      <c r="T336" s="797" t="str">
        <f t="shared" si="109"/>
        <v/>
      </c>
      <c r="U336" s="798">
        <f t="shared" si="111"/>
        <v>11</v>
      </c>
    </row>
    <row r="337" spans="1:21" ht="11.25" customHeight="1" x14ac:dyDescent="0.25">
      <c r="A337" s="807" t="s">
        <v>1079</v>
      </c>
      <c r="B337" s="782">
        <f t="shared" si="107"/>
        <v>7</v>
      </c>
      <c r="C337" s="819"/>
      <c r="D337" s="808"/>
      <c r="E337" s="808"/>
      <c r="F337" s="1423" t="s">
        <v>1080</v>
      </c>
      <c r="G337" s="1424"/>
      <c r="H337" s="809">
        <f t="shared" ref="H337:L337" si="112">SUM(H338)</f>
        <v>469089.16</v>
      </c>
      <c r="I337" s="809">
        <f t="shared" si="112"/>
        <v>578207.07999999996</v>
      </c>
      <c r="J337" s="809">
        <f t="shared" si="112"/>
        <v>0</v>
      </c>
      <c r="K337" s="810">
        <f t="shared" si="112"/>
        <v>0</v>
      </c>
      <c r="L337" s="811">
        <f t="shared" si="112"/>
        <v>0</v>
      </c>
      <c r="O337" s="649">
        <f t="shared" si="103"/>
        <v>0</v>
      </c>
      <c r="P337" s="797" t="str">
        <f t="shared" si="104"/>
        <v/>
      </c>
      <c r="Q337" s="649">
        <f t="shared" si="105"/>
        <v>578207.07999999996</v>
      </c>
      <c r="R337" s="797">
        <f t="shared" si="106"/>
        <v>0</v>
      </c>
      <c r="S337" s="649"/>
      <c r="T337" s="797" t="str">
        <f t="shared" si="109"/>
        <v/>
      </c>
      <c r="U337" s="798">
        <f t="shared" si="111"/>
        <v>7</v>
      </c>
    </row>
    <row r="338" spans="1:21" ht="11.25" customHeight="1" x14ac:dyDescent="0.25">
      <c r="A338" s="814" t="s">
        <v>1081</v>
      </c>
      <c r="B338" s="782">
        <f t="shared" si="107"/>
        <v>11</v>
      </c>
      <c r="C338" s="826"/>
      <c r="D338" s="826"/>
      <c r="E338" s="826"/>
      <c r="F338" s="1421" t="s">
        <v>1082</v>
      </c>
      <c r="G338" s="1422"/>
      <c r="H338" s="816">
        <v>469089.16</v>
      </c>
      <c r="I338" s="816">
        <v>578207.07999999996</v>
      </c>
      <c r="J338" s="816">
        <v>0</v>
      </c>
      <c r="K338" s="817">
        <v>0</v>
      </c>
      <c r="L338" s="818"/>
      <c r="O338" s="649">
        <f t="shared" si="103"/>
        <v>0</v>
      </c>
      <c r="P338" s="797" t="str">
        <f t="shared" si="104"/>
        <v/>
      </c>
      <c r="Q338" s="649">
        <f t="shared" si="105"/>
        <v>578207.07999999996</v>
      </c>
      <c r="R338" s="797">
        <f t="shared" si="106"/>
        <v>0</v>
      </c>
      <c r="S338" s="649"/>
      <c r="T338" s="797" t="str">
        <f t="shared" si="109"/>
        <v/>
      </c>
      <c r="U338" s="798">
        <f t="shared" si="111"/>
        <v>11</v>
      </c>
    </row>
    <row r="339" spans="1:21" ht="11.25" customHeight="1" x14ac:dyDescent="0.25">
      <c r="A339" s="807" t="s">
        <v>1083</v>
      </c>
      <c r="B339" s="782">
        <f t="shared" si="107"/>
        <v>7</v>
      </c>
      <c r="C339" s="819"/>
      <c r="D339" s="808"/>
      <c r="E339" s="808"/>
      <c r="F339" s="1423" t="s">
        <v>1084</v>
      </c>
      <c r="G339" s="1424"/>
      <c r="H339" s="809">
        <f t="shared" ref="H339:L339" si="113">SUM(H340)</f>
        <v>-10936</v>
      </c>
      <c r="I339" s="809">
        <f t="shared" si="113"/>
        <v>10973</v>
      </c>
      <c r="J339" s="809">
        <f t="shared" si="113"/>
        <v>0</v>
      </c>
      <c r="K339" s="810">
        <f t="shared" si="113"/>
        <v>0</v>
      </c>
      <c r="L339" s="811">
        <f t="shared" si="113"/>
        <v>0</v>
      </c>
      <c r="O339" s="649">
        <f t="shared" si="103"/>
        <v>0</v>
      </c>
      <c r="P339" s="797" t="str">
        <f t="shared" si="104"/>
        <v/>
      </c>
      <c r="Q339" s="649">
        <f t="shared" si="105"/>
        <v>10973</v>
      </c>
      <c r="R339" s="797">
        <f t="shared" si="106"/>
        <v>0</v>
      </c>
      <c r="S339" s="649"/>
      <c r="T339" s="797" t="str">
        <f t="shared" si="109"/>
        <v/>
      </c>
      <c r="U339" s="798">
        <f t="shared" si="111"/>
        <v>7</v>
      </c>
    </row>
    <row r="340" spans="1:21" ht="11.25" customHeight="1" x14ac:dyDescent="0.25">
      <c r="A340" s="814" t="s">
        <v>1085</v>
      </c>
      <c r="B340" s="782">
        <f t="shared" si="107"/>
        <v>11</v>
      </c>
      <c r="C340" s="826"/>
      <c r="D340" s="826"/>
      <c r="E340" s="826"/>
      <c r="F340" s="1421" t="s">
        <v>1086</v>
      </c>
      <c r="G340" s="1422"/>
      <c r="H340" s="816">
        <v>-10936</v>
      </c>
      <c r="I340" s="816">
        <v>10973</v>
      </c>
      <c r="J340" s="816">
        <v>0</v>
      </c>
      <c r="K340" s="817">
        <v>0</v>
      </c>
      <c r="L340" s="818"/>
      <c r="O340" s="649">
        <f t="shared" si="103"/>
        <v>0</v>
      </c>
      <c r="P340" s="797" t="str">
        <f t="shared" si="104"/>
        <v/>
      </c>
      <c r="Q340" s="649">
        <f t="shared" si="105"/>
        <v>10973</v>
      </c>
      <c r="R340" s="797">
        <f t="shared" si="106"/>
        <v>0</v>
      </c>
      <c r="S340" s="649"/>
      <c r="T340" s="797" t="str">
        <f t="shared" si="109"/>
        <v/>
      </c>
      <c r="U340" s="798">
        <f t="shared" si="111"/>
        <v>11</v>
      </c>
    </row>
    <row r="341" spans="1:21" ht="11.25" customHeight="1" x14ac:dyDescent="0.25">
      <c r="A341" s="807" t="s">
        <v>1087</v>
      </c>
      <c r="B341" s="782">
        <f t="shared" si="107"/>
        <v>7</v>
      </c>
      <c r="C341" s="819"/>
      <c r="D341" s="808"/>
      <c r="E341" s="808"/>
      <c r="F341" s="1423" t="s">
        <v>1088</v>
      </c>
      <c r="G341" s="1424"/>
      <c r="H341" s="809">
        <f t="shared" ref="H341:L341" si="114">SUM(H342)</f>
        <v>0</v>
      </c>
      <c r="I341" s="809">
        <f t="shared" si="114"/>
        <v>0</v>
      </c>
      <c r="J341" s="809">
        <f t="shared" si="114"/>
        <v>0</v>
      </c>
      <c r="K341" s="810">
        <f t="shared" si="114"/>
        <v>0</v>
      </c>
      <c r="L341" s="811">
        <f t="shared" si="114"/>
        <v>0</v>
      </c>
      <c r="O341" s="649">
        <f t="shared" si="103"/>
        <v>0</v>
      </c>
      <c r="P341" s="797" t="str">
        <f t="shared" si="104"/>
        <v/>
      </c>
      <c r="Q341" s="649">
        <f t="shared" si="105"/>
        <v>0</v>
      </c>
      <c r="R341" s="797" t="str">
        <f t="shared" si="106"/>
        <v/>
      </c>
      <c r="S341" s="649"/>
      <c r="T341" s="797" t="str">
        <f t="shared" si="109"/>
        <v/>
      </c>
      <c r="U341" s="798">
        <f t="shared" si="111"/>
        <v>7</v>
      </c>
    </row>
    <row r="342" spans="1:21" ht="11.25" customHeight="1" x14ac:dyDescent="0.25">
      <c r="A342" s="814" t="s">
        <v>1089</v>
      </c>
      <c r="B342" s="782">
        <f t="shared" si="107"/>
        <v>11</v>
      </c>
      <c r="C342" s="815"/>
      <c r="D342" s="733"/>
      <c r="E342" s="733"/>
      <c r="F342" s="1421" t="s">
        <v>1090</v>
      </c>
      <c r="G342" s="1422"/>
      <c r="H342" s="816">
        <v>0</v>
      </c>
      <c r="I342" s="816">
        <v>0</v>
      </c>
      <c r="J342" s="816">
        <v>0</v>
      </c>
      <c r="K342" s="817">
        <v>0</v>
      </c>
      <c r="L342" s="818"/>
      <c r="O342" s="649">
        <f t="shared" si="103"/>
        <v>0</v>
      </c>
      <c r="P342" s="797" t="str">
        <f t="shared" si="104"/>
        <v/>
      </c>
      <c r="Q342" s="649">
        <f t="shared" si="105"/>
        <v>0</v>
      </c>
      <c r="R342" s="797" t="str">
        <f t="shared" si="106"/>
        <v/>
      </c>
      <c r="S342" s="649"/>
      <c r="T342" s="797" t="str">
        <f t="shared" si="109"/>
        <v/>
      </c>
      <c r="U342" s="798">
        <f t="shared" si="111"/>
        <v>11</v>
      </c>
    </row>
    <row r="343" spans="1:21" ht="11.25" customHeight="1" x14ac:dyDescent="0.25">
      <c r="A343" s="807" t="s">
        <v>1091</v>
      </c>
      <c r="B343" s="782">
        <f t="shared" si="107"/>
        <v>7</v>
      </c>
      <c r="C343" s="819"/>
      <c r="D343" s="808"/>
      <c r="E343" s="808"/>
      <c r="F343" s="1423" t="s">
        <v>1092</v>
      </c>
      <c r="G343" s="1424"/>
      <c r="H343" s="809">
        <f t="shared" ref="H343:L343" si="115">SUM(H344)</f>
        <v>-22098666</v>
      </c>
      <c r="I343" s="809">
        <f t="shared" si="115"/>
        <v>-25376259</v>
      </c>
      <c r="J343" s="809">
        <f t="shared" si="115"/>
        <v>-25319560</v>
      </c>
      <c r="K343" s="810">
        <f t="shared" si="115"/>
        <v>-29440517.6072</v>
      </c>
      <c r="L343" s="811">
        <f t="shared" si="115"/>
        <v>-27239515</v>
      </c>
      <c r="O343" s="649">
        <f t="shared" si="103"/>
        <v>1919955</v>
      </c>
      <c r="P343" s="797">
        <f t="shared" si="104"/>
        <v>1.0758289243572954</v>
      </c>
      <c r="Q343" s="649">
        <f t="shared" si="105"/>
        <v>1863256</v>
      </c>
      <c r="R343" s="797">
        <f t="shared" si="106"/>
        <v>1.0734251648361566</v>
      </c>
      <c r="S343" s="649"/>
      <c r="T343" s="797">
        <f t="shared" si="109"/>
        <v>0.92523899760982053</v>
      </c>
      <c r="U343" s="798">
        <f t="shared" si="111"/>
        <v>7</v>
      </c>
    </row>
    <row r="344" spans="1:21" ht="11.25" customHeight="1" x14ac:dyDescent="0.25">
      <c r="A344" s="814" t="s">
        <v>1093</v>
      </c>
      <c r="B344" s="782">
        <f t="shared" si="107"/>
        <v>11</v>
      </c>
      <c r="C344" s="826" t="s">
        <v>865</v>
      </c>
      <c r="D344" s="826" t="s">
        <v>400</v>
      </c>
      <c r="E344" s="826" t="s">
        <v>866</v>
      </c>
      <c r="F344" s="1421" t="s">
        <v>1094</v>
      </c>
      <c r="G344" s="1422"/>
      <c r="H344" s="816">
        <v>-22098666</v>
      </c>
      <c r="I344" s="816">
        <v>-25376259</v>
      </c>
      <c r="J344" s="816">
        <v>-25319560</v>
      </c>
      <c r="K344" s="23">
        <v>-29440517.6072</v>
      </c>
      <c r="L344" s="853">
        <v>-27239515</v>
      </c>
      <c r="O344" s="649">
        <f t="shared" si="103"/>
        <v>1919955</v>
      </c>
      <c r="P344" s="797">
        <f t="shared" si="104"/>
        <v>1.0758289243572954</v>
      </c>
      <c r="Q344" s="649">
        <f t="shared" si="105"/>
        <v>1863256</v>
      </c>
      <c r="R344" s="797">
        <f t="shared" si="106"/>
        <v>1.0734251648361566</v>
      </c>
      <c r="S344" s="649"/>
      <c r="T344" s="797">
        <f t="shared" si="109"/>
        <v>0.92523899760982053</v>
      </c>
      <c r="U344" s="798">
        <f t="shared" si="111"/>
        <v>11</v>
      </c>
    </row>
    <row r="345" spans="1:21" ht="11.25" customHeight="1" x14ac:dyDescent="0.25">
      <c r="A345" s="807" t="s">
        <v>1095</v>
      </c>
      <c r="B345" s="782">
        <f t="shared" si="107"/>
        <v>7</v>
      </c>
      <c r="C345" s="819"/>
      <c r="D345" s="808"/>
      <c r="E345" s="808"/>
      <c r="F345" s="1423" t="s">
        <v>1096</v>
      </c>
      <c r="G345" s="1424"/>
      <c r="H345" s="809">
        <f t="shared" ref="H345:L345" si="116">SUM(H346)</f>
        <v>-51891</v>
      </c>
      <c r="I345" s="809">
        <f t="shared" si="116"/>
        <v>0</v>
      </c>
      <c r="J345" s="809">
        <f t="shared" si="116"/>
        <v>0</v>
      </c>
      <c r="K345" s="810">
        <f t="shared" si="116"/>
        <v>0</v>
      </c>
      <c r="L345" s="811">
        <f t="shared" si="116"/>
        <v>0</v>
      </c>
      <c r="O345" s="649">
        <f t="shared" si="103"/>
        <v>0</v>
      </c>
      <c r="P345" s="797" t="str">
        <f t="shared" si="104"/>
        <v/>
      </c>
      <c r="Q345" s="649">
        <f t="shared" si="105"/>
        <v>0</v>
      </c>
      <c r="R345" s="797" t="str">
        <f t="shared" si="106"/>
        <v/>
      </c>
      <c r="S345" s="649"/>
      <c r="T345" s="797" t="str">
        <f t="shared" si="109"/>
        <v/>
      </c>
      <c r="U345" s="798">
        <f t="shared" si="111"/>
        <v>7</v>
      </c>
    </row>
    <row r="346" spans="1:21" ht="11.25" customHeight="1" x14ac:dyDescent="0.25">
      <c r="A346" s="814" t="s">
        <v>1097</v>
      </c>
      <c r="B346" s="782">
        <f t="shared" si="107"/>
        <v>11</v>
      </c>
      <c r="C346" s="826"/>
      <c r="D346" s="826"/>
      <c r="E346" s="826"/>
      <c r="F346" s="1421" t="s">
        <v>1098</v>
      </c>
      <c r="G346" s="1422"/>
      <c r="H346" s="816">
        <v>-51891</v>
      </c>
      <c r="I346" s="816">
        <v>0</v>
      </c>
      <c r="J346" s="816">
        <v>0</v>
      </c>
      <c r="K346" s="817">
        <v>0</v>
      </c>
      <c r="L346" s="818"/>
      <c r="O346" s="649">
        <f t="shared" si="103"/>
        <v>0</v>
      </c>
      <c r="P346" s="797" t="str">
        <f t="shared" si="104"/>
        <v/>
      </c>
      <c r="Q346" s="649">
        <f t="shared" si="105"/>
        <v>0</v>
      </c>
      <c r="R346" s="797" t="str">
        <f t="shared" si="106"/>
        <v/>
      </c>
      <c r="S346" s="649"/>
      <c r="T346" s="797" t="str">
        <f t="shared" si="109"/>
        <v/>
      </c>
      <c r="U346" s="798">
        <f t="shared" si="111"/>
        <v>11</v>
      </c>
    </row>
    <row r="347" spans="1:21" ht="11.25" customHeight="1" x14ac:dyDescent="0.25">
      <c r="A347" s="807" t="s">
        <v>1099</v>
      </c>
      <c r="B347" s="782">
        <f t="shared" si="107"/>
        <v>7</v>
      </c>
      <c r="C347" s="819"/>
      <c r="D347" s="808"/>
      <c r="E347" s="808"/>
      <c r="F347" s="1423" t="s">
        <v>1100</v>
      </c>
      <c r="G347" s="1424"/>
      <c r="H347" s="809">
        <f t="shared" ref="H347:L347" si="117">SUM(H348)</f>
        <v>-4156376</v>
      </c>
      <c r="I347" s="809">
        <f t="shared" si="117"/>
        <v>-4835474</v>
      </c>
      <c r="J347" s="809">
        <f t="shared" si="117"/>
        <v>-4744030</v>
      </c>
      <c r="K347" s="810">
        <f t="shared" si="117"/>
        <v>-7097412.7507999996</v>
      </c>
      <c r="L347" s="811">
        <f t="shared" si="117"/>
        <v>-7360880</v>
      </c>
      <c r="O347" s="649">
        <f t="shared" si="103"/>
        <v>2616850</v>
      </c>
      <c r="P347" s="797">
        <f t="shared" si="104"/>
        <v>1.5516090749847704</v>
      </c>
      <c r="Q347" s="649">
        <f t="shared" si="105"/>
        <v>2525406</v>
      </c>
      <c r="R347" s="797">
        <f t="shared" si="106"/>
        <v>1.5222664830790116</v>
      </c>
      <c r="S347" s="649"/>
      <c r="T347" s="797">
        <f t="shared" si="109"/>
        <v>1.0371215904232571</v>
      </c>
      <c r="U347" s="798">
        <f t="shared" si="111"/>
        <v>7</v>
      </c>
    </row>
    <row r="348" spans="1:21" ht="11.25" customHeight="1" x14ac:dyDescent="0.25">
      <c r="A348" s="814" t="s">
        <v>1101</v>
      </c>
      <c r="B348" s="782">
        <f t="shared" si="107"/>
        <v>11</v>
      </c>
      <c r="C348" s="826" t="s">
        <v>865</v>
      </c>
      <c r="D348" s="826" t="s">
        <v>400</v>
      </c>
      <c r="E348" s="826" t="s">
        <v>866</v>
      </c>
      <c r="F348" s="1421" t="s">
        <v>1102</v>
      </c>
      <c r="G348" s="1422"/>
      <c r="H348" s="816">
        <v>-4156376</v>
      </c>
      <c r="I348" s="816">
        <v>-4835474</v>
      </c>
      <c r="J348" s="816">
        <v>-4744030</v>
      </c>
      <c r="K348" s="23">
        <v>-7097412.7507999996</v>
      </c>
      <c r="L348" s="853">
        <v>-7360880</v>
      </c>
      <c r="O348" s="649">
        <f t="shared" si="103"/>
        <v>2616850</v>
      </c>
      <c r="P348" s="797">
        <f t="shared" si="104"/>
        <v>1.5516090749847704</v>
      </c>
      <c r="Q348" s="649">
        <f t="shared" si="105"/>
        <v>2525406</v>
      </c>
      <c r="R348" s="797">
        <f t="shared" si="106"/>
        <v>1.5222664830790116</v>
      </c>
      <c r="S348" s="649"/>
      <c r="T348" s="797">
        <f t="shared" si="109"/>
        <v>1.0371215904232571</v>
      </c>
      <c r="U348" s="798">
        <f t="shared" si="111"/>
        <v>11</v>
      </c>
    </row>
    <row r="349" spans="1:21" ht="11.25" customHeight="1" x14ac:dyDescent="0.25">
      <c r="A349" s="807" t="s">
        <v>1103</v>
      </c>
      <c r="B349" s="782">
        <f t="shared" si="107"/>
        <v>7</v>
      </c>
      <c r="C349" s="819"/>
      <c r="D349" s="808"/>
      <c r="E349" s="808"/>
      <c r="F349" s="1423" t="s">
        <v>1104</v>
      </c>
      <c r="G349" s="1424"/>
      <c r="H349" s="809">
        <f t="shared" ref="H349:L349" si="118">SUM(H350)</f>
        <v>-2425000</v>
      </c>
      <c r="I349" s="809">
        <f t="shared" si="118"/>
        <v>-3813500</v>
      </c>
      <c r="J349" s="809">
        <f t="shared" si="118"/>
        <v>-5325870</v>
      </c>
      <c r="K349" s="810">
        <f t="shared" si="118"/>
        <v>-4530329.5436000004</v>
      </c>
      <c r="L349" s="811">
        <f t="shared" si="118"/>
        <v>-4505330</v>
      </c>
      <c r="O349" s="649">
        <f t="shared" si="103"/>
        <v>-820540</v>
      </c>
      <c r="P349" s="797">
        <f t="shared" si="104"/>
        <v>0.84593315270556735</v>
      </c>
      <c r="Q349" s="649">
        <f t="shared" si="105"/>
        <v>691830</v>
      </c>
      <c r="R349" s="797">
        <f t="shared" si="106"/>
        <v>1.1814160220270093</v>
      </c>
      <c r="S349" s="649"/>
      <c r="T349" s="797">
        <f t="shared" si="109"/>
        <v>0.99448173839024201</v>
      </c>
      <c r="U349" s="798">
        <f t="shared" si="111"/>
        <v>7</v>
      </c>
    </row>
    <row r="350" spans="1:21" ht="11.25" customHeight="1" x14ac:dyDescent="0.25">
      <c r="A350" s="814" t="s">
        <v>1105</v>
      </c>
      <c r="B350" s="782">
        <f t="shared" si="107"/>
        <v>11</v>
      </c>
      <c r="C350" s="826" t="s">
        <v>365</v>
      </c>
      <c r="D350" s="826" t="s">
        <v>400</v>
      </c>
      <c r="E350" s="826" t="s">
        <v>366</v>
      </c>
      <c r="F350" s="1421" t="s">
        <v>1106</v>
      </c>
      <c r="G350" s="1422"/>
      <c r="H350" s="816">
        <v>-2425000</v>
      </c>
      <c r="I350" s="816">
        <v>-3813500</v>
      </c>
      <c r="J350" s="816">
        <v>-5325870</v>
      </c>
      <c r="K350" s="23">
        <v>-4530329.5436000004</v>
      </c>
      <c r="L350" s="853">
        <v>-4505330</v>
      </c>
      <c r="O350" s="649">
        <f t="shared" si="103"/>
        <v>-820540</v>
      </c>
      <c r="P350" s="797">
        <f t="shared" si="104"/>
        <v>0.84593315270556735</v>
      </c>
      <c r="Q350" s="649">
        <f t="shared" si="105"/>
        <v>691830</v>
      </c>
      <c r="R350" s="797">
        <f t="shared" si="106"/>
        <v>1.1814160220270093</v>
      </c>
      <c r="S350" s="649"/>
      <c r="T350" s="797">
        <f t="shared" si="109"/>
        <v>0.99448173839024201</v>
      </c>
      <c r="U350" s="798">
        <f t="shared" si="111"/>
        <v>11</v>
      </c>
    </row>
    <row r="351" spans="1:21" ht="11.25" customHeight="1" x14ac:dyDescent="0.25">
      <c r="A351" s="807" t="s">
        <v>1107</v>
      </c>
      <c r="B351" s="782">
        <f t="shared" si="107"/>
        <v>7</v>
      </c>
      <c r="C351" s="819"/>
      <c r="D351" s="808"/>
      <c r="E351" s="808"/>
      <c r="F351" s="1423" t="s">
        <v>1108</v>
      </c>
      <c r="G351" s="1424"/>
      <c r="H351" s="809">
        <f t="shared" ref="H351:L351" si="119">SUM(H352:H355)</f>
        <v>-1356420.46</v>
      </c>
      <c r="I351" s="809">
        <f t="shared" si="119"/>
        <v>-1474845.23</v>
      </c>
      <c r="J351" s="809">
        <f t="shared" si="119"/>
        <v>0</v>
      </c>
      <c r="K351" s="810">
        <f t="shared" si="119"/>
        <v>0</v>
      </c>
      <c r="L351" s="811">
        <f t="shared" si="119"/>
        <v>0</v>
      </c>
      <c r="O351" s="649">
        <f t="shared" si="103"/>
        <v>0</v>
      </c>
      <c r="P351" s="797" t="str">
        <f t="shared" si="104"/>
        <v/>
      </c>
      <c r="Q351" s="649">
        <f t="shared" si="105"/>
        <v>-1474845.23</v>
      </c>
      <c r="R351" s="797">
        <f t="shared" si="106"/>
        <v>0</v>
      </c>
      <c r="S351" s="649"/>
      <c r="T351" s="797" t="str">
        <f t="shared" si="109"/>
        <v/>
      </c>
      <c r="U351" s="798">
        <f t="shared" si="111"/>
        <v>7</v>
      </c>
    </row>
    <row r="352" spans="1:21" ht="11.25" customHeight="1" x14ac:dyDescent="0.25">
      <c r="A352" s="814" t="s">
        <v>1109</v>
      </c>
      <c r="B352" s="782">
        <f t="shared" si="107"/>
        <v>11</v>
      </c>
      <c r="C352" s="815"/>
      <c r="D352" s="733"/>
      <c r="E352" s="733"/>
      <c r="F352" s="1421" t="s">
        <v>1110</v>
      </c>
      <c r="G352" s="1422"/>
      <c r="H352" s="816">
        <v>-1208888.22</v>
      </c>
      <c r="I352" s="816">
        <v>-1442896.99</v>
      </c>
      <c r="J352" s="816">
        <v>0</v>
      </c>
      <c r="K352" s="817">
        <v>0</v>
      </c>
      <c r="L352" s="818"/>
      <c r="O352" s="649">
        <f t="shared" si="103"/>
        <v>0</v>
      </c>
      <c r="P352" s="797" t="str">
        <f t="shared" si="104"/>
        <v/>
      </c>
      <c r="Q352" s="649">
        <f t="shared" si="105"/>
        <v>-1442896.99</v>
      </c>
      <c r="R352" s="797">
        <f t="shared" si="106"/>
        <v>0</v>
      </c>
      <c r="S352" s="649"/>
      <c r="T352" s="797" t="str">
        <f t="shared" si="109"/>
        <v/>
      </c>
      <c r="U352" s="798">
        <f t="shared" si="111"/>
        <v>11</v>
      </c>
    </row>
    <row r="353" spans="1:21" ht="11.25" customHeight="1" x14ac:dyDescent="0.25">
      <c r="A353" s="814" t="s">
        <v>1111</v>
      </c>
      <c r="B353" s="782">
        <f t="shared" si="107"/>
        <v>11</v>
      </c>
      <c r="C353" s="815"/>
      <c r="D353" s="733"/>
      <c r="E353" s="733"/>
      <c r="F353" s="1421" t="s">
        <v>1112</v>
      </c>
      <c r="G353" s="1422"/>
      <c r="H353" s="816">
        <v>-138766.16</v>
      </c>
      <c r="I353" s="816">
        <v>-25434.97</v>
      </c>
      <c r="J353" s="816">
        <v>0</v>
      </c>
      <c r="K353" s="817">
        <v>0</v>
      </c>
      <c r="L353" s="818"/>
      <c r="O353" s="649">
        <f t="shared" si="103"/>
        <v>0</v>
      </c>
      <c r="P353" s="797" t="str">
        <f t="shared" si="104"/>
        <v/>
      </c>
      <c r="Q353" s="649">
        <f t="shared" si="105"/>
        <v>-25434.97</v>
      </c>
      <c r="R353" s="797">
        <f t="shared" si="106"/>
        <v>0</v>
      </c>
      <c r="S353" s="649"/>
      <c r="T353" s="797" t="str">
        <f t="shared" si="109"/>
        <v/>
      </c>
      <c r="U353" s="798">
        <f t="shared" si="111"/>
        <v>11</v>
      </c>
    </row>
    <row r="354" spans="1:21" ht="11.25" customHeight="1" x14ac:dyDescent="0.25">
      <c r="A354" s="814" t="s">
        <v>1113</v>
      </c>
      <c r="B354" s="782">
        <f t="shared" si="107"/>
        <v>11</v>
      </c>
      <c r="C354" s="815"/>
      <c r="D354" s="733"/>
      <c r="E354" s="733"/>
      <c r="F354" s="1421" t="s">
        <v>1114</v>
      </c>
      <c r="G354" s="1422"/>
      <c r="H354" s="816">
        <v>0</v>
      </c>
      <c r="I354" s="816">
        <v>0</v>
      </c>
      <c r="J354" s="816">
        <v>0</v>
      </c>
      <c r="K354" s="817">
        <v>0</v>
      </c>
      <c r="L354" s="818"/>
      <c r="O354" s="649">
        <f t="shared" si="103"/>
        <v>0</v>
      </c>
      <c r="P354" s="797" t="str">
        <f t="shared" si="104"/>
        <v/>
      </c>
      <c r="Q354" s="649">
        <f t="shared" si="105"/>
        <v>0</v>
      </c>
      <c r="R354" s="797" t="str">
        <f t="shared" si="106"/>
        <v/>
      </c>
      <c r="S354" s="649"/>
      <c r="T354" s="797" t="str">
        <f t="shared" si="109"/>
        <v/>
      </c>
      <c r="U354" s="798">
        <f t="shared" si="111"/>
        <v>11</v>
      </c>
    </row>
    <row r="355" spans="1:21" ht="11.25" customHeight="1" x14ac:dyDescent="0.25">
      <c r="A355" s="814" t="s">
        <v>1115</v>
      </c>
      <c r="B355" s="782">
        <f t="shared" si="107"/>
        <v>11</v>
      </c>
      <c r="C355" s="815"/>
      <c r="D355" s="733"/>
      <c r="E355" s="733"/>
      <c r="F355" s="1421" t="s">
        <v>1116</v>
      </c>
      <c r="G355" s="1422"/>
      <c r="H355" s="816">
        <v>-8766.08</v>
      </c>
      <c r="I355" s="816">
        <v>-6513.27</v>
      </c>
      <c r="J355" s="816">
        <v>0</v>
      </c>
      <c r="K355" s="817">
        <v>0</v>
      </c>
      <c r="L355" s="818"/>
      <c r="O355" s="649">
        <f t="shared" si="103"/>
        <v>0</v>
      </c>
      <c r="P355" s="797" t="str">
        <f t="shared" si="104"/>
        <v/>
      </c>
      <c r="Q355" s="649">
        <f t="shared" si="105"/>
        <v>-6513.27</v>
      </c>
      <c r="R355" s="797">
        <f t="shared" si="106"/>
        <v>0</v>
      </c>
      <c r="S355" s="649"/>
      <c r="T355" s="797" t="str">
        <f t="shared" si="109"/>
        <v/>
      </c>
      <c r="U355" s="798">
        <f t="shared" si="111"/>
        <v>11</v>
      </c>
    </row>
    <row r="356" spans="1:21" ht="11.25" customHeight="1" x14ac:dyDescent="0.25">
      <c r="A356" s="799" t="s">
        <v>1117</v>
      </c>
      <c r="B356" s="782">
        <f t="shared" si="107"/>
        <v>4</v>
      </c>
      <c r="C356" s="799"/>
      <c r="D356" s="800"/>
      <c r="E356" s="800"/>
      <c r="F356" s="1432" t="s">
        <v>1118</v>
      </c>
      <c r="G356" s="1433"/>
      <c r="H356" s="801">
        <v>0</v>
      </c>
      <c r="I356" s="801">
        <v>0</v>
      </c>
      <c r="J356" s="801">
        <v>0</v>
      </c>
      <c r="K356" s="801">
        <v>0</v>
      </c>
      <c r="L356" s="868">
        <f t="shared" ref="L356:L376" si="120">(K356/8)*12</f>
        <v>0</v>
      </c>
      <c r="O356" s="805">
        <f t="shared" si="103"/>
        <v>0</v>
      </c>
      <c r="P356" s="806" t="str">
        <f t="shared" si="104"/>
        <v/>
      </c>
      <c r="Q356" s="805">
        <f t="shared" si="105"/>
        <v>0</v>
      </c>
      <c r="R356" s="806" t="str">
        <f t="shared" si="106"/>
        <v/>
      </c>
      <c r="S356" s="805">
        <f t="shared" ref="S356:S395" si="121">-L356+K356</f>
        <v>0</v>
      </c>
      <c r="T356" s="806" t="str">
        <f t="shared" si="109"/>
        <v/>
      </c>
      <c r="U356" s="798">
        <f t="shared" si="111"/>
        <v>4</v>
      </c>
    </row>
    <row r="357" spans="1:21" ht="11.25" customHeight="1" x14ac:dyDescent="0.25">
      <c r="A357" s="799" t="s">
        <v>1119</v>
      </c>
      <c r="B357" s="782">
        <f t="shared" si="107"/>
        <v>4</v>
      </c>
      <c r="C357" s="799"/>
      <c r="D357" s="800"/>
      <c r="E357" s="800"/>
      <c r="F357" s="1432" t="s">
        <v>1120</v>
      </c>
      <c r="G357" s="1433"/>
      <c r="H357" s="801">
        <v>0</v>
      </c>
      <c r="I357" s="801">
        <v>0</v>
      </c>
      <c r="J357" s="801">
        <v>0</v>
      </c>
      <c r="K357" s="801">
        <v>0</v>
      </c>
      <c r="L357" s="868">
        <f t="shared" si="120"/>
        <v>0</v>
      </c>
      <c r="O357" s="805">
        <f t="shared" si="103"/>
        <v>0</v>
      </c>
      <c r="P357" s="806" t="str">
        <f t="shared" si="104"/>
        <v/>
      </c>
      <c r="Q357" s="805">
        <f t="shared" si="105"/>
        <v>0</v>
      </c>
      <c r="R357" s="806" t="str">
        <f t="shared" si="106"/>
        <v/>
      </c>
      <c r="S357" s="805">
        <f t="shared" si="121"/>
        <v>0</v>
      </c>
      <c r="T357" s="806" t="str">
        <f t="shared" si="109"/>
        <v/>
      </c>
      <c r="U357" s="798">
        <f t="shared" si="111"/>
        <v>4</v>
      </c>
    </row>
    <row r="358" spans="1:21" ht="11.25" customHeight="1" x14ac:dyDescent="0.25">
      <c r="A358" s="799" t="s">
        <v>74</v>
      </c>
      <c r="B358" s="782">
        <f t="shared" si="107"/>
        <v>4</v>
      </c>
      <c r="C358" s="799"/>
      <c r="D358" s="800"/>
      <c r="E358" s="800"/>
      <c r="F358" s="1432" t="s">
        <v>1121</v>
      </c>
      <c r="G358" s="1433"/>
      <c r="H358" s="801">
        <f t="shared" ref="H358:L358" si="122">H359+H361+H363+H365+H367+H369</f>
        <v>-634874411</v>
      </c>
      <c r="I358" s="801">
        <f t="shared" si="122"/>
        <v>-720337380.49000001</v>
      </c>
      <c r="J358" s="801">
        <f t="shared" si="122"/>
        <v>-788099470</v>
      </c>
      <c r="K358" s="801">
        <f t="shared" si="122"/>
        <v>-808374642.20889795</v>
      </c>
      <c r="L358" s="802">
        <f t="shared" si="122"/>
        <v>-847224961.20450294</v>
      </c>
      <c r="O358" s="805">
        <f t="shared" si="103"/>
        <v>59125491.20450294</v>
      </c>
      <c r="P358" s="806">
        <f t="shared" si="104"/>
        <v>1.0750228790339156</v>
      </c>
      <c r="Q358" s="805">
        <f t="shared" si="105"/>
        <v>126887580.71450293</v>
      </c>
      <c r="R358" s="806">
        <f t="shared" si="106"/>
        <v>1.1761502098200003</v>
      </c>
      <c r="S358" s="805">
        <f t="shared" si="121"/>
        <v>38850318.995604992</v>
      </c>
      <c r="T358" s="806">
        <f t="shared" si="109"/>
        <v>1.048059794267477</v>
      </c>
      <c r="U358" s="798">
        <f t="shared" si="111"/>
        <v>4</v>
      </c>
    </row>
    <row r="359" spans="1:21" ht="11.25" customHeight="1" x14ac:dyDescent="0.25">
      <c r="A359" s="807" t="s">
        <v>1122</v>
      </c>
      <c r="B359" s="782">
        <f t="shared" si="107"/>
        <v>7</v>
      </c>
      <c r="C359" s="807"/>
      <c r="D359" s="808"/>
      <c r="E359" s="808"/>
      <c r="F359" s="1423" t="s">
        <v>1123</v>
      </c>
      <c r="G359" s="1424"/>
      <c r="H359" s="809">
        <f t="shared" ref="H359:L359" si="123">SUM(H360)</f>
        <v>458723.12</v>
      </c>
      <c r="I359" s="809">
        <f t="shared" si="123"/>
        <v>490579.29</v>
      </c>
      <c r="J359" s="809">
        <f t="shared" si="123"/>
        <v>0</v>
      </c>
      <c r="K359" s="810">
        <f t="shared" si="123"/>
        <v>0</v>
      </c>
      <c r="L359" s="811">
        <f t="shared" si="123"/>
        <v>0</v>
      </c>
      <c r="O359" s="649">
        <f t="shared" si="103"/>
        <v>0</v>
      </c>
      <c r="P359" s="797" t="str">
        <f t="shared" si="104"/>
        <v/>
      </c>
      <c r="Q359" s="649">
        <f t="shared" si="105"/>
        <v>490579.29</v>
      </c>
      <c r="R359" s="797">
        <f t="shared" si="106"/>
        <v>0</v>
      </c>
      <c r="S359" s="649"/>
      <c r="T359" s="797" t="str">
        <f t="shared" si="109"/>
        <v/>
      </c>
      <c r="U359" s="798">
        <f t="shared" si="111"/>
        <v>7</v>
      </c>
    </row>
    <row r="360" spans="1:21" ht="11.25" customHeight="1" x14ac:dyDescent="0.25">
      <c r="A360" s="814" t="s">
        <v>1124</v>
      </c>
      <c r="B360" s="782">
        <f t="shared" si="107"/>
        <v>11</v>
      </c>
      <c r="C360" s="815"/>
      <c r="D360" s="733"/>
      <c r="E360" s="733"/>
      <c r="F360" s="1421" t="s">
        <v>1125</v>
      </c>
      <c r="G360" s="1422"/>
      <c r="H360" s="816">
        <v>458723.12</v>
      </c>
      <c r="I360" s="816">
        <v>490579.29</v>
      </c>
      <c r="J360" s="816">
        <v>0</v>
      </c>
      <c r="K360" s="817">
        <v>0</v>
      </c>
      <c r="L360" s="818"/>
      <c r="O360" s="649">
        <f t="shared" si="103"/>
        <v>0</v>
      </c>
      <c r="P360" s="797" t="str">
        <f t="shared" si="104"/>
        <v/>
      </c>
      <c r="Q360" s="649">
        <f t="shared" si="105"/>
        <v>490579.29</v>
      </c>
      <c r="R360" s="797">
        <f t="shared" si="106"/>
        <v>0</v>
      </c>
      <c r="S360" s="649"/>
      <c r="T360" s="797" t="str">
        <f t="shared" si="109"/>
        <v/>
      </c>
      <c r="U360" s="798">
        <f t="shared" si="111"/>
        <v>11</v>
      </c>
    </row>
    <row r="361" spans="1:21" ht="11.25" customHeight="1" x14ac:dyDescent="0.25">
      <c r="A361" s="807" t="s">
        <v>1126</v>
      </c>
      <c r="B361" s="782">
        <f t="shared" si="107"/>
        <v>7</v>
      </c>
      <c r="C361" s="808"/>
      <c r="D361" s="808"/>
      <c r="E361" s="808"/>
      <c r="F361" s="1423" t="s">
        <v>1127</v>
      </c>
      <c r="G361" s="1424"/>
      <c r="H361" s="809">
        <f t="shared" ref="H361:L361" si="124">SUM(H362)</f>
        <v>-170343141</v>
      </c>
      <c r="I361" s="809">
        <f t="shared" si="124"/>
        <v>-192976084</v>
      </c>
      <c r="J361" s="809">
        <f t="shared" si="124"/>
        <v>-211120160</v>
      </c>
      <c r="K361" s="809">
        <f t="shared" si="124"/>
        <v>-215352255.20390001</v>
      </c>
      <c r="L361" s="811">
        <f t="shared" si="124"/>
        <v>-227245848.9576</v>
      </c>
      <c r="O361" s="649">
        <f t="shared" si="103"/>
        <v>16125688.957599998</v>
      </c>
      <c r="P361" s="797">
        <f t="shared" si="104"/>
        <v>1.0763815684755069</v>
      </c>
      <c r="Q361" s="649">
        <f t="shared" si="105"/>
        <v>34269764.957599998</v>
      </c>
      <c r="R361" s="797">
        <f t="shared" si="106"/>
        <v>1.1775855548897967</v>
      </c>
      <c r="S361" s="649"/>
      <c r="T361" s="797">
        <f t="shared" si="109"/>
        <v>1.0552285544557631</v>
      </c>
      <c r="U361" s="798">
        <f t="shared" si="111"/>
        <v>7</v>
      </c>
    </row>
    <row r="362" spans="1:21" ht="11.25" customHeight="1" x14ac:dyDescent="0.25">
      <c r="A362" s="814" t="s">
        <v>1128</v>
      </c>
      <c r="B362" s="782">
        <f t="shared" si="107"/>
        <v>11</v>
      </c>
      <c r="C362" s="826" t="s">
        <v>865</v>
      </c>
      <c r="D362" s="826" t="s">
        <v>400</v>
      </c>
      <c r="E362" s="826" t="s">
        <v>866</v>
      </c>
      <c r="F362" s="1421" t="s">
        <v>1129</v>
      </c>
      <c r="G362" s="1422"/>
      <c r="H362" s="816">
        <v>-170343141</v>
      </c>
      <c r="I362" s="816">
        <v>-192976084</v>
      </c>
      <c r="J362" s="816">
        <v>-211120160</v>
      </c>
      <c r="K362" s="23">
        <v>-215352255.20390001</v>
      </c>
      <c r="L362" s="824">
        <v>-227245848.9576</v>
      </c>
      <c r="O362" s="649">
        <f t="shared" si="103"/>
        <v>16125688.957599998</v>
      </c>
      <c r="P362" s="797">
        <f t="shared" si="104"/>
        <v>1.0763815684755069</v>
      </c>
      <c r="Q362" s="649">
        <f t="shared" si="105"/>
        <v>34269764.957599998</v>
      </c>
      <c r="R362" s="797">
        <f t="shared" si="106"/>
        <v>1.1775855548897967</v>
      </c>
      <c r="S362" s="649"/>
      <c r="T362" s="797">
        <f t="shared" si="109"/>
        <v>1.0552285544557631</v>
      </c>
      <c r="U362" s="798">
        <f t="shared" si="111"/>
        <v>11</v>
      </c>
    </row>
    <row r="363" spans="1:21" ht="11.25" customHeight="1" x14ac:dyDescent="0.25">
      <c r="A363" s="807" t="s">
        <v>1130</v>
      </c>
      <c r="B363" s="782">
        <f t="shared" si="107"/>
        <v>7</v>
      </c>
      <c r="C363" s="807"/>
      <c r="D363" s="808"/>
      <c r="E363" s="808"/>
      <c r="F363" s="1423" t="s">
        <v>1131</v>
      </c>
      <c r="G363" s="1424"/>
      <c r="H363" s="809">
        <f t="shared" ref="H363:L363" si="125">SUM(H364)</f>
        <v>-464686669</v>
      </c>
      <c r="I363" s="809">
        <f t="shared" si="125"/>
        <v>-527557905.25</v>
      </c>
      <c r="J363" s="809">
        <f t="shared" si="125"/>
        <v>-576979310</v>
      </c>
      <c r="K363" s="809">
        <f t="shared" si="125"/>
        <v>-593022387.00499797</v>
      </c>
      <c r="L363" s="811">
        <f t="shared" si="125"/>
        <v>-619979112.24690294</v>
      </c>
      <c r="O363" s="649">
        <f t="shared" si="103"/>
        <v>42999802.246902943</v>
      </c>
      <c r="P363" s="797">
        <f t="shared" si="104"/>
        <v>1.0745257264890538</v>
      </c>
      <c r="Q363" s="649">
        <f t="shared" si="105"/>
        <v>92421206.996902943</v>
      </c>
      <c r="R363" s="797">
        <f t="shared" si="106"/>
        <v>1.1751868488315158</v>
      </c>
      <c r="S363" s="649"/>
      <c r="T363" s="797">
        <f t="shared" si="109"/>
        <v>1.0454565052392832</v>
      </c>
      <c r="U363" s="798">
        <f t="shared" si="111"/>
        <v>7</v>
      </c>
    </row>
    <row r="364" spans="1:21" ht="11.25" customHeight="1" x14ac:dyDescent="0.25">
      <c r="A364" s="814" t="s">
        <v>1132</v>
      </c>
      <c r="B364" s="782">
        <f t="shared" si="107"/>
        <v>11</v>
      </c>
      <c r="C364" s="826" t="s">
        <v>865</v>
      </c>
      <c r="D364" s="826" t="s">
        <v>400</v>
      </c>
      <c r="E364" s="826" t="s">
        <v>866</v>
      </c>
      <c r="F364" s="1421" t="s">
        <v>1133</v>
      </c>
      <c r="G364" s="1422"/>
      <c r="H364" s="816">
        <v>-464686669</v>
      </c>
      <c r="I364" s="816">
        <v>-527557905.25</v>
      </c>
      <c r="J364" s="816">
        <v>-576979310</v>
      </c>
      <c r="K364" s="23">
        <v>-593022387.00499797</v>
      </c>
      <c r="L364" s="824">
        <v>-619979112.24690294</v>
      </c>
      <c r="O364" s="649">
        <f t="shared" si="103"/>
        <v>42999802.246902943</v>
      </c>
      <c r="P364" s="797">
        <f t="shared" si="104"/>
        <v>1.0745257264890538</v>
      </c>
      <c r="Q364" s="649">
        <f t="shared" si="105"/>
        <v>92421206.996902943</v>
      </c>
      <c r="R364" s="797">
        <f t="shared" si="106"/>
        <v>1.1751868488315158</v>
      </c>
      <c r="S364" s="649"/>
      <c r="T364" s="797">
        <f t="shared" si="109"/>
        <v>1.0454565052392832</v>
      </c>
      <c r="U364" s="798">
        <f t="shared" si="111"/>
        <v>11</v>
      </c>
    </row>
    <row r="365" spans="1:21" ht="11.25" customHeight="1" x14ac:dyDescent="0.25">
      <c r="A365" s="807" t="s">
        <v>1134</v>
      </c>
      <c r="B365" s="782">
        <f t="shared" si="107"/>
        <v>7</v>
      </c>
      <c r="C365" s="807"/>
      <c r="D365" s="808"/>
      <c r="E365" s="808"/>
      <c r="F365" s="1423" t="s">
        <v>1135</v>
      </c>
      <c r="G365" s="1424"/>
      <c r="H365" s="809">
        <f t="shared" ref="H365:L365" si="126">SUM(H366)</f>
        <v>41132</v>
      </c>
      <c r="I365" s="809">
        <f t="shared" si="126"/>
        <v>52044.51</v>
      </c>
      <c r="J365" s="809">
        <f t="shared" si="126"/>
        <v>0</v>
      </c>
      <c r="K365" s="810">
        <f t="shared" si="126"/>
        <v>0</v>
      </c>
      <c r="L365" s="811">
        <f t="shared" si="126"/>
        <v>0</v>
      </c>
      <c r="O365" s="649">
        <f t="shared" si="103"/>
        <v>0</v>
      </c>
      <c r="P365" s="797" t="str">
        <f t="shared" si="104"/>
        <v/>
      </c>
      <c r="Q365" s="649">
        <f t="shared" si="105"/>
        <v>52044.51</v>
      </c>
      <c r="R365" s="797">
        <f t="shared" si="106"/>
        <v>0</v>
      </c>
      <c r="S365" s="649"/>
      <c r="T365" s="797" t="str">
        <f t="shared" si="109"/>
        <v/>
      </c>
      <c r="U365" s="798">
        <f t="shared" si="111"/>
        <v>7</v>
      </c>
    </row>
    <row r="366" spans="1:21" ht="11.25" customHeight="1" x14ac:dyDescent="0.25">
      <c r="A366" s="814" t="s">
        <v>1136</v>
      </c>
      <c r="B366" s="782">
        <f t="shared" si="107"/>
        <v>11</v>
      </c>
      <c r="C366" s="826"/>
      <c r="D366" s="826"/>
      <c r="E366" s="826"/>
      <c r="F366" s="1421" t="s">
        <v>1137</v>
      </c>
      <c r="G366" s="1422"/>
      <c r="H366" s="816">
        <v>41132</v>
      </c>
      <c r="I366" s="816">
        <v>52044.51</v>
      </c>
      <c r="J366" s="816">
        <v>0</v>
      </c>
      <c r="K366" s="817">
        <v>0</v>
      </c>
      <c r="L366" s="818"/>
      <c r="O366" s="649">
        <f t="shared" si="103"/>
        <v>0</v>
      </c>
      <c r="P366" s="797" t="str">
        <f t="shared" si="104"/>
        <v/>
      </c>
      <c r="Q366" s="649">
        <f t="shared" si="105"/>
        <v>52044.51</v>
      </c>
      <c r="R366" s="797">
        <f t="shared" si="106"/>
        <v>0</v>
      </c>
      <c r="S366" s="649"/>
      <c r="T366" s="797" t="str">
        <f t="shared" si="109"/>
        <v/>
      </c>
      <c r="U366" s="798">
        <f t="shared" si="111"/>
        <v>11</v>
      </c>
    </row>
    <row r="367" spans="1:21" ht="11.25" customHeight="1" x14ac:dyDescent="0.25">
      <c r="A367" s="807" t="s">
        <v>1138</v>
      </c>
      <c r="B367" s="782">
        <f t="shared" si="107"/>
        <v>7</v>
      </c>
      <c r="C367" s="807"/>
      <c r="D367" s="808"/>
      <c r="E367" s="808"/>
      <c r="F367" s="1423" t="s">
        <v>1139</v>
      </c>
      <c r="G367" s="1424"/>
      <c r="H367" s="809">
        <f t="shared" ref="H367:L367" si="127">SUM(H368)</f>
        <v>114267</v>
      </c>
      <c r="I367" s="809">
        <f t="shared" si="127"/>
        <v>144564.25</v>
      </c>
      <c r="J367" s="809">
        <f t="shared" si="127"/>
        <v>0</v>
      </c>
      <c r="K367" s="810">
        <f t="shared" si="127"/>
        <v>0</v>
      </c>
      <c r="L367" s="811">
        <f t="shared" si="127"/>
        <v>0</v>
      </c>
      <c r="O367" s="649">
        <f t="shared" si="103"/>
        <v>0</v>
      </c>
      <c r="P367" s="797" t="str">
        <f t="shared" si="104"/>
        <v/>
      </c>
      <c r="Q367" s="649">
        <f t="shared" si="105"/>
        <v>144564.25</v>
      </c>
      <c r="R367" s="797">
        <f t="shared" si="106"/>
        <v>0</v>
      </c>
      <c r="S367" s="649"/>
      <c r="T367" s="797" t="str">
        <f t="shared" si="109"/>
        <v/>
      </c>
      <c r="U367" s="798">
        <f t="shared" si="111"/>
        <v>7</v>
      </c>
    </row>
    <row r="368" spans="1:21" ht="11.25" customHeight="1" x14ac:dyDescent="0.25">
      <c r="A368" s="814" t="s">
        <v>1140</v>
      </c>
      <c r="B368" s="782">
        <f t="shared" si="107"/>
        <v>11</v>
      </c>
      <c r="C368" s="826"/>
      <c r="D368" s="826"/>
      <c r="E368" s="826"/>
      <c r="F368" s="1421" t="s">
        <v>1141</v>
      </c>
      <c r="G368" s="1422"/>
      <c r="H368" s="816">
        <v>114267</v>
      </c>
      <c r="I368" s="816">
        <v>144564.25</v>
      </c>
      <c r="J368" s="816">
        <v>0</v>
      </c>
      <c r="K368" s="817">
        <v>0</v>
      </c>
      <c r="L368" s="818"/>
      <c r="O368" s="649">
        <f t="shared" si="103"/>
        <v>0</v>
      </c>
      <c r="P368" s="797" t="str">
        <f t="shared" si="104"/>
        <v/>
      </c>
      <c r="Q368" s="649">
        <f t="shared" si="105"/>
        <v>144564.25</v>
      </c>
      <c r="R368" s="797">
        <f t="shared" si="106"/>
        <v>0</v>
      </c>
      <c r="S368" s="649"/>
      <c r="T368" s="797" t="str">
        <f t="shared" si="109"/>
        <v/>
      </c>
      <c r="U368" s="798">
        <f t="shared" si="111"/>
        <v>11</v>
      </c>
    </row>
    <row r="369" spans="1:21" ht="11.25" customHeight="1" x14ac:dyDescent="0.25">
      <c r="A369" s="807" t="s">
        <v>1142</v>
      </c>
      <c r="B369" s="782">
        <f t="shared" si="107"/>
        <v>7</v>
      </c>
      <c r="C369" s="807"/>
      <c r="D369" s="808"/>
      <c r="E369" s="808"/>
      <c r="F369" s="1423" t="s">
        <v>1143</v>
      </c>
      <c r="G369" s="1424"/>
      <c r="H369" s="809">
        <f t="shared" ref="H369:L369" si="128">SUM(H370:H371)</f>
        <v>-458723.12</v>
      </c>
      <c r="I369" s="809">
        <f t="shared" si="128"/>
        <v>-490579.29</v>
      </c>
      <c r="J369" s="809">
        <f t="shared" si="128"/>
        <v>0</v>
      </c>
      <c r="K369" s="810">
        <f t="shared" si="128"/>
        <v>0</v>
      </c>
      <c r="L369" s="811">
        <f t="shared" si="128"/>
        <v>0</v>
      </c>
      <c r="O369" s="649">
        <f t="shared" si="103"/>
        <v>0</v>
      </c>
      <c r="P369" s="797" t="str">
        <f t="shared" si="104"/>
        <v/>
      </c>
      <c r="Q369" s="649">
        <f t="shared" si="105"/>
        <v>-490579.29</v>
      </c>
      <c r="R369" s="797">
        <f t="shared" si="106"/>
        <v>0</v>
      </c>
      <c r="S369" s="649"/>
      <c r="T369" s="797" t="str">
        <f t="shared" si="109"/>
        <v/>
      </c>
      <c r="U369" s="798">
        <f t="shared" si="111"/>
        <v>7</v>
      </c>
    </row>
    <row r="370" spans="1:21" ht="11.25" customHeight="1" x14ac:dyDescent="0.25">
      <c r="A370" s="814" t="s">
        <v>1144</v>
      </c>
      <c r="B370" s="782">
        <f t="shared" si="107"/>
        <v>11</v>
      </c>
      <c r="C370" s="815"/>
      <c r="D370" s="733"/>
      <c r="E370" s="733"/>
      <c r="F370" s="1421" t="s">
        <v>1145</v>
      </c>
      <c r="G370" s="1422"/>
      <c r="H370" s="816">
        <v>-121426.77</v>
      </c>
      <c r="I370" s="816">
        <v>-129860.17</v>
      </c>
      <c r="J370" s="816">
        <v>0</v>
      </c>
      <c r="K370" s="817">
        <v>0</v>
      </c>
      <c r="L370" s="818"/>
      <c r="O370" s="649">
        <f t="shared" si="103"/>
        <v>0</v>
      </c>
      <c r="P370" s="797" t="str">
        <f t="shared" si="104"/>
        <v/>
      </c>
      <c r="Q370" s="649">
        <f t="shared" si="105"/>
        <v>-129860.17</v>
      </c>
      <c r="R370" s="797">
        <f t="shared" si="106"/>
        <v>0</v>
      </c>
      <c r="S370" s="649"/>
      <c r="T370" s="797" t="str">
        <f t="shared" si="109"/>
        <v/>
      </c>
      <c r="U370" s="798">
        <f t="shared" si="111"/>
        <v>11</v>
      </c>
    </row>
    <row r="371" spans="1:21" ht="11.25" customHeight="1" x14ac:dyDescent="0.25">
      <c r="A371" s="814" t="s">
        <v>1146</v>
      </c>
      <c r="B371" s="782">
        <f t="shared" si="107"/>
        <v>11</v>
      </c>
      <c r="C371" s="815"/>
      <c r="D371" s="733"/>
      <c r="E371" s="733"/>
      <c r="F371" s="1421" t="s">
        <v>1147</v>
      </c>
      <c r="G371" s="1422"/>
      <c r="H371" s="816">
        <v>-337296.35</v>
      </c>
      <c r="I371" s="816">
        <v>-360719.12</v>
      </c>
      <c r="J371" s="816">
        <v>0</v>
      </c>
      <c r="K371" s="817">
        <v>0</v>
      </c>
      <c r="L371" s="818"/>
      <c r="O371" s="649">
        <f t="shared" si="103"/>
        <v>0</v>
      </c>
      <c r="P371" s="797" t="str">
        <f t="shared" si="104"/>
        <v/>
      </c>
      <c r="Q371" s="649">
        <f t="shared" si="105"/>
        <v>-360719.12</v>
      </c>
      <c r="R371" s="797">
        <f t="shared" si="106"/>
        <v>0</v>
      </c>
      <c r="S371" s="649"/>
      <c r="T371" s="797" t="str">
        <f t="shared" si="109"/>
        <v/>
      </c>
      <c r="U371" s="798">
        <f t="shared" si="111"/>
        <v>11</v>
      </c>
    </row>
    <row r="372" spans="1:21" ht="11.25" customHeight="1" x14ac:dyDescent="0.25">
      <c r="A372" s="799" t="s">
        <v>76</v>
      </c>
      <c r="B372" s="782">
        <f t="shared" si="107"/>
        <v>4</v>
      </c>
      <c r="C372" s="799"/>
      <c r="D372" s="800"/>
      <c r="E372" s="800"/>
      <c r="F372" s="1432" t="s">
        <v>1148</v>
      </c>
      <c r="G372" s="1433"/>
      <c r="H372" s="801">
        <f t="shared" ref="H372:L372" si="129">H373</f>
        <v>-7943191</v>
      </c>
      <c r="I372" s="801">
        <f t="shared" si="129"/>
        <v>-8999569</v>
      </c>
      <c r="J372" s="801">
        <f t="shared" si="129"/>
        <v>-9732146.6760000102</v>
      </c>
      <c r="K372" s="801">
        <f t="shared" si="129"/>
        <v>-7161253</v>
      </c>
      <c r="L372" s="802">
        <f t="shared" si="129"/>
        <v>-10473850.241800001</v>
      </c>
      <c r="O372" s="805">
        <f t="shared" si="103"/>
        <v>741703.56579999067</v>
      </c>
      <c r="P372" s="806">
        <f t="shared" si="104"/>
        <v>1.07621171263572</v>
      </c>
      <c r="Q372" s="805">
        <f t="shared" si="105"/>
        <v>1474281.2418000009</v>
      </c>
      <c r="R372" s="806">
        <f t="shared" si="106"/>
        <v>1.163816871874642</v>
      </c>
      <c r="S372" s="805">
        <f t="shared" si="121"/>
        <v>3312597.2418000009</v>
      </c>
      <c r="T372" s="806">
        <f t="shared" si="109"/>
        <v>1.4625722959096685</v>
      </c>
      <c r="U372" s="798">
        <f t="shared" si="111"/>
        <v>4</v>
      </c>
    </row>
    <row r="373" spans="1:21" ht="11.25" customHeight="1" x14ac:dyDescent="0.25">
      <c r="A373" s="807" t="s">
        <v>1149</v>
      </c>
      <c r="B373" s="782">
        <f t="shared" si="107"/>
        <v>7</v>
      </c>
      <c r="C373" s="807"/>
      <c r="D373" s="808"/>
      <c r="E373" s="808"/>
      <c r="F373" s="1423" t="s">
        <v>1150</v>
      </c>
      <c r="G373" s="1424"/>
      <c r="H373" s="809">
        <f t="shared" ref="H373:L373" si="130">SUM(H374:H375)</f>
        <v>-7943191</v>
      </c>
      <c r="I373" s="809">
        <f t="shared" si="130"/>
        <v>-8999569</v>
      </c>
      <c r="J373" s="809">
        <f t="shared" si="130"/>
        <v>-9732146.6760000102</v>
      </c>
      <c r="K373" s="810">
        <f t="shared" si="130"/>
        <v>-7161253</v>
      </c>
      <c r="L373" s="811">
        <f t="shared" si="130"/>
        <v>-10473850.241800001</v>
      </c>
      <c r="O373" s="649">
        <f t="shared" si="103"/>
        <v>741703.56579999067</v>
      </c>
      <c r="P373" s="797">
        <f t="shared" si="104"/>
        <v>1.07621171263572</v>
      </c>
      <c r="Q373" s="649">
        <f t="shared" si="105"/>
        <v>1474281.2418000009</v>
      </c>
      <c r="R373" s="797">
        <f t="shared" si="106"/>
        <v>1.163816871874642</v>
      </c>
      <c r="S373" s="649"/>
      <c r="T373" s="797">
        <f t="shared" si="109"/>
        <v>1.4625722959096685</v>
      </c>
      <c r="U373" s="798">
        <f t="shared" si="111"/>
        <v>7</v>
      </c>
    </row>
    <row r="374" spans="1:21" ht="11.25" customHeight="1" x14ac:dyDescent="0.25">
      <c r="A374" s="814" t="s">
        <v>1151</v>
      </c>
      <c r="B374" s="782">
        <f t="shared" si="107"/>
        <v>11</v>
      </c>
      <c r="C374" s="826" t="s">
        <v>865</v>
      </c>
      <c r="D374" s="826" t="s">
        <v>400</v>
      </c>
      <c r="E374" s="826" t="s">
        <v>866</v>
      </c>
      <c r="F374" s="1421" t="s">
        <v>1152</v>
      </c>
      <c r="G374" s="1422"/>
      <c r="H374" s="816">
        <v>-7943191</v>
      </c>
      <c r="I374" s="816">
        <v>-8999569</v>
      </c>
      <c r="J374" s="816">
        <v>-9732146.6760000102</v>
      </c>
      <c r="K374" s="23">
        <v>-7161253</v>
      </c>
      <c r="L374" s="824">
        <v>-10473850.241800001</v>
      </c>
      <c r="O374" s="649">
        <f t="shared" si="103"/>
        <v>741703.56579999067</v>
      </c>
      <c r="P374" s="797">
        <f t="shared" si="104"/>
        <v>1.07621171263572</v>
      </c>
      <c r="Q374" s="649">
        <f t="shared" si="105"/>
        <v>1474281.2418000009</v>
      </c>
      <c r="R374" s="797">
        <f t="shared" si="106"/>
        <v>1.163816871874642</v>
      </c>
      <c r="S374" s="649"/>
      <c r="T374" s="797">
        <f t="shared" si="109"/>
        <v>1.4625722959096685</v>
      </c>
      <c r="U374" s="798">
        <f t="shared" si="111"/>
        <v>11</v>
      </c>
    </row>
    <row r="375" spans="1:21" ht="11.25" customHeight="1" x14ac:dyDescent="0.25">
      <c r="A375" s="814" t="s">
        <v>1153</v>
      </c>
      <c r="B375" s="782">
        <f t="shared" si="107"/>
        <v>11</v>
      </c>
      <c r="C375" s="871" t="s">
        <v>865</v>
      </c>
      <c r="D375" s="871" t="s">
        <v>400</v>
      </c>
      <c r="E375" s="871" t="s">
        <v>878</v>
      </c>
      <c r="F375" s="1438" t="s">
        <v>1154</v>
      </c>
      <c r="G375" s="1439"/>
      <c r="H375" s="844"/>
      <c r="I375" s="844"/>
      <c r="J375" s="844"/>
      <c r="K375" s="845">
        <v>0</v>
      </c>
      <c r="L375" s="884"/>
      <c r="O375" s="649">
        <f t="shared" si="103"/>
        <v>0</v>
      </c>
      <c r="P375" s="797" t="str">
        <f t="shared" si="104"/>
        <v/>
      </c>
      <c r="Q375" s="649">
        <f t="shared" si="105"/>
        <v>0</v>
      </c>
      <c r="R375" s="797" t="str">
        <f t="shared" si="106"/>
        <v/>
      </c>
      <c r="S375" s="649"/>
      <c r="T375" s="797" t="str">
        <f t="shared" si="109"/>
        <v/>
      </c>
      <c r="U375" s="798">
        <f t="shared" si="111"/>
        <v>11</v>
      </c>
    </row>
    <row r="376" spans="1:21" ht="11.25" customHeight="1" x14ac:dyDescent="0.25">
      <c r="A376" s="799" t="s">
        <v>1155</v>
      </c>
      <c r="B376" s="782">
        <f t="shared" si="107"/>
        <v>4</v>
      </c>
      <c r="C376" s="885"/>
      <c r="D376" s="800"/>
      <c r="E376" s="800"/>
      <c r="F376" s="1432" t="s">
        <v>1156</v>
      </c>
      <c r="G376" s="1433"/>
      <c r="H376" s="801">
        <v>0</v>
      </c>
      <c r="I376" s="801">
        <v>0</v>
      </c>
      <c r="J376" s="801">
        <v>0</v>
      </c>
      <c r="K376" s="867">
        <v>0</v>
      </c>
      <c r="L376" s="868">
        <f t="shared" si="120"/>
        <v>0</v>
      </c>
      <c r="O376" s="805">
        <f t="shared" si="103"/>
        <v>0</v>
      </c>
      <c r="P376" s="806" t="str">
        <f t="shared" si="104"/>
        <v/>
      </c>
      <c r="Q376" s="805">
        <f t="shared" si="105"/>
        <v>0</v>
      </c>
      <c r="R376" s="806" t="str">
        <f t="shared" si="106"/>
        <v/>
      </c>
      <c r="S376" s="805">
        <f t="shared" si="121"/>
        <v>0</v>
      </c>
      <c r="T376" s="806" t="str">
        <f t="shared" si="109"/>
        <v/>
      </c>
      <c r="U376" s="798">
        <f t="shared" si="111"/>
        <v>4</v>
      </c>
    </row>
    <row r="377" spans="1:21" ht="11.25" customHeight="1" x14ac:dyDescent="0.25">
      <c r="A377" s="799" t="s">
        <v>78</v>
      </c>
      <c r="B377" s="782">
        <f t="shared" si="107"/>
        <v>4</v>
      </c>
      <c r="C377" s="885"/>
      <c r="D377" s="800"/>
      <c r="E377" s="800"/>
      <c r="F377" s="1432" t="s">
        <v>1157</v>
      </c>
      <c r="G377" s="1433"/>
      <c r="H377" s="801">
        <f t="shared" ref="H377:L377" si="131">H378+H380+H382</f>
        <v>-37491992.759999998</v>
      </c>
      <c r="I377" s="801">
        <f t="shared" si="131"/>
        <v>-42437534.490000002</v>
      </c>
      <c r="J377" s="801">
        <f t="shared" si="131"/>
        <v>-47051450</v>
      </c>
      <c r="K377" s="801">
        <f t="shared" si="131"/>
        <v>-47980334.475600101</v>
      </c>
      <c r="L377" s="802">
        <f t="shared" si="131"/>
        <v>-50657591.7744001</v>
      </c>
      <c r="O377" s="805">
        <f t="shared" si="103"/>
        <v>3606141.7744001001</v>
      </c>
      <c r="P377" s="806">
        <f t="shared" si="104"/>
        <v>1.0766425216311102</v>
      </c>
      <c r="Q377" s="805">
        <f t="shared" si="105"/>
        <v>8220057.284400098</v>
      </c>
      <c r="R377" s="806">
        <f t="shared" si="106"/>
        <v>1.1936978050960307</v>
      </c>
      <c r="S377" s="805">
        <f t="shared" si="121"/>
        <v>2677257.2987999991</v>
      </c>
      <c r="T377" s="806">
        <f t="shared" si="109"/>
        <v>1.0557990545097491</v>
      </c>
      <c r="U377" s="798">
        <f t="shared" si="111"/>
        <v>4</v>
      </c>
    </row>
    <row r="378" spans="1:21" ht="11.25" customHeight="1" x14ac:dyDescent="0.25">
      <c r="A378" s="807" t="s">
        <v>1158</v>
      </c>
      <c r="B378" s="782">
        <f t="shared" si="107"/>
        <v>7</v>
      </c>
      <c r="C378" s="807"/>
      <c r="D378" s="808"/>
      <c r="E378" s="808"/>
      <c r="F378" s="1423" t="s">
        <v>1159</v>
      </c>
      <c r="G378" s="1424"/>
      <c r="H378" s="809">
        <f t="shared" ref="H378:L378" si="132">SUM(H379)</f>
        <v>27082.23</v>
      </c>
      <c r="I378" s="809">
        <f t="shared" si="132"/>
        <v>28780.69</v>
      </c>
      <c r="J378" s="809">
        <f t="shared" si="132"/>
        <v>0</v>
      </c>
      <c r="K378" s="810">
        <f t="shared" si="132"/>
        <v>0</v>
      </c>
      <c r="L378" s="811">
        <f t="shared" si="132"/>
        <v>0</v>
      </c>
      <c r="O378" s="649">
        <f t="shared" si="103"/>
        <v>0</v>
      </c>
      <c r="P378" s="797" t="str">
        <f t="shared" si="104"/>
        <v/>
      </c>
      <c r="Q378" s="649">
        <f t="shared" si="105"/>
        <v>28780.69</v>
      </c>
      <c r="R378" s="797">
        <f t="shared" si="106"/>
        <v>0</v>
      </c>
      <c r="S378" s="649"/>
      <c r="T378" s="797" t="str">
        <f t="shared" si="109"/>
        <v/>
      </c>
      <c r="U378" s="798">
        <f t="shared" si="111"/>
        <v>7</v>
      </c>
    </row>
    <row r="379" spans="1:21" ht="11.25" customHeight="1" x14ac:dyDescent="0.25">
      <c r="A379" s="814" t="s">
        <v>1160</v>
      </c>
      <c r="B379" s="782">
        <f t="shared" si="107"/>
        <v>11</v>
      </c>
      <c r="C379" s="815"/>
      <c r="D379" s="733"/>
      <c r="E379" s="733"/>
      <c r="F379" s="1421" t="s">
        <v>1161</v>
      </c>
      <c r="G379" s="1422"/>
      <c r="H379" s="816">
        <v>27082.23</v>
      </c>
      <c r="I379" s="816">
        <v>28780.69</v>
      </c>
      <c r="J379" s="816">
        <v>0</v>
      </c>
      <c r="K379" s="817">
        <v>0</v>
      </c>
      <c r="L379" s="818"/>
      <c r="O379" s="649">
        <f t="shared" si="103"/>
        <v>0</v>
      </c>
      <c r="P379" s="797" t="str">
        <f t="shared" si="104"/>
        <v/>
      </c>
      <c r="Q379" s="649">
        <f t="shared" si="105"/>
        <v>28780.69</v>
      </c>
      <c r="R379" s="797">
        <f t="shared" si="106"/>
        <v>0</v>
      </c>
      <c r="S379" s="649"/>
      <c r="T379" s="797" t="str">
        <f t="shared" si="109"/>
        <v/>
      </c>
      <c r="U379" s="798">
        <f t="shared" si="111"/>
        <v>11</v>
      </c>
    </row>
    <row r="380" spans="1:21" ht="11.25" customHeight="1" x14ac:dyDescent="0.25">
      <c r="A380" s="807" t="s">
        <v>1162</v>
      </c>
      <c r="B380" s="782">
        <f t="shared" si="107"/>
        <v>7</v>
      </c>
      <c r="C380" s="807"/>
      <c r="D380" s="808"/>
      <c r="E380" s="808"/>
      <c r="F380" s="1423" t="s">
        <v>1163</v>
      </c>
      <c r="G380" s="1424"/>
      <c r="H380" s="809">
        <f t="shared" ref="H380:L380" si="133">SUM(H381)</f>
        <v>-37491992.759999998</v>
      </c>
      <c r="I380" s="809">
        <f t="shared" si="133"/>
        <v>-42437534.490000002</v>
      </c>
      <c r="J380" s="809">
        <f t="shared" si="133"/>
        <v>-47051450</v>
      </c>
      <c r="K380" s="809">
        <f t="shared" si="133"/>
        <v>-47980334.475600101</v>
      </c>
      <c r="L380" s="811">
        <f t="shared" si="133"/>
        <v>-50657591.7744001</v>
      </c>
      <c r="O380" s="649">
        <f t="shared" si="103"/>
        <v>3606141.7744001001</v>
      </c>
      <c r="P380" s="797">
        <f t="shared" si="104"/>
        <v>1.0766425216311102</v>
      </c>
      <c r="Q380" s="649">
        <f t="shared" si="105"/>
        <v>8220057.284400098</v>
      </c>
      <c r="R380" s="797">
        <f t="shared" si="106"/>
        <v>1.1936978050960307</v>
      </c>
      <c r="S380" s="649"/>
      <c r="T380" s="797">
        <f t="shared" si="109"/>
        <v>1.0557990545097491</v>
      </c>
      <c r="U380" s="798">
        <f t="shared" si="111"/>
        <v>7</v>
      </c>
    </row>
    <row r="381" spans="1:21" ht="11.25" customHeight="1" x14ac:dyDescent="0.25">
      <c r="A381" s="814" t="s">
        <v>1164</v>
      </c>
      <c r="B381" s="782">
        <f t="shared" si="107"/>
        <v>11</v>
      </c>
      <c r="C381" s="826" t="s">
        <v>865</v>
      </c>
      <c r="D381" s="826" t="s">
        <v>400</v>
      </c>
      <c r="E381" s="826" t="s">
        <v>866</v>
      </c>
      <c r="F381" s="1421" t="s">
        <v>1165</v>
      </c>
      <c r="G381" s="1422"/>
      <c r="H381" s="816">
        <v>-37491992.759999998</v>
      </c>
      <c r="I381" s="816">
        <v>-42437534.490000002</v>
      </c>
      <c r="J381" s="816">
        <v>-47051450</v>
      </c>
      <c r="K381" s="23">
        <v>-47980334.475600101</v>
      </c>
      <c r="L381" s="824">
        <v>-50657591.7744001</v>
      </c>
      <c r="O381" s="649">
        <f t="shared" si="103"/>
        <v>3606141.7744001001</v>
      </c>
      <c r="P381" s="797">
        <f t="shared" si="104"/>
        <v>1.0766425216311102</v>
      </c>
      <c r="Q381" s="649">
        <f t="shared" si="105"/>
        <v>8220057.284400098</v>
      </c>
      <c r="R381" s="797">
        <f t="shared" si="106"/>
        <v>1.1936978050960307</v>
      </c>
      <c r="S381" s="649"/>
      <c r="T381" s="797">
        <f t="shared" si="109"/>
        <v>1.0557990545097491</v>
      </c>
      <c r="U381" s="798">
        <f t="shared" si="111"/>
        <v>11</v>
      </c>
    </row>
    <row r="382" spans="1:21" ht="11.25" customHeight="1" x14ac:dyDescent="0.25">
      <c r="A382" s="807" t="s">
        <v>1166</v>
      </c>
      <c r="B382" s="782">
        <f t="shared" si="107"/>
        <v>7</v>
      </c>
      <c r="C382" s="807"/>
      <c r="D382" s="808"/>
      <c r="E382" s="808"/>
      <c r="F382" s="1423" t="s">
        <v>1167</v>
      </c>
      <c r="G382" s="1424"/>
      <c r="H382" s="809">
        <f t="shared" ref="H382:L382" si="134">SUM(H383)</f>
        <v>-27082.23</v>
      </c>
      <c r="I382" s="809">
        <f t="shared" si="134"/>
        <v>-28780.69</v>
      </c>
      <c r="J382" s="809">
        <f t="shared" si="134"/>
        <v>0</v>
      </c>
      <c r="K382" s="810">
        <f t="shared" si="134"/>
        <v>0</v>
      </c>
      <c r="L382" s="811">
        <f t="shared" si="134"/>
        <v>0</v>
      </c>
      <c r="O382" s="649">
        <f t="shared" si="103"/>
        <v>0</v>
      </c>
      <c r="P382" s="797" t="str">
        <f t="shared" si="104"/>
        <v/>
      </c>
      <c r="Q382" s="649">
        <f t="shared" si="105"/>
        <v>-28780.69</v>
      </c>
      <c r="R382" s="797">
        <f t="shared" si="106"/>
        <v>0</v>
      </c>
      <c r="S382" s="649"/>
      <c r="T382" s="797" t="str">
        <f t="shared" si="109"/>
        <v/>
      </c>
      <c r="U382" s="798">
        <f t="shared" si="111"/>
        <v>7</v>
      </c>
    </row>
    <row r="383" spans="1:21" ht="11.25" customHeight="1" x14ac:dyDescent="0.25">
      <c r="A383" s="814" t="s">
        <v>1168</v>
      </c>
      <c r="B383" s="782">
        <f t="shared" si="107"/>
        <v>11</v>
      </c>
      <c r="C383" s="815"/>
      <c r="D383" s="733"/>
      <c r="E383" s="733"/>
      <c r="F383" s="1421" t="s">
        <v>1169</v>
      </c>
      <c r="G383" s="1422"/>
      <c r="H383" s="816">
        <v>-27082.23</v>
      </c>
      <c r="I383" s="816">
        <v>-28780.69</v>
      </c>
      <c r="J383" s="816">
        <v>0</v>
      </c>
      <c r="K383" s="817">
        <v>0</v>
      </c>
      <c r="L383" s="818"/>
      <c r="O383" s="649">
        <f t="shared" si="103"/>
        <v>0</v>
      </c>
      <c r="P383" s="797" t="str">
        <f t="shared" si="104"/>
        <v/>
      </c>
      <c r="Q383" s="649">
        <f t="shared" si="105"/>
        <v>-28780.69</v>
      </c>
      <c r="R383" s="797">
        <f t="shared" si="106"/>
        <v>0</v>
      </c>
      <c r="S383" s="649"/>
      <c r="T383" s="797" t="str">
        <f t="shared" si="109"/>
        <v/>
      </c>
      <c r="U383" s="798">
        <f t="shared" si="111"/>
        <v>11</v>
      </c>
    </row>
    <row r="384" spans="1:21" ht="11.25" customHeight="1" x14ac:dyDescent="0.25">
      <c r="A384" s="799" t="s">
        <v>1170</v>
      </c>
      <c r="B384" s="782">
        <f t="shared" si="107"/>
        <v>4</v>
      </c>
      <c r="C384" s="799"/>
      <c r="D384" s="800"/>
      <c r="E384" s="800"/>
      <c r="F384" s="1432" t="s">
        <v>1171</v>
      </c>
      <c r="G384" s="1433"/>
      <c r="H384" s="801">
        <f t="shared" ref="H384:L384" si="135">H385</f>
        <v>0</v>
      </c>
      <c r="I384" s="801">
        <f t="shared" si="135"/>
        <v>0</v>
      </c>
      <c r="J384" s="801">
        <f t="shared" si="135"/>
        <v>0</v>
      </c>
      <c r="K384" s="801">
        <f t="shared" si="135"/>
        <v>0</v>
      </c>
      <c r="L384" s="802">
        <f t="shared" si="135"/>
        <v>0</v>
      </c>
      <c r="O384" s="805">
        <f t="shared" si="103"/>
        <v>0</v>
      </c>
      <c r="P384" s="806" t="str">
        <f t="shared" si="104"/>
        <v/>
      </c>
      <c r="Q384" s="805">
        <f t="shared" si="105"/>
        <v>0</v>
      </c>
      <c r="R384" s="806" t="str">
        <f t="shared" si="106"/>
        <v/>
      </c>
      <c r="S384" s="805">
        <f t="shared" si="121"/>
        <v>0</v>
      </c>
      <c r="T384" s="806" t="str">
        <f t="shared" si="109"/>
        <v/>
      </c>
      <c r="U384" s="798">
        <f t="shared" si="111"/>
        <v>4</v>
      </c>
    </row>
    <row r="385" spans="1:21" ht="11.25" customHeight="1" x14ac:dyDescent="0.25">
      <c r="A385" s="807" t="s">
        <v>1172</v>
      </c>
      <c r="B385" s="782">
        <f t="shared" si="107"/>
        <v>7</v>
      </c>
      <c r="C385" s="807"/>
      <c r="D385" s="808"/>
      <c r="E385" s="808"/>
      <c r="F385" s="1423" t="s">
        <v>1173</v>
      </c>
      <c r="G385" s="1424"/>
      <c r="H385" s="809">
        <f t="shared" ref="H385:L385" si="136">SUM(H386:H387)</f>
        <v>0</v>
      </c>
      <c r="I385" s="809">
        <f t="shared" si="136"/>
        <v>0</v>
      </c>
      <c r="J385" s="809">
        <f t="shared" si="136"/>
        <v>0</v>
      </c>
      <c r="K385" s="810">
        <f t="shared" si="136"/>
        <v>0</v>
      </c>
      <c r="L385" s="811">
        <f t="shared" si="136"/>
        <v>0</v>
      </c>
      <c r="O385" s="649">
        <f t="shared" si="103"/>
        <v>0</v>
      </c>
      <c r="P385" s="797" t="str">
        <f t="shared" si="104"/>
        <v/>
      </c>
      <c r="Q385" s="649">
        <f t="shared" si="105"/>
        <v>0</v>
      </c>
      <c r="R385" s="797" t="str">
        <f t="shared" si="106"/>
        <v/>
      </c>
      <c r="S385" s="649"/>
      <c r="T385" s="797" t="str">
        <f t="shared" si="109"/>
        <v/>
      </c>
      <c r="U385" s="798">
        <f t="shared" si="111"/>
        <v>7</v>
      </c>
    </row>
    <row r="386" spans="1:21" ht="11.25" customHeight="1" x14ac:dyDescent="0.25">
      <c r="A386" s="814" t="s">
        <v>1174</v>
      </c>
      <c r="B386" s="782">
        <f t="shared" si="107"/>
        <v>11</v>
      </c>
      <c r="C386" s="871" t="s">
        <v>865</v>
      </c>
      <c r="D386" s="871" t="s">
        <v>400</v>
      </c>
      <c r="E386" s="871" t="s">
        <v>866</v>
      </c>
      <c r="F386" s="1438" t="s">
        <v>1175</v>
      </c>
      <c r="G386" s="1439"/>
      <c r="H386" s="844"/>
      <c r="I386" s="844"/>
      <c r="J386" s="844"/>
      <c r="K386" s="845">
        <v>0</v>
      </c>
      <c r="L386" s="884"/>
      <c r="O386" s="649">
        <f t="shared" si="103"/>
        <v>0</v>
      </c>
      <c r="P386" s="797" t="str">
        <f t="shared" si="104"/>
        <v/>
      </c>
      <c r="Q386" s="649">
        <f t="shared" si="105"/>
        <v>0</v>
      </c>
      <c r="R386" s="797" t="str">
        <f t="shared" si="106"/>
        <v/>
      </c>
      <c r="S386" s="649"/>
      <c r="T386" s="797" t="str">
        <f t="shared" si="109"/>
        <v/>
      </c>
      <c r="U386" s="798">
        <f t="shared" si="111"/>
        <v>11</v>
      </c>
    </row>
    <row r="387" spans="1:21" ht="11.25" customHeight="1" x14ac:dyDescent="0.25">
      <c r="A387" s="814" t="s">
        <v>1176</v>
      </c>
      <c r="B387" s="782">
        <f t="shared" si="107"/>
        <v>11</v>
      </c>
      <c r="C387" s="826" t="s">
        <v>865</v>
      </c>
      <c r="D387" s="826" t="s">
        <v>400</v>
      </c>
      <c r="E387" s="826" t="s">
        <v>866</v>
      </c>
      <c r="F387" s="1421" t="s">
        <v>1177</v>
      </c>
      <c r="G387" s="1422"/>
      <c r="H387" s="816">
        <v>0</v>
      </c>
      <c r="I387" s="816">
        <v>0</v>
      </c>
      <c r="J387" s="816">
        <v>0</v>
      </c>
      <c r="K387" s="817">
        <v>0</v>
      </c>
      <c r="L387" s="818"/>
      <c r="O387" s="649">
        <f t="shared" si="103"/>
        <v>0</v>
      </c>
      <c r="P387" s="797" t="str">
        <f t="shared" si="104"/>
        <v/>
      </c>
      <c r="Q387" s="649">
        <f t="shared" si="105"/>
        <v>0</v>
      </c>
      <c r="R387" s="797" t="str">
        <f t="shared" si="106"/>
        <v/>
      </c>
      <c r="S387" s="649"/>
      <c r="T387" s="797" t="str">
        <f t="shared" si="109"/>
        <v/>
      </c>
      <c r="U387" s="798">
        <f t="shared" si="111"/>
        <v>11</v>
      </c>
    </row>
    <row r="388" spans="1:21" ht="11.25" customHeight="1" x14ac:dyDescent="0.25">
      <c r="A388" s="792" t="s">
        <v>1178</v>
      </c>
      <c r="B388" s="782">
        <f t="shared" si="107"/>
        <v>3</v>
      </c>
      <c r="C388" s="792"/>
      <c r="D388" s="793"/>
      <c r="E388" s="793"/>
      <c r="F388" s="1430" t="s">
        <v>1179</v>
      </c>
      <c r="G388" s="1431"/>
      <c r="H388" s="794">
        <f t="shared" ref="H388:L388" si="137">H389+H392+H395</f>
        <v>-201467.57</v>
      </c>
      <c r="I388" s="794">
        <f t="shared" si="137"/>
        <v>-215133.12</v>
      </c>
      <c r="J388" s="794">
        <f t="shared" si="137"/>
        <v>-230633.58489129998</v>
      </c>
      <c r="K388" s="794">
        <f t="shared" si="137"/>
        <v>-64514</v>
      </c>
      <c r="L388" s="796">
        <f t="shared" si="137"/>
        <v>-221000</v>
      </c>
      <c r="O388" s="649">
        <f t="shared" si="103"/>
        <v>-9633.5848912999791</v>
      </c>
      <c r="P388" s="797">
        <f t="shared" si="104"/>
        <v>0.95822991306387406</v>
      </c>
      <c r="Q388" s="649">
        <f t="shared" si="105"/>
        <v>5866.8800000000047</v>
      </c>
      <c r="R388" s="797">
        <f t="shared" si="106"/>
        <v>1.027270928809102</v>
      </c>
      <c r="S388" s="649"/>
      <c r="T388" s="797">
        <f t="shared" si="109"/>
        <v>3.4256130452304925</v>
      </c>
      <c r="U388" s="798">
        <f t="shared" si="111"/>
        <v>3</v>
      </c>
    </row>
    <row r="389" spans="1:21" ht="11.25" customHeight="1" x14ac:dyDescent="0.25">
      <c r="A389" s="799" t="s">
        <v>80</v>
      </c>
      <c r="B389" s="782">
        <f t="shared" si="107"/>
        <v>4</v>
      </c>
      <c r="C389" s="885"/>
      <c r="D389" s="800"/>
      <c r="E389" s="800"/>
      <c r="F389" s="1432" t="s">
        <v>1180</v>
      </c>
      <c r="G389" s="1433"/>
      <c r="H389" s="801">
        <f t="shared" ref="H389:L389" si="138">H390</f>
        <v>-95037</v>
      </c>
      <c r="I389" s="801">
        <f t="shared" si="138"/>
        <v>-98598</v>
      </c>
      <c r="J389" s="801">
        <f t="shared" si="138"/>
        <v>-95633.584891323</v>
      </c>
      <c r="K389" s="801">
        <f t="shared" si="138"/>
        <v>0</v>
      </c>
      <c r="L389" s="802">
        <f t="shared" si="138"/>
        <v>-110000</v>
      </c>
      <c r="O389" s="805">
        <f t="shared" si="103"/>
        <v>14366.415108677</v>
      </c>
      <c r="P389" s="806">
        <f t="shared" si="104"/>
        <v>1.1502235341799938</v>
      </c>
      <c r="Q389" s="805">
        <f t="shared" si="105"/>
        <v>11402</v>
      </c>
      <c r="R389" s="806">
        <f t="shared" si="106"/>
        <v>1.1156412908983955</v>
      </c>
      <c r="S389" s="805">
        <f t="shared" si="121"/>
        <v>110000</v>
      </c>
      <c r="T389" s="806" t="str">
        <f t="shared" si="109"/>
        <v/>
      </c>
      <c r="U389" s="798">
        <f t="shared" si="111"/>
        <v>4</v>
      </c>
    </row>
    <row r="390" spans="1:21" ht="11.25" customHeight="1" x14ac:dyDescent="0.25">
      <c r="A390" s="807" t="s">
        <v>1181</v>
      </c>
      <c r="B390" s="782">
        <f t="shared" si="107"/>
        <v>7</v>
      </c>
      <c r="C390" s="807"/>
      <c r="D390" s="808"/>
      <c r="E390" s="808"/>
      <c r="F390" s="1423" t="s">
        <v>1182</v>
      </c>
      <c r="G390" s="1424"/>
      <c r="H390" s="809">
        <f t="shared" ref="H390:L390" si="139">SUM(H391)</f>
        <v>-95037</v>
      </c>
      <c r="I390" s="809">
        <f t="shared" si="139"/>
        <v>-98598</v>
      </c>
      <c r="J390" s="809">
        <f t="shared" si="139"/>
        <v>-95633.584891323</v>
      </c>
      <c r="K390" s="810">
        <f t="shared" si="139"/>
        <v>0</v>
      </c>
      <c r="L390" s="811">
        <f t="shared" si="139"/>
        <v>-110000</v>
      </c>
      <c r="O390" s="649">
        <f t="shared" si="103"/>
        <v>14366.415108677</v>
      </c>
      <c r="P390" s="797">
        <f t="shared" si="104"/>
        <v>1.1502235341799938</v>
      </c>
      <c r="Q390" s="649">
        <f t="shared" si="105"/>
        <v>11402</v>
      </c>
      <c r="R390" s="797">
        <f t="shared" si="106"/>
        <v>1.1156412908983955</v>
      </c>
      <c r="S390" s="649"/>
      <c r="T390" s="797" t="str">
        <f t="shared" si="109"/>
        <v/>
      </c>
      <c r="U390" s="798">
        <f t="shared" si="111"/>
        <v>7</v>
      </c>
    </row>
    <row r="391" spans="1:21" ht="11.25" customHeight="1" x14ac:dyDescent="0.25">
      <c r="A391" s="814" t="s">
        <v>1183</v>
      </c>
      <c r="B391" s="782">
        <f t="shared" si="107"/>
        <v>11</v>
      </c>
      <c r="C391" s="822" t="s">
        <v>365</v>
      </c>
      <c r="D391" s="823" t="s">
        <v>433</v>
      </c>
      <c r="E391" s="823" t="s">
        <v>996</v>
      </c>
      <c r="F391" s="1421" t="s">
        <v>1184</v>
      </c>
      <c r="G391" s="1422"/>
      <c r="H391" s="816">
        <v>-95037</v>
      </c>
      <c r="I391" s="816">
        <v>-98598</v>
      </c>
      <c r="J391" s="816">
        <v>-95633.584891323</v>
      </c>
      <c r="K391" s="817">
        <v>0</v>
      </c>
      <c r="L391" s="824">
        <v>-110000</v>
      </c>
      <c r="O391" s="649">
        <f t="shared" si="103"/>
        <v>14366.415108677</v>
      </c>
      <c r="P391" s="797">
        <f t="shared" si="104"/>
        <v>1.1502235341799938</v>
      </c>
      <c r="Q391" s="649">
        <f t="shared" si="105"/>
        <v>11402</v>
      </c>
      <c r="R391" s="797">
        <f t="shared" si="106"/>
        <v>1.1156412908983955</v>
      </c>
      <c r="S391" s="649"/>
      <c r="T391" s="797" t="str">
        <f t="shared" si="109"/>
        <v/>
      </c>
      <c r="U391" s="798">
        <f t="shared" si="111"/>
        <v>11</v>
      </c>
    </row>
    <row r="392" spans="1:21" ht="11.25" customHeight="1" x14ac:dyDescent="0.25">
      <c r="A392" s="799" t="s">
        <v>82</v>
      </c>
      <c r="B392" s="782">
        <f t="shared" si="107"/>
        <v>4</v>
      </c>
      <c r="C392" s="799"/>
      <c r="D392" s="800"/>
      <c r="E392" s="800"/>
      <c r="F392" s="1432" t="s">
        <v>1185</v>
      </c>
      <c r="G392" s="1433"/>
      <c r="H392" s="801">
        <f t="shared" ref="H392:L392" si="140">H393</f>
        <v>-87528</v>
      </c>
      <c r="I392" s="801">
        <f t="shared" si="140"/>
        <v>-84880</v>
      </c>
      <c r="J392" s="801">
        <f t="shared" si="140"/>
        <v>-110000.000000001</v>
      </c>
      <c r="K392" s="801">
        <f t="shared" si="140"/>
        <v>0</v>
      </c>
      <c r="L392" s="802">
        <f t="shared" si="140"/>
        <v>-86000</v>
      </c>
      <c r="O392" s="805">
        <f t="shared" si="103"/>
        <v>-24000.000000001004</v>
      </c>
      <c r="P392" s="806">
        <f t="shared" si="104"/>
        <v>0.78181818181817464</v>
      </c>
      <c r="Q392" s="805">
        <f t="shared" si="105"/>
        <v>1120</v>
      </c>
      <c r="R392" s="806">
        <f t="shared" si="106"/>
        <v>1.0131950989632421</v>
      </c>
      <c r="S392" s="805">
        <f t="shared" si="121"/>
        <v>86000</v>
      </c>
      <c r="T392" s="806" t="str">
        <f t="shared" si="109"/>
        <v/>
      </c>
      <c r="U392" s="798">
        <f t="shared" si="111"/>
        <v>4</v>
      </c>
    </row>
    <row r="393" spans="1:21" ht="11.25" customHeight="1" x14ac:dyDescent="0.25">
      <c r="A393" s="807" t="s">
        <v>1186</v>
      </c>
      <c r="B393" s="782">
        <f t="shared" si="107"/>
        <v>7</v>
      </c>
      <c r="C393" s="819"/>
      <c r="D393" s="808"/>
      <c r="E393" s="808"/>
      <c r="F393" s="1423" t="s">
        <v>1187</v>
      </c>
      <c r="G393" s="1424"/>
      <c r="H393" s="809">
        <f t="shared" ref="H393:L393" si="141">SUM(H394)</f>
        <v>-87528</v>
      </c>
      <c r="I393" s="809">
        <f t="shared" si="141"/>
        <v>-84880</v>
      </c>
      <c r="J393" s="809">
        <f t="shared" si="141"/>
        <v>-110000.000000001</v>
      </c>
      <c r="K393" s="810">
        <f t="shared" si="141"/>
        <v>0</v>
      </c>
      <c r="L393" s="811">
        <f t="shared" si="141"/>
        <v>-86000</v>
      </c>
      <c r="O393" s="649">
        <f t="shared" si="103"/>
        <v>-24000.000000001004</v>
      </c>
      <c r="P393" s="797">
        <f t="shared" si="104"/>
        <v>0.78181818181817464</v>
      </c>
      <c r="Q393" s="649">
        <f t="shared" si="105"/>
        <v>1120</v>
      </c>
      <c r="R393" s="797">
        <f t="shared" si="106"/>
        <v>1.0131950989632421</v>
      </c>
      <c r="S393" s="649"/>
      <c r="T393" s="797" t="str">
        <f t="shared" si="109"/>
        <v/>
      </c>
      <c r="U393" s="798">
        <f t="shared" si="111"/>
        <v>7</v>
      </c>
    </row>
    <row r="394" spans="1:21" ht="11.25" customHeight="1" x14ac:dyDescent="0.25">
      <c r="A394" s="814" t="s">
        <v>1188</v>
      </c>
      <c r="B394" s="782">
        <f t="shared" si="107"/>
        <v>11</v>
      </c>
      <c r="C394" s="822" t="s">
        <v>365</v>
      </c>
      <c r="D394" s="823" t="s">
        <v>433</v>
      </c>
      <c r="E394" s="823" t="s">
        <v>996</v>
      </c>
      <c r="F394" s="1421" t="s">
        <v>1189</v>
      </c>
      <c r="G394" s="1422"/>
      <c r="H394" s="816">
        <v>-87528</v>
      </c>
      <c r="I394" s="816">
        <v>-84880</v>
      </c>
      <c r="J394" s="816">
        <v>-110000.000000001</v>
      </c>
      <c r="K394" s="817">
        <v>0</v>
      </c>
      <c r="L394" s="824">
        <v>-86000</v>
      </c>
      <c r="O394" s="649">
        <f t="shared" si="103"/>
        <v>-24000.000000001004</v>
      </c>
      <c r="P394" s="797">
        <f t="shared" si="104"/>
        <v>0.78181818181817464</v>
      </c>
      <c r="Q394" s="649">
        <f t="shared" si="105"/>
        <v>1120</v>
      </c>
      <c r="R394" s="797">
        <f t="shared" si="106"/>
        <v>1.0131950989632421</v>
      </c>
      <c r="S394" s="649"/>
      <c r="T394" s="797" t="str">
        <f t="shared" si="109"/>
        <v/>
      </c>
      <c r="U394" s="798">
        <f t="shared" si="111"/>
        <v>11</v>
      </c>
    </row>
    <row r="395" spans="1:21" ht="11.25" customHeight="1" x14ac:dyDescent="0.25">
      <c r="A395" s="799" t="s">
        <v>84</v>
      </c>
      <c r="B395" s="782">
        <f t="shared" si="107"/>
        <v>4</v>
      </c>
      <c r="C395" s="799"/>
      <c r="D395" s="800"/>
      <c r="E395" s="800"/>
      <c r="F395" s="1432" t="s">
        <v>1190</v>
      </c>
      <c r="G395" s="1433"/>
      <c r="H395" s="801">
        <f t="shared" ref="H395:L395" si="142">H396</f>
        <v>-18902.57</v>
      </c>
      <c r="I395" s="801">
        <f t="shared" si="142"/>
        <v>-31655.120000000003</v>
      </c>
      <c r="J395" s="801">
        <f t="shared" si="142"/>
        <v>-24999.999999976</v>
      </c>
      <c r="K395" s="886">
        <v>-64514</v>
      </c>
      <c r="L395" s="802">
        <f t="shared" si="142"/>
        <v>-25000</v>
      </c>
      <c r="O395" s="805">
        <f t="shared" ref="O395:O458" si="143">-L395+J395</f>
        <v>2.399974619038403E-8</v>
      </c>
      <c r="P395" s="806">
        <f t="shared" ref="P395:P458" si="144">IF(J395=0,"",L395/J395)</f>
        <v>1.0000000000009599</v>
      </c>
      <c r="Q395" s="805">
        <f t="shared" ref="Q395:Q458" si="145">-L395+I395</f>
        <v>-6655.1200000000026</v>
      </c>
      <c r="R395" s="806">
        <f t="shared" ref="R395:R458" si="146">IF(I395=0,"",L395/I395)</f>
        <v>0.78976165625023687</v>
      </c>
      <c r="S395" s="805">
        <f t="shared" si="121"/>
        <v>-39514</v>
      </c>
      <c r="T395" s="806">
        <f t="shared" si="109"/>
        <v>0.38751278792200144</v>
      </c>
      <c r="U395" s="798">
        <f t="shared" si="111"/>
        <v>4</v>
      </c>
    </row>
    <row r="396" spans="1:21" ht="11.25" customHeight="1" x14ac:dyDescent="0.25">
      <c r="A396" s="807" t="s">
        <v>1191</v>
      </c>
      <c r="B396" s="782">
        <f t="shared" ref="B396:B459" si="147">LEN(A396)</f>
        <v>7</v>
      </c>
      <c r="C396" s="807"/>
      <c r="D396" s="808"/>
      <c r="E396" s="808"/>
      <c r="F396" s="1423" t="s">
        <v>1192</v>
      </c>
      <c r="G396" s="1424"/>
      <c r="H396" s="809">
        <f t="shared" ref="H396:L396" si="148">SUM(H397:H401)</f>
        <v>-18902.57</v>
      </c>
      <c r="I396" s="809">
        <f t="shared" si="148"/>
        <v>-31655.120000000003</v>
      </c>
      <c r="J396" s="809">
        <f t="shared" si="148"/>
        <v>-24999.999999976</v>
      </c>
      <c r="K396" s="810">
        <f t="shared" si="148"/>
        <v>0</v>
      </c>
      <c r="L396" s="811">
        <f t="shared" si="148"/>
        <v>-25000</v>
      </c>
      <c r="O396" s="649">
        <f t="shared" si="143"/>
        <v>2.399974619038403E-8</v>
      </c>
      <c r="P396" s="797">
        <f t="shared" si="144"/>
        <v>1.0000000000009599</v>
      </c>
      <c r="Q396" s="649">
        <f t="shared" si="145"/>
        <v>-6655.1200000000026</v>
      </c>
      <c r="R396" s="797">
        <f t="shared" si="146"/>
        <v>0.78976165625023687</v>
      </c>
      <c r="S396" s="649"/>
      <c r="T396" s="797" t="str">
        <f t="shared" si="109"/>
        <v/>
      </c>
      <c r="U396" s="798">
        <f t="shared" si="111"/>
        <v>7</v>
      </c>
    </row>
    <row r="397" spans="1:21" ht="11.25" customHeight="1" x14ac:dyDescent="0.25">
      <c r="A397" s="814" t="s">
        <v>1193</v>
      </c>
      <c r="B397" s="782">
        <f t="shared" si="147"/>
        <v>11</v>
      </c>
      <c r="C397" s="822"/>
      <c r="D397" s="823"/>
      <c r="E397" s="823"/>
      <c r="F397" s="1421" t="s">
        <v>1194</v>
      </c>
      <c r="G397" s="1422"/>
      <c r="H397" s="816">
        <v>0</v>
      </c>
      <c r="I397" s="816">
        <v>0</v>
      </c>
      <c r="J397" s="816">
        <v>0</v>
      </c>
      <c r="K397" s="817">
        <v>0</v>
      </c>
      <c r="L397" s="818"/>
      <c r="O397" s="649">
        <f t="shared" si="143"/>
        <v>0</v>
      </c>
      <c r="P397" s="797" t="str">
        <f t="shared" si="144"/>
        <v/>
      </c>
      <c r="Q397" s="649">
        <f t="shared" si="145"/>
        <v>0</v>
      </c>
      <c r="R397" s="797" t="str">
        <f t="shared" si="146"/>
        <v/>
      </c>
      <c r="S397" s="649"/>
      <c r="T397" s="797" t="str">
        <f t="shared" ref="T397:T460" si="149">IF(K397=0,"",L397/K397)</f>
        <v/>
      </c>
      <c r="U397" s="798">
        <f t="shared" si="111"/>
        <v>11</v>
      </c>
    </row>
    <row r="398" spans="1:21" ht="11.25" customHeight="1" x14ac:dyDescent="0.25">
      <c r="A398" s="814" t="s">
        <v>1195</v>
      </c>
      <c r="B398" s="782">
        <f t="shared" si="147"/>
        <v>11</v>
      </c>
      <c r="C398" s="822" t="s">
        <v>365</v>
      </c>
      <c r="D398" s="823" t="s">
        <v>433</v>
      </c>
      <c r="E398" s="823" t="s">
        <v>366</v>
      </c>
      <c r="F398" s="1421" t="s">
        <v>1196</v>
      </c>
      <c r="G398" s="1422"/>
      <c r="H398" s="816">
        <v>49432.43</v>
      </c>
      <c r="I398" s="816">
        <v>57303.88</v>
      </c>
      <c r="J398" s="816">
        <v>0</v>
      </c>
      <c r="K398" s="817">
        <v>0</v>
      </c>
      <c r="L398" s="824">
        <v>0</v>
      </c>
      <c r="O398" s="649">
        <f t="shared" si="143"/>
        <v>0</v>
      </c>
      <c r="P398" s="797" t="str">
        <f t="shared" si="144"/>
        <v/>
      </c>
      <c r="Q398" s="649">
        <f t="shared" si="145"/>
        <v>57303.88</v>
      </c>
      <c r="R398" s="797">
        <f t="shared" si="146"/>
        <v>0</v>
      </c>
      <c r="S398" s="649"/>
      <c r="T398" s="797" t="str">
        <f t="shared" si="149"/>
        <v/>
      </c>
      <c r="U398" s="798">
        <f t="shared" si="111"/>
        <v>11</v>
      </c>
    </row>
    <row r="399" spans="1:21" ht="11.25" customHeight="1" x14ac:dyDescent="0.25">
      <c r="A399" s="814" t="s">
        <v>1197</v>
      </c>
      <c r="B399" s="782">
        <f t="shared" si="147"/>
        <v>11</v>
      </c>
      <c r="C399" s="822" t="s">
        <v>365</v>
      </c>
      <c r="D399" s="823" t="s">
        <v>400</v>
      </c>
      <c r="E399" s="823" t="s">
        <v>366</v>
      </c>
      <c r="F399" s="1421" t="s">
        <v>1198</v>
      </c>
      <c r="G399" s="1422"/>
      <c r="H399" s="816">
        <v>-48200</v>
      </c>
      <c r="I399" s="816">
        <v>-71620</v>
      </c>
      <c r="J399" s="816">
        <v>0</v>
      </c>
      <c r="K399" s="817">
        <v>0</v>
      </c>
      <c r="L399" s="818"/>
      <c r="O399" s="649">
        <f t="shared" si="143"/>
        <v>0</v>
      </c>
      <c r="P399" s="797" t="str">
        <f t="shared" si="144"/>
        <v/>
      </c>
      <c r="Q399" s="649">
        <f t="shared" si="145"/>
        <v>-71620</v>
      </c>
      <c r="R399" s="797">
        <f t="shared" si="146"/>
        <v>0</v>
      </c>
      <c r="S399" s="649"/>
      <c r="T399" s="797" t="str">
        <f t="shared" si="149"/>
        <v/>
      </c>
      <c r="U399" s="798">
        <f t="shared" ref="U399:U462" si="150">LEN(A399)</f>
        <v>11</v>
      </c>
    </row>
    <row r="400" spans="1:21" ht="11.25" customHeight="1" x14ac:dyDescent="0.25">
      <c r="A400" s="814" t="s">
        <v>1199</v>
      </c>
      <c r="B400" s="782">
        <f t="shared" si="147"/>
        <v>11</v>
      </c>
      <c r="C400" s="826" t="s">
        <v>365</v>
      </c>
      <c r="D400" s="826" t="s">
        <v>379</v>
      </c>
      <c r="E400" s="826" t="s">
        <v>380</v>
      </c>
      <c r="F400" s="1421" t="s">
        <v>1200</v>
      </c>
      <c r="G400" s="1422"/>
      <c r="H400" s="816">
        <v>-20135</v>
      </c>
      <c r="I400" s="816">
        <v>-17099</v>
      </c>
      <c r="J400" s="816">
        <v>-24999.999999976</v>
      </c>
      <c r="K400" s="817">
        <v>0</v>
      </c>
      <c r="L400" s="824">
        <v>-25000</v>
      </c>
      <c r="O400" s="649">
        <f t="shared" si="143"/>
        <v>2.399974619038403E-8</v>
      </c>
      <c r="P400" s="797">
        <f t="shared" si="144"/>
        <v>1.0000000000009599</v>
      </c>
      <c r="Q400" s="649">
        <f t="shared" si="145"/>
        <v>7901</v>
      </c>
      <c r="R400" s="797">
        <f t="shared" si="146"/>
        <v>1.462073805485701</v>
      </c>
      <c r="S400" s="649"/>
      <c r="T400" s="797" t="str">
        <f t="shared" si="149"/>
        <v/>
      </c>
      <c r="U400" s="798">
        <f t="shared" si="150"/>
        <v>11</v>
      </c>
    </row>
    <row r="401" spans="1:21" ht="11.25" customHeight="1" x14ac:dyDescent="0.25">
      <c r="A401" s="814" t="s">
        <v>1201</v>
      </c>
      <c r="B401" s="782">
        <f t="shared" si="147"/>
        <v>11</v>
      </c>
      <c r="C401" s="822" t="s">
        <v>365</v>
      </c>
      <c r="D401" s="823" t="s">
        <v>379</v>
      </c>
      <c r="E401" s="823" t="s">
        <v>366</v>
      </c>
      <c r="F401" s="1421" t="s">
        <v>1202</v>
      </c>
      <c r="G401" s="1422"/>
      <c r="H401" s="816">
        <v>0</v>
      </c>
      <c r="I401" s="816">
        <v>-240</v>
      </c>
      <c r="J401" s="816">
        <v>0</v>
      </c>
      <c r="K401" s="817">
        <v>0</v>
      </c>
      <c r="L401" s="824">
        <v>0</v>
      </c>
      <c r="O401" s="649">
        <f t="shared" si="143"/>
        <v>0</v>
      </c>
      <c r="P401" s="797" t="str">
        <f t="shared" si="144"/>
        <v/>
      </c>
      <c r="Q401" s="649">
        <f t="shared" si="145"/>
        <v>-240</v>
      </c>
      <c r="R401" s="797">
        <f t="shared" si="146"/>
        <v>0</v>
      </c>
      <c r="S401" s="649"/>
      <c r="T401" s="797" t="str">
        <f t="shared" si="149"/>
        <v/>
      </c>
      <c r="U401" s="798">
        <f t="shared" si="150"/>
        <v>11</v>
      </c>
    </row>
    <row r="402" spans="1:21" ht="11.25" customHeight="1" x14ac:dyDescent="0.25">
      <c r="A402" s="792" t="s">
        <v>1203</v>
      </c>
      <c r="B402" s="782">
        <f t="shared" si="147"/>
        <v>3</v>
      </c>
      <c r="C402" s="792"/>
      <c r="D402" s="793"/>
      <c r="E402" s="793"/>
      <c r="F402" s="1430" t="s">
        <v>1204</v>
      </c>
      <c r="G402" s="1431"/>
      <c r="H402" s="794">
        <f t="shared" ref="H402:L402" si="151">H403+H408+H418+H419+H424+H425+H426+H433+H434</f>
        <v>-63418481.770000003</v>
      </c>
      <c r="I402" s="794">
        <f t="shared" si="151"/>
        <v>-66223146.299999997</v>
      </c>
      <c r="J402" s="794">
        <f t="shared" si="151"/>
        <v>-73607999.999999925</v>
      </c>
      <c r="K402" s="795">
        <f t="shared" si="151"/>
        <v>-66417184</v>
      </c>
      <c r="L402" s="796">
        <f t="shared" si="151"/>
        <v>-66634456</v>
      </c>
      <c r="O402" s="649">
        <f t="shared" si="143"/>
        <v>-6973543.9999999255</v>
      </c>
      <c r="P402" s="797">
        <f t="shared" si="144"/>
        <v>0.90526105858059003</v>
      </c>
      <c r="Q402" s="649">
        <f t="shared" si="145"/>
        <v>411309.70000000298</v>
      </c>
      <c r="R402" s="797">
        <f t="shared" si="146"/>
        <v>1.0062109658477523</v>
      </c>
      <c r="S402" s="649">
        <f t="shared" ref="S402:S434" si="152">-L402+K402</f>
        <v>217272</v>
      </c>
      <c r="T402" s="797">
        <f t="shared" si="149"/>
        <v>1.003271322072312</v>
      </c>
      <c r="U402" s="798">
        <f t="shared" si="150"/>
        <v>3</v>
      </c>
    </row>
    <row r="403" spans="1:21" ht="11.25" customHeight="1" x14ac:dyDescent="0.25">
      <c r="A403" s="799" t="s">
        <v>1205</v>
      </c>
      <c r="B403" s="782">
        <f t="shared" si="147"/>
        <v>4</v>
      </c>
      <c r="C403" s="799"/>
      <c r="D403" s="800"/>
      <c r="E403" s="800"/>
      <c r="F403" s="1432" t="s">
        <v>1206</v>
      </c>
      <c r="G403" s="1433"/>
      <c r="H403" s="801">
        <f t="shared" ref="H403:L403" si="153">H404+H406</f>
        <v>-1022.42</v>
      </c>
      <c r="I403" s="801">
        <f t="shared" si="153"/>
        <v>-99536.13</v>
      </c>
      <c r="J403" s="801">
        <f t="shared" si="153"/>
        <v>0</v>
      </c>
      <c r="K403" s="886">
        <v>-243</v>
      </c>
      <c r="L403" s="802">
        <f t="shared" si="153"/>
        <v>0</v>
      </c>
      <c r="O403" s="805">
        <f t="shared" si="143"/>
        <v>0</v>
      </c>
      <c r="P403" s="806" t="str">
        <f t="shared" si="144"/>
        <v/>
      </c>
      <c r="Q403" s="805">
        <f t="shared" si="145"/>
        <v>-99536.13</v>
      </c>
      <c r="R403" s="806">
        <f t="shared" si="146"/>
        <v>0</v>
      </c>
      <c r="S403" s="805">
        <f t="shared" si="152"/>
        <v>-243</v>
      </c>
      <c r="T403" s="806">
        <f t="shared" si="149"/>
        <v>0</v>
      </c>
      <c r="U403" s="798">
        <f t="shared" si="150"/>
        <v>4</v>
      </c>
    </row>
    <row r="404" spans="1:21" ht="11.25" customHeight="1" x14ac:dyDescent="0.25">
      <c r="A404" s="807" t="s">
        <v>1207</v>
      </c>
      <c r="B404" s="782">
        <f t="shared" si="147"/>
        <v>7</v>
      </c>
      <c r="C404" s="807"/>
      <c r="D404" s="808"/>
      <c r="E404" s="808"/>
      <c r="F404" s="1423" t="s">
        <v>1208</v>
      </c>
      <c r="G404" s="1424"/>
      <c r="H404" s="809">
        <f t="shared" ref="H404:L404" si="154">SUM(H405)</f>
        <v>-1022.42</v>
      </c>
      <c r="I404" s="809">
        <f t="shared" si="154"/>
        <v>-18</v>
      </c>
      <c r="J404" s="809">
        <f t="shared" si="154"/>
        <v>0</v>
      </c>
      <c r="K404" s="810">
        <f t="shared" si="154"/>
        <v>0</v>
      </c>
      <c r="L404" s="811">
        <f t="shared" si="154"/>
        <v>0</v>
      </c>
      <c r="O404" s="649">
        <f t="shared" si="143"/>
        <v>0</v>
      </c>
      <c r="P404" s="797" t="str">
        <f t="shared" si="144"/>
        <v/>
      </c>
      <c r="Q404" s="649">
        <f t="shared" si="145"/>
        <v>-18</v>
      </c>
      <c r="R404" s="797">
        <f t="shared" si="146"/>
        <v>0</v>
      </c>
      <c r="S404" s="649"/>
      <c r="T404" s="797" t="str">
        <f t="shared" si="149"/>
        <v/>
      </c>
      <c r="U404" s="798">
        <f t="shared" si="150"/>
        <v>7</v>
      </c>
    </row>
    <row r="405" spans="1:21" ht="11.25" customHeight="1" x14ac:dyDescent="0.25">
      <c r="A405" s="814" t="s">
        <v>1209</v>
      </c>
      <c r="B405" s="782">
        <f t="shared" si="147"/>
        <v>11</v>
      </c>
      <c r="C405" s="815"/>
      <c r="D405" s="733"/>
      <c r="E405" s="733"/>
      <c r="F405" s="1421" t="s">
        <v>1210</v>
      </c>
      <c r="G405" s="1422"/>
      <c r="H405" s="816">
        <v>-1022.42</v>
      </c>
      <c r="I405" s="816">
        <v>-18</v>
      </c>
      <c r="J405" s="816">
        <v>0</v>
      </c>
      <c r="K405" s="817">
        <v>0</v>
      </c>
      <c r="L405" s="818"/>
      <c r="O405" s="649">
        <f t="shared" si="143"/>
        <v>0</v>
      </c>
      <c r="P405" s="797" t="str">
        <f t="shared" si="144"/>
        <v/>
      </c>
      <c r="Q405" s="649">
        <f t="shared" si="145"/>
        <v>-18</v>
      </c>
      <c r="R405" s="797">
        <f t="shared" si="146"/>
        <v>0</v>
      </c>
      <c r="S405" s="649"/>
      <c r="T405" s="797" t="str">
        <f t="shared" si="149"/>
        <v/>
      </c>
      <c r="U405" s="798">
        <f t="shared" si="150"/>
        <v>11</v>
      </c>
    </row>
    <row r="406" spans="1:21" ht="11.25" customHeight="1" x14ac:dyDescent="0.25">
      <c r="A406" s="807" t="s">
        <v>1211</v>
      </c>
      <c r="B406" s="782">
        <f t="shared" si="147"/>
        <v>7</v>
      </c>
      <c r="C406" s="807"/>
      <c r="D406" s="808"/>
      <c r="E406" s="808"/>
      <c r="F406" s="1423" t="s">
        <v>1212</v>
      </c>
      <c r="G406" s="1424"/>
      <c r="H406" s="809">
        <f t="shared" ref="H406:L406" si="155">SUM(H407)</f>
        <v>0</v>
      </c>
      <c r="I406" s="809">
        <f t="shared" si="155"/>
        <v>-99518.13</v>
      </c>
      <c r="J406" s="809">
        <f t="shared" si="155"/>
        <v>0</v>
      </c>
      <c r="K406" s="810">
        <f t="shared" si="155"/>
        <v>0</v>
      </c>
      <c r="L406" s="811">
        <f t="shared" si="155"/>
        <v>0</v>
      </c>
      <c r="O406" s="649">
        <f t="shared" si="143"/>
        <v>0</v>
      </c>
      <c r="P406" s="797" t="str">
        <f t="shared" si="144"/>
        <v/>
      </c>
      <c r="Q406" s="649">
        <f t="shared" si="145"/>
        <v>-99518.13</v>
      </c>
      <c r="R406" s="797">
        <f t="shared" si="146"/>
        <v>0</v>
      </c>
      <c r="S406" s="649"/>
      <c r="T406" s="797" t="str">
        <f t="shared" si="149"/>
        <v/>
      </c>
      <c r="U406" s="798">
        <f t="shared" si="150"/>
        <v>7</v>
      </c>
    </row>
    <row r="407" spans="1:21" ht="11.25" customHeight="1" x14ac:dyDescent="0.25">
      <c r="A407" s="814" t="s">
        <v>1213</v>
      </c>
      <c r="B407" s="782">
        <f t="shared" si="147"/>
        <v>11</v>
      </c>
      <c r="C407" s="815"/>
      <c r="D407" s="733"/>
      <c r="E407" s="733"/>
      <c r="F407" s="1421" t="s">
        <v>1214</v>
      </c>
      <c r="G407" s="1422"/>
      <c r="H407" s="816">
        <v>0</v>
      </c>
      <c r="I407" s="816">
        <v>-99518.13</v>
      </c>
      <c r="J407" s="816">
        <v>0</v>
      </c>
      <c r="K407" s="817">
        <v>0</v>
      </c>
      <c r="L407" s="818"/>
      <c r="O407" s="649">
        <f t="shared" si="143"/>
        <v>0</v>
      </c>
      <c r="P407" s="797" t="str">
        <f t="shared" si="144"/>
        <v/>
      </c>
      <c r="Q407" s="649">
        <f t="shared" si="145"/>
        <v>-99518.13</v>
      </c>
      <c r="R407" s="797">
        <f t="shared" si="146"/>
        <v>0</v>
      </c>
      <c r="S407" s="649"/>
      <c r="T407" s="797" t="str">
        <f t="shared" si="149"/>
        <v/>
      </c>
      <c r="U407" s="798">
        <f t="shared" si="150"/>
        <v>11</v>
      </c>
    </row>
    <row r="408" spans="1:21" ht="11.25" customHeight="1" x14ac:dyDescent="0.25">
      <c r="A408" s="799" t="s">
        <v>86</v>
      </c>
      <c r="B408" s="782">
        <f t="shared" si="147"/>
        <v>4</v>
      </c>
      <c r="C408" s="885"/>
      <c r="D408" s="800"/>
      <c r="E408" s="800"/>
      <c r="F408" s="1432" t="s">
        <v>197</v>
      </c>
      <c r="G408" s="1433"/>
      <c r="H408" s="801">
        <f t="shared" ref="H408:L408" si="156">H409+H411</f>
        <v>-2652006</v>
      </c>
      <c r="I408" s="801">
        <f t="shared" si="156"/>
        <v>-410560</v>
      </c>
      <c r="J408" s="801">
        <f t="shared" si="156"/>
        <v>-7700000</v>
      </c>
      <c r="K408" s="886">
        <v>-4447557</v>
      </c>
      <c r="L408" s="802">
        <f t="shared" si="156"/>
        <v>-1000000</v>
      </c>
      <c r="O408" s="805">
        <f t="shared" si="143"/>
        <v>-6700000</v>
      </c>
      <c r="P408" s="806">
        <f t="shared" si="144"/>
        <v>0.12987012987012986</v>
      </c>
      <c r="Q408" s="805">
        <f t="shared" si="145"/>
        <v>589440</v>
      </c>
      <c r="R408" s="806">
        <f t="shared" si="146"/>
        <v>2.4356975837879968</v>
      </c>
      <c r="S408" s="805">
        <f t="shared" si="152"/>
        <v>-3447557</v>
      </c>
      <c r="T408" s="806">
        <f t="shared" si="149"/>
        <v>0.2248425371501703</v>
      </c>
      <c r="U408" s="798">
        <f t="shared" si="150"/>
        <v>4</v>
      </c>
    </row>
    <row r="409" spans="1:21" ht="11.25" customHeight="1" x14ac:dyDescent="0.25">
      <c r="A409" s="807" t="s">
        <v>1215</v>
      </c>
      <c r="B409" s="782">
        <f t="shared" si="147"/>
        <v>7</v>
      </c>
      <c r="C409" s="807"/>
      <c r="D409" s="808"/>
      <c r="E409" s="808"/>
      <c r="F409" s="1423" t="s">
        <v>1216</v>
      </c>
      <c r="G409" s="1424"/>
      <c r="H409" s="809">
        <f t="shared" ref="H409:L409" si="157">SUM(H410)</f>
        <v>1000000</v>
      </c>
      <c r="I409" s="809">
        <f t="shared" si="157"/>
        <v>0</v>
      </c>
      <c r="J409" s="809">
        <f t="shared" si="157"/>
        <v>-7700000</v>
      </c>
      <c r="K409" s="810">
        <f t="shared" si="157"/>
        <v>0</v>
      </c>
      <c r="L409" s="811">
        <f t="shared" si="157"/>
        <v>-1000000</v>
      </c>
      <c r="O409" s="649">
        <f t="shared" si="143"/>
        <v>-6700000</v>
      </c>
      <c r="P409" s="797">
        <f t="shared" si="144"/>
        <v>0.12987012987012986</v>
      </c>
      <c r="Q409" s="649">
        <f t="shared" si="145"/>
        <v>1000000</v>
      </c>
      <c r="R409" s="797" t="str">
        <f t="shared" si="146"/>
        <v/>
      </c>
      <c r="S409" s="649"/>
      <c r="T409" s="797" t="str">
        <f t="shared" si="149"/>
        <v/>
      </c>
      <c r="U409" s="798">
        <f t="shared" si="150"/>
        <v>7</v>
      </c>
    </row>
    <row r="410" spans="1:21" ht="11.25" customHeight="1" x14ac:dyDescent="0.25">
      <c r="A410" s="814" t="s">
        <v>1217</v>
      </c>
      <c r="B410" s="782">
        <f t="shared" si="147"/>
        <v>11</v>
      </c>
      <c r="C410" s="822" t="s">
        <v>365</v>
      </c>
      <c r="D410" s="879" t="s">
        <v>433</v>
      </c>
      <c r="E410" s="879" t="s">
        <v>366</v>
      </c>
      <c r="F410" s="1421" t="s">
        <v>1218</v>
      </c>
      <c r="G410" s="1422"/>
      <c r="H410" s="816">
        <v>1000000</v>
      </c>
      <c r="I410" s="816">
        <v>0</v>
      </c>
      <c r="J410" s="816">
        <v>-7700000</v>
      </c>
      <c r="K410" s="817">
        <v>0</v>
      </c>
      <c r="L410" s="838">
        <v>-1000000</v>
      </c>
      <c r="O410" s="649">
        <f t="shared" si="143"/>
        <v>-6700000</v>
      </c>
      <c r="P410" s="797">
        <f t="shared" si="144"/>
        <v>0.12987012987012986</v>
      </c>
      <c r="Q410" s="649">
        <f t="shared" si="145"/>
        <v>1000000</v>
      </c>
      <c r="R410" s="797" t="str">
        <f t="shared" si="146"/>
        <v/>
      </c>
      <c r="S410" s="649"/>
      <c r="T410" s="797" t="str">
        <f t="shared" si="149"/>
        <v/>
      </c>
      <c r="U410" s="798">
        <f t="shared" si="150"/>
        <v>11</v>
      </c>
    </row>
    <row r="411" spans="1:21" ht="11.25" customHeight="1" x14ac:dyDescent="0.25">
      <c r="A411" s="807" t="s">
        <v>1219</v>
      </c>
      <c r="B411" s="782">
        <f t="shared" si="147"/>
        <v>7</v>
      </c>
      <c r="C411" s="807"/>
      <c r="D411" s="808"/>
      <c r="E411" s="808"/>
      <c r="F411" s="1423" t="s">
        <v>1220</v>
      </c>
      <c r="G411" s="1424"/>
      <c r="H411" s="809">
        <f>SUM(H412:H417)</f>
        <v>-3652006</v>
      </c>
      <c r="I411" s="809">
        <f>SUM(I412:I417)</f>
        <v>-410560</v>
      </c>
      <c r="J411" s="809">
        <f>SUM(J412:J417)</f>
        <v>0</v>
      </c>
      <c r="K411" s="810">
        <f t="shared" ref="K411:L411" si="158">SUM(K412:K417)</f>
        <v>0</v>
      </c>
      <c r="L411" s="811">
        <f t="shared" si="158"/>
        <v>0</v>
      </c>
      <c r="O411" s="649">
        <f t="shared" si="143"/>
        <v>0</v>
      </c>
      <c r="P411" s="797" t="str">
        <f t="shared" si="144"/>
        <v/>
      </c>
      <c r="Q411" s="649">
        <f t="shared" si="145"/>
        <v>-410560</v>
      </c>
      <c r="R411" s="797">
        <f t="shared" si="146"/>
        <v>0</v>
      </c>
      <c r="S411" s="649"/>
      <c r="T411" s="797" t="str">
        <f t="shared" si="149"/>
        <v/>
      </c>
      <c r="U411" s="798">
        <f t="shared" si="150"/>
        <v>7</v>
      </c>
    </row>
    <row r="412" spans="1:21" ht="11.25" customHeight="1" x14ac:dyDescent="0.25">
      <c r="A412" s="814" t="s">
        <v>1221</v>
      </c>
      <c r="B412" s="782">
        <f t="shared" si="147"/>
        <v>11</v>
      </c>
      <c r="C412" s="815"/>
      <c r="D412" s="733"/>
      <c r="E412" s="733"/>
      <c r="F412" s="1421" t="s">
        <v>1222</v>
      </c>
      <c r="G412" s="1422"/>
      <c r="H412" s="816">
        <v>-17748</v>
      </c>
      <c r="I412" s="816">
        <v>-9355</v>
      </c>
      <c r="J412" s="816">
        <v>0</v>
      </c>
      <c r="K412" s="817">
        <v>0</v>
      </c>
      <c r="L412" s="818"/>
      <c r="O412" s="649">
        <f t="shared" si="143"/>
        <v>0</v>
      </c>
      <c r="P412" s="797" t="str">
        <f t="shared" si="144"/>
        <v/>
      </c>
      <c r="Q412" s="649">
        <f t="shared" si="145"/>
        <v>-9355</v>
      </c>
      <c r="R412" s="797">
        <f t="shared" si="146"/>
        <v>0</v>
      </c>
      <c r="S412" s="649"/>
      <c r="T412" s="797" t="str">
        <f t="shared" si="149"/>
        <v/>
      </c>
      <c r="U412" s="798">
        <f t="shared" si="150"/>
        <v>11</v>
      </c>
    </row>
    <row r="413" spans="1:21" ht="11.25" customHeight="1" x14ac:dyDescent="0.25">
      <c r="A413" s="814" t="s">
        <v>1223</v>
      </c>
      <c r="B413" s="782">
        <f t="shared" si="147"/>
        <v>11</v>
      </c>
      <c r="C413" s="815"/>
      <c r="D413" s="733"/>
      <c r="E413" s="733"/>
      <c r="F413" s="1421" t="s">
        <v>1224</v>
      </c>
      <c r="G413" s="1422"/>
      <c r="H413" s="816">
        <v>0</v>
      </c>
      <c r="I413" s="816">
        <v>-300000</v>
      </c>
      <c r="J413" s="816">
        <v>0</v>
      </c>
      <c r="K413" s="817">
        <v>0</v>
      </c>
      <c r="L413" s="818"/>
      <c r="O413" s="649">
        <f t="shared" si="143"/>
        <v>0</v>
      </c>
      <c r="P413" s="797" t="str">
        <f t="shared" si="144"/>
        <v/>
      </c>
      <c r="Q413" s="649">
        <f t="shared" si="145"/>
        <v>-300000</v>
      </c>
      <c r="R413" s="797">
        <f t="shared" si="146"/>
        <v>0</v>
      </c>
      <c r="S413" s="649"/>
      <c r="T413" s="797" t="str">
        <f t="shared" si="149"/>
        <v/>
      </c>
      <c r="U413" s="798">
        <f t="shared" si="150"/>
        <v>11</v>
      </c>
    </row>
    <row r="414" spans="1:21" ht="11.25" customHeight="1" x14ac:dyDescent="0.25">
      <c r="A414" s="814" t="s">
        <v>1225</v>
      </c>
      <c r="B414" s="782">
        <f t="shared" si="147"/>
        <v>11</v>
      </c>
      <c r="C414" s="815"/>
      <c r="D414" s="733"/>
      <c r="E414" s="733"/>
      <c r="F414" s="1421" t="s">
        <v>1226</v>
      </c>
      <c r="G414" s="1422"/>
      <c r="H414" s="816">
        <v>-16700</v>
      </c>
      <c r="I414" s="816">
        <v>-5205</v>
      </c>
      <c r="J414" s="816">
        <v>0</v>
      </c>
      <c r="K414" s="817">
        <v>0</v>
      </c>
      <c r="L414" s="818"/>
      <c r="O414" s="649">
        <f t="shared" si="143"/>
        <v>0</v>
      </c>
      <c r="P414" s="797" t="str">
        <f t="shared" si="144"/>
        <v/>
      </c>
      <c r="Q414" s="649">
        <f t="shared" si="145"/>
        <v>-5205</v>
      </c>
      <c r="R414" s="797">
        <f t="shared" si="146"/>
        <v>0</v>
      </c>
      <c r="S414" s="649"/>
      <c r="T414" s="797" t="str">
        <f t="shared" si="149"/>
        <v/>
      </c>
      <c r="U414" s="798">
        <f t="shared" si="150"/>
        <v>11</v>
      </c>
    </row>
    <row r="415" spans="1:21" ht="11.25" customHeight="1" x14ac:dyDescent="0.25">
      <c r="A415" s="814" t="s">
        <v>1227</v>
      </c>
      <c r="B415" s="782">
        <f t="shared" si="147"/>
        <v>11</v>
      </c>
      <c r="C415" s="815"/>
      <c r="D415" s="733"/>
      <c r="E415" s="733"/>
      <c r="F415" s="1421" t="s">
        <v>1228</v>
      </c>
      <c r="G415" s="1422"/>
      <c r="H415" s="816">
        <v>0</v>
      </c>
      <c r="I415" s="816">
        <v>-96000</v>
      </c>
      <c r="J415" s="816">
        <v>0</v>
      </c>
      <c r="K415" s="817">
        <v>0</v>
      </c>
      <c r="L415" s="818"/>
      <c r="O415" s="649">
        <f t="shared" si="143"/>
        <v>0</v>
      </c>
      <c r="P415" s="797" t="str">
        <f t="shared" si="144"/>
        <v/>
      </c>
      <c r="Q415" s="649">
        <f t="shared" si="145"/>
        <v>-96000</v>
      </c>
      <c r="R415" s="797">
        <f t="shared" si="146"/>
        <v>0</v>
      </c>
      <c r="S415" s="649"/>
      <c r="T415" s="797" t="str">
        <f t="shared" si="149"/>
        <v/>
      </c>
      <c r="U415" s="798">
        <f t="shared" si="150"/>
        <v>11</v>
      </c>
    </row>
    <row r="416" spans="1:21" ht="11.25" customHeight="1" x14ac:dyDescent="0.25">
      <c r="A416" s="814" t="s">
        <v>1229</v>
      </c>
      <c r="B416" s="782">
        <f t="shared" si="147"/>
        <v>11</v>
      </c>
      <c r="C416" s="815"/>
      <c r="D416" s="733"/>
      <c r="E416" s="733"/>
      <c r="F416" s="1421" t="s">
        <v>1230</v>
      </c>
      <c r="G416" s="1422"/>
      <c r="H416" s="816">
        <v>80000</v>
      </c>
      <c r="I416" s="816">
        <v>0</v>
      </c>
      <c r="J416" s="816">
        <v>0</v>
      </c>
      <c r="K416" s="817">
        <v>0</v>
      </c>
      <c r="L416" s="818"/>
      <c r="O416" s="649">
        <f t="shared" si="143"/>
        <v>0</v>
      </c>
      <c r="P416" s="797" t="str">
        <f t="shared" si="144"/>
        <v/>
      </c>
      <c r="Q416" s="649">
        <f t="shared" si="145"/>
        <v>0</v>
      </c>
      <c r="R416" s="797" t="str">
        <f t="shared" si="146"/>
        <v/>
      </c>
      <c r="S416" s="649"/>
      <c r="T416" s="797" t="str">
        <f t="shared" si="149"/>
        <v/>
      </c>
      <c r="U416" s="798">
        <f t="shared" si="150"/>
        <v>11</v>
      </c>
    </row>
    <row r="417" spans="1:21" ht="11.25" customHeight="1" x14ac:dyDescent="0.25">
      <c r="A417" s="814" t="s">
        <v>1231</v>
      </c>
      <c r="B417" s="782">
        <f t="shared" si="147"/>
        <v>11</v>
      </c>
      <c r="C417" s="815"/>
      <c r="D417" s="733"/>
      <c r="E417" s="733"/>
      <c r="F417" s="1421" t="s">
        <v>1232</v>
      </c>
      <c r="G417" s="1422"/>
      <c r="H417" s="816">
        <v>-3697558</v>
      </c>
      <c r="I417" s="816">
        <v>0</v>
      </c>
      <c r="J417" s="816">
        <v>0</v>
      </c>
      <c r="K417" s="817">
        <v>0</v>
      </c>
      <c r="L417" s="818"/>
      <c r="O417" s="649">
        <f t="shared" si="143"/>
        <v>0</v>
      </c>
      <c r="P417" s="797" t="str">
        <f t="shared" si="144"/>
        <v/>
      </c>
      <c r="Q417" s="649">
        <f t="shared" si="145"/>
        <v>0</v>
      </c>
      <c r="R417" s="797" t="str">
        <f t="shared" si="146"/>
        <v/>
      </c>
      <c r="S417" s="649"/>
      <c r="T417" s="797" t="str">
        <f t="shared" si="149"/>
        <v/>
      </c>
      <c r="U417" s="798">
        <f t="shared" si="150"/>
        <v>11</v>
      </c>
    </row>
    <row r="418" spans="1:21" ht="11.25" customHeight="1" x14ac:dyDescent="0.25">
      <c r="A418" s="799" t="s">
        <v>1233</v>
      </c>
      <c r="B418" s="782">
        <f t="shared" si="147"/>
        <v>4</v>
      </c>
      <c r="C418" s="885"/>
      <c r="D418" s="800"/>
      <c r="E418" s="800"/>
      <c r="F418" s="1432" t="s">
        <v>1234</v>
      </c>
      <c r="G418" s="1433"/>
      <c r="H418" s="801">
        <v>0</v>
      </c>
      <c r="I418" s="801">
        <v>0</v>
      </c>
      <c r="J418" s="801">
        <v>0</v>
      </c>
      <c r="K418" s="867">
        <v>0</v>
      </c>
      <c r="L418" s="868">
        <f t="shared" ref="L418:L433" si="159">(K418/8)*12</f>
        <v>0</v>
      </c>
      <c r="O418" s="805">
        <f t="shared" si="143"/>
        <v>0</v>
      </c>
      <c r="P418" s="806" t="str">
        <f t="shared" si="144"/>
        <v/>
      </c>
      <c r="Q418" s="805">
        <f t="shared" si="145"/>
        <v>0</v>
      </c>
      <c r="R418" s="806" t="str">
        <f t="shared" si="146"/>
        <v/>
      </c>
      <c r="S418" s="805">
        <f t="shared" si="152"/>
        <v>0</v>
      </c>
      <c r="T418" s="806" t="str">
        <f t="shared" si="149"/>
        <v/>
      </c>
      <c r="U418" s="798">
        <f t="shared" si="150"/>
        <v>4</v>
      </c>
    </row>
    <row r="419" spans="1:21" ht="11.25" customHeight="1" x14ac:dyDescent="0.25">
      <c r="A419" s="799" t="s">
        <v>88</v>
      </c>
      <c r="B419" s="782">
        <f t="shared" si="147"/>
        <v>4</v>
      </c>
      <c r="C419" s="885"/>
      <c r="D419" s="800"/>
      <c r="E419" s="800"/>
      <c r="F419" s="1432" t="s">
        <v>1235</v>
      </c>
      <c r="G419" s="1433"/>
      <c r="H419" s="801">
        <f t="shared" ref="H419:L419" si="160">H420</f>
        <v>-45437614.600000001</v>
      </c>
      <c r="I419" s="801">
        <f t="shared" si="160"/>
        <v>-47113480.409999996</v>
      </c>
      <c r="J419" s="801">
        <f t="shared" si="160"/>
        <v>-48500000</v>
      </c>
      <c r="K419" s="886">
        <v>-43771451</v>
      </c>
      <c r="L419" s="802">
        <f t="shared" si="160"/>
        <v>-47172000</v>
      </c>
      <c r="O419" s="805">
        <f t="shared" si="143"/>
        <v>-1328000</v>
      </c>
      <c r="P419" s="806">
        <f t="shared" si="144"/>
        <v>0.97261855670103092</v>
      </c>
      <c r="Q419" s="805">
        <f t="shared" si="145"/>
        <v>58519.590000003576</v>
      </c>
      <c r="R419" s="806">
        <f t="shared" si="146"/>
        <v>1.0012420986412114</v>
      </c>
      <c r="S419" s="805">
        <f t="shared" si="152"/>
        <v>3400549</v>
      </c>
      <c r="T419" s="806">
        <f t="shared" si="149"/>
        <v>1.0776887428292017</v>
      </c>
      <c r="U419" s="798">
        <f t="shared" si="150"/>
        <v>4</v>
      </c>
    </row>
    <row r="420" spans="1:21" ht="11.25" customHeight="1" x14ac:dyDescent="0.25">
      <c r="A420" s="807" t="s">
        <v>1236</v>
      </c>
      <c r="B420" s="782">
        <f t="shared" si="147"/>
        <v>7</v>
      </c>
      <c r="C420" s="807"/>
      <c r="D420" s="808"/>
      <c r="E420" s="808"/>
      <c r="F420" s="1423" t="s">
        <v>1237</v>
      </c>
      <c r="G420" s="1424"/>
      <c r="H420" s="809">
        <f t="shared" ref="H420:L420" si="161">SUM(H421:H423)</f>
        <v>-45437614.600000001</v>
      </c>
      <c r="I420" s="809">
        <f t="shared" si="161"/>
        <v>-47113480.409999996</v>
      </c>
      <c r="J420" s="809">
        <f t="shared" si="161"/>
        <v>-48500000</v>
      </c>
      <c r="K420" s="810">
        <f t="shared" si="161"/>
        <v>0</v>
      </c>
      <c r="L420" s="811">
        <f t="shared" si="161"/>
        <v>-47172000</v>
      </c>
      <c r="O420" s="649">
        <f t="shared" si="143"/>
        <v>-1328000</v>
      </c>
      <c r="P420" s="797">
        <f t="shared" si="144"/>
        <v>0.97261855670103092</v>
      </c>
      <c r="Q420" s="649">
        <f t="shared" si="145"/>
        <v>58519.590000003576</v>
      </c>
      <c r="R420" s="797">
        <f t="shared" si="146"/>
        <v>1.0012420986412114</v>
      </c>
      <c r="S420" s="649"/>
      <c r="T420" s="797" t="str">
        <f t="shared" si="149"/>
        <v/>
      </c>
      <c r="U420" s="798">
        <f t="shared" si="150"/>
        <v>7</v>
      </c>
    </row>
    <row r="421" spans="1:21" ht="11.25" customHeight="1" x14ac:dyDescent="0.25">
      <c r="A421" s="814" t="s">
        <v>1238</v>
      </c>
      <c r="B421" s="782">
        <f t="shared" si="147"/>
        <v>11</v>
      </c>
      <c r="C421" s="826" t="s">
        <v>432</v>
      </c>
      <c r="D421" s="826" t="s">
        <v>379</v>
      </c>
      <c r="E421" s="826" t="s">
        <v>438</v>
      </c>
      <c r="F421" s="1421" t="s">
        <v>1239</v>
      </c>
      <c r="G421" s="1422"/>
      <c r="H421" s="816">
        <v>-7926991</v>
      </c>
      <c r="I421" s="816">
        <v>-8094871</v>
      </c>
      <c r="J421" s="816">
        <v>-9600000</v>
      </c>
      <c r="K421" s="817">
        <v>0</v>
      </c>
      <c r="L421" s="824">
        <v>-9424000</v>
      </c>
      <c r="O421" s="649">
        <f t="shared" si="143"/>
        <v>-176000</v>
      </c>
      <c r="P421" s="797">
        <f t="shared" si="144"/>
        <v>0.98166666666666669</v>
      </c>
      <c r="Q421" s="649">
        <f t="shared" si="145"/>
        <v>1329129</v>
      </c>
      <c r="R421" s="797">
        <f t="shared" si="146"/>
        <v>1.1641939692429935</v>
      </c>
      <c r="S421" s="649"/>
      <c r="T421" s="797" t="str">
        <f t="shared" si="149"/>
        <v/>
      </c>
      <c r="U421" s="798">
        <f t="shared" si="150"/>
        <v>11</v>
      </c>
    </row>
    <row r="422" spans="1:21" ht="11.25" customHeight="1" x14ac:dyDescent="0.25">
      <c r="A422" s="814" t="s">
        <v>1240</v>
      </c>
      <c r="B422" s="782">
        <f t="shared" si="147"/>
        <v>11</v>
      </c>
      <c r="C422" s="826" t="s">
        <v>432</v>
      </c>
      <c r="D422" s="826" t="s">
        <v>379</v>
      </c>
      <c r="E422" s="826" t="s">
        <v>438</v>
      </c>
      <c r="F422" s="1421" t="s">
        <v>1241</v>
      </c>
      <c r="G422" s="1422"/>
      <c r="H422" s="816">
        <v>-37338090</v>
      </c>
      <c r="I422" s="816">
        <v>-38941303</v>
      </c>
      <c r="J422" s="816">
        <v>-38800000</v>
      </c>
      <c r="K422" s="817">
        <v>0</v>
      </c>
      <c r="L422" s="824">
        <v>-37437000</v>
      </c>
      <c r="O422" s="649">
        <f t="shared" si="143"/>
        <v>-1363000</v>
      </c>
      <c r="P422" s="797">
        <f t="shared" si="144"/>
        <v>0.96487113402061853</v>
      </c>
      <c r="Q422" s="649">
        <f t="shared" si="145"/>
        <v>-1504303</v>
      </c>
      <c r="R422" s="797">
        <f t="shared" si="146"/>
        <v>0.96136998805612639</v>
      </c>
      <c r="S422" s="649"/>
      <c r="T422" s="797" t="str">
        <f t="shared" si="149"/>
        <v/>
      </c>
      <c r="U422" s="798">
        <f t="shared" si="150"/>
        <v>11</v>
      </c>
    </row>
    <row r="423" spans="1:21" ht="11.25" customHeight="1" x14ac:dyDescent="0.25">
      <c r="A423" s="814" t="s">
        <v>1242</v>
      </c>
      <c r="B423" s="782">
        <f t="shared" si="147"/>
        <v>11</v>
      </c>
      <c r="C423" s="826" t="s">
        <v>432</v>
      </c>
      <c r="D423" s="826" t="s">
        <v>379</v>
      </c>
      <c r="E423" s="826" t="s">
        <v>438</v>
      </c>
      <c r="F423" s="1421" t="s">
        <v>1243</v>
      </c>
      <c r="G423" s="1422"/>
      <c r="H423" s="816">
        <v>-172533.6</v>
      </c>
      <c r="I423" s="816">
        <v>-77306.41</v>
      </c>
      <c r="J423" s="816">
        <v>-99999.999999998006</v>
      </c>
      <c r="K423" s="817">
        <v>0</v>
      </c>
      <c r="L423" s="824">
        <v>-311000</v>
      </c>
      <c r="O423" s="649">
        <f t="shared" si="143"/>
        <v>211000.00000000198</v>
      </c>
      <c r="P423" s="797">
        <f t="shared" si="144"/>
        <v>3.110000000000062</v>
      </c>
      <c r="Q423" s="649">
        <f t="shared" si="145"/>
        <v>233693.59</v>
      </c>
      <c r="R423" s="797">
        <f t="shared" si="146"/>
        <v>4.0229523011093127</v>
      </c>
      <c r="S423" s="649"/>
      <c r="T423" s="797" t="str">
        <f t="shared" si="149"/>
        <v/>
      </c>
      <c r="U423" s="798">
        <f t="shared" si="150"/>
        <v>11</v>
      </c>
    </row>
    <row r="424" spans="1:21" ht="11.25" customHeight="1" x14ac:dyDescent="0.25">
      <c r="A424" s="799" t="s">
        <v>1244</v>
      </c>
      <c r="B424" s="782">
        <f t="shared" si="147"/>
        <v>4</v>
      </c>
      <c r="C424" s="885"/>
      <c r="D424" s="800"/>
      <c r="E424" s="800"/>
      <c r="F424" s="1432" t="s">
        <v>1245</v>
      </c>
      <c r="G424" s="1433"/>
      <c r="H424" s="801">
        <v>0</v>
      </c>
      <c r="I424" s="801">
        <v>0</v>
      </c>
      <c r="J424" s="801">
        <v>0</v>
      </c>
      <c r="K424" s="867">
        <v>0</v>
      </c>
      <c r="L424" s="868">
        <f t="shared" si="159"/>
        <v>0</v>
      </c>
      <c r="O424" s="805">
        <f t="shared" si="143"/>
        <v>0</v>
      </c>
      <c r="P424" s="806" t="str">
        <f t="shared" si="144"/>
        <v/>
      </c>
      <c r="Q424" s="805">
        <f t="shared" si="145"/>
        <v>0</v>
      </c>
      <c r="R424" s="806" t="str">
        <f t="shared" si="146"/>
        <v/>
      </c>
      <c r="S424" s="805">
        <f t="shared" si="152"/>
        <v>0</v>
      </c>
      <c r="T424" s="806" t="str">
        <f t="shared" si="149"/>
        <v/>
      </c>
      <c r="U424" s="798">
        <f t="shared" si="150"/>
        <v>4</v>
      </c>
    </row>
    <row r="425" spans="1:21" ht="11.25" customHeight="1" x14ac:dyDescent="0.25">
      <c r="A425" s="799" t="s">
        <v>1246</v>
      </c>
      <c r="B425" s="782">
        <f t="shared" si="147"/>
        <v>4</v>
      </c>
      <c r="C425" s="885"/>
      <c r="D425" s="800"/>
      <c r="E425" s="800"/>
      <c r="F425" s="1432" t="s">
        <v>1247</v>
      </c>
      <c r="G425" s="1433"/>
      <c r="H425" s="801">
        <v>0</v>
      </c>
      <c r="I425" s="801">
        <v>0</v>
      </c>
      <c r="J425" s="801">
        <v>0</v>
      </c>
      <c r="K425" s="867">
        <v>0</v>
      </c>
      <c r="L425" s="868">
        <f t="shared" si="159"/>
        <v>0</v>
      </c>
      <c r="O425" s="805">
        <f t="shared" si="143"/>
        <v>0</v>
      </c>
      <c r="P425" s="806" t="str">
        <f t="shared" si="144"/>
        <v/>
      </c>
      <c r="Q425" s="805">
        <f t="shared" si="145"/>
        <v>0</v>
      </c>
      <c r="R425" s="806" t="str">
        <f t="shared" si="146"/>
        <v/>
      </c>
      <c r="S425" s="805">
        <f t="shared" si="152"/>
        <v>0</v>
      </c>
      <c r="T425" s="806" t="str">
        <f t="shared" si="149"/>
        <v/>
      </c>
      <c r="U425" s="798">
        <f t="shared" si="150"/>
        <v>4</v>
      </c>
    </row>
    <row r="426" spans="1:21" ht="11.25" customHeight="1" x14ac:dyDescent="0.25">
      <c r="A426" s="799" t="s">
        <v>1248</v>
      </c>
      <c r="B426" s="782">
        <f t="shared" si="147"/>
        <v>4</v>
      </c>
      <c r="C426" s="885"/>
      <c r="D426" s="800"/>
      <c r="E426" s="800"/>
      <c r="F426" s="1432" t="s">
        <v>200</v>
      </c>
      <c r="G426" s="1433"/>
      <c r="H426" s="801">
        <f t="shared" ref="H426:L426" si="162">H427+H429+H431</f>
        <v>-267206.43</v>
      </c>
      <c r="I426" s="801">
        <f t="shared" si="162"/>
        <v>-262633</v>
      </c>
      <c r="J426" s="801">
        <f t="shared" si="162"/>
        <v>0</v>
      </c>
      <c r="K426" s="886">
        <v>-143587</v>
      </c>
      <c r="L426" s="802">
        <f t="shared" si="162"/>
        <v>0</v>
      </c>
      <c r="O426" s="805">
        <f t="shared" si="143"/>
        <v>0</v>
      </c>
      <c r="P426" s="806" t="str">
        <f t="shared" si="144"/>
        <v/>
      </c>
      <c r="Q426" s="805">
        <f t="shared" si="145"/>
        <v>-262633</v>
      </c>
      <c r="R426" s="806">
        <f t="shared" si="146"/>
        <v>0</v>
      </c>
      <c r="S426" s="805">
        <f t="shared" si="152"/>
        <v>-143587</v>
      </c>
      <c r="T426" s="806">
        <f t="shared" si="149"/>
        <v>0</v>
      </c>
      <c r="U426" s="798">
        <f t="shared" si="150"/>
        <v>4</v>
      </c>
    </row>
    <row r="427" spans="1:21" ht="11.25" customHeight="1" x14ac:dyDescent="0.25">
      <c r="A427" s="807" t="s">
        <v>1249</v>
      </c>
      <c r="B427" s="782">
        <f t="shared" si="147"/>
        <v>7</v>
      </c>
      <c r="C427" s="807"/>
      <c r="D427" s="808"/>
      <c r="E427" s="808"/>
      <c r="F427" s="1423" t="s">
        <v>1250</v>
      </c>
      <c r="G427" s="1424"/>
      <c r="H427" s="809">
        <f t="shared" ref="H427:L427" si="163">SUM(H428)</f>
        <v>-35429</v>
      </c>
      <c r="I427" s="809">
        <f t="shared" si="163"/>
        <v>-17523</v>
      </c>
      <c r="J427" s="809">
        <f t="shared" si="163"/>
        <v>0</v>
      </c>
      <c r="K427" s="810">
        <f t="shared" si="163"/>
        <v>0</v>
      </c>
      <c r="L427" s="811">
        <f t="shared" si="163"/>
        <v>0</v>
      </c>
      <c r="O427" s="649">
        <f t="shared" si="143"/>
        <v>0</v>
      </c>
      <c r="P427" s="797" t="str">
        <f t="shared" si="144"/>
        <v/>
      </c>
      <c r="Q427" s="649">
        <f t="shared" si="145"/>
        <v>-17523</v>
      </c>
      <c r="R427" s="797">
        <f t="shared" si="146"/>
        <v>0</v>
      </c>
      <c r="S427" s="649"/>
      <c r="T427" s="797" t="str">
        <f t="shared" si="149"/>
        <v/>
      </c>
      <c r="U427" s="798">
        <f t="shared" si="150"/>
        <v>7</v>
      </c>
    </row>
    <row r="428" spans="1:21" ht="11.25" customHeight="1" x14ac:dyDescent="0.25">
      <c r="A428" s="814" t="s">
        <v>1251</v>
      </c>
      <c r="B428" s="782">
        <f t="shared" si="147"/>
        <v>11</v>
      </c>
      <c r="C428" s="815"/>
      <c r="D428" s="733"/>
      <c r="E428" s="733"/>
      <c r="F428" s="1421" t="s">
        <v>1252</v>
      </c>
      <c r="G428" s="1422"/>
      <c r="H428" s="816">
        <v>-35429</v>
      </c>
      <c r="I428" s="816">
        <v>-17523</v>
      </c>
      <c r="J428" s="816">
        <v>0</v>
      </c>
      <c r="K428" s="817">
        <v>0</v>
      </c>
      <c r="L428" s="818"/>
      <c r="O428" s="649">
        <f t="shared" si="143"/>
        <v>0</v>
      </c>
      <c r="P428" s="797" t="str">
        <f t="shared" si="144"/>
        <v/>
      </c>
      <c r="Q428" s="649">
        <f t="shared" si="145"/>
        <v>-17523</v>
      </c>
      <c r="R428" s="797">
        <f t="shared" si="146"/>
        <v>0</v>
      </c>
      <c r="S428" s="649"/>
      <c r="T428" s="797" t="str">
        <f t="shared" si="149"/>
        <v/>
      </c>
      <c r="U428" s="798">
        <f t="shared" si="150"/>
        <v>11</v>
      </c>
    </row>
    <row r="429" spans="1:21" ht="11.25" customHeight="1" x14ac:dyDescent="0.25">
      <c r="A429" s="807" t="s">
        <v>1253</v>
      </c>
      <c r="B429" s="782">
        <f t="shared" si="147"/>
        <v>7</v>
      </c>
      <c r="C429" s="807"/>
      <c r="D429" s="808"/>
      <c r="E429" s="808"/>
      <c r="F429" s="1423" t="s">
        <v>1254</v>
      </c>
      <c r="G429" s="1424"/>
      <c r="H429" s="809">
        <f t="shared" ref="H429:L429" si="164">SUM(H430)</f>
        <v>-228690</v>
      </c>
      <c r="I429" s="809">
        <f t="shared" si="164"/>
        <v>-245110</v>
      </c>
      <c r="J429" s="809">
        <f t="shared" si="164"/>
        <v>0</v>
      </c>
      <c r="K429" s="810">
        <f t="shared" si="164"/>
        <v>0</v>
      </c>
      <c r="L429" s="811">
        <f t="shared" si="164"/>
        <v>0</v>
      </c>
      <c r="O429" s="649">
        <f t="shared" si="143"/>
        <v>0</v>
      </c>
      <c r="P429" s="797" t="str">
        <f t="shared" si="144"/>
        <v/>
      </c>
      <c r="Q429" s="649">
        <f t="shared" si="145"/>
        <v>-245110</v>
      </c>
      <c r="R429" s="797">
        <f t="shared" si="146"/>
        <v>0</v>
      </c>
      <c r="S429" s="649"/>
      <c r="T429" s="797" t="str">
        <f t="shared" si="149"/>
        <v/>
      </c>
      <c r="U429" s="798">
        <f t="shared" si="150"/>
        <v>7</v>
      </c>
    </row>
    <row r="430" spans="1:21" ht="11.25" customHeight="1" x14ac:dyDescent="0.25">
      <c r="A430" s="814" t="s">
        <v>1255</v>
      </c>
      <c r="B430" s="782">
        <f t="shared" si="147"/>
        <v>11</v>
      </c>
      <c r="C430" s="822" t="s">
        <v>365</v>
      </c>
      <c r="D430" s="879" t="s">
        <v>433</v>
      </c>
      <c r="E430" s="879" t="s">
        <v>366</v>
      </c>
      <c r="F430" s="1421" t="s">
        <v>1256</v>
      </c>
      <c r="G430" s="1422"/>
      <c r="H430" s="816">
        <v>-228690</v>
      </c>
      <c r="I430" s="816">
        <v>-245110</v>
      </c>
      <c r="J430" s="816">
        <v>0</v>
      </c>
      <c r="K430" s="817">
        <v>0</v>
      </c>
      <c r="L430" s="824">
        <v>0</v>
      </c>
      <c r="O430" s="649">
        <f t="shared" si="143"/>
        <v>0</v>
      </c>
      <c r="P430" s="797" t="str">
        <f t="shared" si="144"/>
        <v/>
      </c>
      <c r="Q430" s="649">
        <f t="shared" si="145"/>
        <v>-245110</v>
      </c>
      <c r="R430" s="797">
        <f t="shared" si="146"/>
        <v>0</v>
      </c>
      <c r="S430" s="649"/>
      <c r="T430" s="797" t="str">
        <f t="shared" si="149"/>
        <v/>
      </c>
      <c r="U430" s="798">
        <f t="shared" si="150"/>
        <v>11</v>
      </c>
    </row>
    <row r="431" spans="1:21" ht="11.25" customHeight="1" x14ac:dyDescent="0.25">
      <c r="A431" s="807" t="s">
        <v>1257</v>
      </c>
      <c r="B431" s="782">
        <f t="shared" si="147"/>
        <v>7</v>
      </c>
      <c r="C431" s="807"/>
      <c r="D431" s="808"/>
      <c r="E431" s="808"/>
      <c r="F431" s="1423" t="s">
        <v>1258</v>
      </c>
      <c r="G431" s="1424"/>
      <c r="H431" s="809">
        <f t="shared" ref="H431:L431" si="165">SUM(H432)</f>
        <v>-3087.43</v>
      </c>
      <c r="I431" s="809">
        <f t="shared" si="165"/>
        <v>0</v>
      </c>
      <c r="J431" s="809">
        <f t="shared" si="165"/>
        <v>0</v>
      </c>
      <c r="K431" s="810">
        <f t="shared" si="165"/>
        <v>0</v>
      </c>
      <c r="L431" s="811">
        <f t="shared" si="165"/>
        <v>0</v>
      </c>
      <c r="O431" s="649">
        <f t="shared" si="143"/>
        <v>0</v>
      </c>
      <c r="P431" s="797" t="str">
        <f t="shared" si="144"/>
        <v/>
      </c>
      <c r="Q431" s="649">
        <f t="shared" si="145"/>
        <v>0</v>
      </c>
      <c r="R431" s="797" t="str">
        <f t="shared" si="146"/>
        <v/>
      </c>
      <c r="S431" s="649"/>
      <c r="T431" s="797" t="str">
        <f t="shared" si="149"/>
        <v/>
      </c>
      <c r="U431" s="798">
        <f t="shared" si="150"/>
        <v>7</v>
      </c>
    </row>
    <row r="432" spans="1:21" ht="11.25" customHeight="1" x14ac:dyDescent="0.25">
      <c r="A432" s="814" t="s">
        <v>1259</v>
      </c>
      <c r="B432" s="782">
        <f t="shared" si="147"/>
        <v>11</v>
      </c>
      <c r="C432" s="815"/>
      <c r="D432" s="733"/>
      <c r="E432" s="733"/>
      <c r="F432" s="1421" t="s">
        <v>1260</v>
      </c>
      <c r="G432" s="1422"/>
      <c r="H432" s="816">
        <v>-3087.43</v>
      </c>
      <c r="I432" s="816">
        <v>0</v>
      </c>
      <c r="J432" s="816">
        <v>0</v>
      </c>
      <c r="K432" s="817">
        <v>0</v>
      </c>
      <c r="L432" s="818"/>
      <c r="O432" s="649">
        <f t="shared" si="143"/>
        <v>0</v>
      </c>
      <c r="P432" s="797" t="str">
        <f t="shared" si="144"/>
        <v/>
      </c>
      <c r="Q432" s="649">
        <f t="shared" si="145"/>
        <v>0</v>
      </c>
      <c r="R432" s="797" t="str">
        <f t="shared" si="146"/>
        <v/>
      </c>
      <c r="S432" s="649"/>
      <c r="T432" s="797" t="str">
        <f t="shared" si="149"/>
        <v/>
      </c>
      <c r="U432" s="798">
        <f t="shared" si="150"/>
        <v>11</v>
      </c>
    </row>
    <row r="433" spans="1:21" ht="11.25" customHeight="1" x14ac:dyDescent="0.25">
      <c r="A433" s="799" t="s">
        <v>1261</v>
      </c>
      <c r="B433" s="782">
        <f t="shared" si="147"/>
        <v>4</v>
      </c>
      <c r="C433" s="799"/>
      <c r="D433" s="800"/>
      <c r="E433" s="800"/>
      <c r="F433" s="1432" t="s">
        <v>1262</v>
      </c>
      <c r="G433" s="1433"/>
      <c r="H433" s="801">
        <v>0</v>
      </c>
      <c r="I433" s="801">
        <v>0</v>
      </c>
      <c r="J433" s="801">
        <v>0</v>
      </c>
      <c r="K433" s="867">
        <v>0</v>
      </c>
      <c r="L433" s="868">
        <f t="shared" si="159"/>
        <v>0</v>
      </c>
      <c r="O433" s="805">
        <f t="shared" si="143"/>
        <v>0</v>
      </c>
      <c r="P433" s="806" t="str">
        <f t="shared" si="144"/>
        <v/>
      </c>
      <c r="Q433" s="805">
        <f t="shared" si="145"/>
        <v>0</v>
      </c>
      <c r="R433" s="806" t="str">
        <f t="shared" si="146"/>
        <v/>
      </c>
      <c r="S433" s="805">
        <f t="shared" si="152"/>
        <v>0</v>
      </c>
      <c r="T433" s="806" t="str">
        <f t="shared" si="149"/>
        <v/>
      </c>
      <c r="U433" s="798">
        <f t="shared" si="150"/>
        <v>4</v>
      </c>
    </row>
    <row r="434" spans="1:21" ht="11.25" customHeight="1" x14ac:dyDescent="0.25">
      <c r="A434" s="799" t="s">
        <v>90</v>
      </c>
      <c r="B434" s="782">
        <f t="shared" si="147"/>
        <v>4</v>
      </c>
      <c r="C434" s="799"/>
      <c r="D434" s="800"/>
      <c r="E434" s="800"/>
      <c r="F434" s="1432" t="s">
        <v>1263</v>
      </c>
      <c r="G434" s="1433"/>
      <c r="H434" s="801">
        <f t="shared" ref="H434:L434" si="166">H435+H437+H440+H444+H446+H461+H466+H468+H470+H473+H475+H477+H479+H481+H483+H485+H487+H489+H493</f>
        <v>-15060632.32</v>
      </c>
      <c r="I434" s="801">
        <f t="shared" si="166"/>
        <v>-18336936.760000002</v>
      </c>
      <c r="J434" s="801">
        <f t="shared" si="166"/>
        <v>-17407999.999999925</v>
      </c>
      <c r="K434" s="886">
        <v>-18054346</v>
      </c>
      <c r="L434" s="802">
        <f t="shared" si="166"/>
        <v>-18462456</v>
      </c>
      <c r="O434" s="805">
        <f t="shared" si="143"/>
        <v>1054456.0000000745</v>
      </c>
      <c r="P434" s="806">
        <f t="shared" si="144"/>
        <v>1.0605730698529456</v>
      </c>
      <c r="Q434" s="805">
        <f t="shared" si="145"/>
        <v>125519.23999999836</v>
      </c>
      <c r="R434" s="806">
        <f t="shared" si="146"/>
        <v>1.0068451585803473</v>
      </c>
      <c r="S434" s="805">
        <f t="shared" si="152"/>
        <v>408110</v>
      </c>
      <c r="T434" s="806">
        <f t="shared" si="149"/>
        <v>1.0226045296794468</v>
      </c>
      <c r="U434" s="798">
        <f t="shared" si="150"/>
        <v>4</v>
      </c>
    </row>
    <row r="435" spans="1:21" ht="11.25" customHeight="1" x14ac:dyDescent="0.25">
      <c r="A435" s="807" t="s">
        <v>1264</v>
      </c>
      <c r="B435" s="782">
        <f t="shared" si="147"/>
        <v>7</v>
      </c>
      <c r="C435" s="807"/>
      <c r="D435" s="808"/>
      <c r="E435" s="808"/>
      <c r="F435" s="1423" t="s">
        <v>1265</v>
      </c>
      <c r="G435" s="1424"/>
      <c r="H435" s="809">
        <f t="shared" ref="H435:L435" si="167">SUM(H436)</f>
        <v>13726.05</v>
      </c>
      <c r="I435" s="809">
        <f t="shared" si="167"/>
        <v>9819.2199999999993</v>
      </c>
      <c r="J435" s="809">
        <f t="shared" si="167"/>
        <v>0</v>
      </c>
      <c r="K435" s="810">
        <f t="shared" si="167"/>
        <v>0</v>
      </c>
      <c r="L435" s="811">
        <f t="shared" si="167"/>
        <v>0</v>
      </c>
      <c r="O435" s="649">
        <f t="shared" si="143"/>
        <v>0</v>
      </c>
      <c r="P435" s="797" t="str">
        <f t="shared" si="144"/>
        <v/>
      </c>
      <c r="Q435" s="649">
        <f t="shared" si="145"/>
        <v>9819.2199999999993</v>
      </c>
      <c r="R435" s="797">
        <f t="shared" si="146"/>
        <v>0</v>
      </c>
      <c r="S435" s="649"/>
      <c r="T435" s="797" t="str">
        <f t="shared" si="149"/>
        <v/>
      </c>
      <c r="U435" s="798">
        <f t="shared" si="150"/>
        <v>7</v>
      </c>
    </row>
    <row r="436" spans="1:21" ht="11.25" customHeight="1" x14ac:dyDescent="0.25">
      <c r="A436" s="814" t="s">
        <v>1266</v>
      </c>
      <c r="B436" s="782">
        <f t="shared" si="147"/>
        <v>11</v>
      </c>
      <c r="C436" s="815"/>
      <c r="D436" s="733"/>
      <c r="E436" s="733"/>
      <c r="F436" s="1421" t="s">
        <v>1267</v>
      </c>
      <c r="G436" s="1422"/>
      <c r="H436" s="816">
        <v>13726.05</v>
      </c>
      <c r="I436" s="816">
        <v>9819.2199999999993</v>
      </c>
      <c r="J436" s="816">
        <v>0</v>
      </c>
      <c r="K436" s="817">
        <v>0</v>
      </c>
      <c r="L436" s="818"/>
      <c r="O436" s="649">
        <f t="shared" si="143"/>
        <v>0</v>
      </c>
      <c r="P436" s="797" t="str">
        <f t="shared" si="144"/>
        <v/>
      </c>
      <c r="Q436" s="649">
        <f t="shared" si="145"/>
        <v>9819.2199999999993</v>
      </c>
      <c r="R436" s="797">
        <f t="shared" si="146"/>
        <v>0</v>
      </c>
      <c r="S436" s="649"/>
      <c r="T436" s="797" t="str">
        <f t="shared" si="149"/>
        <v/>
      </c>
      <c r="U436" s="798">
        <f t="shared" si="150"/>
        <v>11</v>
      </c>
    </row>
    <row r="437" spans="1:21" ht="11.25" customHeight="1" x14ac:dyDescent="0.25">
      <c r="A437" s="807" t="s">
        <v>1268</v>
      </c>
      <c r="B437" s="782">
        <f t="shared" si="147"/>
        <v>7</v>
      </c>
      <c r="C437" s="807"/>
      <c r="D437" s="808"/>
      <c r="E437" s="808"/>
      <c r="F437" s="1423" t="s">
        <v>1269</v>
      </c>
      <c r="G437" s="1424"/>
      <c r="H437" s="809">
        <f t="shared" ref="H437:L437" si="168">SUM(H438:H439)</f>
        <v>-1085119.72</v>
      </c>
      <c r="I437" s="809">
        <f t="shared" si="168"/>
        <v>-490077.41000000003</v>
      </c>
      <c r="J437" s="809">
        <f t="shared" si="168"/>
        <v>0</v>
      </c>
      <c r="K437" s="810">
        <f t="shared" si="168"/>
        <v>0</v>
      </c>
      <c r="L437" s="811">
        <f t="shared" si="168"/>
        <v>0</v>
      </c>
      <c r="O437" s="649">
        <f t="shared" si="143"/>
        <v>0</v>
      </c>
      <c r="P437" s="797" t="str">
        <f t="shared" si="144"/>
        <v/>
      </c>
      <c r="Q437" s="649">
        <f t="shared" si="145"/>
        <v>-490077.41000000003</v>
      </c>
      <c r="R437" s="797">
        <f t="shared" si="146"/>
        <v>0</v>
      </c>
      <c r="S437" s="649"/>
      <c r="T437" s="797" t="str">
        <f t="shared" si="149"/>
        <v/>
      </c>
      <c r="U437" s="798">
        <f t="shared" si="150"/>
        <v>7</v>
      </c>
    </row>
    <row r="438" spans="1:21" ht="11.25" customHeight="1" x14ac:dyDescent="0.25">
      <c r="A438" s="814" t="s">
        <v>1270</v>
      </c>
      <c r="B438" s="782">
        <f t="shared" si="147"/>
        <v>11</v>
      </c>
      <c r="C438" s="823" t="s">
        <v>365</v>
      </c>
      <c r="D438" s="826" t="s">
        <v>379</v>
      </c>
      <c r="E438" s="823" t="s">
        <v>715</v>
      </c>
      <c r="F438" s="1421" t="s">
        <v>1271</v>
      </c>
      <c r="G438" s="1422"/>
      <c r="H438" s="816">
        <v>-874797.69</v>
      </c>
      <c r="I438" s="816">
        <v>-431795.34</v>
      </c>
      <c r="J438" s="816">
        <v>0</v>
      </c>
      <c r="K438" s="817">
        <v>0</v>
      </c>
      <c r="L438" s="824">
        <v>0</v>
      </c>
      <c r="O438" s="649">
        <f t="shared" si="143"/>
        <v>0</v>
      </c>
      <c r="P438" s="797" t="str">
        <f t="shared" si="144"/>
        <v/>
      </c>
      <c r="Q438" s="649">
        <f t="shared" si="145"/>
        <v>-431795.34</v>
      </c>
      <c r="R438" s="797">
        <f t="shared" si="146"/>
        <v>0</v>
      </c>
      <c r="S438" s="649"/>
      <c r="T438" s="797" t="str">
        <f t="shared" si="149"/>
        <v/>
      </c>
      <c r="U438" s="798">
        <f t="shared" si="150"/>
        <v>11</v>
      </c>
    </row>
    <row r="439" spans="1:21" ht="11.25" customHeight="1" x14ac:dyDescent="0.25">
      <c r="A439" s="814" t="s">
        <v>1272</v>
      </c>
      <c r="B439" s="782">
        <f t="shared" si="147"/>
        <v>11</v>
      </c>
      <c r="C439" s="826" t="s">
        <v>365</v>
      </c>
      <c r="D439" s="826" t="s">
        <v>433</v>
      </c>
      <c r="E439" s="826" t="s">
        <v>581</v>
      </c>
      <c r="F439" s="1421" t="s">
        <v>1273</v>
      </c>
      <c r="G439" s="1422"/>
      <c r="H439" s="816">
        <v>-210322.03</v>
      </c>
      <c r="I439" s="816">
        <v>-58282.07</v>
      </c>
      <c r="J439" s="816">
        <v>0</v>
      </c>
      <c r="K439" s="817">
        <v>0</v>
      </c>
      <c r="L439" s="818"/>
      <c r="O439" s="649">
        <f t="shared" si="143"/>
        <v>0</v>
      </c>
      <c r="P439" s="797" t="str">
        <f t="shared" si="144"/>
        <v/>
      </c>
      <c r="Q439" s="649">
        <f t="shared" si="145"/>
        <v>-58282.07</v>
      </c>
      <c r="R439" s="797">
        <f t="shared" si="146"/>
        <v>0</v>
      </c>
      <c r="S439" s="649"/>
      <c r="T439" s="797" t="str">
        <f t="shared" si="149"/>
        <v/>
      </c>
      <c r="U439" s="798">
        <f t="shared" si="150"/>
        <v>11</v>
      </c>
    </row>
    <row r="440" spans="1:21" ht="11.25" customHeight="1" x14ac:dyDescent="0.25">
      <c r="A440" s="807" t="s">
        <v>1274</v>
      </c>
      <c r="B440" s="782">
        <f t="shared" si="147"/>
        <v>7</v>
      </c>
      <c r="C440" s="807"/>
      <c r="D440" s="808"/>
      <c r="E440" s="808"/>
      <c r="F440" s="1423" t="s">
        <v>1275</v>
      </c>
      <c r="G440" s="1424"/>
      <c r="H440" s="809">
        <f t="shared" ref="H440:L440" si="169">SUM(H441:H443)</f>
        <v>2687131.98</v>
      </c>
      <c r="I440" s="809">
        <f t="shared" si="169"/>
        <v>2646627.9</v>
      </c>
      <c r="J440" s="809">
        <f t="shared" si="169"/>
        <v>2500000</v>
      </c>
      <c r="K440" s="810">
        <f t="shared" si="169"/>
        <v>0</v>
      </c>
      <c r="L440" s="811">
        <f t="shared" si="169"/>
        <v>2800000</v>
      </c>
      <c r="O440" s="649">
        <f t="shared" si="143"/>
        <v>-300000</v>
      </c>
      <c r="P440" s="797">
        <f t="shared" si="144"/>
        <v>1.1200000000000001</v>
      </c>
      <c r="Q440" s="649">
        <f t="shared" si="145"/>
        <v>-153372.10000000009</v>
      </c>
      <c r="R440" s="797">
        <f t="shared" si="146"/>
        <v>1.0579500049855894</v>
      </c>
      <c r="S440" s="649"/>
      <c r="T440" s="797" t="str">
        <f t="shared" si="149"/>
        <v/>
      </c>
      <c r="U440" s="798">
        <f t="shared" si="150"/>
        <v>7</v>
      </c>
    </row>
    <row r="441" spans="1:21" ht="11.25" customHeight="1" x14ac:dyDescent="0.25">
      <c r="A441" s="814" t="s">
        <v>1276</v>
      </c>
      <c r="B441" s="782">
        <f t="shared" si="147"/>
        <v>11</v>
      </c>
      <c r="C441" s="822" t="s">
        <v>365</v>
      </c>
      <c r="D441" s="823" t="s">
        <v>433</v>
      </c>
      <c r="E441" s="823" t="s">
        <v>996</v>
      </c>
      <c r="F441" s="1421" t="s">
        <v>1277</v>
      </c>
      <c r="G441" s="1422"/>
      <c r="H441" s="816">
        <v>2411763.25</v>
      </c>
      <c r="I441" s="816">
        <v>2646627.9</v>
      </c>
      <c r="J441" s="816">
        <v>2500000</v>
      </c>
      <c r="K441" s="817">
        <v>0</v>
      </c>
      <c r="L441" s="824">
        <v>2800000</v>
      </c>
      <c r="O441" s="649">
        <f t="shared" si="143"/>
        <v>-300000</v>
      </c>
      <c r="P441" s="797">
        <f t="shared" si="144"/>
        <v>1.1200000000000001</v>
      </c>
      <c r="Q441" s="649">
        <f t="shared" si="145"/>
        <v>-153372.10000000009</v>
      </c>
      <c r="R441" s="797">
        <f t="shared" si="146"/>
        <v>1.0579500049855894</v>
      </c>
      <c r="S441" s="649"/>
      <c r="T441" s="797" t="str">
        <f t="shared" si="149"/>
        <v/>
      </c>
      <c r="U441" s="798">
        <f t="shared" si="150"/>
        <v>11</v>
      </c>
    </row>
    <row r="442" spans="1:21" ht="11.25" customHeight="1" x14ac:dyDescent="0.25">
      <c r="A442" s="814" t="s">
        <v>1278</v>
      </c>
      <c r="B442" s="782">
        <f t="shared" si="147"/>
        <v>11</v>
      </c>
      <c r="C442" s="822"/>
      <c r="D442" s="823"/>
      <c r="E442" s="823"/>
      <c r="F442" s="1421" t="s">
        <v>1279</v>
      </c>
      <c r="G442" s="1422"/>
      <c r="H442" s="816">
        <v>34.729999999999997</v>
      </c>
      <c r="I442" s="816">
        <v>0</v>
      </c>
      <c r="J442" s="816">
        <v>0</v>
      </c>
      <c r="K442" s="817">
        <v>0</v>
      </c>
      <c r="L442" s="818"/>
      <c r="O442" s="649">
        <f t="shared" si="143"/>
        <v>0</v>
      </c>
      <c r="P442" s="797" t="str">
        <f t="shared" si="144"/>
        <v/>
      </c>
      <c r="Q442" s="649">
        <f t="shared" si="145"/>
        <v>0</v>
      </c>
      <c r="R442" s="797" t="str">
        <f t="shared" si="146"/>
        <v/>
      </c>
      <c r="S442" s="649"/>
      <c r="T442" s="797" t="str">
        <f t="shared" si="149"/>
        <v/>
      </c>
      <c r="U442" s="798">
        <f t="shared" si="150"/>
        <v>11</v>
      </c>
    </row>
    <row r="443" spans="1:21" ht="11.25" customHeight="1" x14ac:dyDescent="0.25">
      <c r="A443" s="814" t="s">
        <v>1280</v>
      </c>
      <c r="B443" s="782">
        <f t="shared" si="147"/>
        <v>11</v>
      </c>
      <c r="C443" s="822"/>
      <c r="D443" s="823"/>
      <c r="E443" s="823"/>
      <c r="F443" s="1421" t="s">
        <v>1281</v>
      </c>
      <c r="G443" s="1422"/>
      <c r="H443" s="816">
        <v>275334</v>
      </c>
      <c r="I443" s="816">
        <v>0</v>
      </c>
      <c r="J443" s="816">
        <v>0</v>
      </c>
      <c r="K443" s="817">
        <v>0</v>
      </c>
      <c r="L443" s="818"/>
      <c r="O443" s="649">
        <f t="shared" si="143"/>
        <v>0</v>
      </c>
      <c r="P443" s="797" t="str">
        <f t="shared" si="144"/>
        <v/>
      </c>
      <c r="Q443" s="649">
        <f t="shared" si="145"/>
        <v>0</v>
      </c>
      <c r="R443" s="797" t="str">
        <f t="shared" si="146"/>
        <v/>
      </c>
      <c r="S443" s="649"/>
      <c r="T443" s="797" t="str">
        <f t="shared" si="149"/>
        <v/>
      </c>
      <c r="U443" s="798">
        <f t="shared" si="150"/>
        <v>11</v>
      </c>
    </row>
    <row r="444" spans="1:21" ht="11.25" customHeight="1" x14ac:dyDescent="0.25">
      <c r="A444" s="807" t="s">
        <v>1282</v>
      </c>
      <c r="B444" s="782">
        <f t="shared" si="147"/>
        <v>7</v>
      </c>
      <c r="C444" s="855"/>
      <c r="D444" s="856"/>
      <c r="E444" s="856"/>
      <c r="F444" s="1423" t="s">
        <v>1283</v>
      </c>
      <c r="G444" s="1424"/>
      <c r="H444" s="809">
        <f>SUM(H445)</f>
        <v>0</v>
      </c>
      <c r="I444" s="809">
        <f>SUM(I445)</f>
        <v>-64940</v>
      </c>
      <c r="J444" s="809">
        <f>SUM(J445)</f>
        <v>0</v>
      </c>
      <c r="K444" s="810">
        <f t="shared" ref="K444:L444" si="170">SUM(K445)</f>
        <v>0</v>
      </c>
      <c r="L444" s="811">
        <f t="shared" si="170"/>
        <v>0</v>
      </c>
      <c r="O444" s="649">
        <f t="shared" si="143"/>
        <v>0</v>
      </c>
      <c r="P444" s="797" t="str">
        <f t="shared" si="144"/>
        <v/>
      </c>
      <c r="Q444" s="649">
        <f t="shared" si="145"/>
        <v>-64940</v>
      </c>
      <c r="R444" s="797">
        <f t="shared" si="146"/>
        <v>0</v>
      </c>
      <c r="S444" s="649"/>
      <c r="T444" s="797" t="str">
        <f t="shared" si="149"/>
        <v/>
      </c>
      <c r="U444" s="798">
        <f t="shared" si="150"/>
        <v>7</v>
      </c>
    </row>
    <row r="445" spans="1:21" ht="11.25" customHeight="1" x14ac:dyDescent="0.25">
      <c r="A445" s="814" t="s">
        <v>1284</v>
      </c>
      <c r="B445" s="782">
        <f t="shared" si="147"/>
        <v>11</v>
      </c>
      <c r="C445" s="815"/>
      <c r="D445" s="733"/>
      <c r="E445" s="733"/>
      <c r="F445" s="1421" t="s">
        <v>1285</v>
      </c>
      <c r="G445" s="1422"/>
      <c r="H445" s="816">
        <v>0</v>
      </c>
      <c r="I445" s="816">
        <v>-64940</v>
      </c>
      <c r="J445" s="816">
        <v>0</v>
      </c>
      <c r="K445" s="817">
        <v>0</v>
      </c>
      <c r="L445" s="818"/>
      <c r="O445" s="649">
        <f t="shared" si="143"/>
        <v>0</v>
      </c>
      <c r="P445" s="797" t="str">
        <f t="shared" si="144"/>
        <v/>
      </c>
      <c r="Q445" s="649">
        <f t="shared" si="145"/>
        <v>-64940</v>
      </c>
      <c r="R445" s="797">
        <f t="shared" si="146"/>
        <v>0</v>
      </c>
      <c r="S445" s="649"/>
      <c r="T445" s="797" t="str">
        <f t="shared" si="149"/>
        <v/>
      </c>
      <c r="U445" s="798">
        <f t="shared" si="150"/>
        <v>11</v>
      </c>
    </row>
    <row r="446" spans="1:21" ht="11.25" customHeight="1" x14ac:dyDescent="0.25">
      <c r="A446" s="807" t="s">
        <v>1286</v>
      </c>
      <c r="B446" s="782">
        <f t="shared" si="147"/>
        <v>7</v>
      </c>
      <c r="C446" s="807"/>
      <c r="D446" s="808"/>
      <c r="E446" s="808"/>
      <c r="F446" s="1423" t="s">
        <v>1287</v>
      </c>
      <c r="G446" s="1424"/>
      <c r="H446" s="809">
        <f t="shared" ref="H446:L446" si="171">SUM(H447:H460)</f>
        <v>-6233370.5500000007</v>
      </c>
      <c r="I446" s="809">
        <f t="shared" si="171"/>
        <v>-6767282.6899999995</v>
      </c>
      <c r="J446" s="809">
        <f t="shared" si="171"/>
        <v>-7330999.9999999888</v>
      </c>
      <c r="K446" s="810">
        <f t="shared" si="171"/>
        <v>0</v>
      </c>
      <c r="L446" s="811">
        <f t="shared" si="171"/>
        <v>-5672000</v>
      </c>
      <c r="O446" s="649">
        <f t="shared" si="143"/>
        <v>-1658999.9999999888</v>
      </c>
      <c r="P446" s="797">
        <f t="shared" si="144"/>
        <v>0.77370072295730574</v>
      </c>
      <c r="Q446" s="649">
        <f t="shared" si="145"/>
        <v>-1095282.6899999995</v>
      </c>
      <c r="R446" s="797">
        <f t="shared" si="146"/>
        <v>0.83815029751623993</v>
      </c>
      <c r="S446" s="649"/>
      <c r="T446" s="797" t="str">
        <f t="shared" si="149"/>
        <v/>
      </c>
      <c r="U446" s="798">
        <f t="shared" si="150"/>
        <v>7</v>
      </c>
    </row>
    <row r="447" spans="1:21" ht="11.25" customHeight="1" x14ac:dyDescent="0.25">
      <c r="A447" s="814" t="s">
        <v>1288</v>
      </c>
      <c r="B447" s="782">
        <f t="shared" si="147"/>
        <v>11</v>
      </c>
      <c r="C447" s="822" t="s">
        <v>365</v>
      </c>
      <c r="D447" s="823" t="s">
        <v>379</v>
      </c>
      <c r="E447" s="823" t="s">
        <v>366</v>
      </c>
      <c r="F447" s="1421" t="s">
        <v>1289</v>
      </c>
      <c r="G447" s="1422"/>
      <c r="H447" s="816">
        <v>0</v>
      </c>
      <c r="I447" s="816">
        <v>-97890</v>
      </c>
      <c r="J447" s="816">
        <v>0</v>
      </c>
      <c r="K447" s="817">
        <v>0</v>
      </c>
      <c r="L447" s="824">
        <v>0</v>
      </c>
      <c r="O447" s="649">
        <f t="shared" si="143"/>
        <v>0</v>
      </c>
      <c r="P447" s="797" t="str">
        <f t="shared" si="144"/>
        <v/>
      </c>
      <c r="Q447" s="649">
        <f t="shared" si="145"/>
        <v>-97890</v>
      </c>
      <c r="R447" s="797">
        <f t="shared" si="146"/>
        <v>0</v>
      </c>
      <c r="S447" s="649"/>
      <c r="T447" s="797" t="str">
        <f t="shared" si="149"/>
        <v/>
      </c>
      <c r="U447" s="798">
        <f t="shared" si="150"/>
        <v>11</v>
      </c>
    </row>
    <row r="448" spans="1:21" ht="11.25" customHeight="1" x14ac:dyDescent="0.25">
      <c r="A448" s="814" t="s">
        <v>1290</v>
      </c>
      <c r="B448" s="782">
        <f t="shared" si="147"/>
        <v>11</v>
      </c>
      <c r="C448" s="822" t="s">
        <v>365</v>
      </c>
      <c r="D448" s="823" t="s">
        <v>379</v>
      </c>
      <c r="E448" s="823" t="s">
        <v>366</v>
      </c>
      <c r="F448" s="1421" t="s">
        <v>1291</v>
      </c>
      <c r="G448" s="1422"/>
      <c r="H448" s="816">
        <v>-324271.96000000002</v>
      </c>
      <c r="I448" s="816">
        <v>-327104.61</v>
      </c>
      <c r="J448" s="816">
        <v>-1880000</v>
      </c>
      <c r="K448" s="817">
        <v>0</v>
      </c>
      <c r="L448" s="824">
        <v>-240000</v>
      </c>
      <c r="O448" s="649">
        <f t="shared" si="143"/>
        <v>-1640000</v>
      </c>
      <c r="P448" s="797">
        <f t="shared" si="144"/>
        <v>0.1276595744680851</v>
      </c>
      <c r="Q448" s="649">
        <f t="shared" si="145"/>
        <v>-87104.609999999986</v>
      </c>
      <c r="R448" s="797">
        <f t="shared" si="146"/>
        <v>0.73371023416637271</v>
      </c>
      <c r="S448" s="649"/>
      <c r="T448" s="797" t="str">
        <f t="shared" si="149"/>
        <v/>
      </c>
      <c r="U448" s="798">
        <f t="shared" si="150"/>
        <v>11</v>
      </c>
    </row>
    <row r="449" spans="1:21" ht="11.25" customHeight="1" x14ac:dyDescent="0.25">
      <c r="A449" s="814" t="s">
        <v>1292</v>
      </c>
      <c r="B449" s="782">
        <f t="shared" si="147"/>
        <v>11</v>
      </c>
      <c r="C449" s="815"/>
      <c r="D449" s="733"/>
      <c r="E449" s="733"/>
      <c r="F449" s="1421" t="s">
        <v>1293</v>
      </c>
      <c r="G449" s="1422"/>
      <c r="H449" s="816">
        <v>-265939.88</v>
      </c>
      <c r="I449" s="816">
        <v>-388333.31</v>
      </c>
      <c r="J449" s="816">
        <v>0</v>
      </c>
      <c r="K449" s="817">
        <v>0</v>
      </c>
      <c r="L449" s="818"/>
      <c r="O449" s="649">
        <f t="shared" si="143"/>
        <v>0</v>
      </c>
      <c r="P449" s="797" t="str">
        <f t="shared" si="144"/>
        <v/>
      </c>
      <c r="Q449" s="649">
        <f t="shared" si="145"/>
        <v>-388333.31</v>
      </c>
      <c r="R449" s="797">
        <f t="shared" si="146"/>
        <v>0</v>
      </c>
      <c r="S449" s="649"/>
      <c r="T449" s="797" t="str">
        <f t="shared" si="149"/>
        <v/>
      </c>
      <c r="U449" s="798">
        <f t="shared" si="150"/>
        <v>11</v>
      </c>
    </row>
    <row r="450" spans="1:21" ht="11.25" customHeight="1" x14ac:dyDescent="0.25">
      <c r="A450" s="814" t="s">
        <v>1294</v>
      </c>
      <c r="B450" s="782">
        <f t="shared" si="147"/>
        <v>11</v>
      </c>
      <c r="C450" s="815"/>
      <c r="D450" s="733"/>
      <c r="E450" s="733"/>
      <c r="F450" s="1421" t="s">
        <v>1295</v>
      </c>
      <c r="G450" s="1422"/>
      <c r="H450" s="816">
        <v>14238.35</v>
      </c>
      <c r="I450" s="816">
        <v>31561.09</v>
      </c>
      <c r="J450" s="816">
        <v>0</v>
      </c>
      <c r="K450" s="817">
        <v>0</v>
      </c>
      <c r="L450" s="818"/>
      <c r="O450" s="649">
        <f t="shared" si="143"/>
        <v>0</v>
      </c>
      <c r="P450" s="797" t="str">
        <f t="shared" si="144"/>
        <v/>
      </c>
      <c r="Q450" s="649">
        <f t="shared" si="145"/>
        <v>31561.09</v>
      </c>
      <c r="R450" s="797">
        <f t="shared" si="146"/>
        <v>0</v>
      </c>
      <c r="S450" s="649"/>
      <c r="T450" s="797" t="str">
        <f t="shared" si="149"/>
        <v/>
      </c>
      <c r="U450" s="798">
        <f t="shared" si="150"/>
        <v>11</v>
      </c>
    </row>
    <row r="451" spans="1:21" ht="11.25" customHeight="1" x14ac:dyDescent="0.25">
      <c r="A451" s="814" t="s">
        <v>1296</v>
      </c>
      <c r="B451" s="782">
        <f t="shared" si="147"/>
        <v>11</v>
      </c>
      <c r="C451" s="822" t="s">
        <v>365</v>
      </c>
      <c r="D451" s="823" t="s">
        <v>433</v>
      </c>
      <c r="E451" s="823" t="s">
        <v>366</v>
      </c>
      <c r="F451" s="1421" t="s">
        <v>1297</v>
      </c>
      <c r="G451" s="1422"/>
      <c r="H451" s="816">
        <v>-77086</v>
      </c>
      <c r="I451" s="816">
        <v>-75539</v>
      </c>
      <c r="J451" s="816">
        <v>-79999.999999993001</v>
      </c>
      <c r="K451" s="817">
        <v>0</v>
      </c>
      <c r="L451" s="824">
        <v>-70000</v>
      </c>
      <c r="O451" s="649">
        <f t="shared" si="143"/>
        <v>-9999.9999999930005</v>
      </c>
      <c r="P451" s="797">
        <f t="shared" si="144"/>
        <v>0.87500000000007661</v>
      </c>
      <c r="Q451" s="649">
        <f t="shared" si="145"/>
        <v>-5539</v>
      </c>
      <c r="R451" s="797">
        <f t="shared" si="146"/>
        <v>0.92667363878261555</v>
      </c>
      <c r="S451" s="649"/>
      <c r="T451" s="797" t="str">
        <f t="shared" si="149"/>
        <v/>
      </c>
      <c r="U451" s="798">
        <f t="shared" si="150"/>
        <v>11</v>
      </c>
    </row>
    <row r="452" spans="1:21" ht="11.25" customHeight="1" x14ac:dyDescent="0.25">
      <c r="A452" s="814" t="s">
        <v>1298</v>
      </c>
      <c r="B452" s="782">
        <f t="shared" si="147"/>
        <v>11</v>
      </c>
      <c r="C452" s="826" t="s">
        <v>877</v>
      </c>
      <c r="D452" s="826" t="s">
        <v>400</v>
      </c>
      <c r="E452" s="826" t="s">
        <v>878</v>
      </c>
      <c r="F452" s="1421" t="s">
        <v>1299</v>
      </c>
      <c r="G452" s="1422"/>
      <c r="H452" s="816">
        <v>-812173.4</v>
      </c>
      <c r="I452" s="816">
        <v>-825880.49</v>
      </c>
      <c r="J452" s="816">
        <v>-1500000</v>
      </c>
      <c r="K452" s="817">
        <v>0</v>
      </c>
      <c r="L452" s="824">
        <v>-1510000</v>
      </c>
      <c r="O452" s="649">
        <f t="shared" si="143"/>
        <v>10000</v>
      </c>
      <c r="P452" s="797">
        <f t="shared" si="144"/>
        <v>1.0066666666666666</v>
      </c>
      <c r="Q452" s="649">
        <f t="shared" si="145"/>
        <v>684119.51</v>
      </c>
      <c r="R452" s="797">
        <f t="shared" si="146"/>
        <v>1.8283517025568676</v>
      </c>
      <c r="S452" s="649"/>
      <c r="T452" s="797" t="str">
        <f t="shared" si="149"/>
        <v/>
      </c>
      <c r="U452" s="798">
        <f t="shared" si="150"/>
        <v>11</v>
      </c>
    </row>
    <row r="453" spans="1:21" ht="11.25" customHeight="1" x14ac:dyDescent="0.25">
      <c r="A453" s="814" t="s">
        <v>1300</v>
      </c>
      <c r="B453" s="782">
        <f t="shared" si="147"/>
        <v>11</v>
      </c>
      <c r="C453" s="826" t="s">
        <v>877</v>
      </c>
      <c r="D453" s="826" t="s">
        <v>400</v>
      </c>
      <c r="E453" s="826" t="s">
        <v>878</v>
      </c>
      <c r="F453" s="1421" t="s">
        <v>1301</v>
      </c>
      <c r="G453" s="1422"/>
      <c r="H453" s="816">
        <v>-2193636</v>
      </c>
      <c r="I453" s="816">
        <v>-1927768.29</v>
      </c>
      <c r="J453" s="816">
        <v>-2100000</v>
      </c>
      <c r="K453" s="817">
        <v>0</v>
      </c>
      <c r="L453" s="824">
        <v>-2112000</v>
      </c>
      <c r="O453" s="649">
        <f t="shared" si="143"/>
        <v>12000</v>
      </c>
      <c r="P453" s="797">
        <f t="shared" si="144"/>
        <v>1.0057142857142858</v>
      </c>
      <c r="Q453" s="649">
        <f t="shared" si="145"/>
        <v>184231.70999999996</v>
      </c>
      <c r="R453" s="797">
        <f t="shared" si="146"/>
        <v>1.0955673516136111</v>
      </c>
      <c r="S453" s="649"/>
      <c r="T453" s="797" t="str">
        <f t="shared" si="149"/>
        <v/>
      </c>
      <c r="U453" s="798">
        <f t="shared" si="150"/>
        <v>11</v>
      </c>
    </row>
    <row r="454" spans="1:21" ht="11.25" customHeight="1" x14ac:dyDescent="0.25">
      <c r="A454" s="814" t="s">
        <v>1302</v>
      </c>
      <c r="B454" s="782">
        <f t="shared" si="147"/>
        <v>11</v>
      </c>
      <c r="C454" s="826" t="s">
        <v>877</v>
      </c>
      <c r="D454" s="826" t="s">
        <v>400</v>
      </c>
      <c r="E454" s="826" t="s">
        <v>878</v>
      </c>
      <c r="F454" s="1421" t="s">
        <v>1303</v>
      </c>
      <c r="G454" s="1422"/>
      <c r="H454" s="816">
        <v>-297014.65000000002</v>
      </c>
      <c r="I454" s="816">
        <v>-535511.86</v>
      </c>
      <c r="J454" s="816">
        <v>-699999.99999999604</v>
      </c>
      <c r="K454" s="817">
        <v>0</v>
      </c>
      <c r="L454" s="824">
        <v>-700000</v>
      </c>
      <c r="O454" s="649">
        <f t="shared" si="143"/>
        <v>3.9581209421157837E-9</v>
      </c>
      <c r="P454" s="797">
        <f t="shared" si="144"/>
        <v>1.0000000000000056</v>
      </c>
      <c r="Q454" s="649">
        <f t="shared" si="145"/>
        <v>164488.14000000001</v>
      </c>
      <c r="R454" s="797">
        <f t="shared" si="146"/>
        <v>1.3071605921108824</v>
      </c>
      <c r="S454" s="649"/>
      <c r="T454" s="797" t="str">
        <f t="shared" si="149"/>
        <v/>
      </c>
      <c r="U454" s="798">
        <f t="shared" si="150"/>
        <v>11</v>
      </c>
    </row>
    <row r="455" spans="1:21" ht="11.25" customHeight="1" x14ac:dyDescent="0.25">
      <c r="A455" s="814" t="s">
        <v>1304</v>
      </c>
      <c r="B455" s="782">
        <f t="shared" si="147"/>
        <v>11</v>
      </c>
      <c r="C455" s="826" t="s">
        <v>877</v>
      </c>
      <c r="D455" s="826" t="s">
        <v>400</v>
      </c>
      <c r="E455" s="826" t="s">
        <v>878</v>
      </c>
      <c r="F455" s="1421" t="s">
        <v>1305</v>
      </c>
      <c r="G455" s="1422"/>
      <c r="H455" s="816">
        <v>-302008.93</v>
      </c>
      <c r="I455" s="816">
        <v>-438449.99</v>
      </c>
      <c r="J455" s="816">
        <v>-330000</v>
      </c>
      <c r="K455" s="817">
        <v>0</v>
      </c>
      <c r="L455" s="824">
        <v>-330000</v>
      </c>
      <c r="O455" s="649">
        <f t="shared" si="143"/>
        <v>0</v>
      </c>
      <c r="P455" s="797">
        <f t="shared" si="144"/>
        <v>1</v>
      </c>
      <c r="Q455" s="649">
        <f t="shared" si="145"/>
        <v>-108449.98999999999</v>
      </c>
      <c r="R455" s="797">
        <f t="shared" si="146"/>
        <v>0.75265140272896347</v>
      </c>
      <c r="S455" s="649"/>
      <c r="T455" s="797" t="str">
        <f t="shared" si="149"/>
        <v/>
      </c>
      <c r="U455" s="798">
        <f t="shared" si="150"/>
        <v>11</v>
      </c>
    </row>
    <row r="456" spans="1:21" ht="11.25" customHeight="1" x14ac:dyDescent="0.25">
      <c r="A456" s="814" t="s">
        <v>1306</v>
      </c>
      <c r="B456" s="782">
        <f t="shared" si="147"/>
        <v>11</v>
      </c>
      <c r="C456" s="815"/>
      <c r="D456" s="733"/>
      <c r="E456" s="733"/>
      <c r="F456" s="1421" t="s">
        <v>1307</v>
      </c>
      <c r="G456" s="1422"/>
      <c r="H456" s="816">
        <v>-59513.45</v>
      </c>
      <c r="I456" s="816">
        <v>-65190.25</v>
      </c>
      <c r="J456" s="816">
        <v>0</v>
      </c>
      <c r="K456" s="817">
        <v>0</v>
      </c>
      <c r="L456" s="824">
        <v>0</v>
      </c>
      <c r="O456" s="649">
        <f t="shared" si="143"/>
        <v>0</v>
      </c>
      <c r="P456" s="797" t="str">
        <f t="shared" si="144"/>
        <v/>
      </c>
      <c r="Q456" s="649">
        <f t="shared" si="145"/>
        <v>-65190.25</v>
      </c>
      <c r="R456" s="797">
        <f t="shared" si="146"/>
        <v>0</v>
      </c>
      <c r="S456" s="649"/>
      <c r="T456" s="797" t="str">
        <f t="shared" si="149"/>
        <v/>
      </c>
      <c r="U456" s="798">
        <f t="shared" si="150"/>
        <v>11</v>
      </c>
    </row>
    <row r="457" spans="1:21" ht="11.25" customHeight="1" x14ac:dyDescent="0.25">
      <c r="A457" s="814" t="s">
        <v>1308</v>
      </c>
      <c r="B457" s="782">
        <f t="shared" si="147"/>
        <v>11</v>
      </c>
      <c r="C457" s="858" t="s">
        <v>365</v>
      </c>
      <c r="D457" s="826" t="s">
        <v>433</v>
      </c>
      <c r="E457" s="826" t="s">
        <v>366</v>
      </c>
      <c r="F457" s="1421" t="s">
        <v>1309</v>
      </c>
      <c r="G457" s="1422"/>
      <c r="H457" s="816">
        <v>-186889.12</v>
      </c>
      <c r="I457" s="816">
        <v>-181278.46</v>
      </c>
      <c r="J457" s="816">
        <v>0</v>
      </c>
      <c r="K457" s="817">
        <v>0</v>
      </c>
      <c r="L457" s="824">
        <v>0</v>
      </c>
      <c r="O457" s="649">
        <f t="shared" si="143"/>
        <v>0</v>
      </c>
      <c r="P457" s="797" t="str">
        <f t="shared" si="144"/>
        <v/>
      </c>
      <c r="Q457" s="649">
        <f t="shared" si="145"/>
        <v>-181278.46</v>
      </c>
      <c r="R457" s="797">
        <f t="shared" si="146"/>
        <v>0</v>
      </c>
      <c r="S457" s="649"/>
      <c r="T457" s="797" t="str">
        <f t="shared" si="149"/>
        <v/>
      </c>
      <c r="U457" s="798">
        <f t="shared" si="150"/>
        <v>11</v>
      </c>
    </row>
    <row r="458" spans="1:21" ht="11.25" customHeight="1" x14ac:dyDescent="0.25">
      <c r="A458" s="814" t="s">
        <v>1310</v>
      </c>
      <c r="B458" s="782">
        <f t="shared" si="147"/>
        <v>11</v>
      </c>
      <c r="C458" s="815"/>
      <c r="D458" s="733"/>
      <c r="E458" s="733"/>
      <c r="F458" s="1421" t="s">
        <v>1311</v>
      </c>
      <c r="G458" s="1422"/>
      <c r="H458" s="816">
        <v>-900000</v>
      </c>
      <c r="I458" s="816">
        <v>-1158631.5</v>
      </c>
      <c r="J458" s="816">
        <v>0</v>
      </c>
      <c r="K458" s="817">
        <v>0</v>
      </c>
      <c r="L458" s="818"/>
      <c r="O458" s="649">
        <f t="shared" si="143"/>
        <v>0</v>
      </c>
      <c r="P458" s="797" t="str">
        <f t="shared" si="144"/>
        <v/>
      </c>
      <c r="Q458" s="649">
        <f t="shared" si="145"/>
        <v>-1158631.5</v>
      </c>
      <c r="R458" s="797">
        <f t="shared" si="146"/>
        <v>0</v>
      </c>
      <c r="S458" s="649"/>
      <c r="T458" s="797" t="str">
        <f t="shared" si="149"/>
        <v/>
      </c>
      <c r="U458" s="798">
        <f t="shared" si="150"/>
        <v>11</v>
      </c>
    </row>
    <row r="459" spans="1:21" ht="11.25" customHeight="1" x14ac:dyDescent="0.25">
      <c r="A459" s="814" t="s">
        <v>1312</v>
      </c>
      <c r="B459" s="782">
        <f t="shared" si="147"/>
        <v>11</v>
      </c>
      <c r="C459" s="822" t="s">
        <v>432</v>
      </c>
      <c r="D459" s="823" t="s">
        <v>433</v>
      </c>
      <c r="E459" s="823" t="s">
        <v>957</v>
      </c>
      <c r="F459" s="1421" t="s">
        <v>1313</v>
      </c>
      <c r="G459" s="1422"/>
      <c r="H459" s="816">
        <v>-767875.9</v>
      </c>
      <c r="I459" s="816">
        <v>-664012.85</v>
      </c>
      <c r="J459" s="816">
        <v>-741000</v>
      </c>
      <c r="K459" s="817">
        <v>0</v>
      </c>
      <c r="L459" s="824">
        <v>-710000</v>
      </c>
      <c r="O459" s="649">
        <f t="shared" ref="O459:O522" si="172">-L459+J459</f>
        <v>-31000</v>
      </c>
      <c r="P459" s="797">
        <f t="shared" ref="P459:P522" si="173">IF(J459=0,"",L459/J459)</f>
        <v>0.95816464237516874</v>
      </c>
      <c r="Q459" s="649">
        <f t="shared" ref="Q459:Q522" si="174">-L459+I459</f>
        <v>45987.150000000023</v>
      </c>
      <c r="R459" s="797">
        <f t="shared" ref="R459:R522" si="175">IF(I459=0,"",L459/I459)</f>
        <v>1.0692564157455688</v>
      </c>
      <c r="S459" s="649"/>
      <c r="T459" s="797" t="str">
        <f t="shared" si="149"/>
        <v/>
      </c>
      <c r="U459" s="798">
        <f t="shared" si="150"/>
        <v>11</v>
      </c>
    </row>
    <row r="460" spans="1:21" ht="11.25" customHeight="1" x14ac:dyDescent="0.25">
      <c r="A460" s="814" t="s">
        <v>1314</v>
      </c>
      <c r="B460" s="782">
        <f t="shared" ref="B460:B523" si="176">LEN(A460)</f>
        <v>11</v>
      </c>
      <c r="C460" s="815"/>
      <c r="D460" s="733"/>
      <c r="E460" s="733"/>
      <c r="F460" s="1421" t="s">
        <v>1315</v>
      </c>
      <c r="G460" s="1422"/>
      <c r="H460" s="816">
        <v>-61199.61</v>
      </c>
      <c r="I460" s="816">
        <v>-113253.17</v>
      </c>
      <c r="J460" s="816">
        <v>0</v>
      </c>
      <c r="K460" s="817">
        <v>0</v>
      </c>
      <c r="L460" s="818"/>
      <c r="O460" s="649">
        <f t="shared" si="172"/>
        <v>0</v>
      </c>
      <c r="P460" s="797" t="str">
        <f t="shared" si="173"/>
        <v/>
      </c>
      <c r="Q460" s="649">
        <f t="shared" si="174"/>
        <v>-113253.17</v>
      </c>
      <c r="R460" s="797">
        <f t="shared" si="175"/>
        <v>0</v>
      </c>
      <c r="S460" s="649"/>
      <c r="T460" s="797" t="str">
        <f t="shared" si="149"/>
        <v/>
      </c>
      <c r="U460" s="798">
        <f t="shared" si="150"/>
        <v>11</v>
      </c>
    </row>
    <row r="461" spans="1:21" ht="11.25" customHeight="1" x14ac:dyDescent="0.25">
      <c r="A461" s="807" t="s">
        <v>1316</v>
      </c>
      <c r="B461" s="782">
        <f t="shared" si="176"/>
        <v>7</v>
      </c>
      <c r="C461" s="807"/>
      <c r="D461" s="808"/>
      <c r="E461" s="808"/>
      <c r="F461" s="1423" t="s">
        <v>1317</v>
      </c>
      <c r="G461" s="1424"/>
      <c r="H461" s="809">
        <f t="shared" ref="H461:L461" si="177">SUM(H462:H465)</f>
        <v>-6135123</v>
      </c>
      <c r="I461" s="809">
        <f t="shared" si="177"/>
        <v>-8995113</v>
      </c>
      <c r="J461" s="809">
        <f t="shared" si="177"/>
        <v>-9016999.9999999795</v>
      </c>
      <c r="K461" s="810">
        <f t="shared" si="177"/>
        <v>0</v>
      </c>
      <c r="L461" s="811">
        <f t="shared" si="177"/>
        <v>-11237456</v>
      </c>
      <c r="O461" s="649">
        <f t="shared" si="172"/>
        <v>2220456.0000000205</v>
      </c>
      <c r="P461" s="797">
        <f t="shared" si="173"/>
        <v>1.2462521903072004</v>
      </c>
      <c r="Q461" s="649">
        <f t="shared" si="174"/>
        <v>2242343</v>
      </c>
      <c r="R461" s="797">
        <f t="shared" si="175"/>
        <v>1.2492845837511992</v>
      </c>
      <c r="S461" s="649"/>
      <c r="T461" s="797" t="str">
        <f t="shared" ref="T461:T524" si="178">IF(K461=0,"",L461/K461)</f>
        <v/>
      </c>
      <c r="U461" s="798">
        <f t="shared" si="150"/>
        <v>7</v>
      </c>
    </row>
    <row r="462" spans="1:21" ht="11.25" customHeight="1" x14ac:dyDescent="0.25">
      <c r="A462" s="814" t="s">
        <v>1318</v>
      </c>
      <c r="B462" s="782">
        <f t="shared" si="176"/>
        <v>11</v>
      </c>
      <c r="C462" s="822" t="s">
        <v>365</v>
      </c>
      <c r="D462" s="823" t="s">
        <v>379</v>
      </c>
      <c r="E462" s="823" t="s">
        <v>366</v>
      </c>
      <c r="F462" s="1421" t="s">
        <v>1319</v>
      </c>
      <c r="G462" s="1422"/>
      <c r="H462" s="816">
        <v>-1607754</v>
      </c>
      <c r="I462" s="816">
        <v>-2282512</v>
      </c>
      <c r="J462" s="816">
        <v>-2283000</v>
      </c>
      <c r="K462" s="817">
        <v>0</v>
      </c>
      <c r="L462" s="824">
        <v>-2913456</v>
      </c>
      <c r="O462" s="649">
        <f t="shared" si="172"/>
        <v>630456</v>
      </c>
      <c r="P462" s="797">
        <f t="shared" si="173"/>
        <v>1.2761524310118266</v>
      </c>
      <c r="Q462" s="649">
        <f t="shared" si="174"/>
        <v>630944</v>
      </c>
      <c r="R462" s="797">
        <f t="shared" si="175"/>
        <v>1.2764252718058</v>
      </c>
      <c r="S462" s="649"/>
      <c r="T462" s="797" t="str">
        <f t="shared" si="178"/>
        <v/>
      </c>
      <c r="U462" s="798">
        <f t="shared" si="150"/>
        <v>11</v>
      </c>
    </row>
    <row r="463" spans="1:21" ht="11.25" customHeight="1" x14ac:dyDescent="0.25">
      <c r="A463" s="814" t="s">
        <v>1320</v>
      </c>
      <c r="B463" s="782">
        <f t="shared" si="176"/>
        <v>11</v>
      </c>
      <c r="C463" s="822" t="s">
        <v>365</v>
      </c>
      <c r="D463" s="823" t="s">
        <v>379</v>
      </c>
      <c r="E463" s="823" t="s">
        <v>366</v>
      </c>
      <c r="F463" s="1421" t="s">
        <v>1321</v>
      </c>
      <c r="G463" s="1422"/>
      <c r="H463" s="816">
        <v>-3750000</v>
      </c>
      <c r="I463" s="816">
        <v>-5900000</v>
      </c>
      <c r="J463" s="816">
        <v>-5900000</v>
      </c>
      <c r="K463" s="817">
        <v>0</v>
      </c>
      <c r="L463" s="824">
        <v>-7400000</v>
      </c>
      <c r="O463" s="649">
        <f t="shared" si="172"/>
        <v>1500000</v>
      </c>
      <c r="P463" s="797">
        <f t="shared" si="173"/>
        <v>1.2542372881355932</v>
      </c>
      <c r="Q463" s="649">
        <f t="shared" si="174"/>
        <v>1500000</v>
      </c>
      <c r="R463" s="797">
        <f t="shared" si="175"/>
        <v>1.2542372881355932</v>
      </c>
      <c r="S463" s="649"/>
      <c r="T463" s="797" t="str">
        <f t="shared" si="178"/>
        <v/>
      </c>
      <c r="U463" s="798">
        <f t="shared" ref="U463:U526" si="179">LEN(A463)</f>
        <v>11</v>
      </c>
    </row>
    <row r="464" spans="1:21" ht="11.25" customHeight="1" x14ac:dyDescent="0.25">
      <c r="A464" s="814" t="s">
        <v>1322</v>
      </c>
      <c r="B464" s="782">
        <f t="shared" si="176"/>
        <v>11</v>
      </c>
      <c r="C464" s="826" t="s">
        <v>365</v>
      </c>
      <c r="D464" s="823" t="s">
        <v>379</v>
      </c>
      <c r="E464" s="826" t="s">
        <v>380</v>
      </c>
      <c r="F464" s="1421" t="s">
        <v>1323</v>
      </c>
      <c r="G464" s="1422"/>
      <c r="H464" s="816">
        <v>-708764</v>
      </c>
      <c r="I464" s="816">
        <v>-808633</v>
      </c>
      <c r="J464" s="816">
        <v>-809999.99999997998</v>
      </c>
      <c r="K464" s="817">
        <v>0</v>
      </c>
      <c r="L464" s="824">
        <v>-900000</v>
      </c>
      <c r="M464" s="828" t="s">
        <v>1324</v>
      </c>
      <c r="N464" s="828"/>
      <c r="O464" s="649">
        <f t="shared" si="172"/>
        <v>90000.000000020023</v>
      </c>
      <c r="P464" s="797">
        <f t="shared" si="173"/>
        <v>1.1111111111111385</v>
      </c>
      <c r="Q464" s="649">
        <f t="shared" si="174"/>
        <v>91367</v>
      </c>
      <c r="R464" s="797">
        <f t="shared" si="175"/>
        <v>1.1129894525699544</v>
      </c>
      <c r="S464" s="649"/>
      <c r="T464" s="797" t="str">
        <f t="shared" si="178"/>
        <v/>
      </c>
      <c r="U464" s="798">
        <f t="shared" si="179"/>
        <v>11</v>
      </c>
    </row>
    <row r="465" spans="1:21" ht="11.25" customHeight="1" x14ac:dyDescent="0.25">
      <c r="A465" s="814" t="s">
        <v>1325</v>
      </c>
      <c r="B465" s="782">
        <f t="shared" si="176"/>
        <v>11</v>
      </c>
      <c r="C465" s="826" t="s">
        <v>865</v>
      </c>
      <c r="D465" s="826" t="s">
        <v>400</v>
      </c>
      <c r="E465" s="826" t="s">
        <v>878</v>
      </c>
      <c r="F465" s="1421" t="s">
        <v>1326</v>
      </c>
      <c r="G465" s="1422"/>
      <c r="H465" s="816">
        <v>-68605</v>
      </c>
      <c r="I465" s="816">
        <v>-3968</v>
      </c>
      <c r="J465" s="816">
        <v>-24000</v>
      </c>
      <c r="K465" s="817">
        <v>0</v>
      </c>
      <c r="L465" s="824">
        <v>-24000</v>
      </c>
      <c r="M465" s="828" t="s">
        <v>1327</v>
      </c>
      <c r="N465" s="828"/>
      <c r="O465" s="649">
        <f t="shared" si="172"/>
        <v>0</v>
      </c>
      <c r="P465" s="797">
        <f t="shared" si="173"/>
        <v>1</v>
      </c>
      <c r="Q465" s="649">
        <f t="shared" si="174"/>
        <v>20032</v>
      </c>
      <c r="R465" s="797">
        <f t="shared" si="175"/>
        <v>6.0483870967741939</v>
      </c>
      <c r="S465" s="649"/>
      <c r="T465" s="797" t="str">
        <f t="shared" si="178"/>
        <v/>
      </c>
      <c r="U465" s="798">
        <f t="shared" si="179"/>
        <v>11</v>
      </c>
    </row>
    <row r="466" spans="1:21" ht="11.25" customHeight="1" x14ac:dyDescent="0.25">
      <c r="A466" s="807" t="s">
        <v>1328</v>
      </c>
      <c r="B466" s="782">
        <f t="shared" si="176"/>
        <v>7</v>
      </c>
      <c r="C466" s="807"/>
      <c r="D466" s="808"/>
      <c r="E466" s="808"/>
      <c r="F466" s="1423" t="s">
        <v>1329</v>
      </c>
      <c r="G466" s="1424"/>
      <c r="H466" s="809">
        <f t="shared" ref="H466:L466" si="180">SUM(H467)</f>
        <v>-41400</v>
      </c>
      <c r="I466" s="809">
        <f t="shared" si="180"/>
        <v>-86137</v>
      </c>
      <c r="J466" s="809">
        <f t="shared" si="180"/>
        <v>-44999.999999997002</v>
      </c>
      <c r="K466" s="810">
        <f t="shared" si="180"/>
        <v>0</v>
      </c>
      <c r="L466" s="811">
        <f t="shared" si="180"/>
        <v>-44000</v>
      </c>
      <c r="M466" s="828" t="s">
        <v>1330</v>
      </c>
      <c r="N466" s="828"/>
      <c r="O466" s="649">
        <f t="shared" si="172"/>
        <v>-999.99999999700231</v>
      </c>
      <c r="P466" s="797">
        <f t="shared" si="173"/>
        <v>0.97777777777784292</v>
      </c>
      <c r="Q466" s="649">
        <f t="shared" si="174"/>
        <v>-42137</v>
      </c>
      <c r="R466" s="797">
        <f t="shared" si="175"/>
        <v>0.51081416812751779</v>
      </c>
      <c r="S466" s="649"/>
      <c r="T466" s="797" t="str">
        <f t="shared" si="178"/>
        <v/>
      </c>
      <c r="U466" s="798">
        <f t="shared" si="179"/>
        <v>7</v>
      </c>
    </row>
    <row r="467" spans="1:21" ht="11.25" customHeight="1" x14ac:dyDescent="0.25">
      <c r="A467" s="814" t="s">
        <v>1331</v>
      </c>
      <c r="B467" s="782">
        <f t="shared" si="176"/>
        <v>11</v>
      </c>
      <c r="C467" s="822" t="s">
        <v>365</v>
      </c>
      <c r="D467" s="823" t="s">
        <v>433</v>
      </c>
      <c r="E467" s="823" t="s">
        <v>366</v>
      </c>
      <c r="F467" s="1421" t="s">
        <v>1332</v>
      </c>
      <c r="G467" s="1422"/>
      <c r="H467" s="816">
        <v>-41400</v>
      </c>
      <c r="I467" s="816">
        <v>-86137</v>
      </c>
      <c r="J467" s="816">
        <v>-44999.999999997002</v>
      </c>
      <c r="K467" s="817">
        <v>0</v>
      </c>
      <c r="L467" s="824">
        <v>-44000</v>
      </c>
      <c r="O467" s="649">
        <f t="shared" si="172"/>
        <v>-999.99999999700231</v>
      </c>
      <c r="P467" s="797">
        <f t="shared" si="173"/>
        <v>0.97777777777784292</v>
      </c>
      <c r="Q467" s="649">
        <f t="shared" si="174"/>
        <v>-42137</v>
      </c>
      <c r="R467" s="797">
        <f t="shared" si="175"/>
        <v>0.51081416812751779</v>
      </c>
      <c r="S467" s="649"/>
      <c r="T467" s="797" t="str">
        <f t="shared" si="178"/>
        <v/>
      </c>
      <c r="U467" s="798">
        <f t="shared" si="179"/>
        <v>11</v>
      </c>
    </row>
    <row r="468" spans="1:21" ht="11.25" customHeight="1" x14ac:dyDescent="0.25">
      <c r="A468" s="807" t="s">
        <v>1333</v>
      </c>
      <c r="B468" s="782">
        <f t="shared" si="176"/>
        <v>7</v>
      </c>
      <c r="C468" s="807"/>
      <c r="D468" s="808"/>
      <c r="E468" s="808"/>
      <c r="F468" s="1423" t="s">
        <v>1334</v>
      </c>
      <c r="G468" s="1424"/>
      <c r="H468" s="809">
        <f t="shared" ref="H468:L468" si="181">SUM(H469)</f>
        <v>-522600</v>
      </c>
      <c r="I468" s="809">
        <f t="shared" si="181"/>
        <v>-398400</v>
      </c>
      <c r="J468" s="809">
        <f t="shared" si="181"/>
        <v>-499999.99999999203</v>
      </c>
      <c r="K468" s="810">
        <f t="shared" si="181"/>
        <v>0</v>
      </c>
      <c r="L468" s="811">
        <f t="shared" si="181"/>
        <v>-397000</v>
      </c>
      <c r="O468" s="649">
        <f t="shared" si="172"/>
        <v>-102999.99999999203</v>
      </c>
      <c r="P468" s="797">
        <f t="shared" si="173"/>
        <v>0.7940000000000127</v>
      </c>
      <c r="Q468" s="649">
        <f t="shared" si="174"/>
        <v>-1400</v>
      </c>
      <c r="R468" s="797">
        <f t="shared" si="175"/>
        <v>0.99648594377510036</v>
      </c>
      <c r="S468" s="649"/>
      <c r="T468" s="797" t="str">
        <f t="shared" si="178"/>
        <v/>
      </c>
      <c r="U468" s="798">
        <f t="shared" si="179"/>
        <v>7</v>
      </c>
    </row>
    <row r="469" spans="1:21" ht="11.25" customHeight="1" x14ac:dyDescent="0.25">
      <c r="A469" s="814" t="s">
        <v>1335</v>
      </c>
      <c r="B469" s="782">
        <f t="shared" si="176"/>
        <v>11</v>
      </c>
      <c r="C469" s="826" t="s">
        <v>432</v>
      </c>
      <c r="D469" s="826" t="s">
        <v>379</v>
      </c>
      <c r="E469" s="826" t="s">
        <v>438</v>
      </c>
      <c r="F469" s="1421" t="s">
        <v>1336</v>
      </c>
      <c r="G469" s="1422"/>
      <c r="H469" s="816">
        <v>-522600</v>
      </c>
      <c r="I469" s="816">
        <v>-398400</v>
      </c>
      <c r="J469" s="816">
        <v>-499999.99999999203</v>
      </c>
      <c r="K469" s="817">
        <v>0</v>
      </c>
      <c r="L469" s="824">
        <v>-397000</v>
      </c>
      <c r="O469" s="649">
        <f t="shared" si="172"/>
        <v>-102999.99999999203</v>
      </c>
      <c r="P469" s="797">
        <f t="shared" si="173"/>
        <v>0.7940000000000127</v>
      </c>
      <c r="Q469" s="649">
        <f t="shared" si="174"/>
        <v>-1400</v>
      </c>
      <c r="R469" s="797">
        <f t="shared" si="175"/>
        <v>0.99648594377510036</v>
      </c>
      <c r="S469" s="649"/>
      <c r="T469" s="797" t="str">
        <f t="shared" si="178"/>
        <v/>
      </c>
      <c r="U469" s="798">
        <f t="shared" si="179"/>
        <v>11</v>
      </c>
    </row>
    <row r="470" spans="1:21" ht="11.25" customHeight="1" x14ac:dyDescent="0.25">
      <c r="A470" s="807" t="s">
        <v>1337</v>
      </c>
      <c r="B470" s="782">
        <f t="shared" si="176"/>
        <v>7</v>
      </c>
      <c r="C470" s="807"/>
      <c r="D470" s="808"/>
      <c r="E470" s="808"/>
      <c r="F470" s="1423" t="s">
        <v>1338</v>
      </c>
      <c r="G470" s="1424"/>
      <c r="H470" s="809">
        <f t="shared" ref="H470:L470" si="182">SUM(H471:H472)</f>
        <v>-282539</v>
      </c>
      <c r="I470" s="809">
        <f t="shared" si="182"/>
        <v>-293197</v>
      </c>
      <c r="J470" s="809">
        <f t="shared" si="182"/>
        <v>-279999.999999994</v>
      </c>
      <c r="K470" s="810">
        <f t="shared" si="182"/>
        <v>0</v>
      </c>
      <c r="L470" s="811">
        <f t="shared" si="182"/>
        <v>-290000</v>
      </c>
      <c r="O470" s="649">
        <f t="shared" si="172"/>
        <v>10000.000000005995</v>
      </c>
      <c r="P470" s="797">
        <f t="shared" si="173"/>
        <v>1.0357142857143078</v>
      </c>
      <c r="Q470" s="649">
        <f t="shared" si="174"/>
        <v>-3197</v>
      </c>
      <c r="R470" s="797">
        <f t="shared" si="175"/>
        <v>0.9890960685136615</v>
      </c>
      <c r="S470" s="649"/>
      <c r="T470" s="797" t="str">
        <f t="shared" si="178"/>
        <v/>
      </c>
      <c r="U470" s="798">
        <f t="shared" si="179"/>
        <v>7</v>
      </c>
    </row>
    <row r="471" spans="1:21" ht="11.25" customHeight="1" x14ac:dyDescent="0.25">
      <c r="A471" s="814" t="s">
        <v>1339</v>
      </c>
      <c r="B471" s="782">
        <f t="shared" si="176"/>
        <v>11</v>
      </c>
      <c r="C471" s="822" t="s">
        <v>365</v>
      </c>
      <c r="D471" s="823" t="s">
        <v>379</v>
      </c>
      <c r="E471" s="823" t="s">
        <v>366</v>
      </c>
      <c r="F471" s="1421" t="s">
        <v>1340</v>
      </c>
      <c r="G471" s="1422"/>
      <c r="H471" s="816">
        <v>-277539</v>
      </c>
      <c r="I471" s="816">
        <v>-293197</v>
      </c>
      <c r="J471" s="816">
        <v>-279999.999999994</v>
      </c>
      <c r="K471" s="817">
        <v>0</v>
      </c>
      <c r="L471" s="824">
        <v>-290000</v>
      </c>
      <c r="O471" s="649">
        <f t="shared" si="172"/>
        <v>10000.000000005995</v>
      </c>
      <c r="P471" s="797">
        <f t="shared" si="173"/>
        <v>1.0357142857143078</v>
      </c>
      <c r="Q471" s="649">
        <f t="shared" si="174"/>
        <v>-3197</v>
      </c>
      <c r="R471" s="797">
        <f t="shared" si="175"/>
        <v>0.9890960685136615</v>
      </c>
      <c r="S471" s="649"/>
      <c r="T471" s="797" t="str">
        <f t="shared" si="178"/>
        <v/>
      </c>
      <c r="U471" s="798">
        <f t="shared" si="179"/>
        <v>11</v>
      </c>
    </row>
    <row r="472" spans="1:21" ht="11.25" customHeight="1" x14ac:dyDescent="0.25">
      <c r="A472" s="814" t="s">
        <v>1341</v>
      </c>
      <c r="B472" s="782">
        <f t="shared" si="176"/>
        <v>11</v>
      </c>
      <c r="C472" s="822" t="s">
        <v>365</v>
      </c>
      <c r="D472" s="823" t="s">
        <v>379</v>
      </c>
      <c r="E472" s="823" t="s">
        <v>366</v>
      </c>
      <c r="F472" s="1421" t="s">
        <v>1342</v>
      </c>
      <c r="G472" s="1422"/>
      <c r="H472" s="816">
        <v>-5000</v>
      </c>
      <c r="I472" s="816">
        <v>0</v>
      </c>
      <c r="J472" s="816">
        <v>0</v>
      </c>
      <c r="K472" s="817">
        <v>0</v>
      </c>
      <c r="L472" s="824">
        <v>0</v>
      </c>
      <c r="O472" s="649">
        <f t="shared" si="172"/>
        <v>0</v>
      </c>
      <c r="P472" s="797" t="str">
        <f t="shared" si="173"/>
        <v/>
      </c>
      <c r="Q472" s="649">
        <f t="shared" si="174"/>
        <v>0</v>
      </c>
      <c r="R472" s="797" t="str">
        <f t="shared" si="175"/>
        <v/>
      </c>
      <c r="S472" s="649"/>
      <c r="T472" s="797" t="str">
        <f t="shared" si="178"/>
        <v/>
      </c>
      <c r="U472" s="798">
        <f t="shared" si="179"/>
        <v>11</v>
      </c>
    </row>
    <row r="473" spans="1:21" ht="11.25" customHeight="1" x14ac:dyDescent="0.25">
      <c r="A473" s="807" t="s">
        <v>1343</v>
      </c>
      <c r="B473" s="782">
        <f t="shared" si="176"/>
        <v>7</v>
      </c>
      <c r="C473" s="807"/>
      <c r="D473" s="808"/>
      <c r="E473" s="808"/>
      <c r="F473" s="1423" t="s">
        <v>1344</v>
      </c>
      <c r="G473" s="1424"/>
      <c r="H473" s="809">
        <f t="shared" ref="H473:L473" si="183">SUM(H474)</f>
        <v>-1045308</v>
      </c>
      <c r="I473" s="809">
        <f t="shared" si="183"/>
        <v>-983054</v>
      </c>
      <c r="J473" s="809">
        <f t="shared" si="183"/>
        <v>-1150000</v>
      </c>
      <c r="K473" s="810">
        <f t="shared" si="183"/>
        <v>0</v>
      </c>
      <c r="L473" s="811">
        <f t="shared" si="183"/>
        <v>-1290000</v>
      </c>
      <c r="O473" s="649">
        <f t="shared" si="172"/>
        <v>140000</v>
      </c>
      <c r="P473" s="797">
        <f t="shared" si="173"/>
        <v>1.1217391304347826</v>
      </c>
      <c r="Q473" s="649">
        <f t="shared" si="174"/>
        <v>306946</v>
      </c>
      <c r="R473" s="797">
        <f t="shared" si="175"/>
        <v>1.3122371711014857</v>
      </c>
      <c r="S473" s="649"/>
      <c r="T473" s="797" t="str">
        <f t="shared" si="178"/>
        <v/>
      </c>
      <c r="U473" s="798">
        <f t="shared" si="179"/>
        <v>7</v>
      </c>
    </row>
    <row r="474" spans="1:21" ht="11.25" customHeight="1" x14ac:dyDescent="0.25">
      <c r="A474" s="814" t="s">
        <v>1345</v>
      </c>
      <c r="B474" s="782">
        <f t="shared" si="176"/>
        <v>11</v>
      </c>
      <c r="C474" s="822" t="s">
        <v>365</v>
      </c>
      <c r="D474" s="823" t="s">
        <v>379</v>
      </c>
      <c r="E474" s="823" t="s">
        <v>366</v>
      </c>
      <c r="F474" s="1421" t="s">
        <v>1346</v>
      </c>
      <c r="G474" s="1422"/>
      <c r="H474" s="816">
        <v>-1045308</v>
      </c>
      <c r="I474" s="816">
        <v>-983054</v>
      </c>
      <c r="J474" s="816">
        <v>-1150000</v>
      </c>
      <c r="K474" s="817">
        <v>0</v>
      </c>
      <c r="L474" s="824">
        <v>-1290000</v>
      </c>
      <c r="O474" s="649">
        <f t="shared" si="172"/>
        <v>140000</v>
      </c>
      <c r="P474" s="797">
        <f t="shared" si="173"/>
        <v>1.1217391304347826</v>
      </c>
      <c r="Q474" s="649">
        <f t="shared" si="174"/>
        <v>306946</v>
      </c>
      <c r="R474" s="797">
        <f t="shared" si="175"/>
        <v>1.3122371711014857</v>
      </c>
      <c r="S474" s="649"/>
      <c r="T474" s="797" t="str">
        <f t="shared" si="178"/>
        <v/>
      </c>
      <c r="U474" s="798">
        <f t="shared" si="179"/>
        <v>11</v>
      </c>
    </row>
    <row r="475" spans="1:21" ht="11.25" customHeight="1" x14ac:dyDescent="0.25">
      <c r="A475" s="807" t="s">
        <v>1347</v>
      </c>
      <c r="B475" s="782">
        <f t="shared" si="176"/>
        <v>7</v>
      </c>
      <c r="C475" s="807"/>
      <c r="D475" s="808"/>
      <c r="E475" s="808"/>
      <c r="F475" s="1423" t="s">
        <v>1348</v>
      </c>
      <c r="G475" s="1424"/>
      <c r="H475" s="809">
        <f t="shared" ref="H475:L475" si="184">SUM(H476)</f>
        <v>0</v>
      </c>
      <c r="I475" s="809">
        <f t="shared" si="184"/>
        <v>-2.3283064365386999E-10</v>
      </c>
      <c r="J475" s="809">
        <f t="shared" si="184"/>
        <v>0</v>
      </c>
      <c r="K475" s="810">
        <f t="shared" si="184"/>
        <v>0</v>
      </c>
      <c r="L475" s="811">
        <f t="shared" si="184"/>
        <v>0</v>
      </c>
      <c r="O475" s="649">
        <f t="shared" si="172"/>
        <v>0</v>
      </c>
      <c r="P475" s="797" t="str">
        <f t="shared" si="173"/>
        <v/>
      </c>
      <c r="Q475" s="649">
        <f t="shared" si="174"/>
        <v>-2.3283064365386999E-10</v>
      </c>
      <c r="R475" s="797">
        <f t="shared" si="175"/>
        <v>0</v>
      </c>
      <c r="S475" s="649"/>
      <c r="T475" s="797" t="str">
        <f t="shared" si="178"/>
        <v/>
      </c>
      <c r="U475" s="798">
        <f t="shared" si="179"/>
        <v>7</v>
      </c>
    </row>
    <row r="476" spans="1:21" ht="11.25" customHeight="1" x14ac:dyDescent="0.25">
      <c r="A476" s="814" t="s">
        <v>1349</v>
      </c>
      <c r="B476" s="782">
        <f t="shared" si="176"/>
        <v>11</v>
      </c>
      <c r="C476" s="815"/>
      <c r="D476" s="733"/>
      <c r="E476" s="733"/>
      <c r="F476" s="1421" t="s">
        <v>1350</v>
      </c>
      <c r="G476" s="1422"/>
      <c r="H476" s="816">
        <v>0</v>
      </c>
      <c r="I476" s="816">
        <v>-2.3283064365386999E-10</v>
      </c>
      <c r="J476" s="816">
        <v>0</v>
      </c>
      <c r="K476" s="817">
        <v>0</v>
      </c>
      <c r="L476" s="818"/>
      <c r="O476" s="649">
        <f t="shared" si="172"/>
        <v>0</v>
      </c>
      <c r="P476" s="797" t="str">
        <f t="shared" si="173"/>
        <v/>
      </c>
      <c r="Q476" s="649">
        <f t="shared" si="174"/>
        <v>-2.3283064365386999E-10</v>
      </c>
      <c r="R476" s="797">
        <f t="shared" si="175"/>
        <v>0</v>
      </c>
      <c r="S476" s="649"/>
      <c r="T476" s="797" t="str">
        <f t="shared" si="178"/>
        <v/>
      </c>
      <c r="U476" s="798">
        <f t="shared" si="179"/>
        <v>11</v>
      </c>
    </row>
    <row r="477" spans="1:21" ht="11.25" customHeight="1" x14ac:dyDescent="0.25">
      <c r="A477" s="807" t="s">
        <v>1351</v>
      </c>
      <c r="B477" s="782">
        <f t="shared" si="176"/>
        <v>7</v>
      </c>
      <c r="C477" s="807"/>
      <c r="D477" s="808"/>
      <c r="E477" s="808"/>
      <c r="F477" s="1423" t="s">
        <v>1352</v>
      </c>
      <c r="G477" s="1424"/>
      <c r="H477" s="809">
        <f t="shared" ref="H477:L477" si="185">SUM(H478)</f>
        <v>-14850</v>
      </c>
      <c r="I477" s="809">
        <f t="shared" si="185"/>
        <v>-18900</v>
      </c>
      <c r="J477" s="809">
        <f t="shared" si="185"/>
        <v>-49999.999999991996</v>
      </c>
      <c r="K477" s="810">
        <f t="shared" si="185"/>
        <v>0</v>
      </c>
      <c r="L477" s="811">
        <f t="shared" si="185"/>
        <v>-210000</v>
      </c>
      <c r="O477" s="649">
        <f t="shared" si="172"/>
        <v>160000.000000008</v>
      </c>
      <c r="P477" s="797">
        <f t="shared" si="173"/>
        <v>4.2000000000006725</v>
      </c>
      <c r="Q477" s="649">
        <f t="shared" si="174"/>
        <v>191100</v>
      </c>
      <c r="R477" s="797">
        <f t="shared" si="175"/>
        <v>11.111111111111111</v>
      </c>
      <c r="S477" s="649"/>
      <c r="T477" s="797" t="str">
        <f t="shared" si="178"/>
        <v/>
      </c>
      <c r="U477" s="798">
        <f t="shared" si="179"/>
        <v>7</v>
      </c>
    </row>
    <row r="478" spans="1:21" ht="11.25" customHeight="1" x14ac:dyDescent="0.25">
      <c r="A478" s="814" t="s">
        <v>1353</v>
      </c>
      <c r="B478" s="782">
        <f t="shared" si="176"/>
        <v>11</v>
      </c>
      <c r="C478" s="826" t="s">
        <v>877</v>
      </c>
      <c r="D478" s="826" t="s">
        <v>400</v>
      </c>
      <c r="E478" s="826" t="s">
        <v>878</v>
      </c>
      <c r="F478" s="1421" t="s">
        <v>1354</v>
      </c>
      <c r="G478" s="1422"/>
      <c r="H478" s="816">
        <v>-14850</v>
      </c>
      <c r="I478" s="816">
        <v>-18900</v>
      </c>
      <c r="J478" s="816">
        <v>-49999.999999991996</v>
      </c>
      <c r="K478" s="817">
        <v>0</v>
      </c>
      <c r="L478" s="824">
        <v>-210000</v>
      </c>
      <c r="O478" s="649">
        <f t="shared" si="172"/>
        <v>160000.000000008</v>
      </c>
      <c r="P478" s="797">
        <f t="shared" si="173"/>
        <v>4.2000000000006725</v>
      </c>
      <c r="Q478" s="649">
        <f t="shared" si="174"/>
        <v>191100</v>
      </c>
      <c r="R478" s="797">
        <f t="shared" si="175"/>
        <v>11.111111111111111</v>
      </c>
      <c r="S478" s="649"/>
      <c r="T478" s="797" t="str">
        <f t="shared" si="178"/>
        <v/>
      </c>
      <c r="U478" s="798">
        <f t="shared" si="179"/>
        <v>11</v>
      </c>
    </row>
    <row r="479" spans="1:21" ht="11.25" customHeight="1" x14ac:dyDescent="0.25">
      <c r="A479" s="807" t="s">
        <v>1355</v>
      </c>
      <c r="B479" s="782">
        <f t="shared" si="176"/>
        <v>7</v>
      </c>
      <c r="C479" s="807"/>
      <c r="D479" s="808"/>
      <c r="E479" s="808"/>
      <c r="F479" s="1423" t="s">
        <v>1356</v>
      </c>
      <c r="G479" s="1424"/>
      <c r="H479" s="809">
        <f t="shared" ref="H479:L479" si="186">SUM(H480)</f>
        <v>-815562</v>
      </c>
      <c r="I479" s="809">
        <f t="shared" si="186"/>
        <v>-1021297</v>
      </c>
      <c r="J479" s="809">
        <f t="shared" si="186"/>
        <v>-699999.99999999604</v>
      </c>
      <c r="K479" s="810">
        <f t="shared" si="186"/>
        <v>0</v>
      </c>
      <c r="L479" s="811">
        <f t="shared" si="186"/>
        <v>-700000</v>
      </c>
      <c r="O479" s="649">
        <f t="shared" si="172"/>
        <v>3.9581209421157837E-9</v>
      </c>
      <c r="P479" s="797">
        <f t="shared" si="173"/>
        <v>1.0000000000000056</v>
      </c>
      <c r="Q479" s="649">
        <f t="shared" si="174"/>
        <v>-321297</v>
      </c>
      <c r="R479" s="797">
        <f t="shared" si="175"/>
        <v>0.68540297288643759</v>
      </c>
      <c r="S479" s="649"/>
      <c r="T479" s="797" t="str">
        <f t="shared" si="178"/>
        <v/>
      </c>
      <c r="U479" s="798">
        <f t="shared" si="179"/>
        <v>7</v>
      </c>
    </row>
    <row r="480" spans="1:21" ht="11.25" customHeight="1" x14ac:dyDescent="0.25">
      <c r="A480" s="814" t="s">
        <v>1357</v>
      </c>
      <c r="B480" s="782">
        <f t="shared" si="176"/>
        <v>11</v>
      </c>
      <c r="C480" s="826" t="s">
        <v>877</v>
      </c>
      <c r="D480" s="826" t="s">
        <v>400</v>
      </c>
      <c r="E480" s="826" t="s">
        <v>878</v>
      </c>
      <c r="F480" s="1421" t="s">
        <v>1358</v>
      </c>
      <c r="G480" s="1422"/>
      <c r="H480" s="816">
        <v>-815562</v>
      </c>
      <c r="I480" s="816">
        <v>-1021297</v>
      </c>
      <c r="J480" s="816">
        <v>-699999.99999999604</v>
      </c>
      <c r="K480" s="817">
        <v>0</v>
      </c>
      <c r="L480" s="824">
        <v>-700000</v>
      </c>
      <c r="O480" s="649">
        <f t="shared" si="172"/>
        <v>3.9581209421157837E-9</v>
      </c>
      <c r="P480" s="797">
        <f t="shared" si="173"/>
        <v>1.0000000000000056</v>
      </c>
      <c r="Q480" s="649">
        <f t="shared" si="174"/>
        <v>-321297</v>
      </c>
      <c r="R480" s="797">
        <f t="shared" si="175"/>
        <v>0.68540297288643759</v>
      </c>
      <c r="S480" s="649"/>
      <c r="T480" s="797" t="str">
        <f t="shared" si="178"/>
        <v/>
      </c>
      <c r="U480" s="798">
        <f t="shared" si="179"/>
        <v>11</v>
      </c>
    </row>
    <row r="481" spans="1:21" ht="11.25" customHeight="1" x14ac:dyDescent="0.25">
      <c r="A481" s="807" t="s">
        <v>1359</v>
      </c>
      <c r="B481" s="782">
        <f t="shared" si="176"/>
        <v>7</v>
      </c>
      <c r="C481" s="807"/>
      <c r="D481" s="808"/>
      <c r="E481" s="808"/>
      <c r="F481" s="1423" t="s">
        <v>1360</v>
      </c>
      <c r="G481" s="1424"/>
      <c r="H481" s="809">
        <f t="shared" ref="H481:L481" si="187">SUM(H482)</f>
        <v>-482234</v>
      </c>
      <c r="I481" s="809">
        <f t="shared" si="187"/>
        <v>-517083</v>
      </c>
      <c r="J481" s="809">
        <f t="shared" si="187"/>
        <v>-199999.999999992</v>
      </c>
      <c r="K481" s="810">
        <f t="shared" si="187"/>
        <v>0</v>
      </c>
      <c r="L481" s="811">
        <f t="shared" si="187"/>
        <v>-200000</v>
      </c>
      <c r="O481" s="649">
        <f t="shared" si="172"/>
        <v>8.0035533756017685E-9</v>
      </c>
      <c r="P481" s="797">
        <f t="shared" si="173"/>
        <v>1.00000000000004</v>
      </c>
      <c r="Q481" s="649">
        <f t="shared" si="174"/>
        <v>-317083</v>
      </c>
      <c r="R481" s="797">
        <f t="shared" si="175"/>
        <v>0.38678510026436763</v>
      </c>
      <c r="S481" s="649"/>
      <c r="T481" s="797" t="str">
        <f t="shared" si="178"/>
        <v/>
      </c>
      <c r="U481" s="798">
        <f t="shared" si="179"/>
        <v>7</v>
      </c>
    </row>
    <row r="482" spans="1:21" ht="11.25" customHeight="1" x14ac:dyDescent="0.25">
      <c r="A482" s="814" t="s">
        <v>1361</v>
      </c>
      <c r="B482" s="782">
        <f t="shared" si="176"/>
        <v>11</v>
      </c>
      <c r="C482" s="826" t="s">
        <v>877</v>
      </c>
      <c r="D482" s="826" t="s">
        <v>400</v>
      </c>
      <c r="E482" s="826" t="s">
        <v>878</v>
      </c>
      <c r="F482" s="1421" t="s">
        <v>1362</v>
      </c>
      <c r="G482" s="1422"/>
      <c r="H482" s="816">
        <v>-482234</v>
      </c>
      <c r="I482" s="816">
        <v>-517083</v>
      </c>
      <c r="J482" s="816">
        <v>-199999.999999992</v>
      </c>
      <c r="K482" s="817">
        <v>0</v>
      </c>
      <c r="L482" s="824">
        <v>-200000</v>
      </c>
      <c r="O482" s="649">
        <f t="shared" si="172"/>
        <v>8.0035533756017685E-9</v>
      </c>
      <c r="P482" s="797">
        <f t="shared" si="173"/>
        <v>1.00000000000004</v>
      </c>
      <c r="Q482" s="649">
        <f t="shared" si="174"/>
        <v>-317083</v>
      </c>
      <c r="R482" s="797">
        <f t="shared" si="175"/>
        <v>0.38678510026436763</v>
      </c>
      <c r="S482" s="649"/>
      <c r="T482" s="797" t="str">
        <f t="shared" si="178"/>
        <v/>
      </c>
      <c r="U482" s="798">
        <f t="shared" si="179"/>
        <v>11</v>
      </c>
    </row>
    <row r="483" spans="1:21" ht="11.25" customHeight="1" x14ac:dyDescent="0.25">
      <c r="A483" s="807" t="s">
        <v>1363</v>
      </c>
      <c r="B483" s="782">
        <f t="shared" si="176"/>
        <v>7</v>
      </c>
      <c r="C483" s="807"/>
      <c r="D483" s="808"/>
      <c r="E483" s="808"/>
      <c r="F483" s="1423" t="s">
        <v>1364</v>
      </c>
      <c r="G483" s="1424"/>
      <c r="H483" s="809">
        <f t="shared" ref="H483:L483" si="188">SUM(H484)</f>
        <v>0</v>
      </c>
      <c r="I483" s="809">
        <f t="shared" si="188"/>
        <v>0</v>
      </c>
      <c r="J483" s="809">
        <f t="shared" si="188"/>
        <v>0</v>
      </c>
      <c r="K483" s="810">
        <f t="shared" si="188"/>
        <v>0</v>
      </c>
      <c r="L483" s="811">
        <f t="shared" si="188"/>
        <v>0</v>
      </c>
      <c r="O483" s="649">
        <f t="shared" si="172"/>
        <v>0</v>
      </c>
      <c r="P483" s="797" t="str">
        <f t="shared" si="173"/>
        <v/>
      </c>
      <c r="Q483" s="649">
        <f t="shared" si="174"/>
        <v>0</v>
      </c>
      <c r="R483" s="797" t="str">
        <f t="shared" si="175"/>
        <v/>
      </c>
      <c r="S483" s="649"/>
      <c r="T483" s="797" t="str">
        <f t="shared" si="178"/>
        <v/>
      </c>
      <c r="U483" s="798">
        <f t="shared" si="179"/>
        <v>7</v>
      </c>
    </row>
    <row r="484" spans="1:21" ht="11.25" customHeight="1" x14ac:dyDescent="0.25">
      <c r="A484" s="814" t="s">
        <v>1365</v>
      </c>
      <c r="B484" s="782">
        <f t="shared" si="176"/>
        <v>11</v>
      </c>
      <c r="C484" s="815"/>
      <c r="D484" s="733"/>
      <c r="E484" s="733"/>
      <c r="F484" s="1421" t="s">
        <v>1366</v>
      </c>
      <c r="G484" s="1422"/>
      <c r="H484" s="816">
        <v>0</v>
      </c>
      <c r="I484" s="816">
        <v>0</v>
      </c>
      <c r="J484" s="816">
        <v>0</v>
      </c>
      <c r="K484" s="817">
        <v>0</v>
      </c>
      <c r="L484" s="818"/>
      <c r="O484" s="649">
        <f t="shared" si="172"/>
        <v>0</v>
      </c>
      <c r="P484" s="797" t="str">
        <f t="shared" si="173"/>
        <v/>
      </c>
      <c r="Q484" s="649">
        <f t="shared" si="174"/>
        <v>0</v>
      </c>
      <c r="R484" s="797" t="str">
        <f t="shared" si="175"/>
        <v/>
      </c>
      <c r="S484" s="649"/>
      <c r="T484" s="797" t="str">
        <f t="shared" si="178"/>
        <v/>
      </c>
      <c r="U484" s="798">
        <f t="shared" si="179"/>
        <v>11</v>
      </c>
    </row>
    <row r="485" spans="1:21" ht="11.25" customHeight="1" x14ac:dyDescent="0.25">
      <c r="A485" s="807" t="s">
        <v>1367</v>
      </c>
      <c r="B485" s="782">
        <f t="shared" si="176"/>
        <v>7</v>
      </c>
      <c r="C485" s="807"/>
      <c r="D485" s="808"/>
      <c r="E485" s="808"/>
      <c r="F485" s="1423" t="s">
        <v>1368</v>
      </c>
      <c r="G485" s="1424"/>
      <c r="H485" s="809">
        <f t="shared" ref="H485:L485" si="189">SUM(H486)</f>
        <v>-500939.19</v>
      </c>
      <c r="I485" s="809">
        <f t="shared" si="189"/>
        <v>-669292</v>
      </c>
      <c r="J485" s="809">
        <f t="shared" si="189"/>
        <v>-499999.99999999203</v>
      </c>
      <c r="K485" s="810">
        <f t="shared" si="189"/>
        <v>0</v>
      </c>
      <c r="L485" s="811">
        <f t="shared" si="189"/>
        <v>-580000</v>
      </c>
      <c r="O485" s="649">
        <f t="shared" si="172"/>
        <v>80000.000000007974</v>
      </c>
      <c r="P485" s="797">
        <f t="shared" si="173"/>
        <v>1.1600000000000186</v>
      </c>
      <c r="Q485" s="649">
        <f t="shared" si="174"/>
        <v>-89292</v>
      </c>
      <c r="R485" s="797">
        <f t="shared" si="175"/>
        <v>0.86658737890188442</v>
      </c>
      <c r="S485" s="649"/>
      <c r="T485" s="797" t="str">
        <f t="shared" si="178"/>
        <v/>
      </c>
      <c r="U485" s="798">
        <f t="shared" si="179"/>
        <v>7</v>
      </c>
    </row>
    <row r="486" spans="1:21" ht="11.25" customHeight="1" x14ac:dyDescent="0.25">
      <c r="A486" s="814" t="s">
        <v>1369</v>
      </c>
      <c r="B486" s="782">
        <f t="shared" si="176"/>
        <v>11</v>
      </c>
      <c r="C486" s="826" t="s">
        <v>877</v>
      </c>
      <c r="D486" s="826" t="s">
        <v>400</v>
      </c>
      <c r="E486" s="826" t="s">
        <v>878</v>
      </c>
      <c r="F486" s="1421" t="s">
        <v>1370</v>
      </c>
      <c r="G486" s="1422"/>
      <c r="H486" s="816">
        <v>-500939.19</v>
      </c>
      <c r="I486" s="816">
        <v>-669292</v>
      </c>
      <c r="J486" s="816">
        <v>-499999.99999999203</v>
      </c>
      <c r="K486" s="817">
        <v>0</v>
      </c>
      <c r="L486" s="824">
        <v>-580000</v>
      </c>
      <c r="O486" s="649">
        <f t="shared" si="172"/>
        <v>80000.000000007974</v>
      </c>
      <c r="P486" s="797">
        <f t="shared" si="173"/>
        <v>1.1600000000000186</v>
      </c>
      <c r="Q486" s="649">
        <f t="shared" si="174"/>
        <v>-89292</v>
      </c>
      <c r="R486" s="797">
        <f t="shared" si="175"/>
        <v>0.86658737890188442</v>
      </c>
      <c r="S486" s="649"/>
      <c r="T486" s="797" t="str">
        <f t="shared" si="178"/>
        <v/>
      </c>
      <c r="U486" s="798">
        <f t="shared" si="179"/>
        <v>11</v>
      </c>
    </row>
    <row r="487" spans="1:21" ht="11.25" customHeight="1" x14ac:dyDescent="0.25">
      <c r="A487" s="807" t="s">
        <v>1371</v>
      </c>
      <c r="B487" s="782">
        <f t="shared" si="176"/>
        <v>7</v>
      </c>
      <c r="C487" s="807"/>
      <c r="D487" s="808"/>
      <c r="E487" s="808"/>
      <c r="F487" s="1423" t="s">
        <v>1372</v>
      </c>
      <c r="G487" s="1424"/>
      <c r="H487" s="809">
        <f>SUM(H488)</f>
        <v>-405228.98</v>
      </c>
      <c r="I487" s="809">
        <f>SUM(I488)</f>
        <v>-529358.96</v>
      </c>
      <c r="J487" s="809">
        <f>SUM(J488)</f>
        <v>0</v>
      </c>
      <c r="K487" s="810">
        <f t="shared" ref="K487:L487" si="190">SUM(K488)</f>
        <v>0</v>
      </c>
      <c r="L487" s="811">
        <f t="shared" si="190"/>
        <v>-500000</v>
      </c>
      <c r="O487" s="649">
        <f t="shared" si="172"/>
        <v>500000</v>
      </c>
      <c r="P487" s="797" t="str">
        <f t="shared" si="173"/>
        <v/>
      </c>
      <c r="Q487" s="649">
        <f t="shared" si="174"/>
        <v>-29358.959999999963</v>
      </c>
      <c r="R487" s="797">
        <f t="shared" si="175"/>
        <v>0.94453865482885191</v>
      </c>
      <c r="S487" s="649"/>
      <c r="T487" s="797" t="str">
        <f t="shared" si="178"/>
        <v/>
      </c>
      <c r="U487" s="798">
        <f t="shared" si="179"/>
        <v>7</v>
      </c>
    </row>
    <row r="488" spans="1:21" ht="11.25" customHeight="1" x14ac:dyDescent="0.25">
      <c r="A488" s="814" t="s">
        <v>1373</v>
      </c>
      <c r="B488" s="782">
        <f t="shared" si="176"/>
        <v>11</v>
      </c>
      <c r="C488" s="822" t="s">
        <v>365</v>
      </c>
      <c r="D488" s="879" t="s">
        <v>400</v>
      </c>
      <c r="E488" s="879" t="s">
        <v>366</v>
      </c>
      <c r="F488" s="1421" t="s">
        <v>1374</v>
      </c>
      <c r="G488" s="1422"/>
      <c r="H488" s="816">
        <v>-405228.98</v>
      </c>
      <c r="I488" s="816">
        <v>-529358.96</v>
      </c>
      <c r="J488" s="816">
        <v>0</v>
      </c>
      <c r="K488" s="817">
        <v>0</v>
      </c>
      <c r="L488" s="824">
        <v>-500000</v>
      </c>
      <c r="O488" s="649">
        <f t="shared" si="172"/>
        <v>500000</v>
      </c>
      <c r="P488" s="797" t="str">
        <f t="shared" si="173"/>
        <v/>
      </c>
      <c r="Q488" s="649">
        <f t="shared" si="174"/>
        <v>-29358.959999999963</v>
      </c>
      <c r="R488" s="797">
        <f t="shared" si="175"/>
        <v>0.94453865482885191</v>
      </c>
      <c r="S488" s="649"/>
      <c r="T488" s="797" t="str">
        <f t="shared" si="178"/>
        <v/>
      </c>
      <c r="U488" s="798">
        <f t="shared" si="179"/>
        <v>11</v>
      </c>
    </row>
    <row r="489" spans="1:21" ht="11.25" customHeight="1" x14ac:dyDescent="0.25">
      <c r="A489" s="807" t="s">
        <v>1375</v>
      </c>
      <c r="B489" s="782">
        <f t="shared" si="176"/>
        <v>7</v>
      </c>
      <c r="C489" s="807"/>
      <c r="D489" s="808"/>
      <c r="E489" s="808"/>
      <c r="F489" s="1423" t="s">
        <v>1376</v>
      </c>
      <c r="G489" s="1424"/>
      <c r="H489" s="809">
        <f t="shared" ref="H489:L489" si="191">SUM(H490:H492)</f>
        <v>-13726.05</v>
      </c>
      <c r="I489" s="809">
        <f t="shared" si="191"/>
        <v>-9819.2199999999993</v>
      </c>
      <c r="J489" s="809">
        <f t="shared" si="191"/>
        <v>0</v>
      </c>
      <c r="K489" s="810">
        <f t="shared" si="191"/>
        <v>0</v>
      </c>
      <c r="L489" s="811">
        <f t="shared" si="191"/>
        <v>0</v>
      </c>
      <c r="O489" s="649">
        <f t="shared" si="172"/>
        <v>0</v>
      </c>
      <c r="P489" s="797" t="str">
        <f t="shared" si="173"/>
        <v/>
      </c>
      <c r="Q489" s="649">
        <f t="shared" si="174"/>
        <v>-9819.2199999999993</v>
      </c>
      <c r="R489" s="797">
        <f t="shared" si="175"/>
        <v>0</v>
      </c>
      <c r="S489" s="649"/>
      <c r="T489" s="797" t="str">
        <f t="shared" si="178"/>
        <v/>
      </c>
      <c r="U489" s="798">
        <f t="shared" si="179"/>
        <v>7</v>
      </c>
    </row>
    <row r="490" spans="1:21" ht="11.25" customHeight="1" x14ac:dyDescent="0.25">
      <c r="A490" s="814" t="s">
        <v>1377</v>
      </c>
      <c r="B490" s="782">
        <f t="shared" si="176"/>
        <v>11</v>
      </c>
      <c r="C490" s="815"/>
      <c r="D490" s="733"/>
      <c r="E490" s="733"/>
      <c r="F490" s="1421" t="s">
        <v>1378</v>
      </c>
      <c r="G490" s="1422"/>
      <c r="H490" s="816">
        <v>-6908.65</v>
      </c>
      <c r="I490" s="816">
        <v>-9819.2199999999993</v>
      </c>
      <c r="J490" s="816">
        <v>0</v>
      </c>
      <c r="K490" s="817">
        <v>0</v>
      </c>
      <c r="L490" s="824">
        <v>0</v>
      </c>
      <c r="O490" s="649">
        <f t="shared" si="172"/>
        <v>0</v>
      </c>
      <c r="P490" s="797" t="str">
        <f t="shared" si="173"/>
        <v/>
      </c>
      <c r="Q490" s="649">
        <f t="shared" si="174"/>
        <v>-9819.2199999999993</v>
      </c>
      <c r="R490" s="797">
        <f t="shared" si="175"/>
        <v>0</v>
      </c>
      <c r="S490" s="649"/>
      <c r="T490" s="797" t="str">
        <f t="shared" si="178"/>
        <v/>
      </c>
      <c r="U490" s="798">
        <f t="shared" si="179"/>
        <v>11</v>
      </c>
    </row>
    <row r="491" spans="1:21" ht="11.25" customHeight="1" x14ac:dyDescent="0.25">
      <c r="A491" s="814" t="s">
        <v>1379</v>
      </c>
      <c r="B491" s="782">
        <f t="shared" si="176"/>
        <v>11</v>
      </c>
      <c r="C491" s="815"/>
      <c r="D491" s="733"/>
      <c r="E491" s="733"/>
      <c r="F491" s="1421" t="s">
        <v>1380</v>
      </c>
      <c r="G491" s="1422"/>
      <c r="H491" s="816">
        <v>-2147.1799999999998</v>
      </c>
      <c r="I491" s="816">
        <v>0</v>
      </c>
      <c r="J491" s="816">
        <v>0</v>
      </c>
      <c r="K491" s="817">
        <v>0</v>
      </c>
      <c r="L491" s="824">
        <v>0</v>
      </c>
      <c r="O491" s="649">
        <f t="shared" si="172"/>
        <v>0</v>
      </c>
      <c r="P491" s="797" t="str">
        <f t="shared" si="173"/>
        <v/>
      </c>
      <c r="Q491" s="649">
        <f t="shared" si="174"/>
        <v>0</v>
      </c>
      <c r="R491" s="797" t="str">
        <f t="shared" si="175"/>
        <v/>
      </c>
      <c r="S491" s="649"/>
      <c r="T491" s="797" t="str">
        <f t="shared" si="178"/>
        <v/>
      </c>
      <c r="U491" s="798">
        <f t="shared" si="179"/>
        <v>11</v>
      </c>
    </row>
    <row r="492" spans="1:21" ht="11.25" customHeight="1" x14ac:dyDescent="0.25">
      <c r="A492" s="814" t="s">
        <v>1381</v>
      </c>
      <c r="B492" s="782">
        <f t="shared" si="176"/>
        <v>11</v>
      </c>
      <c r="C492" s="815"/>
      <c r="D492" s="733"/>
      <c r="E492" s="733"/>
      <c r="F492" s="1421" t="s">
        <v>1382</v>
      </c>
      <c r="G492" s="1422"/>
      <c r="H492" s="816">
        <v>-4670.22</v>
      </c>
      <c r="I492" s="816">
        <v>0</v>
      </c>
      <c r="J492" s="816">
        <v>0</v>
      </c>
      <c r="K492" s="817">
        <v>0</v>
      </c>
      <c r="L492" s="824">
        <v>0</v>
      </c>
      <c r="O492" s="649">
        <f t="shared" si="172"/>
        <v>0</v>
      </c>
      <c r="P492" s="797" t="str">
        <f t="shared" si="173"/>
        <v/>
      </c>
      <c r="Q492" s="649">
        <f t="shared" si="174"/>
        <v>0</v>
      </c>
      <c r="R492" s="797" t="str">
        <f t="shared" si="175"/>
        <v/>
      </c>
      <c r="S492" s="649"/>
      <c r="T492" s="797" t="str">
        <f t="shared" si="178"/>
        <v/>
      </c>
      <c r="U492" s="798">
        <f t="shared" si="179"/>
        <v>11</v>
      </c>
    </row>
    <row r="493" spans="1:21" ht="11.25" customHeight="1" x14ac:dyDescent="0.25">
      <c r="A493" s="807" t="s">
        <v>1383</v>
      </c>
      <c r="B493" s="782">
        <f t="shared" si="176"/>
        <v>7</v>
      </c>
      <c r="C493" s="807"/>
      <c r="D493" s="808"/>
      <c r="E493" s="808"/>
      <c r="F493" s="1423" t="s">
        <v>1384</v>
      </c>
      <c r="G493" s="1424"/>
      <c r="H493" s="809">
        <f t="shared" ref="H493:L493" si="192">SUM(H494:H496)</f>
        <v>-183489.86</v>
      </c>
      <c r="I493" s="809">
        <f t="shared" si="192"/>
        <v>-149432.6</v>
      </c>
      <c r="J493" s="809">
        <f t="shared" si="192"/>
        <v>-135000</v>
      </c>
      <c r="K493" s="810">
        <f t="shared" si="192"/>
        <v>0</v>
      </c>
      <c r="L493" s="811">
        <f t="shared" si="192"/>
        <v>-142000</v>
      </c>
      <c r="O493" s="649">
        <f t="shared" si="172"/>
        <v>7000</v>
      </c>
      <c r="P493" s="797">
        <f t="shared" si="173"/>
        <v>1.0518518518518518</v>
      </c>
      <c r="Q493" s="649">
        <f t="shared" si="174"/>
        <v>-7432.6000000000058</v>
      </c>
      <c r="R493" s="797">
        <f t="shared" si="175"/>
        <v>0.95026118798709247</v>
      </c>
      <c r="S493" s="649"/>
      <c r="T493" s="797" t="str">
        <f t="shared" si="178"/>
        <v/>
      </c>
      <c r="U493" s="798">
        <f t="shared" si="179"/>
        <v>7</v>
      </c>
    </row>
    <row r="494" spans="1:21" ht="11.25" customHeight="1" x14ac:dyDescent="0.25">
      <c r="A494" s="814" t="s">
        <v>1385</v>
      </c>
      <c r="B494" s="782">
        <f t="shared" si="176"/>
        <v>11</v>
      </c>
      <c r="C494" s="822" t="s">
        <v>365</v>
      </c>
      <c r="D494" s="823" t="s">
        <v>433</v>
      </c>
      <c r="E494" s="823" t="s">
        <v>366</v>
      </c>
      <c r="F494" s="1421" t="s">
        <v>1386</v>
      </c>
      <c r="G494" s="1422"/>
      <c r="H494" s="816">
        <v>-131313</v>
      </c>
      <c r="I494" s="816">
        <v>-135206.6</v>
      </c>
      <c r="J494" s="816">
        <v>-134999.99999999901</v>
      </c>
      <c r="K494" s="817">
        <v>0</v>
      </c>
      <c r="L494" s="824">
        <v>-142000</v>
      </c>
      <c r="O494" s="649">
        <f t="shared" si="172"/>
        <v>7000.0000000009895</v>
      </c>
      <c r="P494" s="797">
        <f t="shared" si="173"/>
        <v>1.0518518518518596</v>
      </c>
      <c r="Q494" s="649">
        <f t="shared" si="174"/>
        <v>6793.3999999999942</v>
      </c>
      <c r="R494" s="797">
        <f t="shared" si="175"/>
        <v>1.0502445886517373</v>
      </c>
      <c r="S494" s="649"/>
      <c r="T494" s="797" t="str">
        <f t="shared" si="178"/>
        <v/>
      </c>
      <c r="U494" s="798">
        <f t="shared" si="179"/>
        <v>11</v>
      </c>
    </row>
    <row r="495" spans="1:21" ht="11.25" customHeight="1" x14ac:dyDescent="0.25">
      <c r="A495" s="814" t="s">
        <v>1387</v>
      </c>
      <c r="B495" s="782">
        <f t="shared" si="176"/>
        <v>11</v>
      </c>
      <c r="C495" s="815"/>
      <c r="D495" s="733"/>
      <c r="E495" s="733"/>
      <c r="F495" s="1421" t="s">
        <v>1388</v>
      </c>
      <c r="G495" s="1422"/>
      <c r="H495" s="816">
        <v>-9941</v>
      </c>
      <c r="I495" s="816">
        <v>-14226</v>
      </c>
      <c r="J495" s="816">
        <v>0</v>
      </c>
      <c r="K495" s="817">
        <v>0</v>
      </c>
      <c r="L495" s="818"/>
      <c r="O495" s="649">
        <f t="shared" si="172"/>
        <v>0</v>
      </c>
      <c r="P495" s="797" t="str">
        <f t="shared" si="173"/>
        <v/>
      </c>
      <c r="Q495" s="649">
        <f t="shared" si="174"/>
        <v>-14226</v>
      </c>
      <c r="R495" s="797">
        <f t="shared" si="175"/>
        <v>0</v>
      </c>
      <c r="S495" s="649"/>
      <c r="T495" s="797" t="str">
        <f t="shared" si="178"/>
        <v/>
      </c>
      <c r="U495" s="798">
        <f t="shared" si="179"/>
        <v>11</v>
      </c>
    </row>
    <row r="496" spans="1:21" ht="11.25" customHeight="1" x14ac:dyDescent="0.25">
      <c r="A496" s="814" t="s">
        <v>1389</v>
      </c>
      <c r="B496" s="782">
        <f t="shared" si="176"/>
        <v>11</v>
      </c>
      <c r="C496" s="815"/>
      <c r="D496" s="733"/>
      <c r="E496" s="733"/>
      <c r="F496" s="1421" t="s">
        <v>678</v>
      </c>
      <c r="G496" s="1422"/>
      <c r="H496" s="816">
        <v>-42235.86</v>
      </c>
      <c r="I496" s="816">
        <v>0</v>
      </c>
      <c r="J496" s="816">
        <v>-9.9953467724844793E-10</v>
      </c>
      <c r="K496" s="817">
        <v>0</v>
      </c>
      <c r="L496" s="818"/>
      <c r="O496" s="649">
        <f t="shared" si="172"/>
        <v>-9.9953467724844793E-10</v>
      </c>
      <c r="P496" s="797">
        <f t="shared" si="173"/>
        <v>0</v>
      </c>
      <c r="Q496" s="649">
        <f t="shared" si="174"/>
        <v>0</v>
      </c>
      <c r="R496" s="797" t="str">
        <f t="shared" si="175"/>
        <v/>
      </c>
      <c r="S496" s="649"/>
      <c r="T496" s="797" t="str">
        <f t="shared" si="178"/>
        <v/>
      </c>
      <c r="U496" s="798">
        <f t="shared" si="179"/>
        <v>11</v>
      </c>
    </row>
    <row r="497" spans="1:21" ht="11.25" customHeight="1" x14ac:dyDescent="0.25">
      <c r="A497" s="792" t="s">
        <v>1390</v>
      </c>
      <c r="B497" s="782">
        <f t="shared" si="176"/>
        <v>3</v>
      </c>
      <c r="C497" s="792"/>
      <c r="D497" s="793"/>
      <c r="E497" s="793"/>
      <c r="F497" s="1430" t="s">
        <v>1391</v>
      </c>
      <c r="G497" s="1431"/>
      <c r="H497" s="794">
        <f t="shared" ref="H497:L497" si="193">H498+H519+H520+H521+H522+H527+H563+H564+H567</f>
        <v>-303484476.73000002</v>
      </c>
      <c r="I497" s="794">
        <f t="shared" si="193"/>
        <v>-307829995.27999997</v>
      </c>
      <c r="J497" s="794">
        <f t="shared" si="193"/>
        <v>-324191333.33332342</v>
      </c>
      <c r="K497" s="795">
        <f t="shared" si="193"/>
        <v>-307912254</v>
      </c>
      <c r="L497" s="795">
        <f t="shared" si="193"/>
        <v>-373728722</v>
      </c>
      <c r="O497" s="649">
        <f t="shared" si="172"/>
        <v>49537388.666676581</v>
      </c>
      <c r="P497" s="797">
        <f t="shared" si="173"/>
        <v>1.1528029394164705</v>
      </c>
      <c r="Q497" s="649">
        <f t="shared" si="174"/>
        <v>65898726.720000029</v>
      </c>
      <c r="R497" s="797">
        <f t="shared" si="175"/>
        <v>1.2140750665316387</v>
      </c>
      <c r="S497" s="649">
        <f t="shared" ref="S497:S522" si="194">-L497+K497</f>
        <v>65816468</v>
      </c>
      <c r="T497" s="797">
        <f t="shared" si="178"/>
        <v>1.2137507265300329</v>
      </c>
      <c r="U497" s="798">
        <f t="shared" si="179"/>
        <v>3</v>
      </c>
    </row>
    <row r="498" spans="1:21" ht="11.25" customHeight="1" x14ac:dyDescent="0.25">
      <c r="A498" s="799" t="s">
        <v>92</v>
      </c>
      <c r="B498" s="782">
        <f t="shared" si="176"/>
        <v>4</v>
      </c>
      <c r="C498" s="799"/>
      <c r="D498" s="800"/>
      <c r="E498" s="800"/>
      <c r="F498" s="1432" t="s">
        <v>1392</v>
      </c>
      <c r="G498" s="1433"/>
      <c r="H498" s="801">
        <f t="shared" ref="H498:L498" si="195">H499+H501+H509+H516</f>
        <v>-256193577</v>
      </c>
      <c r="I498" s="801">
        <f t="shared" si="195"/>
        <v>-262580475</v>
      </c>
      <c r="J498" s="801">
        <f t="shared" si="195"/>
        <v>-274899999.99999022</v>
      </c>
      <c r="K498" s="886">
        <v>-272560461</v>
      </c>
      <c r="L498" s="802">
        <f t="shared" si="195"/>
        <v>-313583152</v>
      </c>
      <c r="O498" s="805">
        <f t="shared" si="172"/>
        <v>38683152.000009775</v>
      </c>
      <c r="P498" s="806">
        <f t="shared" si="173"/>
        <v>1.1407171771553697</v>
      </c>
      <c r="Q498" s="805">
        <f t="shared" si="174"/>
        <v>51002677</v>
      </c>
      <c r="R498" s="806">
        <f t="shared" si="175"/>
        <v>1.194236365061035</v>
      </c>
      <c r="S498" s="805">
        <f t="shared" si="194"/>
        <v>41022691</v>
      </c>
      <c r="T498" s="806">
        <f t="shared" si="178"/>
        <v>1.1505085911929096</v>
      </c>
      <c r="U498" s="798">
        <f t="shared" si="179"/>
        <v>4</v>
      </c>
    </row>
    <row r="499" spans="1:21" ht="11.25" customHeight="1" x14ac:dyDescent="0.25">
      <c r="A499" s="807" t="s">
        <v>1393</v>
      </c>
      <c r="B499" s="782">
        <f t="shared" si="176"/>
        <v>7</v>
      </c>
      <c r="C499" s="807"/>
      <c r="D499" s="808"/>
      <c r="E499" s="808"/>
      <c r="F499" s="1423" t="s">
        <v>1394</v>
      </c>
      <c r="G499" s="1424"/>
      <c r="H499" s="809">
        <f t="shared" ref="H499:L499" si="196">SUM(H500)</f>
        <v>356400.76</v>
      </c>
      <c r="I499" s="809">
        <f t="shared" si="196"/>
        <v>377814.5</v>
      </c>
      <c r="J499" s="809">
        <f t="shared" si="196"/>
        <v>0</v>
      </c>
      <c r="K499" s="810">
        <f t="shared" si="196"/>
        <v>0</v>
      </c>
      <c r="L499" s="811">
        <f t="shared" si="196"/>
        <v>0</v>
      </c>
      <c r="O499" s="649">
        <f t="shared" si="172"/>
        <v>0</v>
      </c>
      <c r="P499" s="797" t="str">
        <f t="shared" si="173"/>
        <v/>
      </c>
      <c r="Q499" s="649">
        <f t="shared" si="174"/>
        <v>377814.5</v>
      </c>
      <c r="R499" s="797">
        <f t="shared" si="175"/>
        <v>0</v>
      </c>
      <c r="S499" s="649"/>
      <c r="T499" s="797" t="str">
        <f t="shared" si="178"/>
        <v/>
      </c>
      <c r="U499" s="798">
        <f t="shared" si="179"/>
        <v>7</v>
      </c>
    </row>
    <row r="500" spans="1:21" ht="11.25" customHeight="1" x14ac:dyDescent="0.25">
      <c r="A500" s="814" t="s">
        <v>1395</v>
      </c>
      <c r="B500" s="782">
        <f t="shared" si="176"/>
        <v>11</v>
      </c>
      <c r="C500" s="815"/>
      <c r="D500" s="733"/>
      <c r="E500" s="733"/>
      <c r="F500" s="1421" t="s">
        <v>1396</v>
      </c>
      <c r="G500" s="1422"/>
      <c r="H500" s="816">
        <v>356400.76</v>
      </c>
      <c r="I500" s="816">
        <v>377814.5</v>
      </c>
      <c r="J500" s="816">
        <v>0</v>
      </c>
      <c r="K500" s="817">
        <v>0</v>
      </c>
      <c r="L500" s="818"/>
      <c r="O500" s="649">
        <f t="shared" si="172"/>
        <v>0</v>
      </c>
      <c r="P500" s="797" t="str">
        <f t="shared" si="173"/>
        <v/>
      </c>
      <c r="Q500" s="649">
        <f t="shared" si="174"/>
        <v>377814.5</v>
      </c>
      <c r="R500" s="797">
        <f t="shared" si="175"/>
        <v>0</v>
      </c>
      <c r="S500" s="649"/>
      <c r="T500" s="797" t="str">
        <f t="shared" si="178"/>
        <v/>
      </c>
      <c r="U500" s="798">
        <f t="shared" si="179"/>
        <v>11</v>
      </c>
    </row>
    <row r="501" spans="1:21" ht="11.25" customHeight="1" x14ac:dyDescent="0.25">
      <c r="A501" s="807" t="s">
        <v>1397</v>
      </c>
      <c r="B501" s="782">
        <f t="shared" si="176"/>
        <v>7</v>
      </c>
      <c r="C501" s="807"/>
      <c r="D501" s="808"/>
      <c r="E501" s="808"/>
      <c r="F501" s="1423" t="s">
        <v>1398</v>
      </c>
      <c r="G501" s="1424"/>
      <c r="H501" s="809">
        <f t="shared" ref="H501:L501" si="197">SUM(H502:H508)</f>
        <v>-254015712</v>
      </c>
      <c r="I501" s="809">
        <f t="shared" si="197"/>
        <v>-259696639</v>
      </c>
      <c r="J501" s="809">
        <f t="shared" si="197"/>
        <v>-274899999.99999022</v>
      </c>
      <c r="K501" s="810">
        <f t="shared" si="197"/>
        <v>0</v>
      </c>
      <c r="L501" s="811">
        <f t="shared" si="197"/>
        <v>-273339731</v>
      </c>
      <c r="O501" s="649">
        <f t="shared" si="172"/>
        <v>-1560268.9999902248</v>
      </c>
      <c r="P501" s="797">
        <f t="shared" si="173"/>
        <v>0.99432423062935515</v>
      </c>
      <c r="Q501" s="649">
        <f t="shared" si="174"/>
        <v>13643092</v>
      </c>
      <c r="R501" s="797">
        <f t="shared" si="175"/>
        <v>1.0525347268741509</v>
      </c>
      <c r="S501" s="649"/>
      <c r="T501" s="797" t="str">
        <f t="shared" si="178"/>
        <v/>
      </c>
      <c r="U501" s="798">
        <f t="shared" si="179"/>
        <v>7</v>
      </c>
    </row>
    <row r="502" spans="1:21" ht="11.25" customHeight="1" x14ac:dyDescent="0.25">
      <c r="A502" s="814" t="s">
        <v>1399</v>
      </c>
      <c r="B502" s="782">
        <f t="shared" si="176"/>
        <v>11</v>
      </c>
      <c r="C502" s="826" t="s">
        <v>365</v>
      </c>
      <c r="D502" s="826" t="s">
        <v>433</v>
      </c>
      <c r="E502" s="826" t="s">
        <v>919</v>
      </c>
      <c r="F502" s="1421" t="s">
        <v>1400</v>
      </c>
      <c r="G502" s="1422"/>
      <c r="H502" s="816">
        <v>-6745938</v>
      </c>
      <c r="I502" s="816">
        <v>-5831882</v>
      </c>
      <c r="J502" s="816">
        <v>-9641999.9999998193</v>
      </c>
      <c r="K502" s="817">
        <v>0</v>
      </c>
      <c r="L502" s="824">
        <v>-5932180</v>
      </c>
      <c r="O502" s="649">
        <f t="shared" si="172"/>
        <v>-3709819.9999998193</v>
      </c>
      <c r="P502" s="797">
        <f t="shared" si="173"/>
        <v>0.61524372536819238</v>
      </c>
      <c r="Q502" s="649">
        <f t="shared" si="174"/>
        <v>100298</v>
      </c>
      <c r="R502" s="797">
        <f t="shared" si="175"/>
        <v>1.0171982217747204</v>
      </c>
      <c r="S502" s="649"/>
      <c r="T502" s="797" t="str">
        <f t="shared" si="178"/>
        <v/>
      </c>
      <c r="U502" s="798">
        <f t="shared" si="179"/>
        <v>11</v>
      </c>
    </row>
    <row r="503" spans="1:21" ht="11.25" customHeight="1" x14ac:dyDescent="0.25">
      <c r="A503" s="814" t="s">
        <v>1401</v>
      </c>
      <c r="B503" s="782">
        <f t="shared" si="176"/>
        <v>11</v>
      </c>
      <c r="C503" s="826" t="s">
        <v>365</v>
      </c>
      <c r="D503" s="826" t="s">
        <v>433</v>
      </c>
      <c r="E503" s="826" t="s">
        <v>919</v>
      </c>
      <c r="F503" s="1421" t="s">
        <v>1402</v>
      </c>
      <c r="G503" s="1422"/>
      <c r="H503" s="816">
        <v>-24673001</v>
      </c>
      <c r="I503" s="816">
        <v>-40664691</v>
      </c>
      <c r="J503" s="816">
        <v>-30059999.999997102</v>
      </c>
      <c r="K503" s="817">
        <v>0</v>
      </c>
      <c r="L503" s="887">
        <f>-30656215-2028607-956000</f>
        <v>-33640822</v>
      </c>
      <c r="M503" s="827" t="s">
        <v>1403</v>
      </c>
      <c r="O503" s="649">
        <f t="shared" si="172"/>
        <v>3580822.0000028983</v>
      </c>
      <c r="P503" s="797">
        <f t="shared" si="173"/>
        <v>1.1191224883567279</v>
      </c>
      <c r="Q503" s="649">
        <f t="shared" si="174"/>
        <v>-7023869</v>
      </c>
      <c r="R503" s="797">
        <f t="shared" si="175"/>
        <v>0.82727351844380181</v>
      </c>
      <c r="S503" s="649"/>
      <c r="T503" s="797" t="str">
        <f t="shared" si="178"/>
        <v/>
      </c>
      <c r="U503" s="798">
        <f t="shared" si="179"/>
        <v>11</v>
      </c>
    </row>
    <row r="504" spans="1:21" ht="11.25" customHeight="1" x14ac:dyDescent="0.25">
      <c r="A504" s="814" t="s">
        <v>1404</v>
      </c>
      <c r="B504" s="782">
        <f t="shared" si="176"/>
        <v>11</v>
      </c>
      <c r="C504" s="826" t="s">
        <v>365</v>
      </c>
      <c r="D504" s="826" t="s">
        <v>433</v>
      </c>
      <c r="E504" s="826" t="s">
        <v>919</v>
      </c>
      <c r="F504" s="1421" t="s">
        <v>1405</v>
      </c>
      <c r="G504" s="1422"/>
      <c r="H504" s="816">
        <v>-74306521</v>
      </c>
      <c r="I504" s="816">
        <v>-72659017</v>
      </c>
      <c r="J504" s="816">
        <v>-87286999.999998495</v>
      </c>
      <c r="K504" s="817">
        <v>0</v>
      </c>
      <c r="L504" s="888">
        <f>-77663795-2859088-22044000+2000000</f>
        <v>-100566883</v>
      </c>
      <c r="M504" s="827">
        <v>274000000</v>
      </c>
      <c r="O504" s="649">
        <f t="shared" si="172"/>
        <v>13279883.000001505</v>
      </c>
      <c r="P504" s="797">
        <f t="shared" si="173"/>
        <v>1.1521404447397863</v>
      </c>
      <c r="Q504" s="649">
        <f t="shared" si="174"/>
        <v>27907866</v>
      </c>
      <c r="R504" s="797">
        <f t="shared" si="175"/>
        <v>1.3840936356185496</v>
      </c>
      <c r="S504" s="649"/>
      <c r="T504" s="797" t="str">
        <f t="shared" si="178"/>
        <v/>
      </c>
      <c r="U504" s="798">
        <f t="shared" si="179"/>
        <v>11</v>
      </c>
    </row>
    <row r="505" spans="1:21" ht="11.25" customHeight="1" x14ac:dyDescent="0.25">
      <c r="A505" s="814" t="s">
        <v>1406</v>
      </c>
      <c r="B505" s="782">
        <f t="shared" si="176"/>
        <v>11</v>
      </c>
      <c r="C505" s="826" t="s">
        <v>365</v>
      </c>
      <c r="D505" s="826" t="s">
        <v>433</v>
      </c>
      <c r="E505" s="826" t="s">
        <v>919</v>
      </c>
      <c r="F505" s="1421" t="s">
        <v>1407</v>
      </c>
      <c r="G505" s="1422"/>
      <c r="H505" s="816">
        <v>-40374380</v>
      </c>
      <c r="I505" s="816">
        <v>-45241477</v>
      </c>
      <c r="J505" s="816">
        <v>-44045999.999998502</v>
      </c>
      <c r="K505" s="817">
        <v>0</v>
      </c>
      <c r="L505" s="887">
        <f>-33953161-324306</f>
        <v>-34277467</v>
      </c>
      <c r="O505" s="649">
        <f t="shared" si="172"/>
        <v>-9768532.9999985024</v>
      </c>
      <c r="P505" s="797">
        <f t="shared" si="173"/>
        <v>0.77821974753669265</v>
      </c>
      <c r="Q505" s="649">
        <f t="shared" si="174"/>
        <v>-10964010</v>
      </c>
      <c r="R505" s="797">
        <f t="shared" si="175"/>
        <v>0.75765579006184969</v>
      </c>
      <c r="S505" s="649"/>
      <c r="T505" s="797" t="str">
        <f t="shared" si="178"/>
        <v/>
      </c>
      <c r="U505" s="798">
        <f t="shared" si="179"/>
        <v>11</v>
      </c>
    </row>
    <row r="506" spans="1:21" ht="11.25" customHeight="1" x14ac:dyDescent="0.25">
      <c r="A506" s="814" t="s">
        <v>1408</v>
      </c>
      <c r="B506" s="782">
        <f t="shared" si="176"/>
        <v>11</v>
      </c>
      <c r="C506" s="826" t="s">
        <v>365</v>
      </c>
      <c r="D506" s="826" t="s">
        <v>433</v>
      </c>
      <c r="E506" s="826" t="s">
        <v>919</v>
      </c>
      <c r="F506" s="1421" t="s">
        <v>1409</v>
      </c>
      <c r="G506" s="1422"/>
      <c r="H506" s="816">
        <v>-19930844</v>
      </c>
      <c r="I506" s="816">
        <v>-20975283</v>
      </c>
      <c r="J506" s="816">
        <v>-21883999.999997798</v>
      </c>
      <c r="K506" s="817">
        <v>0</v>
      </c>
      <c r="L506" s="887">
        <v>-22352202</v>
      </c>
      <c r="O506" s="649">
        <f t="shared" si="172"/>
        <v>468202.00000220165</v>
      </c>
      <c r="P506" s="797">
        <f t="shared" si="173"/>
        <v>1.0213947176020037</v>
      </c>
      <c r="Q506" s="649">
        <f t="shared" si="174"/>
        <v>1376919</v>
      </c>
      <c r="R506" s="797">
        <f t="shared" si="175"/>
        <v>1.0656448353998371</v>
      </c>
      <c r="S506" s="649"/>
      <c r="T506" s="797" t="str">
        <f t="shared" si="178"/>
        <v/>
      </c>
      <c r="U506" s="798">
        <f t="shared" si="179"/>
        <v>11</v>
      </c>
    </row>
    <row r="507" spans="1:21" ht="11.25" customHeight="1" x14ac:dyDescent="0.25">
      <c r="A507" s="814" t="s">
        <v>1410</v>
      </c>
      <c r="B507" s="782">
        <f t="shared" si="176"/>
        <v>11</v>
      </c>
      <c r="C507" s="826" t="s">
        <v>365</v>
      </c>
      <c r="D507" s="826" t="s">
        <v>433</v>
      </c>
      <c r="E507" s="826" t="s">
        <v>919</v>
      </c>
      <c r="F507" s="1421" t="s">
        <v>1411</v>
      </c>
      <c r="G507" s="1422"/>
      <c r="H507" s="816">
        <v>-76335701</v>
      </c>
      <c r="I507" s="816">
        <v>-63568276</v>
      </c>
      <c r="J507" s="816">
        <v>-71196999.999998897</v>
      </c>
      <c r="K507" s="817">
        <v>0</v>
      </c>
      <c r="L507" s="887">
        <f>-67602532-148764+638016</f>
        <v>-67113280</v>
      </c>
      <c r="O507" s="649">
        <f t="shared" si="172"/>
        <v>-4083719.9999988973</v>
      </c>
      <c r="P507" s="797">
        <f t="shared" si="173"/>
        <v>0.94264196525135946</v>
      </c>
      <c r="Q507" s="649">
        <f t="shared" si="174"/>
        <v>3545004</v>
      </c>
      <c r="R507" s="797">
        <f t="shared" si="175"/>
        <v>1.0557668734008139</v>
      </c>
      <c r="S507" s="649"/>
      <c r="T507" s="797" t="str">
        <f t="shared" si="178"/>
        <v/>
      </c>
      <c r="U507" s="798">
        <f t="shared" si="179"/>
        <v>11</v>
      </c>
    </row>
    <row r="508" spans="1:21" ht="11.25" customHeight="1" x14ac:dyDescent="0.25">
      <c r="A508" s="814" t="s">
        <v>1412</v>
      </c>
      <c r="B508" s="782">
        <f t="shared" si="176"/>
        <v>11</v>
      </c>
      <c r="C508" s="826" t="s">
        <v>365</v>
      </c>
      <c r="D508" s="826" t="s">
        <v>433</v>
      </c>
      <c r="E508" s="826" t="s">
        <v>919</v>
      </c>
      <c r="F508" s="1421" t="s">
        <v>1413</v>
      </c>
      <c r="G508" s="1422"/>
      <c r="H508" s="816">
        <v>-11649327</v>
      </c>
      <c r="I508" s="816">
        <v>-10756013</v>
      </c>
      <c r="J508" s="816">
        <v>-10783999.9999996</v>
      </c>
      <c r="K508" s="817">
        <v>0</v>
      </c>
      <c r="L508" s="887">
        <f>-9447589-9308</f>
        <v>-9456897</v>
      </c>
      <c r="O508" s="649">
        <f t="shared" si="172"/>
        <v>-1327102.9999995995</v>
      </c>
      <c r="P508" s="797">
        <f t="shared" si="173"/>
        <v>0.87693777818994356</v>
      </c>
      <c r="Q508" s="649">
        <f t="shared" si="174"/>
        <v>-1299116</v>
      </c>
      <c r="R508" s="797">
        <f t="shared" si="175"/>
        <v>0.87921955839956678</v>
      </c>
      <c r="S508" s="649"/>
      <c r="T508" s="797" t="str">
        <f t="shared" si="178"/>
        <v/>
      </c>
      <c r="U508" s="798">
        <f t="shared" si="179"/>
        <v>11</v>
      </c>
    </row>
    <row r="509" spans="1:21" ht="11.25" customHeight="1" x14ac:dyDescent="0.25">
      <c r="A509" s="807" t="s">
        <v>1414</v>
      </c>
      <c r="B509" s="782">
        <f t="shared" si="176"/>
        <v>7</v>
      </c>
      <c r="C509" s="807"/>
      <c r="D509" s="808"/>
      <c r="E509" s="808"/>
      <c r="F509" s="1423" t="s">
        <v>1415</v>
      </c>
      <c r="G509" s="1424"/>
      <c r="H509" s="809">
        <f t="shared" ref="H509:L509" si="198">SUM(H510:H515)</f>
        <v>-2177865</v>
      </c>
      <c r="I509" s="809">
        <f t="shared" si="198"/>
        <v>-2883836</v>
      </c>
      <c r="J509" s="809">
        <f t="shared" si="198"/>
        <v>0</v>
      </c>
      <c r="K509" s="810">
        <f t="shared" si="198"/>
        <v>0</v>
      </c>
      <c r="L509" s="811">
        <f t="shared" si="198"/>
        <v>-40243421</v>
      </c>
      <c r="O509" s="649">
        <f t="shared" si="172"/>
        <v>40243421</v>
      </c>
      <c r="P509" s="797" t="str">
        <f t="shared" si="173"/>
        <v/>
      </c>
      <c r="Q509" s="649">
        <f t="shared" si="174"/>
        <v>37359585</v>
      </c>
      <c r="R509" s="797">
        <f t="shared" si="175"/>
        <v>13.954823020449151</v>
      </c>
      <c r="S509" s="649"/>
      <c r="T509" s="797" t="str">
        <f t="shared" si="178"/>
        <v/>
      </c>
      <c r="U509" s="798">
        <f t="shared" si="179"/>
        <v>7</v>
      </c>
    </row>
    <row r="510" spans="1:21" ht="11.25" customHeight="1" x14ac:dyDescent="0.25">
      <c r="A510" s="814" t="s">
        <v>1416</v>
      </c>
      <c r="B510" s="782">
        <f t="shared" si="176"/>
        <v>11</v>
      </c>
      <c r="C510" s="826" t="s">
        <v>365</v>
      </c>
      <c r="D510" s="826" t="s">
        <v>433</v>
      </c>
      <c r="E510" s="826" t="s">
        <v>919</v>
      </c>
      <c r="F510" s="1421" t="s">
        <v>1417</v>
      </c>
      <c r="G510" s="1422"/>
      <c r="H510" s="816">
        <v>-1154128</v>
      </c>
      <c r="I510" s="816">
        <v>-2142483</v>
      </c>
      <c r="J510" s="816">
        <v>0</v>
      </c>
      <c r="K510" s="817">
        <v>0</v>
      </c>
      <c r="L510" s="824">
        <v>-1800000</v>
      </c>
      <c r="O510" s="649">
        <f t="shared" si="172"/>
        <v>1800000</v>
      </c>
      <c r="P510" s="797" t="str">
        <f t="shared" si="173"/>
        <v/>
      </c>
      <c r="Q510" s="649">
        <f t="shared" si="174"/>
        <v>-342483</v>
      </c>
      <c r="R510" s="797">
        <f t="shared" si="175"/>
        <v>0.84014668961200623</v>
      </c>
      <c r="S510" s="649"/>
      <c r="T510" s="797" t="str">
        <f t="shared" si="178"/>
        <v/>
      </c>
      <c r="U510" s="798">
        <f t="shared" si="179"/>
        <v>11</v>
      </c>
    </row>
    <row r="511" spans="1:21" ht="11.25" customHeight="1" x14ac:dyDescent="0.25">
      <c r="A511" s="814" t="s">
        <v>1418</v>
      </c>
      <c r="B511" s="782">
        <f t="shared" si="176"/>
        <v>11</v>
      </c>
      <c r="C511" s="826" t="s">
        <v>365</v>
      </c>
      <c r="D511" s="826" t="s">
        <v>433</v>
      </c>
      <c r="E511" s="826" t="s">
        <v>919</v>
      </c>
      <c r="F511" s="1421" t="s">
        <v>1419</v>
      </c>
      <c r="G511" s="1422"/>
      <c r="H511" s="816">
        <v>-96799</v>
      </c>
      <c r="I511" s="816">
        <v>-174015</v>
      </c>
      <c r="J511" s="816">
        <v>0</v>
      </c>
      <c r="K511" s="817">
        <v>0</v>
      </c>
      <c r="L511" s="887"/>
      <c r="O511" s="649">
        <f t="shared" si="172"/>
        <v>0</v>
      </c>
      <c r="P511" s="797" t="str">
        <f t="shared" si="173"/>
        <v/>
      </c>
      <c r="Q511" s="649">
        <f t="shared" si="174"/>
        <v>-174015</v>
      </c>
      <c r="R511" s="797">
        <f t="shared" si="175"/>
        <v>0</v>
      </c>
      <c r="S511" s="649"/>
      <c r="T511" s="797" t="str">
        <f t="shared" si="178"/>
        <v/>
      </c>
      <c r="U511" s="798">
        <f t="shared" si="179"/>
        <v>11</v>
      </c>
    </row>
    <row r="512" spans="1:21" ht="11.25" customHeight="1" x14ac:dyDescent="0.25">
      <c r="A512" s="814" t="s">
        <v>1420</v>
      </c>
      <c r="B512" s="782">
        <f t="shared" si="176"/>
        <v>11</v>
      </c>
      <c r="C512" s="826" t="s">
        <v>365</v>
      </c>
      <c r="D512" s="826" t="s">
        <v>433</v>
      </c>
      <c r="E512" s="826" t="s">
        <v>919</v>
      </c>
      <c r="F512" s="1421" t="s">
        <v>1421</v>
      </c>
      <c r="G512" s="1422"/>
      <c r="H512" s="816">
        <v>-435316</v>
      </c>
      <c r="I512" s="816">
        <v>0</v>
      </c>
      <c r="J512" s="816">
        <v>0</v>
      </c>
      <c r="K512" s="817">
        <v>0</v>
      </c>
      <c r="L512" s="887">
        <v>-344000</v>
      </c>
      <c r="M512" s="827">
        <v>32000000</v>
      </c>
      <c r="O512" s="649">
        <f t="shared" si="172"/>
        <v>344000</v>
      </c>
      <c r="P512" s="797" t="str">
        <f t="shared" si="173"/>
        <v/>
      </c>
      <c r="Q512" s="649">
        <f t="shared" si="174"/>
        <v>344000</v>
      </c>
      <c r="R512" s="797" t="str">
        <f t="shared" si="175"/>
        <v/>
      </c>
      <c r="S512" s="649"/>
      <c r="T512" s="797" t="str">
        <f t="shared" si="178"/>
        <v/>
      </c>
      <c r="U512" s="798">
        <f t="shared" si="179"/>
        <v>11</v>
      </c>
    </row>
    <row r="513" spans="1:21" ht="11.25" customHeight="1" x14ac:dyDescent="0.25">
      <c r="A513" s="814" t="s">
        <v>1422</v>
      </c>
      <c r="B513" s="782">
        <f t="shared" si="176"/>
        <v>11</v>
      </c>
      <c r="C513" s="871" t="s">
        <v>365</v>
      </c>
      <c r="D513" s="871" t="s">
        <v>433</v>
      </c>
      <c r="E513" s="871" t="s">
        <v>919</v>
      </c>
      <c r="F513" s="1438" t="s">
        <v>1423</v>
      </c>
      <c r="G513" s="1439"/>
      <c r="H513" s="889"/>
      <c r="I513" s="844"/>
      <c r="J513" s="844"/>
      <c r="K513" s="845">
        <v>0</v>
      </c>
      <c r="L513" s="887"/>
      <c r="O513" s="649">
        <f t="shared" si="172"/>
        <v>0</v>
      </c>
      <c r="P513" s="797" t="str">
        <f t="shared" si="173"/>
        <v/>
      </c>
      <c r="Q513" s="649">
        <f t="shared" si="174"/>
        <v>0</v>
      </c>
      <c r="R513" s="797" t="str">
        <f t="shared" si="175"/>
        <v/>
      </c>
      <c r="S513" s="649"/>
      <c r="T513" s="797" t="str">
        <f t="shared" si="178"/>
        <v/>
      </c>
      <c r="U513" s="798">
        <f t="shared" si="179"/>
        <v>11</v>
      </c>
    </row>
    <row r="514" spans="1:21" ht="11.25" customHeight="1" x14ac:dyDescent="0.25">
      <c r="A514" s="814" t="s">
        <v>1424</v>
      </c>
      <c r="B514" s="782">
        <f t="shared" si="176"/>
        <v>11</v>
      </c>
      <c r="C514" s="815"/>
      <c r="D514" s="733"/>
      <c r="E514" s="733"/>
      <c r="F514" s="1421" t="s">
        <v>1425</v>
      </c>
      <c r="G514" s="1422"/>
      <c r="H514" s="816">
        <v>-173997</v>
      </c>
      <c r="I514" s="816">
        <v>-329698</v>
      </c>
      <c r="J514" s="816">
        <v>0</v>
      </c>
      <c r="K514" s="817">
        <v>0</v>
      </c>
      <c r="L514" s="887">
        <f>-28200000-9261405-638016</f>
        <v>-38099421</v>
      </c>
      <c r="O514" s="649">
        <f t="shared" si="172"/>
        <v>38099421</v>
      </c>
      <c r="P514" s="797" t="str">
        <f t="shared" si="173"/>
        <v/>
      </c>
      <c r="Q514" s="649">
        <f t="shared" si="174"/>
        <v>37769723</v>
      </c>
      <c r="R514" s="797">
        <f t="shared" si="175"/>
        <v>115.55854448616613</v>
      </c>
      <c r="S514" s="649"/>
      <c r="T514" s="797" t="str">
        <f t="shared" si="178"/>
        <v/>
      </c>
      <c r="U514" s="798">
        <f t="shared" si="179"/>
        <v>11</v>
      </c>
    </row>
    <row r="515" spans="1:21" ht="11.25" customHeight="1" x14ac:dyDescent="0.25">
      <c r="A515" s="814" t="s">
        <v>1426</v>
      </c>
      <c r="B515" s="782">
        <f t="shared" si="176"/>
        <v>11</v>
      </c>
      <c r="C515" s="815"/>
      <c r="D515" s="733"/>
      <c r="E515" s="733"/>
      <c r="F515" s="1421" t="s">
        <v>1427</v>
      </c>
      <c r="G515" s="1422"/>
      <c r="H515" s="816">
        <v>-317625</v>
      </c>
      <c r="I515" s="816">
        <v>-237640</v>
      </c>
      <c r="J515" s="816">
        <v>0</v>
      </c>
      <c r="K515" s="817">
        <v>0</v>
      </c>
      <c r="L515" s="887"/>
      <c r="O515" s="649">
        <f t="shared" si="172"/>
        <v>0</v>
      </c>
      <c r="P515" s="797" t="str">
        <f t="shared" si="173"/>
        <v/>
      </c>
      <c r="Q515" s="649">
        <f t="shared" si="174"/>
        <v>-237640</v>
      </c>
      <c r="R515" s="797">
        <f t="shared" si="175"/>
        <v>0</v>
      </c>
      <c r="S515" s="649"/>
      <c r="T515" s="797" t="str">
        <f t="shared" si="178"/>
        <v/>
      </c>
      <c r="U515" s="798">
        <f t="shared" si="179"/>
        <v>11</v>
      </c>
    </row>
    <row r="516" spans="1:21" ht="11.25" customHeight="1" x14ac:dyDescent="0.25">
      <c r="A516" s="807" t="s">
        <v>1428</v>
      </c>
      <c r="B516" s="782">
        <f t="shared" si="176"/>
        <v>7</v>
      </c>
      <c r="C516" s="807"/>
      <c r="D516" s="808"/>
      <c r="E516" s="808"/>
      <c r="F516" s="1423" t="s">
        <v>1429</v>
      </c>
      <c r="G516" s="1424"/>
      <c r="H516" s="809">
        <f t="shared" ref="H516:L516" si="199">SUM(H517:H518)</f>
        <v>-356400.76</v>
      </c>
      <c r="I516" s="809">
        <f t="shared" si="199"/>
        <v>-377814.5</v>
      </c>
      <c r="J516" s="809">
        <f t="shared" si="199"/>
        <v>0</v>
      </c>
      <c r="K516" s="810">
        <f t="shared" si="199"/>
        <v>0</v>
      </c>
      <c r="L516" s="811">
        <f t="shared" si="199"/>
        <v>0</v>
      </c>
      <c r="O516" s="649">
        <f t="shared" si="172"/>
        <v>0</v>
      </c>
      <c r="P516" s="797" t="str">
        <f t="shared" si="173"/>
        <v/>
      </c>
      <c r="Q516" s="649">
        <f t="shared" si="174"/>
        <v>-377814.5</v>
      </c>
      <c r="R516" s="797">
        <f t="shared" si="175"/>
        <v>0</v>
      </c>
      <c r="S516" s="649"/>
      <c r="T516" s="797" t="str">
        <f t="shared" si="178"/>
        <v/>
      </c>
      <c r="U516" s="798">
        <f t="shared" si="179"/>
        <v>7</v>
      </c>
    </row>
    <row r="517" spans="1:21" ht="11.25" customHeight="1" x14ac:dyDescent="0.25">
      <c r="A517" s="814" t="s">
        <v>1430</v>
      </c>
      <c r="B517" s="782">
        <f t="shared" si="176"/>
        <v>11</v>
      </c>
      <c r="C517" s="815"/>
      <c r="D517" s="733"/>
      <c r="E517" s="733"/>
      <c r="F517" s="1421" t="s">
        <v>1431</v>
      </c>
      <c r="G517" s="1422"/>
      <c r="H517" s="816">
        <v>-356400.76</v>
      </c>
      <c r="I517" s="816">
        <v>-377814.5</v>
      </c>
      <c r="J517" s="816">
        <v>0</v>
      </c>
      <c r="K517" s="817">
        <v>0</v>
      </c>
      <c r="L517" s="887"/>
      <c r="O517" s="649">
        <f t="shared" si="172"/>
        <v>0</v>
      </c>
      <c r="P517" s="797" t="str">
        <f t="shared" si="173"/>
        <v/>
      </c>
      <c r="Q517" s="649">
        <f t="shared" si="174"/>
        <v>-377814.5</v>
      </c>
      <c r="R517" s="797">
        <f t="shared" si="175"/>
        <v>0</v>
      </c>
      <c r="S517" s="649"/>
      <c r="T517" s="797" t="str">
        <f t="shared" si="178"/>
        <v/>
      </c>
      <c r="U517" s="798">
        <f t="shared" si="179"/>
        <v>11</v>
      </c>
    </row>
    <row r="518" spans="1:21" ht="11.25" customHeight="1" x14ac:dyDescent="0.25">
      <c r="A518" s="814" t="s">
        <v>1432</v>
      </c>
      <c r="B518" s="782">
        <f t="shared" si="176"/>
        <v>11</v>
      </c>
      <c r="C518" s="815"/>
      <c r="D518" s="733"/>
      <c r="E518" s="733"/>
      <c r="F518" s="1421" t="s">
        <v>1433</v>
      </c>
      <c r="G518" s="1422"/>
      <c r="H518" s="816">
        <v>0</v>
      </c>
      <c r="I518" s="816">
        <v>0</v>
      </c>
      <c r="J518" s="816">
        <v>0</v>
      </c>
      <c r="K518" s="817">
        <v>0</v>
      </c>
      <c r="L518" s="887"/>
      <c r="O518" s="649">
        <f t="shared" si="172"/>
        <v>0</v>
      </c>
      <c r="P518" s="797" t="str">
        <f t="shared" si="173"/>
        <v/>
      </c>
      <c r="Q518" s="649">
        <f t="shared" si="174"/>
        <v>0</v>
      </c>
      <c r="R518" s="797" t="str">
        <f t="shared" si="175"/>
        <v/>
      </c>
      <c r="S518" s="649"/>
      <c r="T518" s="797" t="str">
        <f t="shared" si="178"/>
        <v/>
      </c>
      <c r="U518" s="798">
        <f t="shared" si="179"/>
        <v>11</v>
      </c>
    </row>
    <row r="519" spans="1:21" ht="11.25" customHeight="1" x14ac:dyDescent="0.25">
      <c r="A519" s="799" t="s">
        <v>1434</v>
      </c>
      <c r="B519" s="782">
        <f t="shared" si="176"/>
        <v>4</v>
      </c>
      <c r="C519" s="799"/>
      <c r="D519" s="800"/>
      <c r="E519" s="800"/>
      <c r="F519" s="1432" t="s">
        <v>1435</v>
      </c>
      <c r="G519" s="1433"/>
      <c r="H519" s="801">
        <v>0</v>
      </c>
      <c r="I519" s="801">
        <v>0</v>
      </c>
      <c r="J519" s="801">
        <v>0</v>
      </c>
      <c r="K519" s="867">
        <v>0</v>
      </c>
      <c r="L519" s="868">
        <f t="shared" ref="L519:L521" si="200">(K519/8)*12</f>
        <v>0</v>
      </c>
      <c r="O519" s="805">
        <f t="shared" si="172"/>
        <v>0</v>
      </c>
      <c r="P519" s="806" t="str">
        <f t="shared" si="173"/>
        <v/>
      </c>
      <c r="Q519" s="805">
        <f t="shared" si="174"/>
        <v>0</v>
      </c>
      <c r="R519" s="806" t="str">
        <f t="shared" si="175"/>
        <v/>
      </c>
      <c r="S519" s="805">
        <f t="shared" si="194"/>
        <v>0</v>
      </c>
      <c r="T519" s="806" t="str">
        <f t="shared" si="178"/>
        <v/>
      </c>
      <c r="U519" s="798">
        <f t="shared" si="179"/>
        <v>4</v>
      </c>
    </row>
    <row r="520" spans="1:21" ht="11.25" customHeight="1" x14ac:dyDescent="0.25">
      <c r="A520" s="799" t="s">
        <v>1436</v>
      </c>
      <c r="B520" s="782">
        <f t="shared" si="176"/>
        <v>4</v>
      </c>
      <c r="C520" s="799"/>
      <c r="D520" s="800"/>
      <c r="E520" s="800"/>
      <c r="F520" s="1432" t="s">
        <v>1437</v>
      </c>
      <c r="G520" s="1433"/>
      <c r="H520" s="801">
        <v>0</v>
      </c>
      <c r="I520" s="801">
        <v>0</v>
      </c>
      <c r="J520" s="801">
        <v>0</v>
      </c>
      <c r="K520" s="867">
        <v>0</v>
      </c>
      <c r="L520" s="868">
        <f t="shared" si="200"/>
        <v>0</v>
      </c>
      <c r="O520" s="805">
        <f t="shared" si="172"/>
        <v>0</v>
      </c>
      <c r="P520" s="806" t="str">
        <f t="shared" si="173"/>
        <v/>
      </c>
      <c r="Q520" s="805">
        <f t="shared" si="174"/>
        <v>0</v>
      </c>
      <c r="R520" s="806" t="str">
        <f t="shared" si="175"/>
        <v/>
      </c>
      <c r="S520" s="805">
        <f t="shared" si="194"/>
        <v>0</v>
      </c>
      <c r="T520" s="806" t="str">
        <f t="shared" si="178"/>
        <v/>
      </c>
      <c r="U520" s="798">
        <f t="shared" si="179"/>
        <v>4</v>
      </c>
    </row>
    <row r="521" spans="1:21" ht="11.25" customHeight="1" x14ac:dyDescent="0.25">
      <c r="A521" s="799" t="s">
        <v>1438</v>
      </c>
      <c r="B521" s="782">
        <f t="shared" si="176"/>
        <v>4</v>
      </c>
      <c r="C521" s="799"/>
      <c r="D521" s="800"/>
      <c r="E521" s="800"/>
      <c r="F521" s="1432" t="s">
        <v>1439</v>
      </c>
      <c r="G521" s="1433"/>
      <c r="H521" s="801">
        <v>0</v>
      </c>
      <c r="I521" s="801">
        <v>0</v>
      </c>
      <c r="J521" s="801">
        <v>0</v>
      </c>
      <c r="K521" s="867">
        <v>0</v>
      </c>
      <c r="L521" s="868">
        <f t="shared" si="200"/>
        <v>0</v>
      </c>
      <c r="O521" s="805">
        <f t="shared" si="172"/>
        <v>0</v>
      </c>
      <c r="P521" s="806" t="str">
        <f t="shared" si="173"/>
        <v/>
      </c>
      <c r="Q521" s="805">
        <f t="shared" si="174"/>
        <v>0</v>
      </c>
      <c r="R521" s="806" t="str">
        <f t="shared" si="175"/>
        <v/>
      </c>
      <c r="S521" s="805">
        <f t="shared" si="194"/>
        <v>0</v>
      </c>
      <c r="T521" s="806" t="str">
        <f t="shared" si="178"/>
        <v/>
      </c>
      <c r="U521" s="798">
        <f t="shared" si="179"/>
        <v>4</v>
      </c>
    </row>
    <row r="522" spans="1:21" ht="11.25" customHeight="1" x14ac:dyDescent="0.25">
      <c r="A522" s="799" t="s">
        <v>1440</v>
      </c>
      <c r="B522" s="782">
        <f t="shared" si="176"/>
        <v>4</v>
      </c>
      <c r="C522" s="799"/>
      <c r="D522" s="800"/>
      <c r="E522" s="800"/>
      <c r="F522" s="1432" t="s">
        <v>1441</v>
      </c>
      <c r="G522" s="1433"/>
      <c r="H522" s="801">
        <f t="shared" ref="H522:L522" si="201">H523+H525</f>
        <v>-957653.85</v>
      </c>
      <c r="I522" s="801">
        <f t="shared" si="201"/>
        <v>-547580.65</v>
      </c>
      <c r="J522" s="801">
        <f t="shared" si="201"/>
        <v>0</v>
      </c>
      <c r="K522" s="886">
        <v>-286014</v>
      </c>
      <c r="L522" s="802">
        <f t="shared" si="201"/>
        <v>0</v>
      </c>
      <c r="O522" s="805">
        <f t="shared" si="172"/>
        <v>0</v>
      </c>
      <c r="P522" s="806" t="str">
        <f t="shared" si="173"/>
        <v/>
      </c>
      <c r="Q522" s="805">
        <f t="shared" si="174"/>
        <v>-547580.65</v>
      </c>
      <c r="R522" s="806">
        <f t="shared" si="175"/>
        <v>0</v>
      </c>
      <c r="S522" s="805">
        <f t="shared" si="194"/>
        <v>-286014</v>
      </c>
      <c r="T522" s="806">
        <f t="shared" si="178"/>
        <v>0</v>
      </c>
      <c r="U522" s="798">
        <f t="shared" si="179"/>
        <v>4</v>
      </c>
    </row>
    <row r="523" spans="1:21" ht="11.25" customHeight="1" x14ac:dyDescent="0.25">
      <c r="A523" s="807" t="s">
        <v>1442</v>
      </c>
      <c r="B523" s="782">
        <f t="shared" si="176"/>
        <v>7</v>
      </c>
      <c r="C523" s="807"/>
      <c r="D523" s="808"/>
      <c r="E523" s="808"/>
      <c r="F523" s="1423" t="s">
        <v>1443</v>
      </c>
      <c r="G523" s="1424"/>
      <c r="H523" s="809">
        <f t="shared" ref="H523:L523" si="202">H524</f>
        <v>-23320</v>
      </c>
      <c r="I523" s="809">
        <f t="shared" si="202"/>
        <v>-4188</v>
      </c>
      <c r="J523" s="809">
        <f t="shared" si="202"/>
        <v>0</v>
      </c>
      <c r="K523" s="810">
        <f t="shared" si="202"/>
        <v>0</v>
      </c>
      <c r="L523" s="811">
        <f t="shared" si="202"/>
        <v>0</v>
      </c>
      <c r="O523" s="649">
        <f t="shared" ref="O523:O586" si="203">-L523+J523</f>
        <v>0</v>
      </c>
      <c r="P523" s="797" t="str">
        <f t="shared" ref="P523:P586" si="204">IF(J523=0,"",L523/J523)</f>
        <v/>
      </c>
      <c r="Q523" s="649">
        <f t="shared" ref="Q523:Q586" si="205">-L523+I523</f>
        <v>-4188</v>
      </c>
      <c r="R523" s="797">
        <f t="shared" ref="R523:R586" si="206">IF(I523=0,"",L523/I523)</f>
        <v>0</v>
      </c>
      <c r="S523" s="649"/>
      <c r="T523" s="797" t="str">
        <f t="shared" si="178"/>
        <v/>
      </c>
      <c r="U523" s="798">
        <f t="shared" si="179"/>
        <v>7</v>
      </c>
    </row>
    <row r="524" spans="1:21" ht="11.25" customHeight="1" x14ac:dyDescent="0.25">
      <c r="A524" s="814" t="s">
        <v>1444</v>
      </c>
      <c r="B524" s="782">
        <f t="shared" ref="B524:B587" si="207">LEN(A524)</f>
        <v>11</v>
      </c>
      <c r="C524" s="815"/>
      <c r="D524" s="733"/>
      <c r="E524" s="733"/>
      <c r="F524" s="1421" t="s">
        <v>1445</v>
      </c>
      <c r="G524" s="1422"/>
      <c r="H524" s="816">
        <v>-23320</v>
      </c>
      <c r="I524" s="816">
        <v>-4188</v>
      </c>
      <c r="J524" s="816">
        <v>0</v>
      </c>
      <c r="K524" s="817">
        <v>0</v>
      </c>
      <c r="L524" s="890"/>
      <c r="O524" s="649">
        <f t="shared" si="203"/>
        <v>0</v>
      </c>
      <c r="P524" s="797" t="str">
        <f t="shared" si="204"/>
        <v/>
      </c>
      <c r="Q524" s="649">
        <f t="shared" si="205"/>
        <v>-4188</v>
      </c>
      <c r="R524" s="797">
        <f t="shared" si="206"/>
        <v>0</v>
      </c>
      <c r="S524" s="649"/>
      <c r="T524" s="797" t="str">
        <f t="shared" si="178"/>
        <v/>
      </c>
      <c r="U524" s="798">
        <f t="shared" si="179"/>
        <v>11</v>
      </c>
    </row>
    <row r="525" spans="1:21" ht="11.25" customHeight="1" x14ac:dyDescent="0.25">
      <c r="A525" s="807" t="s">
        <v>1446</v>
      </c>
      <c r="B525" s="782">
        <f t="shared" si="207"/>
        <v>7</v>
      </c>
      <c r="C525" s="807"/>
      <c r="D525" s="808"/>
      <c r="E525" s="808"/>
      <c r="F525" s="1423" t="s">
        <v>1447</v>
      </c>
      <c r="G525" s="1424"/>
      <c r="H525" s="809">
        <f t="shared" ref="H525:L525" si="208">H526</f>
        <v>-934333.85</v>
      </c>
      <c r="I525" s="809">
        <f t="shared" si="208"/>
        <v>-543392.65</v>
      </c>
      <c r="J525" s="809">
        <f t="shared" si="208"/>
        <v>0</v>
      </c>
      <c r="K525" s="810">
        <f t="shared" si="208"/>
        <v>0</v>
      </c>
      <c r="L525" s="811">
        <f t="shared" si="208"/>
        <v>0</v>
      </c>
      <c r="O525" s="649">
        <f t="shared" si="203"/>
        <v>0</v>
      </c>
      <c r="P525" s="797" t="str">
        <f t="shared" si="204"/>
        <v/>
      </c>
      <c r="Q525" s="649">
        <f t="shared" si="205"/>
        <v>-543392.65</v>
      </c>
      <c r="R525" s="797">
        <f t="shared" si="206"/>
        <v>0</v>
      </c>
      <c r="S525" s="649"/>
      <c r="T525" s="797" t="str">
        <f t="shared" ref="T525:T588" si="209">IF(K525=0,"",L525/K525)</f>
        <v/>
      </c>
      <c r="U525" s="798">
        <f t="shared" si="179"/>
        <v>7</v>
      </c>
    </row>
    <row r="526" spans="1:21" ht="11.25" customHeight="1" x14ac:dyDescent="0.25">
      <c r="A526" s="814" t="s">
        <v>1448</v>
      </c>
      <c r="B526" s="782">
        <f t="shared" si="207"/>
        <v>11</v>
      </c>
      <c r="C526" s="815"/>
      <c r="D526" s="733"/>
      <c r="E526" s="733"/>
      <c r="F526" s="1421" t="s">
        <v>1449</v>
      </c>
      <c r="G526" s="1422"/>
      <c r="H526" s="816">
        <v>-934333.85</v>
      </c>
      <c r="I526" s="816">
        <v>-543392.65</v>
      </c>
      <c r="J526" s="816">
        <v>0</v>
      </c>
      <c r="K526" s="817">
        <v>0</v>
      </c>
      <c r="L526" s="890"/>
      <c r="O526" s="649">
        <f t="shared" si="203"/>
        <v>0</v>
      </c>
      <c r="P526" s="797" t="str">
        <f t="shared" si="204"/>
        <v/>
      </c>
      <c r="Q526" s="649">
        <f t="shared" si="205"/>
        <v>-543392.65</v>
      </c>
      <c r="R526" s="797">
        <f t="shared" si="206"/>
        <v>0</v>
      </c>
      <c r="S526" s="649"/>
      <c r="T526" s="797" t="str">
        <f t="shared" si="209"/>
        <v/>
      </c>
      <c r="U526" s="798">
        <f t="shared" si="179"/>
        <v>11</v>
      </c>
    </row>
    <row r="527" spans="1:21" ht="11.25" customHeight="1" x14ac:dyDescent="0.25">
      <c r="A527" s="799" t="s">
        <v>94</v>
      </c>
      <c r="B527" s="782">
        <f t="shared" si="207"/>
        <v>4</v>
      </c>
      <c r="C527" s="799"/>
      <c r="D527" s="800"/>
      <c r="E527" s="800"/>
      <c r="F527" s="1432" t="s">
        <v>1450</v>
      </c>
      <c r="G527" s="1433"/>
      <c r="H527" s="801">
        <f t="shared" ref="H527:L527" si="210">H528+H530+H535+H543+H548+H553+H557+H561</f>
        <v>-46717437.960000001</v>
      </c>
      <c r="I527" s="801">
        <f t="shared" si="210"/>
        <v>-44727634.100000009</v>
      </c>
      <c r="J527" s="801">
        <f t="shared" si="210"/>
        <v>-49291333.333333194</v>
      </c>
      <c r="K527" s="886">
        <v>-35101828</v>
      </c>
      <c r="L527" s="802">
        <f t="shared" si="210"/>
        <v>-60145570</v>
      </c>
      <c r="O527" s="805">
        <f t="shared" si="203"/>
        <v>10854236.666666806</v>
      </c>
      <c r="P527" s="806">
        <f t="shared" si="204"/>
        <v>1.2202057833020037</v>
      </c>
      <c r="Q527" s="805">
        <f t="shared" si="205"/>
        <v>15417935.899999991</v>
      </c>
      <c r="R527" s="806">
        <f t="shared" si="206"/>
        <v>1.3447071639320174</v>
      </c>
      <c r="S527" s="805">
        <f t="shared" ref="S527:S577" si="211">-L527+K527</f>
        <v>25043742</v>
      </c>
      <c r="T527" s="806">
        <f t="shared" si="209"/>
        <v>1.7134597662549085</v>
      </c>
      <c r="U527" s="798">
        <f t="shared" ref="U527:U590" si="212">LEN(A527)</f>
        <v>4</v>
      </c>
    </row>
    <row r="528" spans="1:21" ht="11.25" customHeight="1" x14ac:dyDescent="0.25">
      <c r="A528" s="807" t="s">
        <v>1451</v>
      </c>
      <c r="B528" s="782">
        <f t="shared" si="207"/>
        <v>7</v>
      </c>
      <c r="C528" s="807"/>
      <c r="D528" s="808"/>
      <c r="E528" s="808"/>
      <c r="F528" s="1423" t="s">
        <v>1452</v>
      </c>
      <c r="G528" s="1424"/>
      <c r="H528" s="809">
        <f t="shared" ref="H528:L528" si="213">SUM(H529)</f>
        <v>38186.9</v>
      </c>
      <c r="I528" s="809">
        <f t="shared" si="213"/>
        <v>8018.07</v>
      </c>
      <c r="J528" s="809">
        <f t="shared" si="213"/>
        <v>0</v>
      </c>
      <c r="K528" s="810">
        <f t="shared" si="213"/>
        <v>0</v>
      </c>
      <c r="L528" s="811">
        <f t="shared" si="213"/>
        <v>0</v>
      </c>
      <c r="O528" s="649">
        <f t="shared" si="203"/>
        <v>0</v>
      </c>
      <c r="P528" s="797" t="str">
        <f t="shared" si="204"/>
        <v/>
      </c>
      <c r="Q528" s="649">
        <f t="shared" si="205"/>
        <v>8018.07</v>
      </c>
      <c r="R528" s="797">
        <f t="shared" si="206"/>
        <v>0</v>
      </c>
      <c r="S528" s="649"/>
      <c r="T528" s="797" t="str">
        <f t="shared" si="209"/>
        <v/>
      </c>
      <c r="U528" s="798">
        <f t="shared" si="212"/>
        <v>7</v>
      </c>
    </row>
    <row r="529" spans="1:21" ht="11.25" customHeight="1" x14ac:dyDescent="0.25">
      <c r="A529" s="814" t="s">
        <v>1453</v>
      </c>
      <c r="B529" s="782">
        <f t="shared" si="207"/>
        <v>11</v>
      </c>
      <c r="C529" s="815"/>
      <c r="D529" s="733"/>
      <c r="E529" s="733"/>
      <c r="F529" s="1421" t="s">
        <v>1454</v>
      </c>
      <c r="G529" s="1422"/>
      <c r="H529" s="816">
        <v>38186.9</v>
      </c>
      <c r="I529" s="816">
        <v>8018.07</v>
      </c>
      <c r="J529" s="816">
        <v>0</v>
      </c>
      <c r="K529" s="817">
        <v>0</v>
      </c>
      <c r="L529" s="890"/>
      <c r="O529" s="649">
        <f t="shared" si="203"/>
        <v>0</v>
      </c>
      <c r="P529" s="797" t="str">
        <f t="shared" si="204"/>
        <v/>
      </c>
      <c r="Q529" s="649">
        <f t="shared" si="205"/>
        <v>8018.07</v>
      </c>
      <c r="R529" s="797">
        <f t="shared" si="206"/>
        <v>0</v>
      </c>
      <c r="S529" s="649"/>
      <c r="T529" s="797" t="str">
        <f t="shared" si="209"/>
        <v/>
      </c>
      <c r="U529" s="798">
        <f t="shared" si="212"/>
        <v>11</v>
      </c>
    </row>
    <row r="530" spans="1:21" ht="11.25" customHeight="1" x14ac:dyDescent="0.25">
      <c r="A530" s="807" t="s">
        <v>1455</v>
      </c>
      <c r="B530" s="782">
        <f t="shared" si="207"/>
        <v>7</v>
      </c>
      <c r="C530" s="807"/>
      <c r="D530" s="808"/>
      <c r="E530" s="808"/>
      <c r="F530" s="1423" t="s">
        <v>1456</v>
      </c>
      <c r="G530" s="1424"/>
      <c r="H530" s="809">
        <f t="shared" ref="H530:L530" si="214">SUM(H531:H534)</f>
        <v>-27148192.98</v>
      </c>
      <c r="I530" s="809">
        <f t="shared" si="214"/>
        <v>-21872360.840000004</v>
      </c>
      <c r="J530" s="809">
        <f t="shared" si="214"/>
        <v>-20953733.333333299</v>
      </c>
      <c r="K530" s="810">
        <f t="shared" si="214"/>
        <v>0</v>
      </c>
      <c r="L530" s="811">
        <f t="shared" si="214"/>
        <v>-30000000</v>
      </c>
      <c r="O530" s="649">
        <f t="shared" si="203"/>
        <v>9046266.6666667014</v>
      </c>
      <c r="P530" s="797">
        <f t="shared" si="204"/>
        <v>1.4317257704275475</v>
      </c>
      <c r="Q530" s="649">
        <f t="shared" si="205"/>
        <v>8127639.1599999964</v>
      </c>
      <c r="R530" s="797">
        <f t="shared" si="206"/>
        <v>1.3715940505670623</v>
      </c>
      <c r="S530" s="649"/>
      <c r="T530" s="797" t="str">
        <f t="shared" si="209"/>
        <v/>
      </c>
      <c r="U530" s="798">
        <f t="shared" si="212"/>
        <v>7</v>
      </c>
    </row>
    <row r="531" spans="1:21" ht="11.25" customHeight="1" x14ac:dyDescent="0.25">
      <c r="A531" s="814" t="s">
        <v>1457</v>
      </c>
      <c r="B531" s="782">
        <f t="shared" si="207"/>
        <v>11</v>
      </c>
      <c r="C531" s="826" t="s">
        <v>432</v>
      </c>
      <c r="D531" s="826" t="s">
        <v>400</v>
      </c>
      <c r="E531" s="826" t="s">
        <v>1458</v>
      </c>
      <c r="F531" s="1421" t="s">
        <v>1459</v>
      </c>
      <c r="G531" s="1422"/>
      <c r="H531" s="816">
        <v>-25227963.030000001</v>
      </c>
      <c r="I531" s="816">
        <v>-20058174.600000001</v>
      </c>
      <c r="J531" s="816">
        <v>-20953733.333333299</v>
      </c>
      <c r="K531" s="817">
        <v>0</v>
      </c>
      <c r="L531" s="891">
        <f>-48000000+18000000+3000000-3000000</f>
        <v>-30000000</v>
      </c>
      <c r="O531" s="649">
        <f t="shared" si="203"/>
        <v>9046266.6666667014</v>
      </c>
      <c r="P531" s="797">
        <f t="shared" si="204"/>
        <v>1.4317257704275475</v>
      </c>
      <c r="Q531" s="649">
        <f t="shared" si="205"/>
        <v>9941825.3999999985</v>
      </c>
      <c r="R531" s="797">
        <f t="shared" si="206"/>
        <v>1.4956495592575008</v>
      </c>
      <c r="S531" s="649"/>
      <c r="T531" s="797" t="str">
        <f t="shared" si="209"/>
        <v/>
      </c>
      <c r="U531" s="798">
        <f t="shared" si="212"/>
        <v>11</v>
      </c>
    </row>
    <row r="532" spans="1:21" ht="11.25" customHeight="1" x14ac:dyDescent="0.25">
      <c r="A532" s="814" t="s">
        <v>1460</v>
      </c>
      <c r="B532" s="782">
        <f t="shared" si="207"/>
        <v>11</v>
      </c>
      <c r="C532" s="823" t="s">
        <v>432</v>
      </c>
      <c r="D532" s="826" t="s">
        <v>400</v>
      </c>
      <c r="E532" s="826" t="s">
        <v>1458</v>
      </c>
      <c r="F532" s="1421" t="s">
        <v>1461</v>
      </c>
      <c r="G532" s="1422"/>
      <c r="H532" s="816">
        <v>-1575562.45</v>
      </c>
      <c r="I532" s="816">
        <v>-1580147.19</v>
      </c>
      <c r="J532" s="816">
        <v>0</v>
      </c>
      <c r="K532" s="817">
        <v>0</v>
      </c>
      <c r="L532" s="824">
        <v>0</v>
      </c>
      <c r="O532" s="649">
        <f t="shared" si="203"/>
        <v>0</v>
      </c>
      <c r="P532" s="797" t="str">
        <f t="shared" si="204"/>
        <v/>
      </c>
      <c r="Q532" s="649">
        <f t="shared" si="205"/>
        <v>-1580147.19</v>
      </c>
      <c r="R532" s="797">
        <f t="shared" si="206"/>
        <v>0</v>
      </c>
      <c r="S532" s="649"/>
      <c r="T532" s="797" t="str">
        <f t="shared" si="209"/>
        <v/>
      </c>
      <c r="U532" s="798">
        <f t="shared" si="212"/>
        <v>11</v>
      </c>
    </row>
    <row r="533" spans="1:21" ht="11.25" customHeight="1" x14ac:dyDescent="0.25">
      <c r="A533" s="814" t="s">
        <v>1462</v>
      </c>
      <c r="B533" s="782">
        <f t="shared" si="207"/>
        <v>11</v>
      </c>
      <c r="C533" s="815"/>
      <c r="D533" s="733"/>
      <c r="E533" s="733"/>
      <c r="F533" s="1421" t="s">
        <v>1463</v>
      </c>
      <c r="G533" s="1422"/>
      <c r="H533" s="816">
        <v>-241743.5</v>
      </c>
      <c r="I533" s="816">
        <v>-150241.45000000001</v>
      </c>
      <c r="J533" s="816">
        <v>0</v>
      </c>
      <c r="K533" s="817">
        <v>0</v>
      </c>
      <c r="L533" s="824">
        <v>0</v>
      </c>
      <c r="O533" s="649">
        <f t="shared" si="203"/>
        <v>0</v>
      </c>
      <c r="P533" s="797" t="str">
        <f t="shared" si="204"/>
        <v/>
      </c>
      <c r="Q533" s="649">
        <f t="shared" si="205"/>
        <v>-150241.45000000001</v>
      </c>
      <c r="R533" s="797">
        <f t="shared" si="206"/>
        <v>0</v>
      </c>
      <c r="S533" s="649"/>
      <c r="T533" s="797" t="str">
        <f t="shared" si="209"/>
        <v/>
      </c>
      <c r="U533" s="798">
        <f t="shared" si="212"/>
        <v>11</v>
      </c>
    </row>
    <row r="534" spans="1:21" ht="11.25" customHeight="1" x14ac:dyDescent="0.25">
      <c r="A534" s="814" t="s">
        <v>1464</v>
      </c>
      <c r="B534" s="782">
        <f t="shared" si="207"/>
        <v>11</v>
      </c>
      <c r="C534" s="815"/>
      <c r="D534" s="733"/>
      <c r="E534" s="733"/>
      <c r="F534" s="1421" t="s">
        <v>1465</v>
      </c>
      <c r="G534" s="1422"/>
      <c r="H534" s="816">
        <v>-102924</v>
      </c>
      <c r="I534" s="816">
        <v>-83797.600000000006</v>
      </c>
      <c r="J534" s="816">
        <v>0</v>
      </c>
      <c r="K534" s="817">
        <v>0</v>
      </c>
      <c r="L534" s="824">
        <v>0</v>
      </c>
      <c r="O534" s="649">
        <f t="shared" si="203"/>
        <v>0</v>
      </c>
      <c r="P534" s="797" t="str">
        <f t="shared" si="204"/>
        <v/>
      </c>
      <c r="Q534" s="649">
        <f t="shared" si="205"/>
        <v>-83797.600000000006</v>
      </c>
      <c r="R534" s="797">
        <f t="shared" si="206"/>
        <v>0</v>
      </c>
      <c r="S534" s="649"/>
      <c r="T534" s="797" t="str">
        <f t="shared" si="209"/>
        <v/>
      </c>
      <c r="U534" s="798">
        <f t="shared" si="212"/>
        <v>11</v>
      </c>
    </row>
    <row r="535" spans="1:21" ht="11.25" customHeight="1" x14ac:dyDescent="0.25">
      <c r="A535" s="807" t="s">
        <v>1466</v>
      </c>
      <c r="B535" s="782">
        <f t="shared" si="207"/>
        <v>7</v>
      </c>
      <c r="C535" s="807"/>
      <c r="D535" s="808"/>
      <c r="E535" s="808"/>
      <c r="F535" s="1423" t="s">
        <v>1467</v>
      </c>
      <c r="G535" s="1424"/>
      <c r="H535" s="809">
        <f t="shared" ref="H535:L535" si="215">SUM(H536:H542)</f>
        <v>-3622545.55</v>
      </c>
      <c r="I535" s="809">
        <f t="shared" si="215"/>
        <v>-1720269.17</v>
      </c>
      <c r="J535" s="809">
        <f t="shared" si="215"/>
        <v>-1579999.9999998971</v>
      </c>
      <c r="K535" s="810">
        <f t="shared" si="215"/>
        <v>0</v>
      </c>
      <c r="L535" s="811">
        <f t="shared" si="215"/>
        <v>-1605000</v>
      </c>
      <c r="O535" s="649">
        <f t="shared" si="203"/>
        <v>25000.000000102911</v>
      </c>
      <c r="P535" s="797">
        <f t="shared" si="204"/>
        <v>1.0158227848101928</v>
      </c>
      <c r="Q535" s="649">
        <f t="shared" si="205"/>
        <v>-115269.16999999993</v>
      </c>
      <c r="R535" s="797">
        <f t="shared" si="206"/>
        <v>0.93299352682115444</v>
      </c>
      <c r="S535" s="649"/>
      <c r="T535" s="797" t="str">
        <f t="shared" si="209"/>
        <v/>
      </c>
      <c r="U535" s="798">
        <f t="shared" si="212"/>
        <v>7</v>
      </c>
    </row>
    <row r="536" spans="1:21" ht="11.25" customHeight="1" x14ac:dyDescent="0.25">
      <c r="A536" s="814" t="s">
        <v>1468</v>
      </c>
      <c r="B536" s="782">
        <f t="shared" si="207"/>
        <v>11</v>
      </c>
      <c r="C536" s="823" t="s">
        <v>365</v>
      </c>
      <c r="D536" s="823" t="s">
        <v>433</v>
      </c>
      <c r="E536" s="823" t="s">
        <v>587</v>
      </c>
      <c r="F536" s="1421" t="s">
        <v>1469</v>
      </c>
      <c r="G536" s="1422"/>
      <c r="H536" s="816">
        <v>-655057.78</v>
      </c>
      <c r="I536" s="816">
        <v>-783461</v>
      </c>
      <c r="J536" s="816">
        <v>-859999.99999995704</v>
      </c>
      <c r="K536" s="817">
        <v>0</v>
      </c>
      <c r="L536" s="824">
        <v>-860000</v>
      </c>
      <c r="O536" s="649">
        <f t="shared" si="203"/>
        <v>4.2957253754138947E-8</v>
      </c>
      <c r="P536" s="797">
        <f t="shared" si="204"/>
        <v>1.00000000000005</v>
      </c>
      <c r="Q536" s="649">
        <f t="shared" si="205"/>
        <v>76539</v>
      </c>
      <c r="R536" s="797">
        <f t="shared" si="206"/>
        <v>1.0976934397500322</v>
      </c>
      <c r="S536" s="649"/>
      <c r="T536" s="797" t="str">
        <f t="shared" si="209"/>
        <v/>
      </c>
      <c r="U536" s="798">
        <f t="shared" si="212"/>
        <v>11</v>
      </c>
    </row>
    <row r="537" spans="1:21" ht="11.25" customHeight="1" x14ac:dyDescent="0.25">
      <c r="A537" s="814" t="s">
        <v>1470</v>
      </c>
      <c r="B537" s="782">
        <f t="shared" si="207"/>
        <v>11</v>
      </c>
      <c r="C537" s="823" t="s">
        <v>365</v>
      </c>
      <c r="D537" s="823" t="s">
        <v>433</v>
      </c>
      <c r="E537" s="823" t="s">
        <v>587</v>
      </c>
      <c r="F537" s="1421" t="s">
        <v>1471</v>
      </c>
      <c r="G537" s="1422"/>
      <c r="H537" s="816">
        <v>-491485.45</v>
      </c>
      <c r="I537" s="816">
        <v>-333203.27</v>
      </c>
      <c r="J537" s="816">
        <v>-479999.99999995198</v>
      </c>
      <c r="K537" s="817">
        <v>0</v>
      </c>
      <c r="L537" s="824">
        <v>-510000</v>
      </c>
      <c r="O537" s="649">
        <f t="shared" si="203"/>
        <v>30000.000000048021</v>
      </c>
      <c r="P537" s="797">
        <f t="shared" si="204"/>
        <v>1.0625000000001064</v>
      </c>
      <c r="Q537" s="649">
        <f t="shared" si="205"/>
        <v>176796.72999999998</v>
      </c>
      <c r="R537" s="797">
        <f t="shared" si="206"/>
        <v>1.5305972237307275</v>
      </c>
      <c r="S537" s="649"/>
      <c r="T537" s="797" t="str">
        <f t="shared" si="209"/>
        <v/>
      </c>
      <c r="U537" s="798">
        <f t="shared" si="212"/>
        <v>11</v>
      </c>
    </row>
    <row r="538" spans="1:21" ht="11.25" customHeight="1" x14ac:dyDescent="0.25">
      <c r="A538" s="814" t="s">
        <v>1472</v>
      </c>
      <c r="B538" s="782">
        <f t="shared" si="207"/>
        <v>11</v>
      </c>
      <c r="C538" s="823" t="s">
        <v>365</v>
      </c>
      <c r="D538" s="823" t="s">
        <v>433</v>
      </c>
      <c r="E538" s="823" t="s">
        <v>587</v>
      </c>
      <c r="F538" s="1421" t="s">
        <v>1473</v>
      </c>
      <c r="G538" s="1422"/>
      <c r="H538" s="816">
        <v>-100096.38</v>
      </c>
      <c r="I538" s="816">
        <v>-214434.94</v>
      </c>
      <c r="J538" s="816">
        <v>-204999.99999999601</v>
      </c>
      <c r="K538" s="817">
        <v>0</v>
      </c>
      <c r="L538" s="824">
        <v>-200000</v>
      </c>
      <c r="M538" s="828" t="s">
        <v>1474</v>
      </c>
      <c r="N538" s="828"/>
      <c r="O538" s="649">
        <f t="shared" si="203"/>
        <v>-4999.9999999960128</v>
      </c>
      <c r="P538" s="797">
        <f t="shared" si="204"/>
        <v>0.97560975609757994</v>
      </c>
      <c r="Q538" s="649">
        <f t="shared" si="205"/>
        <v>-14434.940000000002</v>
      </c>
      <c r="R538" s="797">
        <f t="shared" si="206"/>
        <v>0.93268382475355927</v>
      </c>
      <c r="S538" s="649"/>
      <c r="T538" s="797" t="str">
        <f t="shared" si="209"/>
        <v/>
      </c>
      <c r="U538" s="798">
        <f t="shared" si="212"/>
        <v>11</v>
      </c>
    </row>
    <row r="539" spans="1:21" ht="11.25" customHeight="1" x14ac:dyDescent="0.25">
      <c r="A539" s="814" t="s">
        <v>1475</v>
      </c>
      <c r="B539" s="782">
        <f t="shared" si="207"/>
        <v>11</v>
      </c>
      <c r="C539" s="823" t="s">
        <v>365</v>
      </c>
      <c r="D539" s="823" t="s">
        <v>433</v>
      </c>
      <c r="E539" s="823" t="s">
        <v>587</v>
      </c>
      <c r="F539" s="1421" t="s">
        <v>1476</v>
      </c>
      <c r="G539" s="1422"/>
      <c r="H539" s="816">
        <v>-2275385.64</v>
      </c>
      <c r="I539" s="816">
        <v>-196668.56</v>
      </c>
      <c r="J539" s="816">
        <v>0</v>
      </c>
      <c r="K539" s="817">
        <v>0</v>
      </c>
      <c r="L539" s="824">
        <v>0</v>
      </c>
      <c r="O539" s="649">
        <f t="shared" si="203"/>
        <v>0</v>
      </c>
      <c r="P539" s="797" t="str">
        <f t="shared" si="204"/>
        <v/>
      </c>
      <c r="Q539" s="649">
        <f t="shared" si="205"/>
        <v>-196668.56</v>
      </c>
      <c r="R539" s="797">
        <f t="shared" si="206"/>
        <v>0</v>
      </c>
      <c r="S539" s="649"/>
      <c r="T539" s="797" t="str">
        <f t="shared" si="209"/>
        <v/>
      </c>
      <c r="U539" s="798">
        <f t="shared" si="212"/>
        <v>11</v>
      </c>
    </row>
    <row r="540" spans="1:21" ht="11.25" customHeight="1" x14ac:dyDescent="0.25">
      <c r="A540" s="814" t="s">
        <v>1477</v>
      </c>
      <c r="B540" s="782">
        <f t="shared" si="207"/>
        <v>11</v>
      </c>
      <c r="C540" s="823" t="s">
        <v>365</v>
      </c>
      <c r="D540" s="823" t="s">
        <v>433</v>
      </c>
      <c r="E540" s="823" t="s">
        <v>587</v>
      </c>
      <c r="F540" s="1421" t="s">
        <v>1478</v>
      </c>
      <c r="G540" s="1422"/>
      <c r="H540" s="816">
        <v>-57548.3</v>
      </c>
      <c r="I540" s="816">
        <v>-144825</v>
      </c>
      <c r="J540" s="816">
        <v>-34999.999999991996</v>
      </c>
      <c r="K540" s="817">
        <v>0</v>
      </c>
      <c r="L540" s="824">
        <v>-35000</v>
      </c>
      <c r="O540" s="649">
        <f t="shared" si="203"/>
        <v>8.0035533756017685E-9</v>
      </c>
      <c r="P540" s="797">
        <f t="shared" si="204"/>
        <v>1.0000000000002287</v>
      </c>
      <c r="Q540" s="649">
        <f t="shared" si="205"/>
        <v>-109825</v>
      </c>
      <c r="R540" s="797">
        <f t="shared" si="206"/>
        <v>0.24167098221992059</v>
      </c>
      <c r="S540" s="649"/>
      <c r="T540" s="797" t="str">
        <f t="shared" si="209"/>
        <v/>
      </c>
      <c r="U540" s="798">
        <f t="shared" si="212"/>
        <v>11</v>
      </c>
    </row>
    <row r="541" spans="1:21" ht="11.25" customHeight="1" x14ac:dyDescent="0.25">
      <c r="A541" s="814" t="s">
        <v>1479</v>
      </c>
      <c r="B541" s="782">
        <f t="shared" si="207"/>
        <v>11</v>
      </c>
      <c r="C541" s="815"/>
      <c r="D541" s="733"/>
      <c r="E541" s="733"/>
      <c r="F541" s="1421" t="s">
        <v>1480</v>
      </c>
      <c r="G541" s="1422"/>
      <c r="H541" s="816">
        <v>-23160</v>
      </c>
      <c r="I541" s="816">
        <v>-22447.9</v>
      </c>
      <c r="J541" s="816">
        <v>0</v>
      </c>
      <c r="K541" s="817">
        <v>0</v>
      </c>
      <c r="L541" s="824">
        <v>0</v>
      </c>
      <c r="O541" s="649">
        <f t="shared" si="203"/>
        <v>0</v>
      </c>
      <c r="P541" s="797" t="str">
        <f t="shared" si="204"/>
        <v/>
      </c>
      <c r="Q541" s="649">
        <f t="shared" si="205"/>
        <v>-22447.9</v>
      </c>
      <c r="R541" s="797">
        <f t="shared" si="206"/>
        <v>0</v>
      </c>
      <c r="S541" s="649"/>
      <c r="T541" s="797" t="str">
        <f t="shared" si="209"/>
        <v/>
      </c>
      <c r="U541" s="798">
        <f t="shared" si="212"/>
        <v>11</v>
      </c>
    </row>
    <row r="542" spans="1:21" ht="11.25" customHeight="1" x14ac:dyDescent="0.25">
      <c r="A542" s="814" t="s">
        <v>1481</v>
      </c>
      <c r="B542" s="782">
        <f t="shared" si="207"/>
        <v>11</v>
      </c>
      <c r="C542" s="815"/>
      <c r="D542" s="733"/>
      <c r="E542" s="733"/>
      <c r="F542" s="1421" t="s">
        <v>1482</v>
      </c>
      <c r="G542" s="1422"/>
      <c r="H542" s="816">
        <v>-19812</v>
      </c>
      <c r="I542" s="816">
        <v>-25228.5</v>
      </c>
      <c r="J542" s="816">
        <v>0</v>
      </c>
      <c r="K542" s="817">
        <v>0</v>
      </c>
      <c r="L542" s="824">
        <v>0</v>
      </c>
      <c r="O542" s="649">
        <f t="shared" si="203"/>
        <v>0</v>
      </c>
      <c r="P542" s="797" t="str">
        <f t="shared" si="204"/>
        <v/>
      </c>
      <c r="Q542" s="649">
        <f t="shared" si="205"/>
        <v>-25228.5</v>
      </c>
      <c r="R542" s="797">
        <f t="shared" si="206"/>
        <v>0</v>
      </c>
      <c r="S542" s="649"/>
      <c r="T542" s="797" t="str">
        <f t="shared" si="209"/>
        <v/>
      </c>
      <c r="U542" s="798">
        <f t="shared" si="212"/>
        <v>11</v>
      </c>
    </row>
    <row r="543" spans="1:21" ht="11.25" customHeight="1" x14ac:dyDescent="0.25">
      <c r="A543" s="807" t="s">
        <v>1483</v>
      </c>
      <c r="B543" s="782">
        <f t="shared" si="207"/>
        <v>7</v>
      </c>
      <c r="C543" s="807"/>
      <c r="D543" s="808"/>
      <c r="E543" s="808"/>
      <c r="F543" s="1423" t="s">
        <v>1484</v>
      </c>
      <c r="G543" s="1424"/>
      <c r="H543" s="809">
        <f t="shared" ref="H543:L543" si="216">SUM(H544:H547)</f>
        <v>-7019339.8600000003</v>
      </c>
      <c r="I543" s="809">
        <f t="shared" si="216"/>
        <v>-6622573.9800000004</v>
      </c>
      <c r="J543" s="809">
        <f t="shared" si="216"/>
        <v>-14897000</v>
      </c>
      <c r="K543" s="810">
        <f t="shared" si="216"/>
        <v>0</v>
      </c>
      <c r="L543" s="811">
        <f t="shared" si="216"/>
        <v>-10042900</v>
      </c>
      <c r="O543" s="649">
        <f t="shared" si="203"/>
        <v>-4854100</v>
      </c>
      <c r="P543" s="797">
        <f t="shared" si="204"/>
        <v>0.67415587030945823</v>
      </c>
      <c r="Q543" s="649">
        <f t="shared" si="205"/>
        <v>3420326.0199999996</v>
      </c>
      <c r="R543" s="797">
        <f t="shared" si="206"/>
        <v>1.5164647507644753</v>
      </c>
      <c r="S543" s="649"/>
      <c r="T543" s="797" t="str">
        <f t="shared" si="209"/>
        <v/>
      </c>
      <c r="U543" s="798">
        <f t="shared" si="212"/>
        <v>7</v>
      </c>
    </row>
    <row r="544" spans="1:21" ht="11.25" customHeight="1" x14ac:dyDescent="0.25">
      <c r="A544" s="814" t="s">
        <v>1485</v>
      </c>
      <c r="B544" s="782">
        <f t="shared" si="207"/>
        <v>11</v>
      </c>
      <c r="C544" s="826" t="s">
        <v>600</v>
      </c>
      <c r="D544" s="823" t="s">
        <v>379</v>
      </c>
      <c r="E544" s="826" t="s">
        <v>601</v>
      </c>
      <c r="F544" s="1421" t="s">
        <v>1486</v>
      </c>
      <c r="G544" s="1422"/>
      <c r="H544" s="816">
        <v>-6415858.4400000004</v>
      </c>
      <c r="I544" s="816">
        <v>-5916568.6500000004</v>
      </c>
      <c r="J544" s="816">
        <v>-14027000</v>
      </c>
      <c r="K544" s="817">
        <v>0</v>
      </c>
      <c r="L544" s="824">
        <f>-13456400+4525000</f>
        <v>-8931400</v>
      </c>
      <c r="O544" s="649">
        <f t="shared" si="203"/>
        <v>-5095600</v>
      </c>
      <c r="P544" s="797">
        <f t="shared" si="204"/>
        <v>0.63672916518143585</v>
      </c>
      <c r="Q544" s="649">
        <f t="shared" si="205"/>
        <v>3014831.3499999996</v>
      </c>
      <c r="R544" s="797">
        <f t="shared" si="206"/>
        <v>1.5095574019917777</v>
      </c>
      <c r="S544" s="649"/>
      <c r="T544" s="797" t="str">
        <f t="shared" si="209"/>
        <v/>
      </c>
      <c r="U544" s="798">
        <f t="shared" si="212"/>
        <v>11</v>
      </c>
    </row>
    <row r="545" spans="1:21" ht="11.25" customHeight="1" x14ac:dyDescent="0.25">
      <c r="A545" s="814" t="s">
        <v>1487</v>
      </c>
      <c r="B545" s="782">
        <f t="shared" si="207"/>
        <v>11</v>
      </c>
      <c r="C545" s="826" t="s">
        <v>600</v>
      </c>
      <c r="D545" s="823" t="s">
        <v>379</v>
      </c>
      <c r="E545" s="826" t="s">
        <v>601</v>
      </c>
      <c r="F545" s="1421" t="s">
        <v>1488</v>
      </c>
      <c r="G545" s="1422"/>
      <c r="H545" s="816">
        <v>-539477.51</v>
      </c>
      <c r="I545" s="816">
        <v>-541893.1</v>
      </c>
      <c r="J545" s="816">
        <v>-870000</v>
      </c>
      <c r="K545" s="817">
        <v>0</v>
      </c>
      <c r="L545" s="824">
        <v>-1111500</v>
      </c>
      <c r="O545" s="649">
        <f t="shared" si="203"/>
        <v>241500</v>
      </c>
      <c r="P545" s="797">
        <f t="shared" si="204"/>
        <v>1.2775862068965518</v>
      </c>
      <c r="Q545" s="649">
        <f t="shared" si="205"/>
        <v>569606.9</v>
      </c>
      <c r="R545" s="797">
        <f t="shared" si="206"/>
        <v>2.0511425592981349</v>
      </c>
      <c r="S545" s="649"/>
      <c r="T545" s="797" t="str">
        <f t="shared" si="209"/>
        <v/>
      </c>
      <c r="U545" s="798">
        <f t="shared" si="212"/>
        <v>11</v>
      </c>
    </row>
    <row r="546" spans="1:21" ht="11.25" customHeight="1" x14ac:dyDescent="0.25">
      <c r="A546" s="814" t="s">
        <v>1489</v>
      </c>
      <c r="B546" s="782">
        <f t="shared" si="207"/>
        <v>11</v>
      </c>
      <c r="C546" s="815"/>
      <c r="D546" s="733"/>
      <c r="E546" s="733"/>
      <c r="F546" s="1421" t="s">
        <v>1490</v>
      </c>
      <c r="G546" s="1422"/>
      <c r="H546" s="816">
        <v>-64003.91</v>
      </c>
      <c r="I546" s="816">
        <v>-32504</v>
      </c>
      <c r="J546" s="816">
        <v>0</v>
      </c>
      <c r="K546" s="817">
        <v>0</v>
      </c>
      <c r="L546" s="824">
        <v>0</v>
      </c>
      <c r="M546" s="828" t="s">
        <v>1491</v>
      </c>
      <c r="N546" s="828"/>
      <c r="O546" s="649">
        <f t="shared" si="203"/>
        <v>0</v>
      </c>
      <c r="P546" s="797" t="str">
        <f t="shared" si="204"/>
        <v/>
      </c>
      <c r="Q546" s="649">
        <f t="shared" si="205"/>
        <v>-32504</v>
      </c>
      <c r="R546" s="797">
        <f t="shared" si="206"/>
        <v>0</v>
      </c>
      <c r="S546" s="649"/>
      <c r="T546" s="797" t="str">
        <f t="shared" si="209"/>
        <v/>
      </c>
      <c r="U546" s="798">
        <f t="shared" si="212"/>
        <v>11</v>
      </c>
    </row>
    <row r="547" spans="1:21" ht="11.25" customHeight="1" x14ac:dyDescent="0.25">
      <c r="A547" s="814" t="s">
        <v>1492</v>
      </c>
      <c r="B547" s="782">
        <f t="shared" si="207"/>
        <v>11</v>
      </c>
      <c r="C547" s="815"/>
      <c r="D547" s="733"/>
      <c r="E547" s="733"/>
      <c r="F547" s="1421" t="s">
        <v>1493</v>
      </c>
      <c r="G547" s="1422"/>
      <c r="H547" s="816">
        <v>0</v>
      </c>
      <c r="I547" s="816">
        <v>-131608.23000000001</v>
      </c>
      <c r="J547" s="816">
        <v>0</v>
      </c>
      <c r="K547" s="817">
        <v>0</v>
      </c>
      <c r="L547" s="824">
        <v>0</v>
      </c>
      <c r="M547" s="828" t="s">
        <v>1494</v>
      </c>
      <c r="N547" s="828"/>
      <c r="O547" s="649">
        <f t="shared" si="203"/>
        <v>0</v>
      </c>
      <c r="P547" s="797" t="str">
        <f t="shared" si="204"/>
        <v/>
      </c>
      <c r="Q547" s="649">
        <f t="shared" si="205"/>
        <v>-131608.23000000001</v>
      </c>
      <c r="R547" s="797">
        <f t="shared" si="206"/>
        <v>0</v>
      </c>
      <c r="S547" s="649"/>
      <c r="T547" s="797" t="str">
        <f t="shared" si="209"/>
        <v/>
      </c>
      <c r="U547" s="798">
        <f t="shared" si="212"/>
        <v>11</v>
      </c>
    </row>
    <row r="548" spans="1:21" ht="11.25" customHeight="1" x14ac:dyDescent="0.25">
      <c r="A548" s="807" t="s">
        <v>1495</v>
      </c>
      <c r="B548" s="782">
        <f t="shared" si="207"/>
        <v>7</v>
      </c>
      <c r="C548" s="807"/>
      <c r="D548" s="808"/>
      <c r="E548" s="808"/>
      <c r="F548" s="1423" t="s">
        <v>1496</v>
      </c>
      <c r="G548" s="1424"/>
      <c r="H548" s="809">
        <f t="shared" ref="H548:L548" si="217">SUM(H549:H552)</f>
        <v>-7132869.8899999997</v>
      </c>
      <c r="I548" s="809">
        <f t="shared" si="217"/>
        <v>-12386086.560000001</v>
      </c>
      <c r="J548" s="809">
        <f t="shared" si="217"/>
        <v>-9149600</v>
      </c>
      <c r="K548" s="810">
        <f t="shared" si="217"/>
        <v>0</v>
      </c>
      <c r="L548" s="811">
        <f t="shared" si="217"/>
        <v>-13850000</v>
      </c>
      <c r="O548" s="649">
        <f t="shared" si="203"/>
        <v>4700400</v>
      </c>
      <c r="P548" s="797">
        <f t="shared" si="204"/>
        <v>1.5137273760601557</v>
      </c>
      <c r="Q548" s="649">
        <f t="shared" si="205"/>
        <v>1463913.4399999995</v>
      </c>
      <c r="R548" s="797">
        <f t="shared" si="206"/>
        <v>1.1181901509333549</v>
      </c>
      <c r="S548" s="649"/>
      <c r="T548" s="797" t="str">
        <f t="shared" si="209"/>
        <v/>
      </c>
      <c r="U548" s="798">
        <f t="shared" si="212"/>
        <v>7</v>
      </c>
    </row>
    <row r="549" spans="1:21" ht="11.25" customHeight="1" x14ac:dyDescent="0.25">
      <c r="A549" s="814" t="s">
        <v>1497</v>
      </c>
      <c r="B549" s="782">
        <f t="shared" si="207"/>
        <v>11</v>
      </c>
      <c r="C549" s="823" t="s">
        <v>365</v>
      </c>
      <c r="D549" s="823" t="s">
        <v>433</v>
      </c>
      <c r="E549" s="823" t="s">
        <v>587</v>
      </c>
      <c r="F549" s="1421" t="s">
        <v>1498</v>
      </c>
      <c r="G549" s="1422"/>
      <c r="H549" s="816">
        <v>-6700</v>
      </c>
      <c r="I549" s="816">
        <v>-909061.74</v>
      </c>
      <c r="J549" s="816">
        <v>-150000</v>
      </c>
      <c r="K549" s="817">
        <v>0</v>
      </c>
      <c r="L549" s="824">
        <v>-350000</v>
      </c>
      <c r="O549" s="649">
        <f t="shared" si="203"/>
        <v>200000</v>
      </c>
      <c r="P549" s="797">
        <f t="shared" si="204"/>
        <v>2.3333333333333335</v>
      </c>
      <c r="Q549" s="649">
        <f t="shared" si="205"/>
        <v>-559061.74</v>
      </c>
      <c r="R549" s="797">
        <f t="shared" si="206"/>
        <v>0.38501235350637458</v>
      </c>
      <c r="S549" s="649"/>
      <c r="T549" s="797" t="str">
        <f t="shared" si="209"/>
        <v/>
      </c>
      <c r="U549" s="798">
        <f t="shared" si="212"/>
        <v>11</v>
      </c>
    </row>
    <row r="550" spans="1:21" ht="11.25" customHeight="1" x14ac:dyDescent="0.25">
      <c r="A550" s="814" t="s">
        <v>1499</v>
      </c>
      <c r="B550" s="782">
        <f t="shared" si="207"/>
        <v>11</v>
      </c>
      <c r="C550" s="823" t="s">
        <v>365</v>
      </c>
      <c r="D550" s="823" t="s">
        <v>433</v>
      </c>
      <c r="E550" s="823" t="s">
        <v>587</v>
      </c>
      <c r="F550" s="1421" t="s">
        <v>1500</v>
      </c>
      <c r="G550" s="1422"/>
      <c r="H550" s="816">
        <v>-7109320.8899999997</v>
      </c>
      <c r="I550" s="816">
        <v>-11407038.82</v>
      </c>
      <c r="J550" s="816">
        <v>-8999600</v>
      </c>
      <c r="K550" s="817">
        <v>0</v>
      </c>
      <c r="L550" s="824">
        <f>-15000000+1500000</f>
        <v>-13500000</v>
      </c>
      <c r="O550" s="649">
        <f t="shared" si="203"/>
        <v>4500400</v>
      </c>
      <c r="P550" s="797">
        <f t="shared" si="204"/>
        <v>1.5000666696297613</v>
      </c>
      <c r="Q550" s="649">
        <f t="shared" si="205"/>
        <v>2092961.1799999997</v>
      </c>
      <c r="R550" s="797">
        <f t="shared" si="206"/>
        <v>1.1834797981339735</v>
      </c>
      <c r="S550" s="649"/>
      <c r="T550" s="797" t="str">
        <f t="shared" si="209"/>
        <v/>
      </c>
      <c r="U550" s="798">
        <f t="shared" si="212"/>
        <v>11</v>
      </c>
    </row>
    <row r="551" spans="1:21" ht="11.25" customHeight="1" x14ac:dyDescent="0.25">
      <c r="A551" s="814" t="s">
        <v>1501</v>
      </c>
      <c r="B551" s="782">
        <f t="shared" si="207"/>
        <v>11</v>
      </c>
      <c r="C551" s="815"/>
      <c r="D551" s="733"/>
      <c r="E551" s="733"/>
      <c r="F551" s="1421" t="s">
        <v>1502</v>
      </c>
      <c r="G551" s="1422"/>
      <c r="H551" s="816">
        <v>-4172</v>
      </c>
      <c r="I551" s="816">
        <v>-69986</v>
      </c>
      <c r="J551" s="816">
        <v>0</v>
      </c>
      <c r="K551" s="817">
        <v>0</v>
      </c>
      <c r="L551" s="818"/>
      <c r="O551" s="649">
        <f t="shared" si="203"/>
        <v>0</v>
      </c>
      <c r="P551" s="797" t="str">
        <f t="shared" si="204"/>
        <v/>
      </c>
      <c r="Q551" s="649">
        <f t="shared" si="205"/>
        <v>-69986</v>
      </c>
      <c r="R551" s="797">
        <f t="shared" si="206"/>
        <v>0</v>
      </c>
      <c r="S551" s="649"/>
      <c r="T551" s="797" t="str">
        <f t="shared" si="209"/>
        <v/>
      </c>
      <c r="U551" s="798">
        <f t="shared" si="212"/>
        <v>11</v>
      </c>
    </row>
    <row r="552" spans="1:21" ht="11.25" customHeight="1" x14ac:dyDescent="0.25">
      <c r="A552" s="814" t="s">
        <v>1503</v>
      </c>
      <c r="B552" s="782">
        <f t="shared" si="207"/>
        <v>11</v>
      </c>
      <c r="C552" s="815"/>
      <c r="D552" s="733"/>
      <c r="E552" s="733"/>
      <c r="F552" s="1421" t="s">
        <v>1504</v>
      </c>
      <c r="G552" s="1422"/>
      <c r="H552" s="816">
        <v>-12677</v>
      </c>
      <c r="I552" s="816">
        <v>0</v>
      </c>
      <c r="J552" s="816">
        <v>0</v>
      </c>
      <c r="K552" s="817">
        <v>0</v>
      </c>
      <c r="L552" s="818"/>
      <c r="O552" s="649">
        <f t="shared" si="203"/>
        <v>0</v>
      </c>
      <c r="P552" s="797" t="str">
        <f t="shared" si="204"/>
        <v/>
      </c>
      <c r="Q552" s="649">
        <f t="shared" si="205"/>
        <v>0</v>
      </c>
      <c r="R552" s="797" t="str">
        <f t="shared" si="206"/>
        <v/>
      </c>
      <c r="S552" s="649"/>
      <c r="T552" s="797" t="str">
        <f t="shared" si="209"/>
        <v/>
      </c>
      <c r="U552" s="798">
        <f t="shared" si="212"/>
        <v>11</v>
      </c>
    </row>
    <row r="553" spans="1:21" ht="11.25" customHeight="1" x14ac:dyDescent="0.25">
      <c r="A553" s="807" t="s">
        <v>1505</v>
      </c>
      <c r="B553" s="782">
        <f t="shared" si="207"/>
        <v>7</v>
      </c>
      <c r="C553" s="807"/>
      <c r="D553" s="808"/>
      <c r="E553" s="808"/>
      <c r="F553" s="1423" t="s">
        <v>1506</v>
      </c>
      <c r="G553" s="1424"/>
      <c r="H553" s="809">
        <f t="shared" ref="H553:L553" si="218">SUM(H554:H556)</f>
        <v>-1573308.56</v>
      </c>
      <c r="I553" s="809">
        <f t="shared" si="218"/>
        <v>-1860956.5999999999</v>
      </c>
      <c r="J553" s="809">
        <f t="shared" si="218"/>
        <v>-1500000</v>
      </c>
      <c r="K553" s="810">
        <f t="shared" si="218"/>
        <v>0</v>
      </c>
      <c r="L553" s="811">
        <f t="shared" si="218"/>
        <v>-1000000</v>
      </c>
      <c r="O553" s="649">
        <f t="shared" si="203"/>
        <v>-500000</v>
      </c>
      <c r="P553" s="797">
        <f t="shared" si="204"/>
        <v>0.66666666666666663</v>
      </c>
      <c r="Q553" s="649">
        <f t="shared" si="205"/>
        <v>-860956.59999999986</v>
      </c>
      <c r="R553" s="797">
        <f t="shared" si="206"/>
        <v>0.53735804478191485</v>
      </c>
      <c r="S553" s="649"/>
      <c r="T553" s="797" t="str">
        <f t="shared" si="209"/>
        <v/>
      </c>
      <c r="U553" s="798">
        <f t="shared" si="212"/>
        <v>7</v>
      </c>
    </row>
    <row r="554" spans="1:21" ht="11.25" customHeight="1" x14ac:dyDescent="0.25">
      <c r="A554" s="814" t="s">
        <v>1507</v>
      </c>
      <c r="B554" s="782">
        <f t="shared" si="207"/>
        <v>11</v>
      </c>
      <c r="C554" s="823" t="s">
        <v>365</v>
      </c>
      <c r="D554" s="823" t="s">
        <v>433</v>
      </c>
      <c r="E554" s="823" t="s">
        <v>587</v>
      </c>
      <c r="F554" s="1421" t="s">
        <v>1508</v>
      </c>
      <c r="G554" s="1422"/>
      <c r="H554" s="816">
        <v>-1222139.83</v>
      </c>
      <c r="I554" s="816">
        <v>-1811356.23</v>
      </c>
      <c r="J554" s="816">
        <v>-1500000</v>
      </c>
      <c r="K554" s="817">
        <v>0</v>
      </c>
      <c r="L554" s="824">
        <v>-1000000</v>
      </c>
      <c r="O554" s="649">
        <f t="shared" si="203"/>
        <v>-500000</v>
      </c>
      <c r="P554" s="797">
        <f t="shared" si="204"/>
        <v>0.66666666666666663</v>
      </c>
      <c r="Q554" s="649">
        <f t="shared" si="205"/>
        <v>-811356.23</v>
      </c>
      <c r="R554" s="797">
        <f t="shared" si="206"/>
        <v>0.55207252082049041</v>
      </c>
      <c r="S554" s="649"/>
      <c r="T554" s="797" t="str">
        <f t="shared" si="209"/>
        <v/>
      </c>
      <c r="U554" s="798">
        <f t="shared" si="212"/>
        <v>11</v>
      </c>
    </row>
    <row r="555" spans="1:21" ht="11.25" customHeight="1" x14ac:dyDescent="0.25">
      <c r="A555" s="814" t="s">
        <v>1509</v>
      </c>
      <c r="B555" s="782">
        <f t="shared" si="207"/>
        <v>11</v>
      </c>
      <c r="C555" s="815"/>
      <c r="D555" s="733"/>
      <c r="E555" s="733"/>
      <c r="F555" s="1421" t="s">
        <v>1510</v>
      </c>
      <c r="G555" s="1422"/>
      <c r="H555" s="816">
        <v>-320776.73</v>
      </c>
      <c r="I555" s="816">
        <v>-14241.7</v>
      </c>
      <c r="J555" s="816">
        <v>0</v>
      </c>
      <c r="K555" s="817">
        <v>0</v>
      </c>
      <c r="L555" s="818"/>
      <c r="O555" s="649">
        <f t="shared" si="203"/>
        <v>0</v>
      </c>
      <c r="P555" s="797" t="str">
        <f t="shared" si="204"/>
        <v/>
      </c>
      <c r="Q555" s="649">
        <f t="shared" si="205"/>
        <v>-14241.7</v>
      </c>
      <c r="R555" s="797">
        <f t="shared" si="206"/>
        <v>0</v>
      </c>
      <c r="S555" s="649"/>
      <c r="T555" s="797" t="str">
        <f t="shared" si="209"/>
        <v/>
      </c>
      <c r="U555" s="798">
        <f t="shared" si="212"/>
        <v>11</v>
      </c>
    </row>
    <row r="556" spans="1:21" ht="11.25" customHeight="1" x14ac:dyDescent="0.25">
      <c r="A556" s="814" t="s">
        <v>1511</v>
      </c>
      <c r="B556" s="782">
        <f t="shared" si="207"/>
        <v>11</v>
      </c>
      <c r="C556" s="815"/>
      <c r="D556" s="733"/>
      <c r="E556" s="733"/>
      <c r="F556" s="1421" t="s">
        <v>1512</v>
      </c>
      <c r="G556" s="1422"/>
      <c r="H556" s="816">
        <v>-30392</v>
      </c>
      <c r="I556" s="816">
        <v>-35358.67</v>
      </c>
      <c r="J556" s="816">
        <v>0</v>
      </c>
      <c r="K556" s="817">
        <v>0</v>
      </c>
      <c r="L556" s="818"/>
      <c r="O556" s="649">
        <f t="shared" si="203"/>
        <v>0</v>
      </c>
      <c r="P556" s="797" t="str">
        <f t="shared" si="204"/>
        <v/>
      </c>
      <c r="Q556" s="649">
        <f t="shared" si="205"/>
        <v>-35358.67</v>
      </c>
      <c r="R556" s="797">
        <f t="shared" si="206"/>
        <v>0</v>
      </c>
      <c r="S556" s="649"/>
      <c r="T556" s="797" t="str">
        <f t="shared" si="209"/>
        <v/>
      </c>
      <c r="U556" s="798">
        <f t="shared" si="212"/>
        <v>11</v>
      </c>
    </row>
    <row r="557" spans="1:21" ht="11.25" customHeight="1" x14ac:dyDescent="0.25">
      <c r="A557" s="807" t="s">
        <v>1513</v>
      </c>
      <c r="B557" s="782">
        <f t="shared" si="207"/>
        <v>7</v>
      </c>
      <c r="C557" s="807"/>
      <c r="D557" s="808"/>
      <c r="E557" s="808"/>
      <c r="F557" s="1423" t="s">
        <v>1514</v>
      </c>
      <c r="G557" s="1424"/>
      <c r="H557" s="809">
        <f t="shared" ref="H557:L557" si="219">SUM(H558:H560)</f>
        <v>-221181.12</v>
      </c>
      <c r="I557" s="809">
        <f t="shared" si="219"/>
        <v>-265386.95</v>
      </c>
      <c r="J557" s="809">
        <f t="shared" si="219"/>
        <v>-1211000</v>
      </c>
      <c r="K557" s="810">
        <f t="shared" si="219"/>
        <v>0</v>
      </c>
      <c r="L557" s="811">
        <f t="shared" si="219"/>
        <v>-3647670</v>
      </c>
      <c r="O557" s="649">
        <f t="shared" si="203"/>
        <v>2436670</v>
      </c>
      <c r="P557" s="797">
        <f t="shared" si="204"/>
        <v>3.0121139554087533</v>
      </c>
      <c r="Q557" s="649">
        <f t="shared" si="205"/>
        <v>3382283.05</v>
      </c>
      <c r="R557" s="797">
        <f t="shared" si="206"/>
        <v>13.744722564542077</v>
      </c>
      <c r="S557" s="649"/>
      <c r="T557" s="797" t="str">
        <f t="shared" si="209"/>
        <v/>
      </c>
      <c r="U557" s="798">
        <f t="shared" si="212"/>
        <v>7</v>
      </c>
    </row>
    <row r="558" spans="1:21" ht="11.25" customHeight="1" x14ac:dyDescent="0.25">
      <c r="A558" s="814" t="s">
        <v>1515</v>
      </c>
      <c r="B558" s="782">
        <f t="shared" si="207"/>
        <v>11</v>
      </c>
      <c r="C558" s="826" t="s">
        <v>600</v>
      </c>
      <c r="D558" s="823" t="s">
        <v>379</v>
      </c>
      <c r="E558" s="826" t="s">
        <v>913</v>
      </c>
      <c r="F558" s="1421" t="s">
        <v>1516</v>
      </c>
      <c r="G558" s="1422"/>
      <c r="H558" s="816">
        <v>-215182.12</v>
      </c>
      <c r="I558" s="816">
        <v>-248416.6</v>
      </c>
      <c r="J558" s="816">
        <v>-1211000</v>
      </c>
      <c r="K558" s="817">
        <v>0</v>
      </c>
      <c r="L558" s="824">
        <f>-4222670+575000</f>
        <v>-3647670</v>
      </c>
      <c r="O558" s="649">
        <f t="shared" si="203"/>
        <v>2436670</v>
      </c>
      <c r="P558" s="797">
        <f t="shared" si="204"/>
        <v>3.0121139554087533</v>
      </c>
      <c r="Q558" s="649">
        <f t="shared" si="205"/>
        <v>3399253.4</v>
      </c>
      <c r="R558" s="797">
        <f t="shared" si="206"/>
        <v>14.683680559189684</v>
      </c>
      <c r="S558" s="649"/>
      <c r="T558" s="797" t="str">
        <f t="shared" si="209"/>
        <v/>
      </c>
      <c r="U558" s="798">
        <f t="shared" si="212"/>
        <v>11</v>
      </c>
    </row>
    <row r="559" spans="1:21" ht="11.25" customHeight="1" x14ac:dyDescent="0.25">
      <c r="A559" s="814" t="s">
        <v>1517</v>
      </c>
      <c r="B559" s="782">
        <f t="shared" si="207"/>
        <v>11</v>
      </c>
      <c r="C559" s="815"/>
      <c r="D559" s="733"/>
      <c r="E559" s="733"/>
      <c r="F559" s="1421" t="s">
        <v>1518</v>
      </c>
      <c r="G559" s="1422"/>
      <c r="H559" s="816">
        <v>-5999</v>
      </c>
      <c r="I559" s="816">
        <v>-5734</v>
      </c>
      <c r="J559" s="816">
        <v>0</v>
      </c>
      <c r="K559" s="817">
        <v>0</v>
      </c>
      <c r="L559" s="818"/>
      <c r="O559" s="649">
        <f t="shared" si="203"/>
        <v>0</v>
      </c>
      <c r="P559" s="797" t="str">
        <f t="shared" si="204"/>
        <v/>
      </c>
      <c r="Q559" s="649">
        <f t="shared" si="205"/>
        <v>-5734</v>
      </c>
      <c r="R559" s="797">
        <f t="shared" si="206"/>
        <v>0</v>
      </c>
      <c r="S559" s="649"/>
      <c r="T559" s="797" t="str">
        <f t="shared" si="209"/>
        <v/>
      </c>
      <c r="U559" s="798">
        <f t="shared" si="212"/>
        <v>11</v>
      </c>
    </row>
    <row r="560" spans="1:21" ht="11.25" customHeight="1" x14ac:dyDescent="0.25">
      <c r="A560" s="814" t="s">
        <v>1519</v>
      </c>
      <c r="B560" s="782">
        <f t="shared" si="207"/>
        <v>11</v>
      </c>
      <c r="C560" s="815"/>
      <c r="D560" s="733"/>
      <c r="E560" s="733"/>
      <c r="F560" s="1421" t="s">
        <v>1520</v>
      </c>
      <c r="G560" s="1422"/>
      <c r="H560" s="816">
        <v>0</v>
      </c>
      <c r="I560" s="816">
        <v>-11236.35</v>
      </c>
      <c r="J560" s="816">
        <v>0</v>
      </c>
      <c r="K560" s="817">
        <v>0</v>
      </c>
      <c r="L560" s="818"/>
      <c r="M560" s="828" t="s">
        <v>1521</v>
      </c>
      <c r="N560" s="828"/>
      <c r="O560" s="649">
        <f t="shared" si="203"/>
        <v>0</v>
      </c>
      <c r="P560" s="797" t="str">
        <f t="shared" si="204"/>
        <v/>
      </c>
      <c r="Q560" s="649">
        <f t="shared" si="205"/>
        <v>-11236.35</v>
      </c>
      <c r="R560" s="797">
        <f t="shared" si="206"/>
        <v>0</v>
      </c>
      <c r="S560" s="649"/>
      <c r="T560" s="797" t="str">
        <f t="shared" si="209"/>
        <v/>
      </c>
      <c r="U560" s="798">
        <f t="shared" si="212"/>
        <v>11</v>
      </c>
    </row>
    <row r="561" spans="1:21" ht="11.25" customHeight="1" x14ac:dyDescent="0.25">
      <c r="A561" s="807" t="s">
        <v>1522</v>
      </c>
      <c r="B561" s="782">
        <f t="shared" si="207"/>
        <v>7</v>
      </c>
      <c r="C561" s="807"/>
      <c r="D561" s="808"/>
      <c r="E561" s="808"/>
      <c r="F561" s="1423" t="s">
        <v>1523</v>
      </c>
      <c r="G561" s="1424"/>
      <c r="H561" s="809">
        <f t="shared" ref="H561:L561" si="220">H562</f>
        <v>-38186.9</v>
      </c>
      <c r="I561" s="809">
        <f t="shared" si="220"/>
        <v>-8018.07</v>
      </c>
      <c r="J561" s="809">
        <f t="shared" si="220"/>
        <v>0</v>
      </c>
      <c r="K561" s="810">
        <f t="shared" si="220"/>
        <v>0</v>
      </c>
      <c r="L561" s="811">
        <f t="shared" si="220"/>
        <v>0</v>
      </c>
      <c r="O561" s="649">
        <f t="shared" si="203"/>
        <v>0</v>
      </c>
      <c r="P561" s="797" t="str">
        <f t="shared" si="204"/>
        <v/>
      </c>
      <c r="Q561" s="649">
        <f t="shared" si="205"/>
        <v>-8018.07</v>
      </c>
      <c r="R561" s="797">
        <f t="shared" si="206"/>
        <v>0</v>
      </c>
      <c r="S561" s="649"/>
      <c r="T561" s="797" t="str">
        <f t="shared" si="209"/>
        <v/>
      </c>
      <c r="U561" s="798">
        <f t="shared" si="212"/>
        <v>7</v>
      </c>
    </row>
    <row r="562" spans="1:21" ht="11.25" customHeight="1" x14ac:dyDescent="0.25">
      <c r="A562" s="814" t="s">
        <v>1524</v>
      </c>
      <c r="B562" s="782">
        <f t="shared" si="207"/>
        <v>11</v>
      </c>
      <c r="C562" s="815"/>
      <c r="D562" s="733"/>
      <c r="E562" s="733"/>
      <c r="F562" s="1421" t="s">
        <v>704</v>
      </c>
      <c r="G562" s="1422"/>
      <c r="H562" s="816">
        <v>-38186.9</v>
      </c>
      <c r="I562" s="816">
        <v>-8018.07</v>
      </c>
      <c r="J562" s="816">
        <v>0</v>
      </c>
      <c r="K562" s="817">
        <v>0</v>
      </c>
      <c r="L562" s="818"/>
      <c r="O562" s="649">
        <f t="shared" si="203"/>
        <v>0</v>
      </c>
      <c r="P562" s="797" t="str">
        <f t="shared" si="204"/>
        <v/>
      </c>
      <c r="Q562" s="649">
        <f t="shared" si="205"/>
        <v>-8018.07</v>
      </c>
      <c r="R562" s="797">
        <f t="shared" si="206"/>
        <v>0</v>
      </c>
      <c r="S562" s="649"/>
      <c r="T562" s="797" t="str">
        <f t="shared" si="209"/>
        <v/>
      </c>
      <c r="U562" s="798">
        <f t="shared" si="212"/>
        <v>11</v>
      </c>
    </row>
    <row r="563" spans="1:21" ht="11.25" customHeight="1" x14ac:dyDescent="0.25">
      <c r="A563" s="799" t="s">
        <v>1525</v>
      </c>
      <c r="B563" s="782">
        <f t="shared" si="207"/>
        <v>4</v>
      </c>
      <c r="C563" s="799"/>
      <c r="D563" s="800"/>
      <c r="E563" s="800"/>
      <c r="F563" s="1432" t="s">
        <v>1526</v>
      </c>
      <c r="G563" s="1433"/>
      <c r="H563" s="801">
        <v>0</v>
      </c>
      <c r="I563" s="801">
        <v>0</v>
      </c>
      <c r="J563" s="801">
        <v>0</v>
      </c>
      <c r="K563" s="867">
        <v>0</v>
      </c>
      <c r="L563" s="868">
        <f t="shared" ref="L563:L575" si="221">(K563/8)*12</f>
        <v>0</v>
      </c>
      <c r="O563" s="805">
        <f t="shared" si="203"/>
        <v>0</v>
      </c>
      <c r="P563" s="806" t="str">
        <f t="shared" si="204"/>
        <v/>
      </c>
      <c r="Q563" s="805">
        <f t="shared" si="205"/>
        <v>0</v>
      </c>
      <c r="R563" s="806" t="str">
        <f t="shared" si="206"/>
        <v/>
      </c>
      <c r="S563" s="805">
        <f t="shared" si="211"/>
        <v>0</v>
      </c>
      <c r="T563" s="806" t="str">
        <f t="shared" si="209"/>
        <v/>
      </c>
      <c r="U563" s="798">
        <f t="shared" si="212"/>
        <v>4</v>
      </c>
    </row>
    <row r="564" spans="1:21" ht="11.25" customHeight="1" x14ac:dyDescent="0.25">
      <c r="A564" s="799" t="s">
        <v>1527</v>
      </c>
      <c r="B564" s="782">
        <f t="shared" si="207"/>
        <v>4</v>
      </c>
      <c r="C564" s="799"/>
      <c r="D564" s="800"/>
      <c r="E564" s="800"/>
      <c r="F564" s="1432" t="s">
        <v>1528</v>
      </c>
      <c r="G564" s="1433"/>
      <c r="H564" s="801">
        <f>+H565</f>
        <v>-26600</v>
      </c>
      <c r="I564" s="801">
        <f>+I565</f>
        <v>-65200</v>
      </c>
      <c r="J564" s="801">
        <f>+J565</f>
        <v>0</v>
      </c>
      <c r="K564" s="867">
        <v>0</v>
      </c>
      <c r="L564" s="868">
        <f t="shared" si="221"/>
        <v>0</v>
      </c>
      <c r="O564" s="805">
        <f t="shared" si="203"/>
        <v>0</v>
      </c>
      <c r="P564" s="806" t="str">
        <f t="shared" si="204"/>
        <v/>
      </c>
      <c r="Q564" s="805">
        <f t="shared" si="205"/>
        <v>-65200</v>
      </c>
      <c r="R564" s="806">
        <f t="shared" si="206"/>
        <v>0</v>
      </c>
      <c r="S564" s="805">
        <f t="shared" si="211"/>
        <v>0</v>
      </c>
      <c r="T564" s="806" t="str">
        <f t="shared" si="209"/>
        <v/>
      </c>
      <c r="U564" s="798">
        <f t="shared" si="212"/>
        <v>4</v>
      </c>
    </row>
    <row r="565" spans="1:21" ht="11.25" customHeight="1" x14ac:dyDescent="0.25">
      <c r="A565" s="807" t="s">
        <v>1529</v>
      </c>
      <c r="B565" s="782">
        <f t="shared" si="207"/>
        <v>7</v>
      </c>
      <c r="C565" s="807"/>
      <c r="D565" s="808"/>
      <c r="E565" s="808"/>
      <c r="F565" s="1423" t="s">
        <v>1530</v>
      </c>
      <c r="G565" s="1424"/>
      <c r="H565" s="809">
        <f t="shared" ref="H565:L565" si="222">H566</f>
        <v>-26600</v>
      </c>
      <c r="I565" s="809">
        <f t="shared" si="222"/>
        <v>-65200</v>
      </c>
      <c r="J565" s="809">
        <f t="shared" si="222"/>
        <v>0</v>
      </c>
      <c r="K565" s="810">
        <f t="shared" si="222"/>
        <v>0</v>
      </c>
      <c r="L565" s="811">
        <f t="shared" si="222"/>
        <v>0</v>
      </c>
      <c r="O565" s="649">
        <f t="shared" si="203"/>
        <v>0</v>
      </c>
      <c r="P565" s="797" t="str">
        <f t="shared" si="204"/>
        <v/>
      </c>
      <c r="Q565" s="649">
        <f t="shared" si="205"/>
        <v>-65200</v>
      </c>
      <c r="R565" s="797">
        <f t="shared" si="206"/>
        <v>0</v>
      </c>
      <c r="S565" s="649"/>
      <c r="T565" s="797" t="str">
        <f t="shared" si="209"/>
        <v/>
      </c>
      <c r="U565" s="798">
        <f t="shared" si="212"/>
        <v>7</v>
      </c>
    </row>
    <row r="566" spans="1:21" ht="11.25" customHeight="1" x14ac:dyDescent="0.25">
      <c r="A566" s="814" t="s">
        <v>1531</v>
      </c>
      <c r="B566" s="782">
        <f t="shared" si="207"/>
        <v>11</v>
      </c>
      <c r="C566" s="815"/>
      <c r="D566" s="733"/>
      <c r="E566" s="733"/>
      <c r="F566" s="1421" t="s">
        <v>1532</v>
      </c>
      <c r="G566" s="1422"/>
      <c r="H566" s="816">
        <v>-26600</v>
      </c>
      <c r="I566" s="816">
        <v>-65200</v>
      </c>
      <c r="J566" s="816">
        <v>0</v>
      </c>
      <c r="K566" s="817">
        <v>0</v>
      </c>
      <c r="L566" s="818"/>
      <c r="O566" s="649">
        <f t="shared" si="203"/>
        <v>0</v>
      </c>
      <c r="P566" s="797" t="str">
        <f t="shared" si="204"/>
        <v/>
      </c>
      <c r="Q566" s="649">
        <f t="shared" si="205"/>
        <v>-65200</v>
      </c>
      <c r="R566" s="797">
        <f t="shared" si="206"/>
        <v>0</v>
      </c>
      <c r="S566" s="649"/>
      <c r="T566" s="797" t="str">
        <f t="shared" si="209"/>
        <v/>
      </c>
      <c r="U566" s="798">
        <f t="shared" si="212"/>
        <v>11</v>
      </c>
    </row>
    <row r="567" spans="1:21" ht="11.25" customHeight="1" x14ac:dyDescent="0.25">
      <c r="A567" s="799" t="s">
        <v>1533</v>
      </c>
      <c r="B567" s="782">
        <f t="shared" si="207"/>
        <v>4</v>
      </c>
      <c r="C567" s="799"/>
      <c r="D567" s="800"/>
      <c r="E567" s="800"/>
      <c r="F567" s="1432" t="s">
        <v>1528</v>
      </c>
      <c r="G567" s="1433"/>
      <c r="H567" s="801">
        <f t="shared" ref="H567:L567" si="223">H568+H570</f>
        <v>410792.07999999996</v>
      </c>
      <c r="I567" s="801">
        <f t="shared" si="223"/>
        <v>90894.47</v>
      </c>
      <c r="J567" s="801">
        <f t="shared" si="223"/>
        <v>0</v>
      </c>
      <c r="K567" s="886">
        <v>36049</v>
      </c>
      <c r="L567" s="802">
        <f t="shared" si="223"/>
        <v>0</v>
      </c>
      <c r="O567" s="805">
        <f t="shared" si="203"/>
        <v>0</v>
      </c>
      <c r="P567" s="806" t="str">
        <f t="shared" si="204"/>
        <v/>
      </c>
      <c r="Q567" s="805">
        <f t="shared" si="205"/>
        <v>90894.47</v>
      </c>
      <c r="R567" s="806">
        <f t="shared" si="206"/>
        <v>0</v>
      </c>
      <c r="S567" s="805">
        <f t="shared" si="211"/>
        <v>36049</v>
      </c>
      <c r="T567" s="806">
        <f t="shared" si="209"/>
        <v>0</v>
      </c>
      <c r="U567" s="798">
        <f t="shared" si="212"/>
        <v>4</v>
      </c>
    </row>
    <row r="568" spans="1:21" ht="11.25" customHeight="1" x14ac:dyDescent="0.25">
      <c r="A568" s="807" t="s">
        <v>1534</v>
      </c>
      <c r="B568" s="782">
        <f t="shared" si="207"/>
        <v>7</v>
      </c>
      <c r="C568" s="807"/>
      <c r="D568" s="808"/>
      <c r="E568" s="808"/>
      <c r="F568" s="1423" t="s">
        <v>1535</v>
      </c>
      <c r="G568" s="1424"/>
      <c r="H568" s="809">
        <f t="shared" ref="H568:L568" si="224">H569</f>
        <v>83072.53</v>
      </c>
      <c r="I568" s="809">
        <f t="shared" si="224"/>
        <v>-180514.71</v>
      </c>
      <c r="J568" s="809">
        <f t="shared" si="224"/>
        <v>0</v>
      </c>
      <c r="K568" s="810">
        <f t="shared" si="224"/>
        <v>0</v>
      </c>
      <c r="L568" s="811">
        <f t="shared" si="224"/>
        <v>0</v>
      </c>
      <c r="O568" s="649">
        <f t="shared" si="203"/>
        <v>0</v>
      </c>
      <c r="P568" s="797" t="str">
        <f t="shared" si="204"/>
        <v/>
      </c>
      <c r="Q568" s="649">
        <f t="shared" si="205"/>
        <v>-180514.71</v>
      </c>
      <c r="R568" s="797">
        <f t="shared" si="206"/>
        <v>0</v>
      </c>
      <c r="S568" s="649"/>
      <c r="T568" s="797" t="str">
        <f t="shared" si="209"/>
        <v/>
      </c>
      <c r="U568" s="798">
        <f t="shared" si="212"/>
        <v>7</v>
      </c>
    </row>
    <row r="569" spans="1:21" ht="11.25" customHeight="1" x14ac:dyDescent="0.25">
      <c r="A569" s="814" t="s">
        <v>1536</v>
      </c>
      <c r="B569" s="782">
        <f t="shared" si="207"/>
        <v>11</v>
      </c>
      <c r="C569" s="815"/>
      <c r="D569" s="733"/>
      <c r="E569" s="733"/>
      <c r="F569" s="1421" t="s">
        <v>1537</v>
      </c>
      <c r="G569" s="1422"/>
      <c r="H569" s="816">
        <v>83072.53</v>
      </c>
      <c r="I569" s="816">
        <v>-180514.71</v>
      </c>
      <c r="J569" s="816">
        <v>0</v>
      </c>
      <c r="K569" s="817">
        <v>0</v>
      </c>
      <c r="L569" s="818"/>
      <c r="O569" s="649">
        <f t="shared" si="203"/>
        <v>0</v>
      </c>
      <c r="P569" s="797" t="str">
        <f t="shared" si="204"/>
        <v/>
      </c>
      <c r="Q569" s="649">
        <f t="shared" si="205"/>
        <v>-180514.71</v>
      </c>
      <c r="R569" s="797">
        <f t="shared" si="206"/>
        <v>0</v>
      </c>
      <c r="S569" s="649"/>
      <c r="T569" s="797" t="str">
        <f t="shared" si="209"/>
        <v/>
      </c>
      <c r="U569" s="798">
        <f t="shared" si="212"/>
        <v>11</v>
      </c>
    </row>
    <row r="570" spans="1:21" ht="11.25" customHeight="1" x14ac:dyDescent="0.25">
      <c r="A570" s="807" t="s">
        <v>1538</v>
      </c>
      <c r="B570" s="782">
        <f t="shared" si="207"/>
        <v>7</v>
      </c>
      <c r="C570" s="807"/>
      <c r="D570" s="808"/>
      <c r="E570" s="808"/>
      <c r="F570" s="1423" t="s">
        <v>1539</v>
      </c>
      <c r="G570" s="1424"/>
      <c r="H570" s="809">
        <f t="shared" ref="H570:L570" si="225">H571</f>
        <v>327719.55</v>
      </c>
      <c r="I570" s="809">
        <f t="shared" si="225"/>
        <v>271409.18</v>
      </c>
      <c r="J570" s="809">
        <f t="shared" si="225"/>
        <v>0</v>
      </c>
      <c r="K570" s="810">
        <f t="shared" si="225"/>
        <v>0</v>
      </c>
      <c r="L570" s="811">
        <f t="shared" si="225"/>
        <v>0</v>
      </c>
      <c r="O570" s="649">
        <f t="shared" si="203"/>
        <v>0</v>
      </c>
      <c r="P570" s="797" t="str">
        <f t="shared" si="204"/>
        <v/>
      </c>
      <c r="Q570" s="649">
        <f t="shared" si="205"/>
        <v>271409.18</v>
      </c>
      <c r="R570" s="797">
        <f t="shared" si="206"/>
        <v>0</v>
      </c>
      <c r="S570" s="649"/>
      <c r="T570" s="797" t="str">
        <f t="shared" si="209"/>
        <v/>
      </c>
      <c r="U570" s="798">
        <f t="shared" si="212"/>
        <v>7</v>
      </c>
    </row>
    <row r="571" spans="1:21" ht="11.25" customHeight="1" x14ac:dyDescent="0.25">
      <c r="A571" s="814" t="s">
        <v>1540</v>
      </c>
      <c r="B571" s="782">
        <f t="shared" si="207"/>
        <v>11</v>
      </c>
      <c r="C571" s="815"/>
      <c r="D571" s="733"/>
      <c r="E571" s="733"/>
      <c r="F571" s="1421" t="s">
        <v>1541</v>
      </c>
      <c r="G571" s="1422"/>
      <c r="H571" s="816">
        <v>327719.55</v>
      </c>
      <c r="I571" s="816">
        <v>271409.18</v>
      </c>
      <c r="J571" s="816">
        <v>0</v>
      </c>
      <c r="K571" s="817">
        <v>0</v>
      </c>
      <c r="L571" s="818"/>
      <c r="O571" s="649">
        <f t="shared" si="203"/>
        <v>0</v>
      </c>
      <c r="P571" s="797" t="str">
        <f t="shared" si="204"/>
        <v/>
      </c>
      <c r="Q571" s="649">
        <f t="shared" si="205"/>
        <v>271409.18</v>
      </c>
      <c r="R571" s="797">
        <f t="shared" si="206"/>
        <v>0</v>
      </c>
      <c r="S571" s="649"/>
      <c r="T571" s="797" t="str">
        <f t="shared" si="209"/>
        <v/>
      </c>
      <c r="U571" s="798">
        <f t="shared" si="212"/>
        <v>11</v>
      </c>
    </row>
    <row r="572" spans="1:21" ht="11.25" customHeight="1" x14ac:dyDescent="0.25">
      <c r="A572" s="792" t="s">
        <v>1542</v>
      </c>
      <c r="B572" s="782">
        <f t="shared" si="207"/>
        <v>3</v>
      </c>
      <c r="C572" s="792"/>
      <c r="D572" s="793"/>
      <c r="E572" s="793"/>
      <c r="F572" s="1430" t="s">
        <v>1543</v>
      </c>
      <c r="G572" s="1431"/>
      <c r="H572" s="794">
        <f>H573+H574+H577+H584+H587+H588+H589+H590</f>
        <v>-197021.93999999997</v>
      </c>
      <c r="I572" s="794">
        <f>I573+I574+I577+I584+I587+I588+I589+I590</f>
        <v>-334483.24</v>
      </c>
      <c r="J572" s="794">
        <f>J573+J574+J577+J584+J587+J588+J589+J590</f>
        <v>-199999.999999992</v>
      </c>
      <c r="K572" s="795">
        <f t="shared" ref="K572:L572" si="226">K573+K574+K577+K584+K587+K588+K589+K590</f>
        <v>-240388</v>
      </c>
      <c r="L572" s="796">
        <f t="shared" si="226"/>
        <v>-280000</v>
      </c>
      <c r="O572" s="649">
        <f t="shared" si="203"/>
        <v>80000.000000008004</v>
      </c>
      <c r="P572" s="797">
        <f t="shared" si="204"/>
        <v>1.4000000000000561</v>
      </c>
      <c r="Q572" s="649">
        <f t="shared" si="205"/>
        <v>-54483.239999999991</v>
      </c>
      <c r="R572" s="797">
        <f t="shared" si="206"/>
        <v>0.83711219731069342</v>
      </c>
      <c r="S572" s="649">
        <f t="shared" si="211"/>
        <v>39612</v>
      </c>
      <c r="T572" s="797">
        <f t="shared" si="209"/>
        <v>1.1647835998469143</v>
      </c>
      <c r="U572" s="798">
        <f t="shared" si="212"/>
        <v>3</v>
      </c>
    </row>
    <row r="573" spans="1:21" ht="11.25" customHeight="1" x14ac:dyDescent="0.25">
      <c r="A573" s="799" t="s">
        <v>1544</v>
      </c>
      <c r="B573" s="782">
        <f t="shared" si="207"/>
        <v>4</v>
      </c>
      <c r="C573" s="799"/>
      <c r="D573" s="800"/>
      <c r="E573" s="800"/>
      <c r="F573" s="1432" t="s">
        <v>1545</v>
      </c>
      <c r="G573" s="1433"/>
      <c r="H573" s="801">
        <v>0</v>
      </c>
      <c r="I573" s="801">
        <v>0</v>
      </c>
      <c r="J573" s="801">
        <v>0</v>
      </c>
      <c r="K573" s="867">
        <v>0</v>
      </c>
      <c r="L573" s="868">
        <f t="shared" si="221"/>
        <v>0</v>
      </c>
      <c r="O573" s="805">
        <f t="shared" si="203"/>
        <v>0</v>
      </c>
      <c r="P573" s="806" t="str">
        <f t="shared" si="204"/>
        <v/>
      </c>
      <c r="Q573" s="805">
        <f t="shared" si="205"/>
        <v>0</v>
      </c>
      <c r="R573" s="806" t="str">
        <f t="shared" si="206"/>
        <v/>
      </c>
      <c r="S573" s="805">
        <f t="shared" si="211"/>
        <v>0</v>
      </c>
      <c r="T573" s="806" t="str">
        <f t="shared" si="209"/>
        <v/>
      </c>
      <c r="U573" s="798">
        <f t="shared" si="212"/>
        <v>4</v>
      </c>
    </row>
    <row r="574" spans="1:21" ht="11.25" customHeight="1" x14ac:dyDescent="0.25">
      <c r="A574" s="799" t="s">
        <v>1546</v>
      </c>
      <c r="B574" s="782">
        <f t="shared" si="207"/>
        <v>4</v>
      </c>
      <c r="C574" s="799"/>
      <c r="D574" s="800"/>
      <c r="E574" s="800"/>
      <c r="F574" s="1432" t="s">
        <v>1547</v>
      </c>
      <c r="G574" s="1433"/>
      <c r="H574" s="801">
        <f t="shared" ref="H574:H575" si="227">H575</f>
        <v>-8.33</v>
      </c>
      <c r="I574" s="801">
        <f>I575</f>
        <v>0</v>
      </c>
      <c r="J574" s="801">
        <f t="shared" ref="J574:J575" si="228">J575</f>
        <v>0</v>
      </c>
      <c r="K574" s="867">
        <v>0</v>
      </c>
      <c r="L574" s="868">
        <f t="shared" si="221"/>
        <v>0</v>
      </c>
      <c r="O574" s="805">
        <f t="shared" si="203"/>
        <v>0</v>
      </c>
      <c r="P574" s="806" t="str">
        <f t="shared" si="204"/>
        <v/>
      </c>
      <c r="Q574" s="805">
        <f t="shared" si="205"/>
        <v>0</v>
      </c>
      <c r="R574" s="806" t="str">
        <f t="shared" si="206"/>
        <v/>
      </c>
      <c r="S574" s="805">
        <f t="shared" si="211"/>
        <v>0</v>
      </c>
      <c r="T574" s="806" t="str">
        <f t="shared" si="209"/>
        <v/>
      </c>
      <c r="U574" s="798">
        <f t="shared" si="212"/>
        <v>4</v>
      </c>
    </row>
    <row r="575" spans="1:21" ht="11.25" customHeight="1" x14ac:dyDescent="0.25">
      <c r="A575" s="807" t="s">
        <v>1548</v>
      </c>
      <c r="B575" s="782">
        <f t="shared" si="207"/>
        <v>7</v>
      </c>
      <c r="C575" s="807"/>
      <c r="D575" s="808"/>
      <c r="E575" s="808"/>
      <c r="F575" s="1423" t="s">
        <v>1549</v>
      </c>
      <c r="G575" s="1424"/>
      <c r="H575" s="809">
        <f t="shared" si="227"/>
        <v>-8.33</v>
      </c>
      <c r="I575" s="809">
        <f>I576</f>
        <v>0</v>
      </c>
      <c r="J575" s="809">
        <f t="shared" si="228"/>
        <v>0</v>
      </c>
      <c r="K575" s="892">
        <v>0</v>
      </c>
      <c r="L575" s="893">
        <f t="shared" si="221"/>
        <v>0</v>
      </c>
      <c r="O575" s="649">
        <f t="shared" si="203"/>
        <v>0</v>
      </c>
      <c r="P575" s="797" t="str">
        <f t="shared" si="204"/>
        <v/>
      </c>
      <c r="Q575" s="649">
        <f t="shared" si="205"/>
        <v>0</v>
      </c>
      <c r="R575" s="797" t="str">
        <f t="shared" si="206"/>
        <v/>
      </c>
      <c r="S575" s="649"/>
      <c r="T575" s="797" t="str">
        <f t="shared" si="209"/>
        <v/>
      </c>
      <c r="U575" s="798">
        <f t="shared" si="212"/>
        <v>7</v>
      </c>
    </row>
    <row r="576" spans="1:21" ht="11.25" customHeight="1" x14ac:dyDescent="0.25">
      <c r="A576" s="814" t="s">
        <v>1550</v>
      </c>
      <c r="B576" s="782">
        <f t="shared" si="207"/>
        <v>11</v>
      </c>
      <c r="C576" s="815"/>
      <c r="D576" s="733"/>
      <c r="E576" s="733"/>
      <c r="F576" s="1421" t="s">
        <v>1551</v>
      </c>
      <c r="G576" s="1422"/>
      <c r="H576" s="816">
        <v>-8.33</v>
      </c>
      <c r="I576" s="816">
        <v>0</v>
      </c>
      <c r="J576" s="816">
        <v>0</v>
      </c>
      <c r="K576" s="817">
        <v>0</v>
      </c>
      <c r="L576" s="818"/>
      <c r="O576" s="649">
        <f t="shared" si="203"/>
        <v>0</v>
      </c>
      <c r="P576" s="797" t="str">
        <f t="shared" si="204"/>
        <v/>
      </c>
      <c r="Q576" s="649">
        <f t="shared" si="205"/>
        <v>0</v>
      </c>
      <c r="R576" s="797" t="str">
        <f t="shared" si="206"/>
        <v/>
      </c>
      <c r="S576" s="649"/>
      <c r="T576" s="797" t="str">
        <f t="shared" si="209"/>
        <v/>
      </c>
      <c r="U576" s="798">
        <f t="shared" si="212"/>
        <v>11</v>
      </c>
    </row>
    <row r="577" spans="1:21" ht="11.25" customHeight="1" x14ac:dyDescent="0.25">
      <c r="A577" s="799" t="s">
        <v>96</v>
      </c>
      <c r="B577" s="782">
        <f t="shared" si="207"/>
        <v>4</v>
      </c>
      <c r="C577" s="799"/>
      <c r="D577" s="800"/>
      <c r="E577" s="800"/>
      <c r="F577" s="1432" t="s">
        <v>1552</v>
      </c>
      <c r="G577" s="1433"/>
      <c r="H577" s="801">
        <f t="shared" ref="H577" si="229">H578+H580+H582</f>
        <v>-197013.61</v>
      </c>
      <c r="I577" s="801">
        <f>I578+I580+I582</f>
        <v>-276585.24</v>
      </c>
      <c r="J577" s="801">
        <f t="shared" ref="J577:L577" si="230">J578+J580+J582</f>
        <v>-199999.999999992</v>
      </c>
      <c r="K577" s="886">
        <v>-240388</v>
      </c>
      <c r="L577" s="802">
        <f t="shared" si="230"/>
        <v>-280000</v>
      </c>
      <c r="O577" s="805">
        <f t="shared" si="203"/>
        <v>80000.000000008004</v>
      </c>
      <c r="P577" s="806">
        <f t="shared" si="204"/>
        <v>1.4000000000000561</v>
      </c>
      <c r="Q577" s="805">
        <f t="shared" si="205"/>
        <v>3414.7600000000093</v>
      </c>
      <c r="R577" s="806">
        <f t="shared" si="206"/>
        <v>1.0123461396566209</v>
      </c>
      <c r="S577" s="805">
        <f t="shared" si="211"/>
        <v>39612</v>
      </c>
      <c r="T577" s="806">
        <f t="shared" si="209"/>
        <v>1.1647835998469143</v>
      </c>
      <c r="U577" s="798">
        <f t="shared" si="212"/>
        <v>4</v>
      </c>
    </row>
    <row r="578" spans="1:21" ht="11.25" customHeight="1" x14ac:dyDescent="0.25">
      <c r="A578" s="807" t="s">
        <v>1553</v>
      </c>
      <c r="B578" s="782">
        <f t="shared" si="207"/>
        <v>7</v>
      </c>
      <c r="C578" s="807"/>
      <c r="D578" s="808"/>
      <c r="E578" s="808"/>
      <c r="F578" s="1423" t="s">
        <v>1554</v>
      </c>
      <c r="G578" s="1424"/>
      <c r="H578" s="809">
        <f t="shared" ref="H578" si="231">H579</f>
        <v>0</v>
      </c>
      <c r="I578" s="809">
        <f>I579</f>
        <v>99.06</v>
      </c>
      <c r="J578" s="809">
        <f t="shared" ref="J578:L578" si="232">J579</f>
        <v>0</v>
      </c>
      <c r="K578" s="810">
        <f t="shared" si="232"/>
        <v>0</v>
      </c>
      <c r="L578" s="811">
        <f t="shared" si="232"/>
        <v>0</v>
      </c>
      <c r="O578" s="649">
        <f t="shared" si="203"/>
        <v>0</v>
      </c>
      <c r="P578" s="797" t="str">
        <f t="shared" si="204"/>
        <v/>
      </c>
      <c r="Q578" s="649">
        <f t="shared" si="205"/>
        <v>99.06</v>
      </c>
      <c r="R578" s="797">
        <f t="shared" si="206"/>
        <v>0</v>
      </c>
      <c r="S578" s="649"/>
      <c r="T578" s="797" t="str">
        <f t="shared" si="209"/>
        <v/>
      </c>
      <c r="U578" s="798">
        <f t="shared" si="212"/>
        <v>7</v>
      </c>
    </row>
    <row r="579" spans="1:21" ht="11.25" customHeight="1" x14ac:dyDescent="0.25">
      <c r="A579" s="814" t="s">
        <v>1555</v>
      </c>
      <c r="B579" s="782">
        <f t="shared" si="207"/>
        <v>11</v>
      </c>
      <c r="C579" s="815"/>
      <c r="D579" s="733"/>
      <c r="E579" s="733"/>
      <c r="F579" s="1421" t="s">
        <v>1556</v>
      </c>
      <c r="G579" s="1422"/>
      <c r="H579" s="816">
        <v>0</v>
      </c>
      <c r="I579" s="816">
        <v>99.06</v>
      </c>
      <c r="J579" s="816">
        <v>0</v>
      </c>
      <c r="K579" s="817">
        <v>0</v>
      </c>
      <c r="L579" s="818"/>
      <c r="O579" s="649">
        <f t="shared" si="203"/>
        <v>0</v>
      </c>
      <c r="P579" s="797" t="str">
        <f t="shared" si="204"/>
        <v/>
      </c>
      <c r="Q579" s="649">
        <f t="shared" si="205"/>
        <v>99.06</v>
      </c>
      <c r="R579" s="797">
        <f t="shared" si="206"/>
        <v>0</v>
      </c>
      <c r="S579" s="649"/>
      <c r="T579" s="797" t="str">
        <f t="shared" si="209"/>
        <v/>
      </c>
      <c r="U579" s="798">
        <f t="shared" si="212"/>
        <v>11</v>
      </c>
    </row>
    <row r="580" spans="1:21" ht="11.25" customHeight="1" x14ac:dyDescent="0.25">
      <c r="A580" s="807" t="s">
        <v>1557</v>
      </c>
      <c r="B580" s="782">
        <f t="shared" si="207"/>
        <v>7</v>
      </c>
      <c r="C580" s="807"/>
      <c r="D580" s="808"/>
      <c r="E580" s="808"/>
      <c r="F580" s="1423" t="s">
        <v>1558</v>
      </c>
      <c r="G580" s="1424"/>
      <c r="H580" s="809">
        <f t="shared" ref="H580" si="233">H581</f>
        <v>-197013.61</v>
      </c>
      <c r="I580" s="809">
        <f>I581</f>
        <v>-276585.24</v>
      </c>
      <c r="J580" s="809">
        <f t="shared" ref="J580:L580" si="234">J581</f>
        <v>-199999.999999992</v>
      </c>
      <c r="K580" s="810">
        <f t="shared" si="234"/>
        <v>0</v>
      </c>
      <c r="L580" s="811">
        <f t="shared" si="234"/>
        <v>-280000</v>
      </c>
      <c r="O580" s="649">
        <f t="shared" si="203"/>
        <v>80000.000000008004</v>
      </c>
      <c r="P580" s="797">
        <f t="shared" si="204"/>
        <v>1.4000000000000561</v>
      </c>
      <c r="Q580" s="649">
        <f t="shared" si="205"/>
        <v>3414.7600000000093</v>
      </c>
      <c r="R580" s="797">
        <f t="shared" si="206"/>
        <v>1.0123461396566209</v>
      </c>
      <c r="S580" s="649"/>
      <c r="T580" s="797" t="str">
        <f t="shared" si="209"/>
        <v/>
      </c>
      <c r="U580" s="798">
        <f t="shared" si="212"/>
        <v>7</v>
      </c>
    </row>
    <row r="581" spans="1:21" ht="11.25" customHeight="1" x14ac:dyDescent="0.25">
      <c r="A581" s="814" t="s">
        <v>1559</v>
      </c>
      <c r="B581" s="782">
        <f t="shared" si="207"/>
        <v>11</v>
      </c>
      <c r="C581" s="822" t="s">
        <v>365</v>
      </c>
      <c r="D581" s="823" t="s">
        <v>433</v>
      </c>
      <c r="E581" s="823" t="s">
        <v>996</v>
      </c>
      <c r="F581" s="1421" t="s">
        <v>1560</v>
      </c>
      <c r="G581" s="1422"/>
      <c r="H581" s="816">
        <v>-197013.61</v>
      </c>
      <c r="I581" s="816">
        <v>-276585.24</v>
      </c>
      <c r="J581" s="816">
        <v>-199999.999999992</v>
      </c>
      <c r="K581" s="817">
        <v>0</v>
      </c>
      <c r="L581" s="824">
        <v>-280000</v>
      </c>
      <c r="O581" s="649">
        <f t="shared" si="203"/>
        <v>80000.000000008004</v>
      </c>
      <c r="P581" s="797">
        <f t="shared" si="204"/>
        <v>1.4000000000000561</v>
      </c>
      <c r="Q581" s="649">
        <f t="shared" si="205"/>
        <v>3414.7600000000093</v>
      </c>
      <c r="R581" s="797">
        <f t="shared" si="206"/>
        <v>1.0123461396566209</v>
      </c>
      <c r="S581" s="649"/>
      <c r="T581" s="797" t="str">
        <f t="shared" si="209"/>
        <v/>
      </c>
      <c r="U581" s="798">
        <f t="shared" si="212"/>
        <v>11</v>
      </c>
    </row>
    <row r="582" spans="1:21" ht="11.25" customHeight="1" x14ac:dyDescent="0.25">
      <c r="A582" s="807" t="s">
        <v>1561</v>
      </c>
      <c r="B582" s="782">
        <f t="shared" si="207"/>
        <v>7</v>
      </c>
      <c r="C582" s="807"/>
      <c r="D582" s="808"/>
      <c r="E582" s="808"/>
      <c r="F582" s="1423" t="s">
        <v>1562</v>
      </c>
      <c r="G582" s="1424"/>
      <c r="H582" s="809">
        <f t="shared" ref="H582" si="235">H583</f>
        <v>0</v>
      </c>
      <c r="I582" s="809">
        <f>I583</f>
        <v>-99.06</v>
      </c>
      <c r="J582" s="809">
        <f t="shared" ref="J582:L582" si="236">J583</f>
        <v>0</v>
      </c>
      <c r="K582" s="810">
        <f t="shared" si="236"/>
        <v>0</v>
      </c>
      <c r="L582" s="811">
        <f t="shared" si="236"/>
        <v>0</v>
      </c>
      <c r="O582" s="649">
        <f t="shared" si="203"/>
        <v>0</v>
      </c>
      <c r="P582" s="797" t="str">
        <f t="shared" si="204"/>
        <v/>
      </c>
      <c r="Q582" s="649">
        <f t="shared" si="205"/>
        <v>-99.06</v>
      </c>
      <c r="R582" s="797">
        <f t="shared" si="206"/>
        <v>0</v>
      </c>
      <c r="S582" s="649"/>
      <c r="T582" s="797" t="str">
        <f t="shared" si="209"/>
        <v/>
      </c>
      <c r="U582" s="798">
        <f t="shared" si="212"/>
        <v>7</v>
      </c>
    </row>
    <row r="583" spans="1:21" ht="11.25" customHeight="1" x14ac:dyDescent="0.25">
      <c r="A583" s="814" t="s">
        <v>1563</v>
      </c>
      <c r="B583" s="782">
        <f t="shared" si="207"/>
        <v>11</v>
      </c>
      <c r="C583" s="815"/>
      <c r="D583" s="733"/>
      <c r="E583" s="733"/>
      <c r="F583" s="1421" t="s">
        <v>1564</v>
      </c>
      <c r="G583" s="1422"/>
      <c r="H583" s="816">
        <v>0</v>
      </c>
      <c r="I583" s="816">
        <v>-99.06</v>
      </c>
      <c r="J583" s="816">
        <v>0</v>
      </c>
      <c r="K583" s="817">
        <v>0</v>
      </c>
      <c r="L583" s="818"/>
      <c r="O583" s="649">
        <f t="shared" si="203"/>
        <v>0</v>
      </c>
      <c r="P583" s="797" t="str">
        <f t="shared" si="204"/>
        <v/>
      </c>
      <c r="Q583" s="649">
        <f t="shared" si="205"/>
        <v>-99.06</v>
      </c>
      <c r="R583" s="797">
        <f t="shared" si="206"/>
        <v>0</v>
      </c>
      <c r="S583" s="649"/>
      <c r="T583" s="797" t="str">
        <f t="shared" si="209"/>
        <v/>
      </c>
      <c r="U583" s="798">
        <f t="shared" si="212"/>
        <v>11</v>
      </c>
    </row>
    <row r="584" spans="1:21" ht="11.25" customHeight="1" x14ac:dyDescent="0.25">
      <c r="A584" s="799" t="s">
        <v>1565</v>
      </c>
      <c r="B584" s="782">
        <f t="shared" si="207"/>
        <v>4</v>
      </c>
      <c r="C584" s="799"/>
      <c r="D584" s="800"/>
      <c r="E584" s="800"/>
      <c r="F584" s="1432" t="s">
        <v>1566</v>
      </c>
      <c r="G584" s="1433"/>
      <c r="H584" s="801">
        <f t="shared" ref="H584:H585" si="237">H585</f>
        <v>0</v>
      </c>
      <c r="I584" s="801">
        <f>I585</f>
        <v>-57898</v>
      </c>
      <c r="J584" s="801">
        <f t="shared" ref="J584:L585" si="238">J585</f>
        <v>0</v>
      </c>
      <c r="K584" s="886">
        <f t="shared" si="238"/>
        <v>0</v>
      </c>
      <c r="L584" s="802">
        <f t="shared" si="238"/>
        <v>0</v>
      </c>
      <c r="O584" s="805">
        <f t="shared" si="203"/>
        <v>0</v>
      </c>
      <c r="P584" s="806" t="str">
        <f t="shared" si="204"/>
        <v/>
      </c>
      <c r="Q584" s="805">
        <f t="shared" si="205"/>
        <v>-57898</v>
      </c>
      <c r="R584" s="806">
        <f t="shared" si="206"/>
        <v>0</v>
      </c>
      <c r="S584" s="805"/>
      <c r="T584" s="806" t="str">
        <f t="shared" si="209"/>
        <v/>
      </c>
      <c r="U584" s="798">
        <f t="shared" si="212"/>
        <v>4</v>
      </c>
    </row>
    <row r="585" spans="1:21" ht="11.25" customHeight="1" x14ac:dyDescent="0.25">
      <c r="A585" s="807" t="s">
        <v>1567</v>
      </c>
      <c r="B585" s="782">
        <f t="shared" si="207"/>
        <v>7</v>
      </c>
      <c r="C585" s="807"/>
      <c r="D585" s="808"/>
      <c r="E585" s="808"/>
      <c r="F585" s="1423" t="s">
        <v>1568</v>
      </c>
      <c r="G585" s="1424"/>
      <c r="H585" s="809">
        <f t="shared" si="237"/>
        <v>0</v>
      </c>
      <c r="I585" s="809">
        <f>I586</f>
        <v>-57898</v>
      </c>
      <c r="J585" s="809">
        <f t="shared" si="238"/>
        <v>0</v>
      </c>
      <c r="K585" s="810">
        <f t="shared" si="238"/>
        <v>0</v>
      </c>
      <c r="L585" s="811">
        <f t="shared" si="238"/>
        <v>0</v>
      </c>
      <c r="O585" s="649">
        <f t="shared" si="203"/>
        <v>0</v>
      </c>
      <c r="P585" s="797" t="str">
        <f t="shared" si="204"/>
        <v/>
      </c>
      <c r="Q585" s="649">
        <f t="shared" si="205"/>
        <v>-57898</v>
      </c>
      <c r="R585" s="797">
        <f t="shared" si="206"/>
        <v>0</v>
      </c>
      <c r="S585" s="649"/>
      <c r="T585" s="797" t="str">
        <f t="shared" si="209"/>
        <v/>
      </c>
      <c r="U585" s="798">
        <f t="shared" si="212"/>
        <v>7</v>
      </c>
    </row>
    <row r="586" spans="1:21" ht="11.25" customHeight="1" x14ac:dyDescent="0.25">
      <c r="A586" s="814" t="s">
        <v>1569</v>
      </c>
      <c r="B586" s="782">
        <f t="shared" si="207"/>
        <v>11</v>
      </c>
      <c r="C586" s="815"/>
      <c r="D586" s="733"/>
      <c r="E586" s="733"/>
      <c r="F586" s="1421" t="s">
        <v>1570</v>
      </c>
      <c r="G586" s="1422"/>
      <c r="H586" s="816">
        <v>0</v>
      </c>
      <c r="I586" s="816">
        <v>-57898</v>
      </c>
      <c r="J586" s="816">
        <v>0</v>
      </c>
      <c r="K586" s="817">
        <v>0</v>
      </c>
      <c r="L586" s="818"/>
      <c r="O586" s="649">
        <f t="shared" si="203"/>
        <v>0</v>
      </c>
      <c r="P586" s="797" t="str">
        <f t="shared" si="204"/>
        <v/>
      </c>
      <c r="Q586" s="649">
        <f t="shared" si="205"/>
        <v>-57898</v>
      </c>
      <c r="R586" s="797">
        <f t="shared" si="206"/>
        <v>0</v>
      </c>
      <c r="S586" s="649"/>
      <c r="T586" s="797" t="str">
        <f t="shared" si="209"/>
        <v/>
      </c>
      <c r="U586" s="798">
        <f t="shared" si="212"/>
        <v>11</v>
      </c>
    </row>
    <row r="587" spans="1:21" ht="11.25" customHeight="1" x14ac:dyDescent="0.25">
      <c r="A587" s="799" t="s">
        <v>1571</v>
      </c>
      <c r="B587" s="782">
        <f t="shared" si="207"/>
        <v>4</v>
      </c>
      <c r="C587" s="799"/>
      <c r="D587" s="800"/>
      <c r="E587" s="800"/>
      <c r="F587" s="1432" t="s">
        <v>1572</v>
      </c>
      <c r="G587" s="1433"/>
      <c r="H587" s="801">
        <v>0</v>
      </c>
      <c r="I587" s="801">
        <v>0</v>
      </c>
      <c r="J587" s="801">
        <v>0</v>
      </c>
      <c r="K587" s="886">
        <v>0</v>
      </c>
      <c r="L587" s="802">
        <v>0</v>
      </c>
      <c r="O587" s="805">
        <f t="shared" ref="O587:O617" si="239">-L587+J587</f>
        <v>0</v>
      </c>
      <c r="P587" s="806" t="str">
        <f t="shared" ref="P587:P650" si="240">IF(J587=0,"",L587/J587)</f>
        <v/>
      </c>
      <c r="Q587" s="805">
        <f t="shared" ref="Q587:Q617" si="241">-L587+I587</f>
        <v>0</v>
      </c>
      <c r="R587" s="806" t="str">
        <f t="shared" ref="R587:R650" si="242">IF(I587=0,"",L587/I587)</f>
        <v/>
      </c>
      <c r="S587" s="805"/>
      <c r="T587" s="806" t="str">
        <f t="shared" si="209"/>
        <v/>
      </c>
      <c r="U587" s="798">
        <f t="shared" si="212"/>
        <v>4</v>
      </c>
    </row>
    <row r="588" spans="1:21" ht="11.25" customHeight="1" x14ac:dyDescent="0.25">
      <c r="A588" s="799" t="s">
        <v>1573</v>
      </c>
      <c r="B588" s="782">
        <f t="shared" ref="B588:B651" si="243">LEN(A588)</f>
        <v>4</v>
      </c>
      <c r="C588" s="799"/>
      <c r="D588" s="800"/>
      <c r="E588" s="800"/>
      <c r="F588" s="1432" t="s">
        <v>1574</v>
      </c>
      <c r="G588" s="1433"/>
      <c r="H588" s="801">
        <v>0</v>
      </c>
      <c r="I588" s="801">
        <v>0</v>
      </c>
      <c r="J588" s="801">
        <v>0</v>
      </c>
      <c r="K588" s="886">
        <v>0</v>
      </c>
      <c r="L588" s="802">
        <v>0</v>
      </c>
      <c r="O588" s="805">
        <f t="shared" si="239"/>
        <v>0</v>
      </c>
      <c r="P588" s="806" t="str">
        <f t="shared" si="240"/>
        <v/>
      </c>
      <c r="Q588" s="805">
        <f t="shared" si="241"/>
        <v>0</v>
      </c>
      <c r="R588" s="806" t="str">
        <f t="shared" si="242"/>
        <v/>
      </c>
      <c r="S588" s="805"/>
      <c r="T588" s="806" t="str">
        <f t="shared" si="209"/>
        <v/>
      </c>
      <c r="U588" s="798">
        <f t="shared" si="212"/>
        <v>4</v>
      </c>
    </row>
    <row r="589" spans="1:21" ht="11.25" customHeight="1" x14ac:dyDescent="0.25">
      <c r="A589" s="799" t="s">
        <v>1575</v>
      </c>
      <c r="B589" s="782">
        <f t="shared" si="243"/>
        <v>4</v>
      </c>
      <c r="C589" s="799"/>
      <c r="D589" s="800"/>
      <c r="E589" s="800"/>
      <c r="F589" s="1432" t="s">
        <v>1576</v>
      </c>
      <c r="G589" s="1433"/>
      <c r="H589" s="801">
        <v>0</v>
      </c>
      <c r="I589" s="801">
        <v>0</v>
      </c>
      <c r="J589" s="801">
        <v>0</v>
      </c>
      <c r="K589" s="886">
        <v>0</v>
      </c>
      <c r="L589" s="802">
        <v>0</v>
      </c>
      <c r="O589" s="805">
        <f t="shared" si="239"/>
        <v>0</v>
      </c>
      <c r="P589" s="806" t="str">
        <f t="shared" si="240"/>
        <v/>
      </c>
      <c r="Q589" s="805">
        <f t="shared" si="241"/>
        <v>0</v>
      </c>
      <c r="R589" s="806" t="str">
        <f t="shared" si="242"/>
        <v/>
      </c>
      <c r="S589" s="805"/>
      <c r="T589" s="806" t="str">
        <f t="shared" ref="T589:T652" si="244">IF(K589=0,"",L589/K589)</f>
        <v/>
      </c>
      <c r="U589" s="798">
        <f t="shared" si="212"/>
        <v>4</v>
      </c>
    </row>
    <row r="590" spans="1:21" ht="11.25" customHeight="1" x14ac:dyDescent="0.25">
      <c r="A590" s="799" t="s">
        <v>1577</v>
      </c>
      <c r="B590" s="782">
        <f t="shared" si="243"/>
        <v>4</v>
      </c>
      <c r="C590" s="799"/>
      <c r="D590" s="800"/>
      <c r="E590" s="800"/>
      <c r="F590" s="1432" t="s">
        <v>1578</v>
      </c>
      <c r="G590" s="1433"/>
      <c r="H590" s="801">
        <v>0</v>
      </c>
      <c r="I590" s="801">
        <v>0</v>
      </c>
      <c r="J590" s="801">
        <v>0</v>
      </c>
      <c r="K590" s="886">
        <v>0</v>
      </c>
      <c r="L590" s="802">
        <v>0</v>
      </c>
      <c r="O590" s="805">
        <f t="shared" si="239"/>
        <v>0</v>
      </c>
      <c r="P590" s="806" t="str">
        <f t="shared" si="240"/>
        <v/>
      </c>
      <c r="Q590" s="805">
        <f t="shared" si="241"/>
        <v>0</v>
      </c>
      <c r="R590" s="806" t="str">
        <f t="shared" si="242"/>
        <v/>
      </c>
      <c r="S590" s="805"/>
      <c r="T590" s="806" t="str">
        <f t="shared" si="244"/>
        <v/>
      </c>
      <c r="U590" s="798">
        <f t="shared" si="212"/>
        <v>4</v>
      </c>
    </row>
    <row r="591" spans="1:21" ht="11.25" customHeight="1" x14ac:dyDescent="0.25">
      <c r="A591" s="792" t="s">
        <v>1579</v>
      </c>
      <c r="B591" s="782">
        <f t="shared" si="243"/>
        <v>3</v>
      </c>
      <c r="C591" s="792"/>
      <c r="D591" s="793"/>
      <c r="E591" s="793"/>
      <c r="F591" s="1430" t="s">
        <v>1580</v>
      </c>
      <c r="G591" s="1431"/>
      <c r="H591" s="794">
        <f t="shared" ref="H591" si="245">H592+H593</f>
        <v>0</v>
      </c>
      <c r="I591" s="794">
        <f>I592+I593</f>
        <v>0</v>
      </c>
      <c r="J591" s="794">
        <f t="shared" ref="J591:L591" si="246">J592+J593</f>
        <v>0</v>
      </c>
      <c r="K591" s="795">
        <f t="shared" si="246"/>
        <v>0</v>
      </c>
      <c r="L591" s="796">
        <f t="shared" si="246"/>
        <v>0</v>
      </c>
      <c r="O591" s="649">
        <f t="shared" si="239"/>
        <v>0</v>
      </c>
      <c r="P591" s="797" t="str">
        <f t="shared" si="240"/>
        <v/>
      </c>
      <c r="Q591" s="649">
        <f t="shared" si="241"/>
        <v>0</v>
      </c>
      <c r="R591" s="797" t="str">
        <f t="shared" si="242"/>
        <v/>
      </c>
      <c r="S591" s="649"/>
      <c r="T591" s="797" t="str">
        <f t="shared" si="244"/>
        <v/>
      </c>
      <c r="U591" s="798">
        <f t="shared" ref="U591:U654" si="247">LEN(A591)</f>
        <v>3</v>
      </c>
    </row>
    <row r="592" spans="1:21" ht="11.25" customHeight="1" x14ac:dyDescent="0.25">
      <c r="A592" s="799" t="s">
        <v>1581</v>
      </c>
      <c r="B592" s="782">
        <f t="shared" si="243"/>
        <v>4</v>
      </c>
      <c r="C592" s="799"/>
      <c r="D592" s="800"/>
      <c r="E592" s="800"/>
      <c r="F592" s="1432" t="s">
        <v>1582</v>
      </c>
      <c r="G592" s="1433"/>
      <c r="H592" s="801">
        <v>0</v>
      </c>
      <c r="I592" s="801">
        <v>0</v>
      </c>
      <c r="J592" s="801">
        <v>0</v>
      </c>
      <c r="K592" s="886">
        <v>0</v>
      </c>
      <c r="L592" s="802">
        <v>0</v>
      </c>
      <c r="O592" s="805">
        <f t="shared" si="239"/>
        <v>0</v>
      </c>
      <c r="P592" s="806" t="str">
        <f t="shared" si="240"/>
        <v/>
      </c>
      <c r="Q592" s="805">
        <f t="shared" si="241"/>
        <v>0</v>
      </c>
      <c r="R592" s="806" t="str">
        <f t="shared" si="242"/>
        <v/>
      </c>
      <c r="S592" s="805"/>
      <c r="T592" s="806" t="str">
        <f t="shared" si="244"/>
        <v/>
      </c>
      <c r="U592" s="798">
        <f t="shared" si="247"/>
        <v>4</v>
      </c>
    </row>
    <row r="593" spans="1:21" ht="11.25" customHeight="1" x14ac:dyDescent="0.25">
      <c r="A593" s="799" t="s">
        <v>1583</v>
      </c>
      <c r="B593" s="782">
        <f t="shared" si="243"/>
        <v>4</v>
      </c>
      <c r="C593" s="799"/>
      <c r="D593" s="800"/>
      <c r="E593" s="800"/>
      <c r="F593" s="1432" t="s">
        <v>1584</v>
      </c>
      <c r="G593" s="1433"/>
      <c r="H593" s="801">
        <v>0</v>
      </c>
      <c r="I593" s="801">
        <v>0</v>
      </c>
      <c r="J593" s="801">
        <v>0</v>
      </c>
      <c r="K593" s="886">
        <v>0</v>
      </c>
      <c r="L593" s="802">
        <v>0</v>
      </c>
      <c r="O593" s="805">
        <f t="shared" si="239"/>
        <v>0</v>
      </c>
      <c r="P593" s="806" t="str">
        <f t="shared" si="240"/>
        <v/>
      </c>
      <c r="Q593" s="805">
        <f t="shared" si="241"/>
        <v>0</v>
      </c>
      <c r="R593" s="806" t="str">
        <f t="shared" si="242"/>
        <v/>
      </c>
      <c r="S593" s="805"/>
      <c r="T593" s="806" t="str">
        <f t="shared" si="244"/>
        <v/>
      </c>
      <c r="U593" s="798">
        <f t="shared" si="247"/>
        <v>4</v>
      </c>
    </row>
    <row r="594" spans="1:21" ht="11.25" customHeight="1" x14ac:dyDescent="0.25">
      <c r="A594" s="792" t="s">
        <v>1585</v>
      </c>
      <c r="B594" s="782">
        <f t="shared" si="243"/>
        <v>3</v>
      </c>
      <c r="C594" s="792"/>
      <c r="D594" s="793"/>
      <c r="E594" s="793"/>
      <c r="F594" s="1430" t="s">
        <v>1586</v>
      </c>
      <c r="G594" s="1431"/>
      <c r="H594" s="794">
        <f t="shared" ref="H594" si="248">H595+H596+H597+H598+H599+H600+H601++H602+H603</f>
        <v>0</v>
      </c>
      <c r="I594" s="794">
        <f>I595+I596+I597+I598+I599+I600+I601++I602+I603</f>
        <v>0</v>
      </c>
      <c r="J594" s="794">
        <f>J595+J596+J597+J598+J599+J600+J601++J602+J603</f>
        <v>0</v>
      </c>
      <c r="K594" s="795">
        <f t="shared" ref="K594:L594" si="249">K595+K596+K597+K598+K599+K600+K601++K602+K603</f>
        <v>0</v>
      </c>
      <c r="L594" s="796">
        <f t="shared" si="249"/>
        <v>0</v>
      </c>
      <c r="O594" s="649">
        <f t="shared" si="239"/>
        <v>0</v>
      </c>
      <c r="P594" s="797" t="str">
        <f t="shared" si="240"/>
        <v/>
      </c>
      <c r="Q594" s="649">
        <f t="shared" si="241"/>
        <v>0</v>
      </c>
      <c r="R594" s="797" t="str">
        <f t="shared" si="242"/>
        <v/>
      </c>
      <c r="S594" s="649"/>
      <c r="T594" s="797" t="str">
        <f t="shared" si="244"/>
        <v/>
      </c>
      <c r="U594" s="798">
        <f t="shared" si="247"/>
        <v>3</v>
      </c>
    </row>
    <row r="595" spans="1:21" ht="11.25" customHeight="1" x14ac:dyDescent="0.25">
      <c r="A595" s="799" t="s">
        <v>1587</v>
      </c>
      <c r="B595" s="782">
        <f t="shared" si="243"/>
        <v>4</v>
      </c>
      <c r="C595" s="799"/>
      <c r="D595" s="800"/>
      <c r="E595" s="800"/>
      <c r="F595" s="1432" t="s">
        <v>1588</v>
      </c>
      <c r="G595" s="1433"/>
      <c r="H595" s="801">
        <v>0</v>
      </c>
      <c r="I595" s="801">
        <v>0</v>
      </c>
      <c r="J595" s="801">
        <v>0</v>
      </c>
      <c r="K595" s="886">
        <v>0</v>
      </c>
      <c r="L595" s="802">
        <v>0</v>
      </c>
      <c r="O595" s="805">
        <f t="shared" si="239"/>
        <v>0</v>
      </c>
      <c r="P595" s="806" t="str">
        <f t="shared" si="240"/>
        <v/>
      </c>
      <c r="Q595" s="805">
        <f t="shared" si="241"/>
        <v>0</v>
      </c>
      <c r="R595" s="806" t="str">
        <f t="shared" si="242"/>
        <v/>
      </c>
      <c r="S595" s="805"/>
      <c r="T595" s="806" t="str">
        <f t="shared" si="244"/>
        <v/>
      </c>
      <c r="U595" s="798">
        <f t="shared" si="247"/>
        <v>4</v>
      </c>
    </row>
    <row r="596" spans="1:21" ht="11.25" customHeight="1" x14ac:dyDescent="0.25">
      <c r="A596" s="799" t="s">
        <v>1589</v>
      </c>
      <c r="B596" s="782">
        <f t="shared" si="243"/>
        <v>4</v>
      </c>
      <c r="C596" s="799"/>
      <c r="D596" s="800"/>
      <c r="E596" s="800"/>
      <c r="F596" s="1432" t="s">
        <v>1590</v>
      </c>
      <c r="G596" s="1433"/>
      <c r="H596" s="801">
        <v>0</v>
      </c>
      <c r="I596" s="801">
        <v>0</v>
      </c>
      <c r="J596" s="801">
        <v>0</v>
      </c>
      <c r="K596" s="886">
        <v>0</v>
      </c>
      <c r="L596" s="802">
        <v>0</v>
      </c>
      <c r="O596" s="805">
        <f t="shared" si="239"/>
        <v>0</v>
      </c>
      <c r="P596" s="806" t="str">
        <f t="shared" si="240"/>
        <v/>
      </c>
      <c r="Q596" s="805">
        <f t="shared" si="241"/>
        <v>0</v>
      </c>
      <c r="R596" s="806" t="str">
        <f t="shared" si="242"/>
        <v/>
      </c>
      <c r="S596" s="805"/>
      <c r="T596" s="806" t="str">
        <f t="shared" si="244"/>
        <v/>
      </c>
      <c r="U596" s="798">
        <f t="shared" si="247"/>
        <v>4</v>
      </c>
    </row>
    <row r="597" spans="1:21" ht="11.25" customHeight="1" x14ac:dyDescent="0.25">
      <c r="A597" s="799" t="s">
        <v>1591</v>
      </c>
      <c r="B597" s="782">
        <f t="shared" si="243"/>
        <v>4</v>
      </c>
      <c r="C597" s="799"/>
      <c r="D597" s="800"/>
      <c r="E597" s="800"/>
      <c r="F597" s="1432" t="s">
        <v>1592</v>
      </c>
      <c r="G597" s="1433"/>
      <c r="H597" s="801">
        <v>0</v>
      </c>
      <c r="I597" s="801">
        <v>0</v>
      </c>
      <c r="J597" s="801">
        <v>0</v>
      </c>
      <c r="K597" s="886">
        <v>0</v>
      </c>
      <c r="L597" s="802">
        <v>0</v>
      </c>
      <c r="O597" s="805">
        <f t="shared" si="239"/>
        <v>0</v>
      </c>
      <c r="P597" s="806" t="str">
        <f t="shared" si="240"/>
        <v/>
      </c>
      <c r="Q597" s="805">
        <f t="shared" si="241"/>
        <v>0</v>
      </c>
      <c r="R597" s="806" t="str">
        <f t="shared" si="242"/>
        <v/>
      </c>
      <c r="S597" s="805"/>
      <c r="T597" s="806" t="str">
        <f t="shared" si="244"/>
        <v/>
      </c>
      <c r="U597" s="798">
        <f t="shared" si="247"/>
        <v>4</v>
      </c>
    </row>
    <row r="598" spans="1:21" ht="11.25" customHeight="1" x14ac:dyDescent="0.25">
      <c r="A598" s="799" t="s">
        <v>1593</v>
      </c>
      <c r="B598" s="782">
        <f t="shared" si="243"/>
        <v>4</v>
      </c>
      <c r="C598" s="799"/>
      <c r="D598" s="800"/>
      <c r="E598" s="800"/>
      <c r="F598" s="1432" t="s">
        <v>1594</v>
      </c>
      <c r="G598" s="1433"/>
      <c r="H598" s="801">
        <v>0</v>
      </c>
      <c r="I598" s="801">
        <v>0</v>
      </c>
      <c r="J598" s="801">
        <v>0</v>
      </c>
      <c r="K598" s="886">
        <v>0</v>
      </c>
      <c r="L598" s="802">
        <v>0</v>
      </c>
      <c r="O598" s="805">
        <f t="shared" si="239"/>
        <v>0</v>
      </c>
      <c r="P598" s="806" t="str">
        <f t="shared" si="240"/>
        <v/>
      </c>
      <c r="Q598" s="805">
        <f t="shared" si="241"/>
        <v>0</v>
      </c>
      <c r="R598" s="806" t="str">
        <f t="shared" si="242"/>
        <v/>
      </c>
      <c r="S598" s="805"/>
      <c r="T598" s="806" t="str">
        <f t="shared" si="244"/>
        <v/>
      </c>
      <c r="U598" s="798">
        <f t="shared" si="247"/>
        <v>4</v>
      </c>
    </row>
    <row r="599" spans="1:21" ht="11.25" customHeight="1" x14ac:dyDescent="0.25">
      <c r="A599" s="799" t="s">
        <v>1595</v>
      </c>
      <c r="B599" s="782">
        <f t="shared" si="243"/>
        <v>4</v>
      </c>
      <c r="C599" s="799"/>
      <c r="D599" s="800"/>
      <c r="E599" s="800"/>
      <c r="F599" s="1432" t="s">
        <v>1596</v>
      </c>
      <c r="G599" s="1433"/>
      <c r="H599" s="801">
        <v>0</v>
      </c>
      <c r="I599" s="801">
        <v>0</v>
      </c>
      <c r="J599" s="801">
        <v>0</v>
      </c>
      <c r="K599" s="886">
        <v>0</v>
      </c>
      <c r="L599" s="802">
        <v>0</v>
      </c>
      <c r="O599" s="805">
        <f t="shared" si="239"/>
        <v>0</v>
      </c>
      <c r="P599" s="806" t="str">
        <f t="shared" si="240"/>
        <v/>
      </c>
      <c r="Q599" s="805">
        <f t="shared" si="241"/>
        <v>0</v>
      </c>
      <c r="R599" s="806" t="str">
        <f t="shared" si="242"/>
        <v/>
      </c>
      <c r="S599" s="805"/>
      <c r="T599" s="806" t="str">
        <f t="shared" si="244"/>
        <v/>
      </c>
      <c r="U599" s="798">
        <f t="shared" si="247"/>
        <v>4</v>
      </c>
    </row>
    <row r="600" spans="1:21" ht="11.25" customHeight="1" x14ac:dyDescent="0.25">
      <c r="A600" s="799" t="s">
        <v>1597</v>
      </c>
      <c r="B600" s="782">
        <f t="shared" si="243"/>
        <v>4</v>
      </c>
      <c r="C600" s="799"/>
      <c r="D600" s="800"/>
      <c r="E600" s="800"/>
      <c r="F600" s="1432" t="s">
        <v>1598</v>
      </c>
      <c r="G600" s="1433"/>
      <c r="H600" s="801">
        <v>0</v>
      </c>
      <c r="I600" s="801">
        <v>0</v>
      </c>
      <c r="J600" s="801">
        <v>0</v>
      </c>
      <c r="K600" s="886">
        <v>0</v>
      </c>
      <c r="L600" s="802">
        <v>0</v>
      </c>
      <c r="O600" s="805">
        <f t="shared" si="239"/>
        <v>0</v>
      </c>
      <c r="P600" s="806" t="str">
        <f t="shared" si="240"/>
        <v/>
      </c>
      <c r="Q600" s="805">
        <f t="shared" si="241"/>
        <v>0</v>
      </c>
      <c r="R600" s="806" t="str">
        <f t="shared" si="242"/>
        <v/>
      </c>
      <c r="S600" s="805"/>
      <c r="T600" s="806" t="str">
        <f t="shared" si="244"/>
        <v/>
      </c>
      <c r="U600" s="798">
        <f t="shared" si="247"/>
        <v>4</v>
      </c>
    </row>
    <row r="601" spans="1:21" ht="11.25" customHeight="1" x14ac:dyDescent="0.25">
      <c r="A601" s="799" t="s">
        <v>1599</v>
      </c>
      <c r="B601" s="782">
        <f t="shared" si="243"/>
        <v>4</v>
      </c>
      <c r="C601" s="799"/>
      <c r="D601" s="800"/>
      <c r="E601" s="800"/>
      <c r="F601" s="1432" t="s">
        <v>1600</v>
      </c>
      <c r="G601" s="1433"/>
      <c r="H601" s="801">
        <v>0</v>
      </c>
      <c r="I601" s="801">
        <v>0</v>
      </c>
      <c r="J601" s="801">
        <v>0</v>
      </c>
      <c r="K601" s="886">
        <v>0</v>
      </c>
      <c r="L601" s="802">
        <v>0</v>
      </c>
      <c r="O601" s="805">
        <f t="shared" si="239"/>
        <v>0</v>
      </c>
      <c r="P601" s="806" t="str">
        <f t="shared" si="240"/>
        <v/>
      </c>
      <c r="Q601" s="805">
        <f t="shared" si="241"/>
        <v>0</v>
      </c>
      <c r="R601" s="806" t="str">
        <f t="shared" si="242"/>
        <v/>
      </c>
      <c r="S601" s="805"/>
      <c r="T601" s="806" t="str">
        <f t="shared" si="244"/>
        <v/>
      </c>
      <c r="U601" s="798">
        <f t="shared" si="247"/>
        <v>4</v>
      </c>
    </row>
    <row r="602" spans="1:21" ht="11.25" customHeight="1" x14ac:dyDescent="0.25">
      <c r="A602" s="799" t="s">
        <v>1601</v>
      </c>
      <c r="B602" s="782">
        <f t="shared" si="243"/>
        <v>4</v>
      </c>
      <c r="C602" s="799"/>
      <c r="D602" s="800"/>
      <c r="E602" s="800"/>
      <c r="F602" s="1432" t="s">
        <v>1602</v>
      </c>
      <c r="G602" s="1433"/>
      <c r="H602" s="801">
        <v>0</v>
      </c>
      <c r="I602" s="801">
        <v>0</v>
      </c>
      <c r="J602" s="801">
        <v>0</v>
      </c>
      <c r="K602" s="886">
        <v>0</v>
      </c>
      <c r="L602" s="802">
        <v>0</v>
      </c>
      <c r="O602" s="805">
        <f t="shared" si="239"/>
        <v>0</v>
      </c>
      <c r="P602" s="806" t="str">
        <f t="shared" si="240"/>
        <v/>
      </c>
      <c r="Q602" s="805">
        <f t="shared" si="241"/>
        <v>0</v>
      </c>
      <c r="R602" s="806" t="str">
        <f t="shared" si="242"/>
        <v/>
      </c>
      <c r="S602" s="805"/>
      <c r="T602" s="806" t="str">
        <f t="shared" si="244"/>
        <v/>
      </c>
      <c r="U602" s="798">
        <f t="shared" si="247"/>
        <v>4</v>
      </c>
    </row>
    <row r="603" spans="1:21" ht="11.25" customHeight="1" x14ac:dyDescent="0.25">
      <c r="A603" s="799" t="s">
        <v>1603</v>
      </c>
      <c r="B603" s="782">
        <f t="shared" si="243"/>
        <v>4</v>
      </c>
      <c r="C603" s="799"/>
      <c r="D603" s="800"/>
      <c r="E603" s="800"/>
      <c r="F603" s="1432" t="s">
        <v>1604</v>
      </c>
      <c r="G603" s="1433"/>
      <c r="H603" s="801">
        <v>0</v>
      </c>
      <c r="I603" s="801">
        <v>0</v>
      </c>
      <c r="J603" s="801">
        <v>0</v>
      </c>
      <c r="K603" s="886">
        <v>0</v>
      </c>
      <c r="L603" s="802">
        <v>0</v>
      </c>
      <c r="O603" s="805">
        <f t="shared" si="239"/>
        <v>0</v>
      </c>
      <c r="P603" s="806" t="str">
        <f t="shared" si="240"/>
        <v/>
      </c>
      <c r="Q603" s="805">
        <f t="shared" si="241"/>
        <v>0</v>
      </c>
      <c r="R603" s="806" t="str">
        <f t="shared" si="242"/>
        <v/>
      </c>
      <c r="S603" s="805"/>
      <c r="T603" s="806" t="str">
        <f t="shared" si="244"/>
        <v/>
      </c>
      <c r="U603" s="798">
        <f t="shared" si="247"/>
        <v>4</v>
      </c>
    </row>
    <row r="604" spans="1:21" ht="11.25" customHeight="1" x14ac:dyDescent="0.25">
      <c r="A604" s="792" t="s">
        <v>1605</v>
      </c>
      <c r="B604" s="782">
        <f t="shared" si="243"/>
        <v>3</v>
      </c>
      <c r="C604" s="792"/>
      <c r="D604" s="793"/>
      <c r="E604" s="793"/>
      <c r="F604" s="1430" t="s">
        <v>1606</v>
      </c>
      <c r="G604" s="1431"/>
      <c r="H604" s="794">
        <f t="shared" ref="H604" si="250">H605+H610+H611+H612+H613+H614+H615+H616+H617</f>
        <v>-48844070</v>
      </c>
      <c r="I604" s="794">
        <f>I605+I610+I611+I612+I613+I614+I615+I616+I617</f>
        <v>-41891480</v>
      </c>
      <c r="J604" s="794">
        <f>J605+J610+J611+J612+J613+J614+J615+J616+J617</f>
        <v>-20000000</v>
      </c>
      <c r="K604" s="795">
        <f>K605+K610+K611+K612+K613+K614+K615+K616+K617</f>
        <v>-39347603</v>
      </c>
      <c r="L604" s="796">
        <f>L605+L610+L611+L612+L613+L614+L615+L616+L617</f>
        <v>-7500000</v>
      </c>
      <c r="O604" s="649">
        <f t="shared" si="239"/>
        <v>-12500000</v>
      </c>
      <c r="P604" s="797">
        <f t="shared" si="240"/>
        <v>0.375</v>
      </c>
      <c r="Q604" s="649">
        <f t="shared" si="241"/>
        <v>-34391480</v>
      </c>
      <c r="R604" s="797">
        <f t="shared" si="242"/>
        <v>0.17903401837318711</v>
      </c>
      <c r="S604" s="649">
        <f t="shared" ref="S604:S605" si="251">-L604+K604</f>
        <v>-31847603</v>
      </c>
      <c r="T604" s="797">
        <f t="shared" si="244"/>
        <v>0.19060881548489753</v>
      </c>
      <c r="U604" s="798">
        <f t="shared" si="247"/>
        <v>3</v>
      </c>
    </row>
    <row r="605" spans="1:21" ht="11.25" customHeight="1" x14ac:dyDescent="0.25">
      <c r="A605" s="799" t="s">
        <v>98</v>
      </c>
      <c r="B605" s="782">
        <f t="shared" si="243"/>
        <v>4</v>
      </c>
      <c r="C605" s="799"/>
      <c r="D605" s="800"/>
      <c r="E605" s="800"/>
      <c r="F605" s="1432" t="s">
        <v>1607</v>
      </c>
      <c r="G605" s="1433"/>
      <c r="H605" s="801">
        <f t="shared" ref="H605" si="252">+H606</f>
        <v>-48844070</v>
      </c>
      <c r="I605" s="801">
        <f>+I606</f>
        <v>-41891480</v>
      </c>
      <c r="J605" s="801">
        <f>+J606</f>
        <v>-20000000</v>
      </c>
      <c r="K605" s="886">
        <v>-39347603</v>
      </c>
      <c r="L605" s="802">
        <v>-7500000</v>
      </c>
      <c r="O605" s="805">
        <f t="shared" si="239"/>
        <v>-12500000</v>
      </c>
      <c r="P605" s="806">
        <f t="shared" si="240"/>
        <v>0.375</v>
      </c>
      <c r="Q605" s="805">
        <f t="shared" si="241"/>
        <v>-34391480</v>
      </c>
      <c r="R605" s="806">
        <f t="shared" si="242"/>
        <v>0.17903401837318711</v>
      </c>
      <c r="S605" s="805">
        <f t="shared" si="251"/>
        <v>-31847603</v>
      </c>
      <c r="T605" s="806">
        <f t="shared" si="244"/>
        <v>0.19060881548489753</v>
      </c>
      <c r="U605" s="798">
        <f t="shared" si="247"/>
        <v>4</v>
      </c>
    </row>
    <row r="606" spans="1:21" ht="11.25" customHeight="1" x14ac:dyDescent="0.25">
      <c r="A606" s="807" t="s">
        <v>1608</v>
      </c>
      <c r="B606" s="782">
        <f t="shared" si="243"/>
        <v>7</v>
      </c>
      <c r="C606" s="807"/>
      <c r="D606" s="808"/>
      <c r="E606" s="808"/>
      <c r="F606" s="1423" t="s">
        <v>1609</v>
      </c>
      <c r="G606" s="1424"/>
      <c r="H606" s="809">
        <f t="shared" ref="H606" si="253">SUM(H607:H609)</f>
        <v>-48844070</v>
      </c>
      <c r="I606" s="809">
        <f>SUM(I607:I609)</f>
        <v>-41891480</v>
      </c>
      <c r="J606" s="809">
        <f>SUM(J607:J609)</f>
        <v>-20000000</v>
      </c>
      <c r="K606" s="810">
        <f>SUM(K607:K609)</f>
        <v>0</v>
      </c>
      <c r="L606" s="811">
        <v>-7500000</v>
      </c>
      <c r="O606" s="649">
        <f t="shared" si="239"/>
        <v>-12500000</v>
      </c>
      <c r="P606" s="797">
        <f t="shared" si="240"/>
        <v>0.375</v>
      </c>
      <c r="Q606" s="649">
        <f t="shared" si="241"/>
        <v>-34391480</v>
      </c>
      <c r="R606" s="797">
        <f t="shared" si="242"/>
        <v>0.17903401837318711</v>
      </c>
      <c r="S606" s="649"/>
      <c r="T606" s="797" t="str">
        <f t="shared" si="244"/>
        <v/>
      </c>
      <c r="U606" s="798">
        <f t="shared" si="247"/>
        <v>7</v>
      </c>
    </row>
    <row r="607" spans="1:21" ht="11.25" customHeight="1" x14ac:dyDescent="0.25">
      <c r="A607" s="814" t="s">
        <v>1610</v>
      </c>
      <c r="B607" s="782">
        <f t="shared" si="243"/>
        <v>11</v>
      </c>
      <c r="C607" s="815"/>
      <c r="D607" s="733"/>
      <c r="E607" s="733"/>
      <c r="F607" s="1421" t="s">
        <v>1611</v>
      </c>
      <c r="G607" s="1422"/>
      <c r="H607" s="816">
        <v>-46429280</v>
      </c>
      <c r="I607" s="816">
        <v>-52124570</v>
      </c>
      <c r="J607" s="816">
        <v>0</v>
      </c>
      <c r="K607" s="817">
        <v>0</v>
      </c>
      <c r="L607" s="818"/>
      <c r="O607" s="649">
        <f t="shared" si="239"/>
        <v>0</v>
      </c>
      <c r="P607" s="797" t="str">
        <f t="shared" si="240"/>
        <v/>
      </c>
      <c r="Q607" s="649">
        <f t="shared" si="241"/>
        <v>-52124570</v>
      </c>
      <c r="R607" s="797">
        <f t="shared" si="242"/>
        <v>0</v>
      </c>
      <c r="S607" s="649"/>
      <c r="T607" s="797" t="str">
        <f t="shared" si="244"/>
        <v/>
      </c>
      <c r="U607" s="798">
        <f t="shared" si="247"/>
        <v>11</v>
      </c>
    </row>
    <row r="608" spans="1:21" ht="11.25" customHeight="1" x14ac:dyDescent="0.25">
      <c r="A608" s="814" t="s">
        <v>1612</v>
      </c>
      <c r="B608" s="782">
        <f t="shared" si="243"/>
        <v>11</v>
      </c>
      <c r="C608" s="815"/>
      <c r="D608" s="733"/>
      <c r="E608" s="733"/>
      <c r="F608" s="1421" t="s">
        <v>1613</v>
      </c>
      <c r="G608" s="1422"/>
      <c r="H608" s="816">
        <v>50710000</v>
      </c>
      <c r="I608" s="816">
        <v>53124790</v>
      </c>
      <c r="J608" s="816">
        <v>0</v>
      </c>
      <c r="K608" s="817">
        <v>0</v>
      </c>
      <c r="L608" s="818"/>
      <c r="O608" s="649">
        <f t="shared" si="239"/>
        <v>0</v>
      </c>
      <c r="P608" s="797" t="str">
        <f t="shared" si="240"/>
        <v/>
      </c>
      <c r="Q608" s="649">
        <f t="shared" si="241"/>
        <v>53124790</v>
      </c>
      <c r="R608" s="797">
        <f t="shared" si="242"/>
        <v>0</v>
      </c>
      <c r="S608" s="649"/>
      <c r="T608" s="797" t="str">
        <f t="shared" si="244"/>
        <v/>
      </c>
      <c r="U608" s="798">
        <f t="shared" si="247"/>
        <v>11</v>
      </c>
    </row>
    <row r="609" spans="1:21" ht="11.25" customHeight="1" x14ac:dyDescent="0.25">
      <c r="A609" s="814" t="s">
        <v>1614</v>
      </c>
      <c r="B609" s="782">
        <f t="shared" si="243"/>
        <v>11</v>
      </c>
      <c r="C609" s="822" t="s">
        <v>365</v>
      </c>
      <c r="D609" s="823" t="s">
        <v>433</v>
      </c>
      <c r="E609" s="823" t="s">
        <v>366</v>
      </c>
      <c r="F609" s="1421" t="s">
        <v>1615</v>
      </c>
      <c r="G609" s="1422"/>
      <c r="H609" s="816">
        <v>-53124790</v>
      </c>
      <c r="I609" s="816">
        <v>-42891700</v>
      </c>
      <c r="J609" s="816">
        <v>-20000000</v>
      </c>
      <c r="K609" s="817">
        <v>0</v>
      </c>
      <c r="L609" s="818">
        <v>-7500000</v>
      </c>
      <c r="O609" s="649">
        <f t="shared" si="239"/>
        <v>-12500000</v>
      </c>
      <c r="P609" s="797">
        <f t="shared" si="240"/>
        <v>0.375</v>
      </c>
      <c r="Q609" s="649">
        <f t="shared" si="241"/>
        <v>-35391700</v>
      </c>
      <c r="R609" s="797">
        <f t="shared" si="242"/>
        <v>0.17485900535534846</v>
      </c>
      <c r="S609" s="649"/>
      <c r="T609" s="797" t="str">
        <f t="shared" si="244"/>
        <v/>
      </c>
      <c r="U609" s="798">
        <f t="shared" si="247"/>
        <v>11</v>
      </c>
    </row>
    <row r="610" spans="1:21" ht="11.25" customHeight="1" x14ac:dyDescent="0.25">
      <c r="A610" s="799" t="s">
        <v>1616</v>
      </c>
      <c r="B610" s="782">
        <f t="shared" si="243"/>
        <v>4</v>
      </c>
      <c r="C610" s="799"/>
      <c r="D610" s="800"/>
      <c r="E610" s="800"/>
      <c r="F610" s="1432" t="s">
        <v>1617</v>
      </c>
      <c r="G610" s="1433"/>
      <c r="H610" s="801">
        <v>0</v>
      </c>
      <c r="I610" s="801">
        <v>0</v>
      </c>
      <c r="J610" s="801">
        <v>0</v>
      </c>
      <c r="K610" s="886">
        <v>0</v>
      </c>
      <c r="L610" s="802">
        <v>0</v>
      </c>
      <c r="O610" s="805">
        <f t="shared" si="239"/>
        <v>0</v>
      </c>
      <c r="P610" s="806" t="str">
        <f t="shared" si="240"/>
        <v/>
      </c>
      <c r="Q610" s="805">
        <f t="shared" si="241"/>
        <v>0</v>
      </c>
      <c r="R610" s="806" t="str">
        <f t="shared" si="242"/>
        <v/>
      </c>
      <c r="S610" s="805"/>
      <c r="T610" s="806" t="str">
        <f t="shared" si="244"/>
        <v/>
      </c>
      <c r="U610" s="798">
        <f t="shared" si="247"/>
        <v>4</v>
      </c>
    </row>
    <row r="611" spans="1:21" ht="11.25" customHeight="1" x14ac:dyDescent="0.25">
      <c r="A611" s="799" t="s">
        <v>1618</v>
      </c>
      <c r="B611" s="782">
        <f t="shared" si="243"/>
        <v>4</v>
      </c>
      <c r="C611" s="799"/>
      <c r="D611" s="800"/>
      <c r="E611" s="800"/>
      <c r="F611" s="1432" t="s">
        <v>1619</v>
      </c>
      <c r="G611" s="1433"/>
      <c r="H611" s="801">
        <v>0</v>
      </c>
      <c r="I611" s="801">
        <v>0</v>
      </c>
      <c r="J611" s="801">
        <v>0</v>
      </c>
      <c r="K611" s="886">
        <v>0</v>
      </c>
      <c r="L611" s="802">
        <v>0</v>
      </c>
      <c r="O611" s="805">
        <f t="shared" si="239"/>
        <v>0</v>
      </c>
      <c r="P611" s="806" t="str">
        <f t="shared" si="240"/>
        <v/>
      </c>
      <c r="Q611" s="805">
        <f t="shared" si="241"/>
        <v>0</v>
      </c>
      <c r="R611" s="806" t="str">
        <f t="shared" si="242"/>
        <v/>
      </c>
      <c r="S611" s="805"/>
      <c r="T611" s="806" t="str">
        <f t="shared" si="244"/>
        <v/>
      </c>
      <c r="U611" s="798">
        <f t="shared" si="247"/>
        <v>4</v>
      </c>
    </row>
    <row r="612" spans="1:21" ht="11.25" customHeight="1" x14ac:dyDescent="0.25">
      <c r="A612" s="799" t="s">
        <v>1620</v>
      </c>
      <c r="B612" s="782">
        <f t="shared" si="243"/>
        <v>4</v>
      </c>
      <c r="C612" s="799"/>
      <c r="D612" s="800"/>
      <c r="E612" s="800"/>
      <c r="F612" s="1432" t="s">
        <v>1621</v>
      </c>
      <c r="G612" s="1433"/>
      <c r="H612" s="801">
        <v>0</v>
      </c>
      <c r="I612" s="801">
        <v>0</v>
      </c>
      <c r="J612" s="801">
        <v>0</v>
      </c>
      <c r="K612" s="886">
        <v>0</v>
      </c>
      <c r="L612" s="802">
        <v>0</v>
      </c>
      <c r="O612" s="805">
        <f t="shared" si="239"/>
        <v>0</v>
      </c>
      <c r="P612" s="806" t="str">
        <f t="shared" si="240"/>
        <v/>
      </c>
      <c r="Q612" s="805">
        <f t="shared" si="241"/>
        <v>0</v>
      </c>
      <c r="R612" s="806" t="str">
        <f t="shared" si="242"/>
        <v/>
      </c>
      <c r="S612" s="805"/>
      <c r="T612" s="806" t="str">
        <f t="shared" si="244"/>
        <v/>
      </c>
      <c r="U612" s="798">
        <f t="shared" si="247"/>
        <v>4</v>
      </c>
    </row>
    <row r="613" spans="1:21" ht="11.25" customHeight="1" x14ac:dyDescent="0.25">
      <c r="A613" s="799" t="s">
        <v>1622</v>
      </c>
      <c r="B613" s="782">
        <f t="shared" si="243"/>
        <v>4</v>
      </c>
      <c r="C613" s="799"/>
      <c r="D613" s="800"/>
      <c r="E613" s="800"/>
      <c r="F613" s="1432" t="s">
        <v>1623</v>
      </c>
      <c r="G613" s="1433"/>
      <c r="H613" s="801">
        <v>0</v>
      </c>
      <c r="I613" s="801">
        <v>0</v>
      </c>
      <c r="J613" s="801">
        <v>0</v>
      </c>
      <c r="K613" s="886">
        <v>0</v>
      </c>
      <c r="L613" s="802">
        <v>0</v>
      </c>
      <c r="O613" s="805">
        <f t="shared" si="239"/>
        <v>0</v>
      </c>
      <c r="P613" s="806" t="str">
        <f t="shared" si="240"/>
        <v/>
      </c>
      <c r="Q613" s="805">
        <f t="shared" si="241"/>
        <v>0</v>
      </c>
      <c r="R613" s="806" t="str">
        <f t="shared" si="242"/>
        <v/>
      </c>
      <c r="S613" s="805"/>
      <c r="T613" s="806" t="str">
        <f t="shared" si="244"/>
        <v/>
      </c>
      <c r="U613" s="798">
        <f t="shared" si="247"/>
        <v>4</v>
      </c>
    </row>
    <row r="614" spans="1:21" ht="11.25" customHeight="1" x14ac:dyDescent="0.25">
      <c r="A614" s="799" t="s">
        <v>1624</v>
      </c>
      <c r="B614" s="782">
        <f t="shared" si="243"/>
        <v>4</v>
      </c>
      <c r="C614" s="799"/>
      <c r="D614" s="800"/>
      <c r="E614" s="800"/>
      <c r="F614" s="1432" t="s">
        <v>1625</v>
      </c>
      <c r="G614" s="1433"/>
      <c r="H614" s="801">
        <v>0</v>
      </c>
      <c r="I614" s="801">
        <v>0</v>
      </c>
      <c r="J614" s="801">
        <v>0</v>
      </c>
      <c r="K614" s="886">
        <v>0</v>
      </c>
      <c r="L614" s="802">
        <v>0</v>
      </c>
      <c r="O614" s="805">
        <f t="shared" si="239"/>
        <v>0</v>
      </c>
      <c r="P614" s="806" t="str">
        <f t="shared" si="240"/>
        <v/>
      </c>
      <c r="Q614" s="805">
        <f t="shared" si="241"/>
        <v>0</v>
      </c>
      <c r="R614" s="806" t="str">
        <f t="shared" si="242"/>
        <v/>
      </c>
      <c r="S614" s="805"/>
      <c r="T614" s="806" t="str">
        <f t="shared" si="244"/>
        <v/>
      </c>
      <c r="U614" s="798">
        <f t="shared" si="247"/>
        <v>4</v>
      </c>
    </row>
    <row r="615" spans="1:21" ht="11.25" customHeight="1" x14ac:dyDescent="0.25">
      <c r="A615" s="799" t="s">
        <v>1626</v>
      </c>
      <c r="B615" s="782">
        <f t="shared" si="243"/>
        <v>4</v>
      </c>
      <c r="C615" s="799"/>
      <c r="D615" s="800"/>
      <c r="E615" s="800"/>
      <c r="F615" s="1432" t="s">
        <v>1627</v>
      </c>
      <c r="G615" s="1433"/>
      <c r="H615" s="801">
        <v>0</v>
      </c>
      <c r="I615" s="801">
        <v>0</v>
      </c>
      <c r="J615" s="801">
        <v>0</v>
      </c>
      <c r="K615" s="886">
        <v>0</v>
      </c>
      <c r="L615" s="802">
        <v>0</v>
      </c>
      <c r="O615" s="805">
        <f t="shared" si="239"/>
        <v>0</v>
      </c>
      <c r="P615" s="806" t="str">
        <f t="shared" si="240"/>
        <v/>
      </c>
      <c r="Q615" s="805">
        <f t="shared" si="241"/>
        <v>0</v>
      </c>
      <c r="R615" s="806" t="str">
        <f t="shared" si="242"/>
        <v/>
      </c>
      <c r="S615" s="805"/>
      <c r="T615" s="806" t="str">
        <f t="shared" si="244"/>
        <v/>
      </c>
      <c r="U615" s="798">
        <f t="shared" si="247"/>
        <v>4</v>
      </c>
    </row>
    <row r="616" spans="1:21" ht="11.25" customHeight="1" x14ac:dyDescent="0.25">
      <c r="A616" s="799" t="s">
        <v>1628</v>
      </c>
      <c r="B616" s="782">
        <f t="shared" si="243"/>
        <v>4</v>
      </c>
      <c r="C616" s="799"/>
      <c r="D616" s="800"/>
      <c r="E616" s="800"/>
      <c r="F616" s="1432" t="s">
        <v>1629</v>
      </c>
      <c r="G616" s="1433"/>
      <c r="H616" s="801">
        <v>0</v>
      </c>
      <c r="I616" s="801">
        <v>0</v>
      </c>
      <c r="J616" s="801">
        <v>0</v>
      </c>
      <c r="K616" s="886">
        <v>0</v>
      </c>
      <c r="L616" s="802">
        <v>0</v>
      </c>
      <c r="O616" s="805">
        <f t="shared" si="239"/>
        <v>0</v>
      </c>
      <c r="P616" s="806" t="str">
        <f t="shared" si="240"/>
        <v/>
      </c>
      <c r="Q616" s="805">
        <f t="shared" si="241"/>
        <v>0</v>
      </c>
      <c r="R616" s="806" t="str">
        <f t="shared" si="242"/>
        <v/>
      </c>
      <c r="S616" s="805"/>
      <c r="T616" s="806" t="str">
        <f t="shared" si="244"/>
        <v/>
      </c>
      <c r="U616" s="798">
        <f t="shared" si="247"/>
        <v>4</v>
      </c>
    </row>
    <row r="617" spans="1:21" ht="11.25" customHeight="1" x14ac:dyDescent="0.25">
      <c r="A617" s="799" t="s">
        <v>1630</v>
      </c>
      <c r="B617" s="782">
        <f t="shared" si="243"/>
        <v>4</v>
      </c>
      <c r="C617" s="799"/>
      <c r="D617" s="800"/>
      <c r="E617" s="800"/>
      <c r="F617" s="1432" t="s">
        <v>1631</v>
      </c>
      <c r="G617" s="1433"/>
      <c r="H617" s="801">
        <v>0</v>
      </c>
      <c r="I617" s="801">
        <v>0</v>
      </c>
      <c r="J617" s="801">
        <v>0</v>
      </c>
      <c r="K617" s="886">
        <v>0</v>
      </c>
      <c r="L617" s="802">
        <v>0</v>
      </c>
      <c r="O617" s="805">
        <f t="shared" si="239"/>
        <v>0</v>
      </c>
      <c r="P617" s="806" t="str">
        <f t="shared" si="240"/>
        <v/>
      </c>
      <c r="Q617" s="805">
        <f t="shared" si="241"/>
        <v>0</v>
      </c>
      <c r="R617" s="806" t="str">
        <f t="shared" si="242"/>
        <v/>
      </c>
      <c r="S617" s="805"/>
      <c r="T617" s="806" t="str">
        <f t="shared" si="244"/>
        <v/>
      </c>
      <c r="U617" s="798">
        <f t="shared" si="247"/>
        <v>4</v>
      </c>
    </row>
    <row r="618" spans="1:21" s="901" customFormat="1" ht="15" customHeight="1" x14ac:dyDescent="0.25">
      <c r="A618" s="894" t="s">
        <v>1632</v>
      </c>
      <c r="B618" s="782">
        <f t="shared" si="243"/>
        <v>2</v>
      </c>
      <c r="C618" s="894"/>
      <c r="D618" s="895"/>
      <c r="E618" s="895"/>
      <c r="F618" s="1448" t="s">
        <v>1633</v>
      </c>
      <c r="G618" s="1449"/>
      <c r="H618" s="896">
        <f>H619+H707+H709+H714+H794+H797+H813+H829+H834</f>
        <v>5951585513.2200012</v>
      </c>
      <c r="I618" s="896">
        <f>I619+I707+I709+I714+I794+I797+I813+I829+I834</f>
        <v>6702755427.2400122</v>
      </c>
      <c r="J618" s="896">
        <f>J619+J707+J709+J714+J794+J797+J813+J829+J834</f>
        <v>7003666287.1932421</v>
      </c>
      <c r="K618" s="897">
        <f>K619+K707+K709+K714+K794+K797+K813+K829+K834</f>
        <v>7302784441.5436001</v>
      </c>
      <c r="L618" s="898">
        <f>L619+L707+L709+L714+L794+L797+L813+L829+L834</f>
        <v>7718184108.2414999</v>
      </c>
      <c r="M618" s="827"/>
      <c r="N618" s="827"/>
      <c r="O618" s="899">
        <f t="shared" ref="O618:O681" si="254">+L618-J618</f>
        <v>714517821.04825783</v>
      </c>
      <c r="P618" s="900">
        <f t="shared" si="240"/>
        <v>1.1020205406352399</v>
      </c>
      <c r="Q618" s="899">
        <f t="shared" ref="Q618:Q681" si="255">+L618-I618</f>
        <v>1015428681.0014877</v>
      </c>
      <c r="R618" s="900">
        <f t="shared" si="242"/>
        <v>1.1514942163747739</v>
      </c>
      <c r="S618" s="899">
        <f>L618-K618</f>
        <v>415399666.69789982</v>
      </c>
      <c r="T618" s="900">
        <f t="shared" si="244"/>
        <v>1.0568823672700514</v>
      </c>
      <c r="U618" s="901">
        <f t="shared" si="247"/>
        <v>2</v>
      </c>
    </row>
    <row r="619" spans="1:21" s="901" customFormat="1" ht="15" customHeight="1" x14ac:dyDescent="0.25">
      <c r="A619" s="902" t="s">
        <v>1634</v>
      </c>
      <c r="B619" s="782">
        <f t="shared" si="243"/>
        <v>3</v>
      </c>
      <c r="C619" s="902"/>
      <c r="D619" s="903"/>
      <c r="E619" s="903"/>
      <c r="F619" s="1450" t="s">
        <v>1635</v>
      </c>
      <c r="G619" s="1451"/>
      <c r="H619" s="904">
        <f t="shared" ref="H619:L619" si="256">H620+H621+H673+H696+H704</f>
        <v>5712012804.5200005</v>
      </c>
      <c r="I619" s="904">
        <f t="shared" si="256"/>
        <v>6273087326.7900114</v>
      </c>
      <c r="J619" s="904">
        <f t="shared" si="256"/>
        <v>6603246878.1679716</v>
      </c>
      <c r="K619" s="905">
        <f t="shared" si="256"/>
        <v>6880462915</v>
      </c>
      <c r="L619" s="906">
        <f t="shared" si="256"/>
        <v>7316258588.2414999</v>
      </c>
      <c r="M619" s="827"/>
      <c r="N619" s="827"/>
      <c r="O619" s="899">
        <f t="shared" si="254"/>
        <v>713011710.07352829</v>
      </c>
      <c r="P619" s="900">
        <f t="shared" si="240"/>
        <v>1.1079789569023881</v>
      </c>
      <c r="Q619" s="899">
        <f t="shared" si="255"/>
        <v>1043171261.4514885</v>
      </c>
      <c r="R619" s="900">
        <f t="shared" si="242"/>
        <v>1.1662931196568067</v>
      </c>
      <c r="S619" s="899">
        <f t="shared" ref="S619:S621" si="257">L619-K619</f>
        <v>435795673.2414999</v>
      </c>
      <c r="T619" s="900">
        <f t="shared" si="244"/>
        <v>1.0633381327136329</v>
      </c>
      <c r="U619" s="901">
        <f t="shared" si="247"/>
        <v>3</v>
      </c>
    </row>
    <row r="620" spans="1:21" s="901" customFormat="1" ht="15" customHeight="1" x14ac:dyDescent="0.25">
      <c r="A620" s="907" t="s">
        <v>1636</v>
      </c>
      <c r="B620" s="782">
        <f t="shared" si="243"/>
        <v>4</v>
      </c>
      <c r="C620" s="907"/>
      <c r="D620" s="908"/>
      <c r="E620" s="908"/>
      <c r="F620" s="1446" t="s">
        <v>1637</v>
      </c>
      <c r="G620" s="1447"/>
      <c r="H620" s="909">
        <v>0</v>
      </c>
      <c r="I620" s="909">
        <v>0</v>
      </c>
      <c r="J620" s="909">
        <v>0</v>
      </c>
      <c r="K620" s="910">
        <v>0</v>
      </c>
      <c r="L620" s="911">
        <f t="shared" ref="L620" si="258">(K620/8)*12</f>
        <v>0</v>
      </c>
      <c r="M620" s="899"/>
      <c r="N620" s="899"/>
      <c r="O620" s="912">
        <f t="shared" si="254"/>
        <v>0</v>
      </c>
      <c r="P620" s="913" t="str">
        <f t="shared" si="240"/>
        <v/>
      </c>
      <c r="Q620" s="912">
        <f t="shared" si="255"/>
        <v>0</v>
      </c>
      <c r="R620" s="913" t="str">
        <f t="shared" si="242"/>
        <v/>
      </c>
      <c r="S620" s="912">
        <f t="shared" si="257"/>
        <v>0</v>
      </c>
      <c r="T620" s="913" t="str">
        <f t="shared" si="244"/>
        <v/>
      </c>
      <c r="U620" s="901">
        <f t="shared" si="247"/>
        <v>4</v>
      </c>
    </row>
    <row r="621" spans="1:21" s="901" customFormat="1" ht="15" customHeight="1" x14ac:dyDescent="0.25">
      <c r="A621" s="907" t="s">
        <v>100</v>
      </c>
      <c r="B621" s="782">
        <f t="shared" si="243"/>
        <v>4</v>
      </c>
      <c r="C621" s="907"/>
      <c r="D621" s="908"/>
      <c r="E621" s="908"/>
      <c r="F621" s="1446" t="s">
        <v>1638</v>
      </c>
      <c r="G621" s="1447"/>
      <c r="H621" s="909">
        <f t="shared" ref="H621:L621" si="259">H622+H629+H633+H640+H651+H654+H659+H662+H664+H670</f>
        <v>5307938210.0900002</v>
      </c>
      <c r="I621" s="909">
        <f t="shared" si="259"/>
        <v>5833749282.6500111</v>
      </c>
      <c r="J621" s="909">
        <f t="shared" si="259"/>
        <v>6146617878.1679716</v>
      </c>
      <c r="K621" s="914">
        <v>6417685648</v>
      </c>
      <c r="L621" s="915">
        <f t="shared" si="259"/>
        <v>6833450433</v>
      </c>
      <c r="M621" s="899"/>
      <c r="N621" s="899"/>
      <c r="O621" s="912">
        <f t="shared" si="254"/>
        <v>686832554.83202839</v>
      </c>
      <c r="P621" s="913">
        <f t="shared" si="240"/>
        <v>1.1117415411931777</v>
      </c>
      <c r="Q621" s="912">
        <f t="shared" si="255"/>
        <v>999701150.34998894</v>
      </c>
      <c r="R621" s="913">
        <f t="shared" si="242"/>
        <v>1.171365120767732</v>
      </c>
      <c r="S621" s="912">
        <f t="shared" si="257"/>
        <v>415764785</v>
      </c>
      <c r="T621" s="913">
        <f t="shared" si="244"/>
        <v>1.0647842240651921</v>
      </c>
      <c r="U621" s="901">
        <f t="shared" si="247"/>
        <v>4</v>
      </c>
    </row>
    <row r="622" spans="1:21" ht="11.25" customHeight="1" x14ac:dyDescent="0.25">
      <c r="A622" s="859" t="s">
        <v>1639</v>
      </c>
      <c r="B622" s="782">
        <f t="shared" si="243"/>
        <v>7</v>
      </c>
      <c r="C622" s="859"/>
      <c r="D622" s="916"/>
      <c r="E622" s="916"/>
      <c r="F622" s="1442" t="s">
        <v>1640</v>
      </c>
      <c r="G622" s="1443"/>
      <c r="H622" s="861">
        <f t="shared" ref="H622:L622" si="260">SUM(H623:H628)</f>
        <v>40780302.939999998</v>
      </c>
      <c r="I622" s="861">
        <f t="shared" si="260"/>
        <v>47495394.68999999</v>
      </c>
      <c r="J622" s="861">
        <f t="shared" si="260"/>
        <v>46618158.978544928</v>
      </c>
      <c r="K622" s="917"/>
      <c r="L622" s="863">
        <f t="shared" si="260"/>
        <v>51600000</v>
      </c>
      <c r="M622" s="899"/>
      <c r="N622" s="899"/>
      <c r="O622" s="649">
        <f t="shared" si="254"/>
        <v>4981841.0214550719</v>
      </c>
      <c r="P622" s="797">
        <f t="shared" si="240"/>
        <v>1.1068648168570505</v>
      </c>
      <c r="Q622" s="649">
        <f t="shared" si="255"/>
        <v>4104605.3100000098</v>
      </c>
      <c r="R622" s="797">
        <f t="shared" si="242"/>
        <v>1.0864211222328093</v>
      </c>
      <c r="S622" s="649"/>
      <c r="T622" s="797" t="str">
        <f t="shared" si="244"/>
        <v/>
      </c>
      <c r="U622" s="798">
        <f t="shared" si="247"/>
        <v>7</v>
      </c>
    </row>
    <row r="623" spans="1:21" ht="11.25" customHeight="1" x14ac:dyDescent="0.25">
      <c r="A623" s="814" t="s">
        <v>1641</v>
      </c>
      <c r="B623" s="782">
        <f t="shared" si="243"/>
        <v>11</v>
      </c>
      <c r="C623" s="822" t="s">
        <v>365</v>
      </c>
      <c r="D623" s="823" t="s">
        <v>433</v>
      </c>
      <c r="E623" s="823" t="s">
        <v>366</v>
      </c>
      <c r="F623" s="1421" t="s">
        <v>1642</v>
      </c>
      <c r="G623" s="1422"/>
      <c r="H623" s="816">
        <v>4854040.51</v>
      </c>
      <c r="I623" s="816">
        <v>4813977.62</v>
      </c>
      <c r="J623" s="816">
        <v>4900189.7009195602</v>
      </c>
      <c r="K623" s="817">
        <v>0</v>
      </c>
      <c r="L623" s="824">
        <v>4200000</v>
      </c>
      <c r="M623" s="899"/>
      <c r="N623" s="899"/>
      <c r="O623" s="649">
        <f t="shared" si="254"/>
        <v>-700189.70091956016</v>
      </c>
      <c r="P623" s="797">
        <f t="shared" si="240"/>
        <v>0.85710967459317666</v>
      </c>
      <c r="Q623" s="649">
        <f t="shared" si="255"/>
        <v>-613977.62000000011</v>
      </c>
      <c r="R623" s="797">
        <f t="shared" si="242"/>
        <v>0.87245939460765498</v>
      </c>
      <c r="S623" s="649"/>
      <c r="T623" s="797" t="str">
        <f t="shared" si="244"/>
        <v/>
      </c>
      <c r="U623" s="798">
        <f t="shared" si="247"/>
        <v>11</v>
      </c>
    </row>
    <row r="624" spans="1:21" ht="11.25" customHeight="1" x14ac:dyDescent="0.25">
      <c r="A624" s="814" t="s">
        <v>1643</v>
      </c>
      <c r="B624" s="782">
        <f t="shared" si="243"/>
        <v>11</v>
      </c>
      <c r="C624" s="822" t="s">
        <v>365</v>
      </c>
      <c r="D624" s="823" t="s">
        <v>433</v>
      </c>
      <c r="E624" s="823" t="s">
        <v>366</v>
      </c>
      <c r="F624" s="1421" t="s">
        <v>1644</v>
      </c>
      <c r="G624" s="1422"/>
      <c r="H624" s="816">
        <v>967636.38</v>
      </c>
      <c r="I624" s="816">
        <v>1068144.72</v>
      </c>
      <c r="J624" s="816">
        <v>1149599.9999999399</v>
      </c>
      <c r="K624" s="817">
        <v>0</v>
      </c>
      <c r="L624" s="824">
        <v>1150000</v>
      </c>
      <c r="O624" s="649">
        <f t="shared" si="254"/>
        <v>400.00000006007031</v>
      </c>
      <c r="P624" s="797">
        <f t="shared" si="240"/>
        <v>1.0003479471120913</v>
      </c>
      <c r="Q624" s="649">
        <f t="shared" si="255"/>
        <v>81855.280000000028</v>
      </c>
      <c r="R624" s="797">
        <f t="shared" si="242"/>
        <v>1.0766331363787485</v>
      </c>
      <c r="S624" s="649"/>
      <c r="T624" s="797" t="str">
        <f t="shared" si="244"/>
        <v/>
      </c>
      <c r="U624" s="798">
        <f t="shared" si="247"/>
        <v>11</v>
      </c>
    </row>
    <row r="625" spans="1:21" ht="11.25" customHeight="1" x14ac:dyDescent="0.25">
      <c r="A625" s="814" t="s">
        <v>1645</v>
      </c>
      <c r="B625" s="782">
        <f t="shared" si="243"/>
        <v>11</v>
      </c>
      <c r="C625" s="822" t="s">
        <v>365</v>
      </c>
      <c r="D625" s="823" t="s">
        <v>433</v>
      </c>
      <c r="E625" s="823" t="s">
        <v>366</v>
      </c>
      <c r="F625" s="1421" t="s">
        <v>1646</v>
      </c>
      <c r="G625" s="1422"/>
      <c r="H625" s="816">
        <v>1627737.02</v>
      </c>
      <c r="I625" s="816">
        <v>1778785.86</v>
      </c>
      <c r="J625" s="816">
        <v>1729999.9999999399</v>
      </c>
      <c r="K625" s="817">
        <v>0</v>
      </c>
      <c r="L625" s="824">
        <v>1900000</v>
      </c>
      <c r="O625" s="649">
        <f t="shared" si="254"/>
        <v>170000.00000006007</v>
      </c>
      <c r="P625" s="797">
        <f t="shared" si="240"/>
        <v>1.0982658959537954</v>
      </c>
      <c r="Q625" s="649">
        <f t="shared" si="255"/>
        <v>121214.1399999999</v>
      </c>
      <c r="R625" s="797">
        <f t="shared" si="242"/>
        <v>1.0681443127729833</v>
      </c>
      <c r="S625" s="649"/>
      <c r="T625" s="797" t="str">
        <f t="shared" si="244"/>
        <v/>
      </c>
      <c r="U625" s="798">
        <f t="shared" si="247"/>
        <v>11</v>
      </c>
    </row>
    <row r="626" spans="1:21" ht="11.25" customHeight="1" x14ac:dyDescent="0.25">
      <c r="A626" s="814" t="s">
        <v>1647</v>
      </c>
      <c r="B626" s="782">
        <f t="shared" si="243"/>
        <v>11</v>
      </c>
      <c r="C626" s="822" t="s">
        <v>365</v>
      </c>
      <c r="D626" s="823" t="s">
        <v>433</v>
      </c>
      <c r="E626" s="823" t="s">
        <v>366</v>
      </c>
      <c r="F626" s="1421" t="s">
        <v>1648</v>
      </c>
      <c r="G626" s="1422"/>
      <c r="H626" s="816">
        <v>508657.99</v>
      </c>
      <c r="I626" s="816">
        <v>727917.7</v>
      </c>
      <c r="J626" s="816">
        <v>689999.999999961</v>
      </c>
      <c r="K626" s="817">
        <v>0</v>
      </c>
      <c r="L626" s="824">
        <v>750000</v>
      </c>
      <c r="O626" s="649">
        <f t="shared" si="254"/>
        <v>60000.000000038999</v>
      </c>
      <c r="P626" s="797">
        <f t="shared" si="240"/>
        <v>1.0869565217391919</v>
      </c>
      <c r="Q626" s="649">
        <f t="shared" si="255"/>
        <v>22082.300000000047</v>
      </c>
      <c r="R626" s="797">
        <f t="shared" si="242"/>
        <v>1.0303362591677603</v>
      </c>
      <c r="S626" s="649"/>
      <c r="T626" s="797" t="str">
        <f t="shared" si="244"/>
        <v/>
      </c>
      <c r="U626" s="798">
        <f t="shared" si="247"/>
        <v>11</v>
      </c>
    </row>
    <row r="627" spans="1:21" ht="11.25" customHeight="1" x14ac:dyDescent="0.25">
      <c r="A627" s="814" t="s">
        <v>1649</v>
      </c>
      <c r="B627" s="782">
        <f t="shared" si="243"/>
        <v>11</v>
      </c>
      <c r="C627" s="822" t="s">
        <v>365</v>
      </c>
      <c r="D627" s="823" t="s">
        <v>433</v>
      </c>
      <c r="E627" s="823" t="s">
        <v>366</v>
      </c>
      <c r="F627" s="1421" t="s">
        <v>1650</v>
      </c>
      <c r="G627" s="1422"/>
      <c r="H627" s="816">
        <v>4374386.12</v>
      </c>
      <c r="I627" s="816">
        <v>7170147.02999999</v>
      </c>
      <c r="J627" s="816">
        <v>7147999.9999997299</v>
      </c>
      <c r="K627" s="817">
        <v>18467842</v>
      </c>
      <c r="L627" s="824">
        <v>8600000</v>
      </c>
      <c r="O627" s="649">
        <f t="shared" si="254"/>
        <v>1452000.0000002701</v>
      </c>
      <c r="P627" s="797">
        <f t="shared" si="240"/>
        <v>1.2031337437045782</v>
      </c>
      <c r="Q627" s="649">
        <f t="shared" si="255"/>
        <v>1429852.97000001</v>
      </c>
      <c r="R627" s="797">
        <f t="shared" si="242"/>
        <v>1.1994175243572394</v>
      </c>
      <c r="S627" s="649">
        <f t="shared" ref="S627:S673" si="261">L627-K627</f>
        <v>-9867842</v>
      </c>
      <c r="T627" s="797">
        <f t="shared" si="244"/>
        <v>0.46567433271304792</v>
      </c>
      <c r="U627" s="798">
        <f t="shared" si="247"/>
        <v>11</v>
      </c>
    </row>
    <row r="628" spans="1:21" ht="11.25" customHeight="1" x14ac:dyDescent="0.25">
      <c r="A628" s="814" t="s">
        <v>1651</v>
      </c>
      <c r="B628" s="782">
        <f t="shared" si="243"/>
        <v>11</v>
      </c>
      <c r="C628" s="822" t="s">
        <v>365</v>
      </c>
      <c r="D628" s="823" t="s">
        <v>433</v>
      </c>
      <c r="E628" s="823" t="s">
        <v>366</v>
      </c>
      <c r="F628" s="1421" t="s">
        <v>1652</v>
      </c>
      <c r="G628" s="1422"/>
      <c r="H628" s="816">
        <v>28447844.920000002</v>
      </c>
      <c r="I628" s="816">
        <v>31936421.760000002</v>
      </c>
      <c r="J628" s="816">
        <v>31000369.277625799</v>
      </c>
      <c r="K628" s="817">
        <v>0</v>
      </c>
      <c r="L628" s="824">
        <v>35000000</v>
      </c>
      <c r="O628" s="649">
        <f t="shared" si="254"/>
        <v>3999630.7223742008</v>
      </c>
      <c r="P628" s="797">
        <f t="shared" si="240"/>
        <v>1.1290188089875721</v>
      </c>
      <c r="Q628" s="649">
        <f t="shared" si="255"/>
        <v>3063578.2399999984</v>
      </c>
      <c r="R628" s="797">
        <f t="shared" si="242"/>
        <v>1.095927410497725</v>
      </c>
      <c r="S628" s="649"/>
      <c r="T628" s="797" t="str">
        <f t="shared" si="244"/>
        <v/>
      </c>
      <c r="U628" s="798">
        <f t="shared" si="247"/>
        <v>11</v>
      </c>
    </row>
    <row r="629" spans="1:21" ht="11.25" customHeight="1" x14ac:dyDescent="0.25">
      <c r="A629" s="859" t="s">
        <v>1653</v>
      </c>
      <c r="B629" s="782">
        <f t="shared" si="243"/>
        <v>7</v>
      </c>
      <c r="C629" s="859"/>
      <c r="D629" s="916"/>
      <c r="E629" s="916"/>
      <c r="F629" s="1442" t="s">
        <v>1654</v>
      </c>
      <c r="G629" s="1443"/>
      <c r="H629" s="861">
        <f t="shared" ref="H629:L629" si="262">SUM(H630:H632)</f>
        <v>12447666.390000001</v>
      </c>
      <c r="I629" s="861">
        <f t="shared" si="262"/>
        <v>13962978.879999999</v>
      </c>
      <c r="J629" s="861">
        <f t="shared" si="262"/>
        <v>12999999.99999998</v>
      </c>
      <c r="K629" s="917">
        <f t="shared" si="262"/>
        <v>0</v>
      </c>
      <c r="L629" s="863">
        <f t="shared" si="262"/>
        <v>15050000</v>
      </c>
      <c r="O629" s="649">
        <f t="shared" si="254"/>
        <v>2050000.0000000205</v>
      </c>
      <c r="P629" s="797">
        <f t="shared" si="240"/>
        <v>1.1576923076923096</v>
      </c>
      <c r="Q629" s="649">
        <f t="shared" si="255"/>
        <v>1087021.120000001</v>
      </c>
      <c r="R629" s="797">
        <f t="shared" si="242"/>
        <v>1.0778502301938597</v>
      </c>
      <c r="S629" s="649"/>
      <c r="T629" s="797" t="str">
        <f t="shared" si="244"/>
        <v/>
      </c>
      <c r="U629" s="798">
        <f t="shared" si="247"/>
        <v>7</v>
      </c>
    </row>
    <row r="630" spans="1:21" ht="11.25" customHeight="1" x14ac:dyDescent="0.25">
      <c r="A630" s="814" t="s">
        <v>1655</v>
      </c>
      <c r="B630" s="782">
        <f t="shared" si="243"/>
        <v>11</v>
      </c>
      <c r="C630" s="826" t="s">
        <v>432</v>
      </c>
      <c r="D630" s="826" t="s">
        <v>433</v>
      </c>
      <c r="E630" s="826" t="s">
        <v>753</v>
      </c>
      <c r="F630" s="1421" t="s">
        <v>1656</v>
      </c>
      <c r="G630" s="1422"/>
      <c r="H630" s="816">
        <v>5419619</v>
      </c>
      <c r="I630" s="816">
        <v>6566815.54</v>
      </c>
      <c r="J630" s="816">
        <v>10500000</v>
      </c>
      <c r="K630" s="817">
        <v>0</v>
      </c>
      <c r="L630" s="824">
        <f>10000000*1.025</f>
        <v>10250000</v>
      </c>
      <c r="O630" s="649">
        <f t="shared" si="254"/>
        <v>-250000</v>
      </c>
      <c r="P630" s="797">
        <f t="shared" si="240"/>
        <v>0.97619047619047616</v>
      </c>
      <c r="Q630" s="649">
        <f t="shared" si="255"/>
        <v>3683184.46</v>
      </c>
      <c r="R630" s="797">
        <f t="shared" si="242"/>
        <v>1.5608783188083886</v>
      </c>
      <c r="S630" s="649"/>
      <c r="T630" s="797" t="str">
        <f t="shared" si="244"/>
        <v/>
      </c>
      <c r="U630" s="798">
        <f t="shared" si="247"/>
        <v>11</v>
      </c>
    </row>
    <row r="631" spans="1:21" ht="11.25" customHeight="1" x14ac:dyDescent="0.25">
      <c r="A631" s="814" t="s">
        <v>1657</v>
      </c>
      <c r="B631" s="782">
        <f t="shared" si="243"/>
        <v>11</v>
      </c>
      <c r="C631" s="826" t="s">
        <v>432</v>
      </c>
      <c r="D631" s="826" t="s">
        <v>433</v>
      </c>
      <c r="E631" s="826" t="s">
        <v>753</v>
      </c>
      <c r="F631" s="1421" t="s">
        <v>1658</v>
      </c>
      <c r="G631" s="1422"/>
      <c r="H631" s="816">
        <v>2287340.39</v>
      </c>
      <c r="I631" s="816">
        <v>2379257.34</v>
      </c>
      <c r="J631" s="816">
        <v>2499999.99999998</v>
      </c>
      <c r="K631" s="817">
        <v>0</v>
      </c>
      <c r="L631" s="824">
        <v>4800000</v>
      </c>
      <c r="O631" s="649">
        <f t="shared" si="254"/>
        <v>2300000.00000002</v>
      </c>
      <c r="P631" s="797">
        <f t="shared" si="240"/>
        <v>1.9200000000000155</v>
      </c>
      <c r="Q631" s="649">
        <f t="shared" si="255"/>
        <v>2420742.66</v>
      </c>
      <c r="R631" s="797">
        <f t="shared" si="242"/>
        <v>2.0174362475645449</v>
      </c>
      <c r="S631" s="649"/>
      <c r="T631" s="797" t="str">
        <f t="shared" si="244"/>
        <v/>
      </c>
      <c r="U631" s="798">
        <f t="shared" si="247"/>
        <v>11</v>
      </c>
    </row>
    <row r="632" spans="1:21" ht="11.25" customHeight="1" x14ac:dyDescent="0.25">
      <c r="A632" s="814" t="s">
        <v>1659</v>
      </c>
      <c r="B632" s="782">
        <f t="shared" si="243"/>
        <v>11</v>
      </c>
      <c r="C632" s="815"/>
      <c r="D632" s="733"/>
      <c r="E632" s="733"/>
      <c r="F632" s="1421" t="s">
        <v>1660</v>
      </c>
      <c r="G632" s="1422"/>
      <c r="H632" s="816">
        <v>4740707</v>
      </c>
      <c r="I632" s="816">
        <v>5016906</v>
      </c>
      <c r="J632" s="816">
        <v>0</v>
      </c>
      <c r="K632" s="817">
        <v>0</v>
      </c>
      <c r="L632" s="818"/>
      <c r="O632" s="649">
        <f t="shared" si="254"/>
        <v>0</v>
      </c>
      <c r="P632" s="797" t="str">
        <f t="shared" si="240"/>
        <v/>
      </c>
      <c r="Q632" s="649">
        <f t="shared" si="255"/>
        <v>-5016906</v>
      </c>
      <c r="R632" s="797">
        <f t="shared" si="242"/>
        <v>0</v>
      </c>
      <c r="S632" s="649"/>
      <c r="T632" s="797" t="str">
        <f t="shared" si="244"/>
        <v/>
      </c>
      <c r="U632" s="798">
        <f t="shared" si="247"/>
        <v>11</v>
      </c>
    </row>
    <row r="633" spans="1:21" ht="11.25" customHeight="1" x14ac:dyDescent="0.25">
      <c r="A633" s="859" t="s">
        <v>1661</v>
      </c>
      <c r="B633" s="782">
        <f t="shared" si="243"/>
        <v>7</v>
      </c>
      <c r="C633" s="859"/>
      <c r="D633" s="916"/>
      <c r="E633" s="916"/>
      <c r="F633" s="1442" t="s">
        <v>1662</v>
      </c>
      <c r="G633" s="1443"/>
      <c r="H633" s="861">
        <f t="shared" ref="H633:L633" si="263">SUM(H634:H639)</f>
        <v>36308434.330000006</v>
      </c>
      <c r="I633" s="861">
        <f t="shared" si="263"/>
        <v>34913249.300000004</v>
      </c>
      <c r="J633" s="861">
        <f t="shared" si="263"/>
        <v>0</v>
      </c>
      <c r="K633" s="917">
        <f t="shared" si="263"/>
        <v>0</v>
      </c>
      <c r="L633" s="863">
        <f t="shared" si="263"/>
        <v>0</v>
      </c>
      <c r="O633" s="649">
        <f t="shared" si="254"/>
        <v>0</v>
      </c>
      <c r="P633" s="797" t="str">
        <f t="shared" si="240"/>
        <v/>
      </c>
      <c r="Q633" s="649">
        <f t="shared" si="255"/>
        <v>-34913249.300000004</v>
      </c>
      <c r="R633" s="797">
        <f t="shared" si="242"/>
        <v>0</v>
      </c>
      <c r="S633" s="649"/>
      <c r="T633" s="797" t="str">
        <f t="shared" si="244"/>
        <v/>
      </c>
      <c r="U633" s="798">
        <f t="shared" si="247"/>
        <v>7</v>
      </c>
    </row>
    <row r="634" spans="1:21" ht="11.25" customHeight="1" x14ac:dyDescent="0.25">
      <c r="A634" s="814" t="s">
        <v>1663</v>
      </c>
      <c r="B634" s="782">
        <f t="shared" si="243"/>
        <v>11</v>
      </c>
      <c r="C634" s="826"/>
      <c r="D634" s="826"/>
      <c r="E634" s="826"/>
      <c r="F634" s="1421" t="s">
        <v>1664</v>
      </c>
      <c r="G634" s="1422"/>
      <c r="H634" s="816">
        <v>3718181.3</v>
      </c>
      <c r="I634" s="816">
        <v>5919982.71</v>
      </c>
      <c r="J634" s="816">
        <v>0</v>
      </c>
      <c r="K634" s="817">
        <v>0</v>
      </c>
      <c r="L634" s="818"/>
      <c r="O634" s="649">
        <f t="shared" si="254"/>
        <v>0</v>
      </c>
      <c r="P634" s="797" t="str">
        <f t="shared" si="240"/>
        <v/>
      </c>
      <c r="Q634" s="649">
        <f t="shared" si="255"/>
        <v>-5919982.71</v>
      </c>
      <c r="R634" s="797">
        <f t="shared" si="242"/>
        <v>0</v>
      </c>
      <c r="S634" s="649"/>
      <c r="T634" s="797" t="str">
        <f t="shared" si="244"/>
        <v/>
      </c>
      <c r="U634" s="798">
        <f t="shared" si="247"/>
        <v>11</v>
      </c>
    </row>
    <row r="635" spans="1:21" ht="11.25" customHeight="1" x14ac:dyDescent="0.25">
      <c r="A635" s="814" t="s">
        <v>1665</v>
      </c>
      <c r="B635" s="782">
        <f t="shared" si="243"/>
        <v>11</v>
      </c>
      <c r="C635" s="826"/>
      <c r="D635" s="826"/>
      <c r="E635" s="826"/>
      <c r="F635" s="1421" t="s">
        <v>1666</v>
      </c>
      <c r="G635" s="1422"/>
      <c r="H635" s="816">
        <v>12394769</v>
      </c>
      <c r="I635" s="816">
        <v>12180270</v>
      </c>
      <c r="J635" s="816">
        <v>0</v>
      </c>
      <c r="K635" s="817">
        <v>0</v>
      </c>
      <c r="L635" s="818"/>
      <c r="O635" s="649">
        <f t="shared" si="254"/>
        <v>0</v>
      </c>
      <c r="P635" s="797" t="str">
        <f t="shared" si="240"/>
        <v/>
      </c>
      <c r="Q635" s="649">
        <f t="shared" si="255"/>
        <v>-12180270</v>
      </c>
      <c r="R635" s="797">
        <f t="shared" si="242"/>
        <v>0</v>
      </c>
      <c r="S635" s="649"/>
      <c r="T635" s="797" t="str">
        <f t="shared" si="244"/>
        <v/>
      </c>
      <c r="U635" s="798">
        <f t="shared" si="247"/>
        <v>11</v>
      </c>
    </row>
    <row r="636" spans="1:21" ht="11.25" customHeight="1" x14ac:dyDescent="0.25">
      <c r="A636" s="814" t="s">
        <v>1667</v>
      </c>
      <c r="B636" s="782">
        <f t="shared" si="243"/>
        <v>11</v>
      </c>
      <c r="C636" s="826"/>
      <c r="D636" s="826"/>
      <c r="E636" s="826"/>
      <c r="F636" s="1421" t="s">
        <v>1668</v>
      </c>
      <c r="G636" s="1422"/>
      <c r="H636" s="816">
        <v>3553164.66</v>
      </c>
      <c r="I636" s="816">
        <v>2020995.7</v>
      </c>
      <c r="J636" s="816">
        <v>0</v>
      </c>
      <c r="K636" s="817">
        <v>0</v>
      </c>
      <c r="L636" s="818"/>
      <c r="O636" s="649">
        <f t="shared" si="254"/>
        <v>0</v>
      </c>
      <c r="P636" s="797" t="str">
        <f t="shared" si="240"/>
        <v/>
      </c>
      <c r="Q636" s="649">
        <f t="shared" si="255"/>
        <v>-2020995.7</v>
      </c>
      <c r="R636" s="797">
        <f t="shared" si="242"/>
        <v>0</v>
      </c>
      <c r="S636" s="649"/>
      <c r="T636" s="797" t="str">
        <f t="shared" si="244"/>
        <v/>
      </c>
      <c r="U636" s="798">
        <f t="shared" si="247"/>
        <v>11</v>
      </c>
    </row>
    <row r="637" spans="1:21" ht="11.25" customHeight="1" x14ac:dyDescent="0.25">
      <c r="A637" s="814" t="s">
        <v>1669</v>
      </c>
      <c r="B637" s="782">
        <f t="shared" si="243"/>
        <v>11</v>
      </c>
      <c r="C637" s="826"/>
      <c r="D637" s="826"/>
      <c r="E637" s="826"/>
      <c r="F637" s="1421" t="s">
        <v>1670</v>
      </c>
      <c r="G637" s="1422"/>
      <c r="H637" s="816">
        <v>17427.349999999999</v>
      </c>
      <c r="I637" s="816">
        <v>0</v>
      </c>
      <c r="J637" s="816">
        <v>0</v>
      </c>
      <c r="K637" s="817">
        <v>0</v>
      </c>
      <c r="L637" s="818"/>
      <c r="O637" s="649">
        <f t="shared" si="254"/>
        <v>0</v>
      </c>
      <c r="P637" s="797" t="str">
        <f t="shared" si="240"/>
        <v/>
      </c>
      <c r="Q637" s="649">
        <f t="shared" si="255"/>
        <v>0</v>
      </c>
      <c r="R637" s="797" t="str">
        <f t="shared" si="242"/>
        <v/>
      </c>
      <c r="S637" s="649"/>
      <c r="T637" s="797" t="str">
        <f t="shared" si="244"/>
        <v/>
      </c>
      <c r="U637" s="798">
        <f t="shared" si="247"/>
        <v>11</v>
      </c>
    </row>
    <row r="638" spans="1:21" ht="11.25" customHeight="1" x14ac:dyDescent="0.25">
      <c r="A638" s="814" t="s">
        <v>1671</v>
      </c>
      <c r="B638" s="782">
        <f t="shared" si="243"/>
        <v>11</v>
      </c>
      <c r="C638" s="826"/>
      <c r="D638" s="826"/>
      <c r="E638" s="826"/>
      <c r="F638" s="1421" t="s">
        <v>1672</v>
      </c>
      <c r="G638" s="1422"/>
      <c r="H638" s="816">
        <v>16461438.82</v>
      </c>
      <c r="I638" s="816">
        <v>14538428.51</v>
      </c>
      <c r="J638" s="816">
        <v>0</v>
      </c>
      <c r="K638" s="817">
        <v>0</v>
      </c>
      <c r="L638" s="818"/>
      <c r="O638" s="649">
        <f t="shared" si="254"/>
        <v>0</v>
      </c>
      <c r="P638" s="797" t="str">
        <f t="shared" si="240"/>
        <v/>
      </c>
      <c r="Q638" s="649">
        <f t="shared" si="255"/>
        <v>-14538428.51</v>
      </c>
      <c r="R638" s="797">
        <f t="shared" si="242"/>
        <v>0</v>
      </c>
      <c r="S638" s="649"/>
      <c r="T638" s="797" t="str">
        <f t="shared" si="244"/>
        <v/>
      </c>
      <c r="U638" s="798">
        <f t="shared" si="247"/>
        <v>11</v>
      </c>
    </row>
    <row r="639" spans="1:21" ht="11.25" customHeight="1" x14ac:dyDescent="0.25">
      <c r="A639" s="814" t="s">
        <v>1673</v>
      </c>
      <c r="B639" s="782">
        <f t="shared" si="243"/>
        <v>11</v>
      </c>
      <c r="C639" s="826"/>
      <c r="D639" s="826"/>
      <c r="E639" s="826"/>
      <c r="F639" s="1421" t="s">
        <v>1674</v>
      </c>
      <c r="G639" s="1422"/>
      <c r="H639" s="816">
        <v>163453.20000000001</v>
      </c>
      <c r="I639" s="816">
        <v>253572.38</v>
      </c>
      <c r="J639" s="816">
        <v>0</v>
      </c>
      <c r="K639" s="817">
        <v>0</v>
      </c>
      <c r="L639" s="818"/>
      <c r="O639" s="649">
        <f t="shared" si="254"/>
        <v>0</v>
      </c>
      <c r="P639" s="797" t="str">
        <f t="shared" si="240"/>
        <v/>
      </c>
      <c r="Q639" s="649">
        <f t="shared" si="255"/>
        <v>-253572.38</v>
      </c>
      <c r="R639" s="797">
        <f t="shared" si="242"/>
        <v>0</v>
      </c>
      <c r="S639" s="649"/>
      <c r="T639" s="797" t="str">
        <f t="shared" si="244"/>
        <v/>
      </c>
      <c r="U639" s="798">
        <f t="shared" si="247"/>
        <v>11</v>
      </c>
    </row>
    <row r="640" spans="1:21" ht="11.25" customHeight="1" x14ac:dyDescent="0.25">
      <c r="A640" s="859" t="s">
        <v>1675</v>
      </c>
      <c r="B640" s="782">
        <f t="shared" si="243"/>
        <v>7</v>
      </c>
      <c r="C640" s="859"/>
      <c r="D640" s="916"/>
      <c r="E640" s="916"/>
      <c r="F640" s="1442" t="s">
        <v>1676</v>
      </c>
      <c r="G640" s="1443"/>
      <c r="H640" s="861">
        <f t="shared" ref="H640:L640" si="264">SUM(H641:H650)</f>
        <v>49998727.699999996</v>
      </c>
      <c r="I640" s="861">
        <f t="shared" si="264"/>
        <v>61518952.020000018</v>
      </c>
      <c r="J640" s="861">
        <f t="shared" si="264"/>
        <v>73099811.917753398</v>
      </c>
      <c r="K640" s="917">
        <f t="shared" si="264"/>
        <v>0</v>
      </c>
      <c r="L640" s="863">
        <f t="shared" si="264"/>
        <v>0</v>
      </c>
      <c r="O640" s="649">
        <f t="shared" si="254"/>
        <v>-73099811.917753398</v>
      </c>
      <c r="P640" s="797">
        <f t="shared" si="240"/>
        <v>0</v>
      </c>
      <c r="Q640" s="649">
        <f t="shared" si="255"/>
        <v>-61518952.020000018</v>
      </c>
      <c r="R640" s="797">
        <f t="shared" si="242"/>
        <v>0</v>
      </c>
      <c r="S640" s="649"/>
      <c r="T640" s="797" t="str">
        <f t="shared" si="244"/>
        <v/>
      </c>
      <c r="U640" s="798">
        <f t="shared" si="247"/>
        <v>7</v>
      </c>
    </row>
    <row r="641" spans="1:21" ht="11.25" customHeight="1" x14ac:dyDescent="0.25">
      <c r="A641" s="814" t="s">
        <v>1677</v>
      </c>
      <c r="B641" s="782">
        <f t="shared" si="243"/>
        <v>11</v>
      </c>
      <c r="C641" s="826" t="s">
        <v>365</v>
      </c>
      <c r="D641" s="826" t="s">
        <v>400</v>
      </c>
      <c r="E641" s="826" t="s">
        <v>1678</v>
      </c>
      <c r="F641" s="1421" t="s">
        <v>1679</v>
      </c>
      <c r="G641" s="1422"/>
      <c r="H641" s="816">
        <v>0</v>
      </c>
      <c r="I641" s="816">
        <v>0</v>
      </c>
      <c r="J641" s="816">
        <v>62926811.917753503</v>
      </c>
      <c r="K641" s="817">
        <v>0</v>
      </c>
      <c r="L641" s="818"/>
      <c r="O641" s="649">
        <f t="shared" si="254"/>
        <v>-62926811.917753503</v>
      </c>
      <c r="P641" s="797">
        <f t="shared" si="240"/>
        <v>0</v>
      </c>
      <c r="Q641" s="649">
        <f t="shared" si="255"/>
        <v>0</v>
      </c>
      <c r="R641" s="797" t="str">
        <f t="shared" si="242"/>
        <v/>
      </c>
      <c r="S641" s="649"/>
      <c r="T641" s="797" t="str">
        <f t="shared" si="244"/>
        <v/>
      </c>
      <c r="U641" s="798">
        <f t="shared" si="247"/>
        <v>11</v>
      </c>
    </row>
    <row r="642" spans="1:21" ht="11.25" customHeight="1" x14ac:dyDescent="0.25">
      <c r="A642" s="814" t="s">
        <v>1680</v>
      </c>
      <c r="B642" s="782">
        <f t="shared" si="243"/>
        <v>11</v>
      </c>
      <c r="C642" s="826" t="s">
        <v>365</v>
      </c>
      <c r="D642" s="826" t="s">
        <v>400</v>
      </c>
      <c r="E642" s="826" t="s">
        <v>1678</v>
      </c>
      <c r="F642" s="1421" t="s">
        <v>1681</v>
      </c>
      <c r="G642" s="1422"/>
      <c r="H642" s="816">
        <v>0</v>
      </c>
      <c r="I642" s="816">
        <v>0</v>
      </c>
      <c r="J642" s="816">
        <v>10172999.999999899</v>
      </c>
      <c r="K642" s="817">
        <v>0</v>
      </c>
      <c r="L642" s="818"/>
      <c r="O642" s="649">
        <f t="shared" si="254"/>
        <v>-10172999.999999899</v>
      </c>
      <c r="P642" s="797">
        <f t="shared" si="240"/>
        <v>0</v>
      </c>
      <c r="Q642" s="649">
        <f t="shared" si="255"/>
        <v>0</v>
      </c>
      <c r="R642" s="797" t="str">
        <f t="shared" si="242"/>
        <v/>
      </c>
      <c r="S642" s="649"/>
      <c r="T642" s="797" t="str">
        <f t="shared" si="244"/>
        <v/>
      </c>
      <c r="U642" s="798">
        <f t="shared" si="247"/>
        <v>11</v>
      </c>
    </row>
    <row r="643" spans="1:21" ht="11.25" customHeight="1" x14ac:dyDescent="0.25">
      <c r="A643" s="814" t="s">
        <v>1682</v>
      </c>
      <c r="B643" s="782">
        <f t="shared" si="243"/>
        <v>11</v>
      </c>
      <c r="C643" s="826"/>
      <c r="D643" s="826"/>
      <c r="E643" s="826"/>
      <c r="F643" s="1421" t="s">
        <v>1683</v>
      </c>
      <c r="G643" s="1422"/>
      <c r="H643" s="816">
        <v>10716869.98</v>
      </c>
      <c r="I643" s="816">
        <v>19469662.899999999</v>
      </c>
      <c r="J643" s="816">
        <v>0</v>
      </c>
      <c r="K643" s="817">
        <v>0</v>
      </c>
      <c r="L643" s="818"/>
      <c r="O643" s="649">
        <f t="shared" si="254"/>
        <v>0</v>
      </c>
      <c r="P643" s="797" t="str">
        <f t="shared" si="240"/>
        <v/>
      </c>
      <c r="Q643" s="649">
        <f t="shared" si="255"/>
        <v>-19469662.899999999</v>
      </c>
      <c r="R643" s="797">
        <f t="shared" si="242"/>
        <v>0</v>
      </c>
      <c r="S643" s="649"/>
      <c r="T643" s="797" t="str">
        <f t="shared" si="244"/>
        <v/>
      </c>
      <c r="U643" s="798">
        <f t="shared" si="247"/>
        <v>11</v>
      </c>
    </row>
    <row r="644" spans="1:21" ht="11.25" customHeight="1" x14ac:dyDescent="0.25">
      <c r="A644" s="814" t="s">
        <v>1684</v>
      </c>
      <c r="B644" s="782">
        <f t="shared" si="243"/>
        <v>11</v>
      </c>
      <c r="C644" s="826"/>
      <c r="D644" s="826"/>
      <c r="E644" s="826"/>
      <c r="F644" s="1421" t="s">
        <v>1666</v>
      </c>
      <c r="G644" s="1422"/>
      <c r="H644" s="816">
        <v>23607117.699999999</v>
      </c>
      <c r="I644" s="816">
        <v>23652343.300000001</v>
      </c>
      <c r="J644" s="816">
        <v>0</v>
      </c>
      <c r="K644" s="817">
        <v>0</v>
      </c>
      <c r="L644" s="818"/>
      <c r="O644" s="649">
        <f t="shared" si="254"/>
        <v>0</v>
      </c>
      <c r="P644" s="797" t="str">
        <f t="shared" si="240"/>
        <v/>
      </c>
      <c r="Q644" s="649">
        <f t="shared" si="255"/>
        <v>-23652343.300000001</v>
      </c>
      <c r="R644" s="797">
        <f t="shared" si="242"/>
        <v>0</v>
      </c>
      <c r="S644" s="649"/>
      <c r="T644" s="797" t="str">
        <f t="shared" si="244"/>
        <v/>
      </c>
      <c r="U644" s="798">
        <f t="shared" si="247"/>
        <v>11</v>
      </c>
    </row>
    <row r="645" spans="1:21" ht="11.25" customHeight="1" x14ac:dyDescent="0.25">
      <c r="A645" s="814" t="s">
        <v>1685</v>
      </c>
      <c r="B645" s="782">
        <f t="shared" si="243"/>
        <v>11</v>
      </c>
      <c r="C645" s="826"/>
      <c r="D645" s="826"/>
      <c r="E645" s="826"/>
      <c r="F645" s="1421" t="s">
        <v>1686</v>
      </c>
      <c r="G645" s="1422"/>
      <c r="H645" s="816">
        <v>961160.26</v>
      </c>
      <c r="I645" s="816">
        <v>1202274.8500000001</v>
      </c>
      <c r="J645" s="816">
        <v>0</v>
      </c>
      <c r="K645" s="817">
        <v>0</v>
      </c>
      <c r="L645" s="818"/>
      <c r="O645" s="649">
        <f t="shared" si="254"/>
        <v>0</v>
      </c>
      <c r="P645" s="797" t="str">
        <f t="shared" si="240"/>
        <v/>
      </c>
      <c r="Q645" s="649">
        <f t="shared" si="255"/>
        <v>-1202274.8500000001</v>
      </c>
      <c r="R645" s="797">
        <f t="shared" si="242"/>
        <v>0</v>
      </c>
      <c r="S645" s="649"/>
      <c r="T645" s="797" t="str">
        <f t="shared" si="244"/>
        <v/>
      </c>
      <c r="U645" s="798">
        <f t="shared" si="247"/>
        <v>11</v>
      </c>
    </row>
    <row r="646" spans="1:21" ht="11.25" customHeight="1" x14ac:dyDescent="0.25">
      <c r="A646" s="814" t="s">
        <v>1687</v>
      </c>
      <c r="B646" s="782">
        <f t="shared" si="243"/>
        <v>11</v>
      </c>
      <c r="C646" s="826"/>
      <c r="D646" s="826"/>
      <c r="E646" s="826"/>
      <c r="F646" s="1421" t="s">
        <v>1668</v>
      </c>
      <c r="G646" s="1422"/>
      <c r="H646" s="816">
        <v>5081215.66</v>
      </c>
      <c r="I646" s="816">
        <v>3639962.77</v>
      </c>
      <c r="J646" s="816">
        <v>0</v>
      </c>
      <c r="K646" s="817">
        <v>0</v>
      </c>
      <c r="L646" s="818"/>
      <c r="O646" s="649">
        <f t="shared" si="254"/>
        <v>0</v>
      </c>
      <c r="P646" s="797" t="str">
        <f t="shared" si="240"/>
        <v/>
      </c>
      <c r="Q646" s="649">
        <f t="shared" si="255"/>
        <v>-3639962.77</v>
      </c>
      <c r="R646" s="797">
        <f t="shared" si="242"/>
        <v>0</v>
      </c>
      <c r="S646" s="649"/>
      <c r="T646" s="797" t="str">
        <f t="shared" si="244"/>
        <v/>
      </c>
      <c r="U646" s="798">
        <f t="shared" si="247"/>
        <v>11</v>
      </c>
    </row>
    <row r="647" spans="1:21" ht="11.25" customHeight="1" x14ac:dyDescent="0.25">
      <c r="A647" s="814" t="s">
        <v>1688</v>
      </c>
      <c r="B647" s="782">
        <f t="shared" si="243"/>
        <v>11</v>
      </c>
      <c r="C647" s="826"/>
      <c r="D647" s="826"/>
      <c r="E647" s="826"/>
      <c r="F647" s="1421" t="s">
        <v>1670</v>
      </c>
      <c r="G647" s="1422"/>
      <c r="H647" s="816">
        <v>951433.19</v>
      </c>
      <c r="I647" s="816">
        <v>975786.14</v>
      </c>
      <c r="J647" s="816">
        <v>0</v>
      </c>
      <c r="K647" s="817">
        <v>0</v>
      </c>
      <c r="L647" s="818"/>
      <c r="O647" s="649">
        <f t="shared" si="254"/>
        <v>0</v>
      </c>
      <c r="P647" s="797" t="str">
        <f t="shared" si="240"/>
        <v/>
      </c>
      <c r="Q647" s="649">
        <f t="shared" si="255"/>
        <v>-975786.14</v>
      </c>
      <c r="R647" s="797">
        <f t="shared" si="242"/>
        <v>0</v>
      </c>
      <c r="S647" s="649"/>
      <c r="T647" s="797" t="str">
        <f t="shared" si="244"/>
        <v/>
      </c>
      <c r="U647" s="798">
        <f t="shared" si="247"/>
        <v>11</v>
      </c>
    </row>
    <row r="648" spans="1:21" ht="11.25" customHeight="1" x14ac:dyDescent="0.25">
      <c r="A648" s="814" t="s">
        <v>1689</v>
      </c>
      <c r="B648" s="782">
        <f t="shared" si="243"/>
        <v>11</v>
      </c>
      <c r="C648" s="826"/>
      <c r="D648" s="826"/>
      <c r="E648" s="826"/>
      <c r="F648" s="1421" t="s">
        <v>1690</v>
      </c>
      <c r="G648" s="1422"/>
      <c r="H648" s="816">
        <v>968300</v>
      </c>
      <c r="I648" s="816">
        <v>1148225</v>
      </c>
      <c r="J648" s="816">
        <v>0</v>
      </c>
      <c r="K648" s="817">
        <v>0</v>
      </c>
      <c r="L648" s="818"/>
      <c r="O648" s="649">
        <f t="shared" si="254"/>
        <v>0</v>
      </c>
      <c r="P648" s="797" t="str">
        <f t="shared" si="240"/>
        <v/>
      </c>
      <c r="Q648" s="649">
        <f t="shared" si="255"/>
        <v>-1148225</v>
      </c>
      <c r="R648" s="797">
        <f t="shared" si="242"/>
        <v>0</v>
      </c>
      <c r="S648" s="649"/>
      <c r="T648" s="797" t="str">
        <f t="shared" si="244"/>
        <v/>
      </c>
      <c r="U648" s="798">
        <f t="shared" si="247"/>
        <v>11</v>
      </c>
    </row>
    <row r="649" spans="1:21" ht="11.25" customHeight="1" x14ac:dyDescent="0.25">
      <c r="A649" s="814" t="s">
        <v>1691</v>
      </c>
      <c r="B649" s="782">
        <f t="shared" si="243"/>
        <v>11</v>
      </c>
      <c r="C649" s="826"/>
      <c r="D649" s="826"/>
      <c r="E649" s="826"/>
      <c r="F649" s="1421" t="s">
        <v>1692</v>
      </c>
      <c r="G649" s="1422"/>
      <c r="H649" s="816">
        <v>3403251.53</v>
      </c>
      <c r="I649" s="816">
        <v>3595633.65</v>
      </c>
      <c r="J649" s="816">
        <v>0</v>
      </c>
      <c r="K649" s="817">
        <v>0</v>
      </c>
      <c r="L649" s="818"/>
      <c r="O649" s="649">
        <f t="shared" si="254"/>
        <v>0</v>
      </c>
      <c r="P649" s="797" t="str">
        <f t="shared" si="240"/>
        <v/>
      </c>
      <c r="Q649" s="649">
        <f t="shared" si="255"/>
        <v>-3595633.65</v>
      </c>
      <c r="R649" s="797">
        <f t="shared" si="242"/>
        <v>0</v>
      </c>
      <c r="S649" s="649"/>
      <c r="T649" s="797" t="str">
        <f t="shared" si="244"/>
        <v/>
      </c>
      <c r="U649" s="798">
        <f t="shared" si="247"/>
        <v>11</v>
      </c>
    </row>
    <row r="650" spans="1:21" ht="11.25" customHeight="1" x14ac:dyDescent="0.25">
      <c r="A650" s="814" t="s">
        <v>1693</v>
      </c>
      <c r="B650" s="782">
        <f t="shared" si="243"/>
        <v>11</v>
      </c>
      <c r="C650" s="826"/>
      <c r="D650" s="826"/>
      <c r="E650" s="826"/>
      <c r="F650" s="1421" t="s">
        <v>1672</v>
      </c>
      <c r="G650" s="1422"/>
      <c r="H650" s="816">
        <v>4309379.38</v>
      </c>
      <c r="I650" s="816">
        <v>7835063.4100000104</v>
      </c>
      <c r="J650" s="816">
        <v>0</v>
      </c>
      <c r="K650" s="817">
        <v>0</v>
      </c>
      <c r="L650" s="818"/>
      <c r="O650" s="649">
        <f t="shared" si="254"/>
        <v>0</v>
      </c>
      <c r="P650" s="797" t="str">
        <f t="shared" si="240"/>
        <v/>
      </c>
      <c r="Q650" s="649">
        <f t="shared" si="255"/>
        <v>-7835063.4100000104</v>
      </c>
      <c r="R650" s="797">
        <f t="shared" si="242"/>
        <v>0</v>
      </c>
      <c r="S650" s="649"/>
      <c r="T650" s="797" t="str">
        <f t="shared" si="244"/>
        <v/>
      </c>
      <c r="U650" s="798">
        <f t="shared" si="247"/>
        <v>11</v>
      </c>
    </row>
    <row r="651" spans="1:21" ht="11.25" customHeight="1" x14ac:dyDescent="0.25">
      <c r="A651" s="859" t="s">
        <v>1694</v>
      </c>
      <c r="B651" s="782">
        <f t="shared" si="243"/>
        <v>7</v>
      </c>
      <c r="C651" s="859"/>
      <c r="D651" s="916"/>
      <c r="E651" s="916"/>
      <c r="F651" s="1442" t="s">
        <v>1695</v>
      </c>
      <c r="G651" s="1443"/>
      <c r="H651" s="861">
        <f t="shared" ref="H651:L651" si="265">SUM(H652:H653)</f>
        <v>4279802.38</v>
      </c>
      <c r="I651" s="861">
        <f t="shared" si="265"/>
        <v>4885249.4800000004</v>
      </c>
      <c r="J651" s="861">
        <f t="shared" si="265"/>
        <v>0</v>
      </c>
      <c r="K651" s="917">
        <f t="shared" si="265"/>
        <v>0</v>
      </c>
      <c r="L651" s="863">
        <f t="shared" si="265"/>
        <v>0</v>
      </c>
      <c r="O651" s="649">
        <f t="shared" si="254"/>
        <v>0</v>
      </c>
      <c r="P651" s="797" t="str">
        <f t="shared" ref="P651:P714" si="266">IF(J651=0,"",L651/J651)</f>
        <v/>
      </c>
      <c r="Q651" s="649">
        <f t="shared" si="255"/>
        <v>-4885249.4800000004</v>
      </c>
      <c r="R651" s="797">
        <f t="shared" ref="R651:R714" si="267">IF(I651=0,"",L651/I651)</f>
        <v>0</v>
      </c>
      <c r="S651" s="649"/>
      <c r="T651" s="797" t="str">
        <f t="shared" si="244"/>
        <v/>
      </c>
      <c r="U651" s="798">
        <f t="shared" si="247"/>
        <v>7</v>
      </c>
    </row>
    <row r="652" spans="1:21" ht="11.25" customHeight="1" x14ac:dyDescent="0.25">
      <c r="A652" s="814" t="s">
        <v>1696</v>
      </c>
      <c r="B652" s="782">
        <f t="shared" ref="B652:B715" si="268">LEN(A652)</f>
        <v>11</v>
      </c>
      <c r="C652" s="826"/>
      <c r="D652" s="826"/>
      <c r="E652" s="826"/>
      <c r="F652" s="1421" t="s">
        <v>1697</v>
      </c>
      <c r="G652" s="1422"/>
      <c r="H652" s="816">
        <v>10711.91</v>
      </c>
      <c r="I652" s="816">
        <v>4521.9799999999996</v>
      </c>
      <c r="J652" s="816">
        <v>0</v>
      </c>
      <c r="K652" s="817">
        <v>0</v>
      </c>
      <c r="L652" s="818"/>
      <c r="O652" s="649">
        <f t="shared" si="254"/>
        <v>0</v>
      </c>
      <c r="P652" s="797" t="str">
        <f t="shared" si="266"/>
        <v/>
      </c>
      <c r="Q652" s="649">
        <f t="shared" si="255"/>
        <v>-4521.9799999999996</v>
      </c>
      <c r="R652" s="797">
        <f t="shared" si="267"/>
        <v>0</v>
      </c>
      <c r="S652" s="649"/>
      <c r="T652" s="797" t="str">
        <f t="shared" si="244"/>
        <v/>
      </c>
      <c r="U652" s="798">
        <f t="shared" si="247"/>
        <v>11</v>
      </c>
    </row>
    <row r="653" spans="1:21" ht="11.25" customHeight="1" x14ac:dyDescent="0.25">
      <c r="A653" s="814" t="s">
        <v>1698</v>
      </c>
      <c r="B653" s="782">
        <f t="shared" si="268"/>
        <v>11</v>
      </c>
      <c r="C653" s="826" t="s">
        <v>365</v>
      </c>
      <c r="D653" s="826" t="s">
        <v>400</v>
      </c>
      <c r="E653" s="826" t="s">
        <v>1678</v>
      </c>
      <c r="F653" s="1421" t="s">
        <v>1699</v>
      </c>
      <c r="G653" s="1422"/>
      <c r="H653" s="816">
        <v>4269090.47</v>
      </c>
      <c r="I653" s="816">
        <v>4880727.5</v>
      </c>
      <c r="J653" s="816">
        <v>0</v>
      </c>
      <c r="K653" s="817">
        <v>0</v>
      </c>
      <c r="L653" s="818"/>
      <c r="O653" s="649">
        <f t="shared" si="254"/>
        <v>0</v>
      </c>
      <c r="P653" s="797" t="str">
        <f t="shared" si="266"/>
        <v/>
      </c>
      <c r="Q653" s="649">
        <f t="shared" si="255"/>
        <v>-4880727.5</v>
      </c>
      <c r="R653" s="797">
        <f t="shared" si="267"/>
        <v>0</v>
      </c>
      <c r="S653" s="649"/>
      <c r="T653" s="797" t="str">
        <f t="shared" ref="T653:T716" si="269">IF(K653=0,"",L653/K653)</f>
        <v/>
      </c>
      <c r="U653" s="798">
        <f t="shared" si="247"/>
        <v>11</v>
      </c>
    </row>
    <row r="654" spans="1:21" ht="11.25" customHeight="1" x14ac:dyDescent="0.25">
      <c r="A654" s="859" t="s">
        <v>1700</v>
      </c>
      <c r="B654" s="782">
        <f t="shared" si="268"/>
        <v>7</v>
      </c>
      <c r="C654" s="859"/>
      <c r="D654" s="916"/>
      <c r="E654" s="916"/>
      <c r="F654" s="1442" t="s">
        <v>1701</v>
      </c>
      <c r="G654" s="1443"/>
      <c r="H654" s="861">
        <f t="shared" ref="H654:L654" si="270">SUM(H655:H658)</f>
        <v>36790000</v>
      </c>
      <c r="I654" s="861">
        <f t="shared" si="270"/>
        <v>-104900000</v>
      </c>
      <c r="J654" s="861">
        <f t="shared" si="270"/>
        <v>0</v>
      </c>
      <c r="K654" s="917">
        <f t="shared" si="270"/>
        <v>0</v>
      </c>
      <c r="L654" s="863">
        <f t="shared" si="270"/>
        <v>0</v>
      </c>
      <c r="O654" s="649">
        <f t="shared" si="254"/>
        <v>0</v>
      </c>
      <c r="P654" s="797" t="str">
        <f t="shared" si="266"/>
        <v/>
      </c>
      <c r="Q654" s="649">
        <f t="shared" si="255"/>
        <v>104900000</v>
      </c>
      <c r="R654" s="797">
        <f t="shared" si="267"/>
        <v>0</v>
      </c>
      <c r="S654" s="649"/>
      <c r="T654" s="797" t="str">
        <f t="shared" si="269"/>
        <v/>
      </c>
      <c r="U654" s="798">
        <f t="shared" si="247"/>
        <v>7</v>
      </c>
    </row>
    <row r="655" spans="1:21" ht="11.25" customHeight="1" x14ac:dyDescent="0.25">
      <c r="A655" s="814" t="s">
        <v>1702</v>
      </c>
      <c r="B655" s="782">
        <f t="shared" si="268"/>
        <v>11</v>
      </c>
      <c r="C655" s="826" t="s">
        <v>365</v>
      </c>
      <c r="D655" s="826" t="s">
        <v>400</v>
      </c>
      <c r="E655" s="826" t="s">
        <v>1678</v>
      </c>
      <c r="F655" s="1421" t="s">
        <v>1703</v>
      </c>
      <c r="G655" s="1422"/>
      <c r="H655" s="816">
        <v>-43210000</v>
      </c>
      <c r="I655" s="816">
        <v>-70100000</v>
      </c>
      <c r="J655" s="816">
        <v>0</v>
      </c>
      <c r="K655" s="817">
        <v>0</v>
      </c>
      <c r="L655" s="818"/>
      <c r="O655" s="649">
        <f t="shared" si="254"/>
        <v>0</v>
      </c>
      <c r="P655" s="797" t="str">
        <f t="shared" si="266"/>
        <v/>
      </c>
      <c r="Q655" s="649">
        <f t="shared" si="255"/>
        <v>70100000</v>
      </c>
      <c r="R655" s="797">
        <f t="shared" si="267"/>
        <v>0</v>
      </c>
      <c r="S655" s="649"/>
      <c r="T655" s="797" t="str">
        <f t="shared" si="269"/>
        <v/>
      </c>
      <c r="U655" s="798">
        <f t="shared" ref="U655:U718" si="271">LEN(A655)</f>
        <v>11</v>
      </c>
    </row>
    <row r="656" spans="1:21" ht="11.25" customHeight="1" x14ac:dyDescent="0.25">
      <c r="A656" s="814" t="s">
        <v>1704</v>
      </c>
      <c r="B656" s="782">
        <f t="shared" si="268"/>
        <v>11</v>
      </c>
      <c r="C656" s="871" t="s">
        <v>365</v>
      </c>
      <c r="D656" s="871" t="s">
        <v>400</v>
      </c>
      <c r="E656" s="871" t="s">
        <v>1678</v>
      </c>
      <c r="F656" s="1438" t="s">
        <v>1705</v>
      </c>
      <c r="G656" s="1439"/>
      <c r="H656" s="844"/>
      <c r="I656" s="844"/>
      <c r="J656" s="844"/>
      <c r="K656" s="845">
        <v>0</v>
      </c>
      <c r="L656" s="884"/>
      <c r="O656" s="649">
        <f t="shared" si="254"/>
        <v>0</v>
      </c>
      <c r="P656" s="797" t="str">
        <f t="shared" si="266"/>
        <v/>
      </c>
      <c r="Q656" s="649">
        <f t="shared" si="255"/>
        <v>0</v>
      </c>
      <c r="R656" s="797" t="str">
        <f t="shared" si="267"/>
        <v/>
      </c>
      <c r="S656" s="649"/>
      <c r="T656" s="797" t="str">
        <f t="shared" si="269"/>
        <v/>
      </c>
      <c r="U656" s="798">
        <f t="shared" si="271"/>
        <v>11</v>
      </c>
    </row>
    <row r="657" spans="1:21" ht="11.25" customHeight="1" x14ac:dyDescent="0.25">
      <c r="A657" s="814" t="s">
        <v>1706</v>
      </c>
      <c r="B657" s="782">
        <f t="shared" si="268"/>
        <v>11</v>
      </c>
      <c r="C657" s="871" t="s">
        <v>365</v>
      </c>
      <c r="D657" s="871" t="s">
        <v>400</v>
      </c>
      <c r="E657" s="871" t="s">
        <v>1678</v>
      </c>
      <c r="F657" s="1438" t="s">
        <v>1707</v>
      </c>
      <c r="G657" s="1439"/>
      <c r="H657" s="844"/>
      <c r="I657" s="844"/>
      <c r="J657" s="844"/>
      <c r="K657" s="845">
        <v>0</v>
      </c>
      <c r="L657" s="884"/>
      <c r="O657" s="649">
        <f t="shared" si="254"/>
        <v>0</v>
      </c>
      <c r="P657" s="797" t="str">
        <f t="shared" si="266"/>
        <v/>
      </c>
      <c r="Q657" s="649">
        <f t="shared" si="255"/>
        <v>0</v>
      </c>
      <c r="R657" s="797" t="str">
        <f t="shared" si="267"/>
        <v/>
      </c>
      <c r="S657" s="649"/>
      <c r="T657" s="797" t="str">
        <f t="shared" si="269"/>
        <v/>
      </c>
      <c r="U657" s="798">
        <f t="shared" si="271"/>
        <v>11</v>
      </c>
    </row>
    <row r="658" spans="1:21" ht="11.25" customHeight="1" x14ac:dyDescent="0.25">
      <c r="A658" s="814" t="s">
        <v>1708</v>
      </c>
      <c r="B658" s="782">
        <f t="shared" si="268"/>
        <v>11</v>
      </c>
      <c r="C658" s="826" t="s">
        <v>365</v>
      </c>
      <c r="D658" s="826" t="s">
        <v>400</v>
      </c>
      <c r="E658" s="826" t="s">
        <v>1678</v>
      </c>
      <c r="F658" s="1421" t="s">
        <v>1709</v>
      </c>
      <c r="G658" s="1422"/>
      <c r="H658" s="816">
        <v>80000000</v>
      </c>
      <c r="I658" s="816">
        <v>-34800000</v>
      </c>
      <c r="J658" s="816">
        <v>0</v>
      </c>
      <c r="K658" s="817">
        <v>0</v>
      </c>
      <c r="L658" s="818"/>
      <c r="O658" s="649">
        <f t="shared" si="254"/>
        <v>0</v>
      </c>
      <c r="P658" s="797" t="str">
        <f t="shared" si="266"/>
        <v/>
      </c>
      <c r="Q658" s="649">
        <f t="shared" si="255"/>
        <v>34800000</v>
      </c>
      <c r="R658" s="797">
        <f t="shared" si="267"/>
        <v>0</v>
      </c>
      <c r="S658" s="649"/>
      <c r="T658" s="797" t="str">
        <f t="shared" si="269"/>
        <v/>
      </c>
      <c r="U658" s="798">
        <f t="shared" si="271"/>
        <v>11</v>
      </c>
    </row>
    <row r="659" spans="1:21" ht="11.25" customHeight="1" x14ac:dyDescent="0.25">
      <c r="A659" s="859" t="s">
        <v>1710</v>
      </c>
      <c r="B659" s="782">
        <f t="shared" si="268"/>
        <v>7</v>
      </c>
      <c r="C659" s="859"/>
      <c r="D659" s="916"/>
      <c r="E659" s="916"/>
      <c r="F659" s="1442" t="s">
        <v>1711</v>
      </c>
      <c r="G659" s="1443"/>
      <c r="H659" s="861">
        <f t="shared" ref="H659:L659" si="272">SUM(H660:H661)</f>
        <v>-173859.61</v>
      </c>
      <c r="I659" s="861">
        <f t="shared" si="272"/>
        <v>-241117.3</v>
      </c>
      <c r="J659" s="861">
        <f t="shared" si="272"/>
        <v>0</v>
      </c>
      <c r="K659" s="917">
        <f t="shared" si="272"/>
        <v>0</v>
      </c>
      <c r="L659" s="863">
        <f t="shared" si="272"/>
        <v>0</v>
      </c>
      <c r="O659" s="649">
        <f t="shared" si="254"/>
        <v>0</v>
      </c>
      <c r="P659" s="797" t="str">
        <f t="shared" si="266"/>
        <v/>
      </c>
      <c r="Q659" s="649">
        <f t="shared" si="255"/>
        <v>241117.3</v>
      </c>
      <c r="R659" s="797">
        <f t="shared" si="267"/>
        <v>0</v>
      </c>
      <c r="S659" s="649"/>
      <c r="T659" s="797" t="str">
        <f t="shared" si="269"/>
        <v/>
      </c>
      <c r="U659" s="798">
        <f t="shared" si="271"/>
        <v>7</v>
      </c>
    </row>
    <row r="660" spans="1:21" ht="11.25" customHeight="1" x14ac:dyDescent="0.25">
      <c r="A660" s="814" t="s">
        <v>1712</v>
      </c>
      <c r="B660" s="782">
        <f t="shared" si="268"/>
        <v>11</v>
      </c>
      <c r="C660" s="826" t="s">
        <v>365</v>
      </c>
      <c r="D660" s="826" t="s">
        <v>400</v>
      </c>
      <c r="E660" s="826" t="s">
        <v>1678</v>
      </c>
      <c r="F660" s="1421" t="s">
        <v>1713</v>
      </c>
      <c r="G660" s="1422"/>
      <c r="H660" s="816">
        <v>-5516.4</v>
      </c>
      <c r="I660" s="816">
        <v>-5862.53</v>
      </c>
      <c r="J660" s="816">
        <v>0</v>
      </c>
      <c r="K660" s="817">
        <v>0</v>
      </c>
      <c r="L660" s="818"/>
      <c r="O660" s="649">
        <f t="shared" si="254"/>
        <v>0</v>
      </c>
      <c r="P660" s="797" t="str">
        <f t="shared" si="266"/>
        <v/>
      </c>
      <c r="Q660" s="649">
        <f t="shared" si="255"/>
        <v>5862.53</v>
      </c>
      <c r="R660" s="797">
        <f t="shared" si="267"/>
        <v>0</v>
      </c>
      <c r="S660" s="649"/>
      <c r="T660" s="797" t="str">
        <f t="shared" si="269"/>
        <v/>
      </c>
      <c r="U660" s="798">
        <f t="shared" si="271"/>
        <v>11</v>
      </c>
    </row>
    <row r="661" spans="1:21" ht="11.25" customHeight="1" x14ac:dyDescent="0.25">
      <c r="A661" s="814" t="s">
        <v>1714</v>
      </c>
      <c r="B661" s="782">
        <f t="shared" si="268"/>
        <v>11</v>
      </c>
      <c r="C661" s="815"/>
      <c r="D661" s="733"/>
      <c r="E661" s="733"/>
      <c r="F661" s="1421" t="s">
        <v>1715</v>
      </c>
      <c r="G661" s="1422"/>
      <c r="H661" s="816">
        <v>-168343.21</v>
      </c>
      <c r="I661" s="816">
        <v>-235254.77</v>
      </c>
      <c r="J661" s="816">
        <v>0</v>
      </c>
      <c r="K661" s="817">
        <v>0</v>
      </c>
      <c r="L661" s="818"/>
      <c r="O661" s="649">
        <f t="shared" si="254"/>
        <v>0</v>
      </c>
      <c r="P661" s="797" t="str">
        <f t="shared" si="266"/>
        <v/>
      </c>
      <c r="Q661" s="649">
        <f t="shared" si="255"/>
        <v>235254.77</v>
      </c>
      <c r="R661" s="797">
        <f t="shared" si="267"/>
        <v>0</v>
      </c>
      <c r="S661" s="649"/>
      <c r="T661" s="797" t="str">
        <f t="shared" si="269"/>
        <v/>
      </c>
      <c r="U661" s="798">
        <f t="shared" si="271"/>
        <v>11</v>
      </c>
    </row>
    <row r="662" spans="1:21" ht="11.25" customHeight="1" x14ac:dyDescent="0.25">
      <c r="A662" s="859" t="s">
        <v>1716</v>
      </c>
      <c r="B662" s="782">
        <f t="shared" si="268"/>
        <v>7</v>
      </c>
      <c r="C662" s="859"/>
      <c r="D662" s="916"/>
      <c r="E662" s="916"/>
      <c r="F662" s="1442" t="s">
        <v>1717</v>
      </c>
      <c r="G662" s="1443"/>
      <c r="H662" s="861">
        <f t="shared" ref="H662:L662" si="273">SUM(H663)</f>
        <v>1304123.3799999999</v>
      </c>
      <c r="I662" s="861">
        <f t="shared" si="273"/>
        <v>964162.82</v>
      </c>
      <c r="J662" s="861">
        <f t="shared" si="273"/>
        <v>999723.93720356096</v>
      </c>
      <c r="K662" s="917">
        <f t="shared" si="273"/>
        <v>0</v>
      </c>
      <c r="L662" s="863">
        <f t="shared" si="273"/>
        <v>0</v>
      </c>
      <c r="O662" s="649">
        <f t="shared" si="254"/>
        <v>-999723.93720356096</v>
      </c>
      <c r="P662" s="797">
        <f t="shared" si="266"/>
        <v>0</v>
      </c>
      <c r="Q662" s="649">
        <f t="shared" si="255"/>
        <v>-964162.82</v>
      </c>
      <c r="R662" s="797">
        <f t="shared" si="267"/>
        <v>0</v>
      </c>
      <c r="S662" s="649"/>
      <c r="T662" s="797" t="str">
        <f t="shared" si="269"/>
        <v/>
      </c>
      <c r="U662" s="798">
        <f t="shared" si="271"/>
        <v>7</v>
      </c>
    </row>
    <row r="663" spans="1:21" ht="11.25" customHeight="1" x14ac:dyDescent="0.25">
      <c r="A663" s="814" t="s">
        <v>1718</v>
      </c>
      <c r="B663" s="782">
        <f t="shared" si="268"/>
        <v>11</v>
      </c>
      <c r="C663" s="826" t="s">
        <v>365</v>
      </c>
      <c r="D663" s="826" t="s">
        <v>400</v>
      </c>
      <c r="E663" s="826" t="s">
        <v>1678</v>
      </c>
      <c r="F663" s="1421" t="s">
        <v>1719</v>
      </c>
      <c r="G663" s="1422"/>
      <c r="H663" s="816">
        <v>1304123.3799999999</v>
      </c>
      <c r="I663" s="816">
        <v>964162.82</v>
      </c>
      <c r="J663" s="816">
        <v>999723.93720356096</v>
      </c>
      <c r="K663" s="817">
        <v>0</v>
      </c>
      <c r="L663" s="818"/>
      <c r="O663" s="649">
        <f t="shared" si="254"/>
        <v>-999723.93720356096</v>
      </c>
      <c r="P663" s="797">
        <f t="shared" si="266"/>
        <v>0</v>
      </c>
      <c r="Q663" s="649">
        <f t="shared" si="255"/>
        <v>-964162.82</v>
      </c>
      <c r="R663" s="797">
        <f t="shared" si="267"/>
        <v>0</v>
      </c>
      <c r="S663" s="649"/>
      <c r="T663" s="797" t="str">
        <f t="shared" si="269"/>
        <v/>
      </c>
      <c r="U663" s="798">
        <f t="shared" si="271"/>
        <v>11</v>
      </c>
    </row>
    <row r="664" spans="1:21" ht="11.25" customHeight="1" x14ac:dyDescent="0.25">
      <c r="A664" s="859" t="s">
        <v>1720</v>
      </c>
      <c r="B664" s="782">
        <f t="shared" si="268"/>
        <v>7</v>
      </c>
      <c r="C664" s="859"/>
      <c r="D664" s="916"/>
      <c r="E664" s="916"/>
      <c r="F664" s="1442" t="s">
        <v>1721</v>
      </c>
      <c r="G664" s="1443"/>
      <c r="H664" s="861">
        <f t="shared" ref="H664:L664" si="274">SUM(H665:H669)</f>
        <v>5038052548</v>
      </c>
      <c r="I664" s="861">
        <f t="shared" si="274"/>
        <v>5566810265.0000105</v>
      </c>
      <c r="J664" s="917">
        <f t="shared" si="274"/>
        <v>6012900183.3344698</v>
      </c>
      <c r="K664" s="918">
        <f t="shared" si="274"/>
        <v>6156064801</v>
      </c>
      <c r="L664" s="863">
        <f t="shared" si="274"/>
        <v>6766800433</v>
      </c>
      <c r="O664" s="649">
        <f t="shared" si="254"/>
        <v>753900249.6655302</v>
      </c>
      <c r="P664" s="797">
        <f t="shared" si="266"/>
        <v>1.1253804697698229</v>
      </c>
      <c r="Q664" s="649">
        <f t="shared" si="255"/>
        <v>1199990167.9999895</v>
      </c>
      <c r="R664" s="797">
        <f t="shared" si="267"/>
        <v>1.2155615353993006</v>
      </c>
      <c r="S664" s="649">
        <f t="shared" si="261"/>
        <v>610735632</v>
      </c>
      <c r="T664" s="797">
        <f t="shared" si="269"/>
        <v>1.0992087724451489</v>
      </c>
      <c r="U664" s="798">
        <f t="shared" si="271"/>
        <v>7</v>
      </c>
    </row>
    <row r="665" spans="1:21" ht="11.25" customHeight="1" x14ac:dyDescent="0.25">
      <c r="A665" s="814" t="s">
        <v>1722</v>
      </c>
      <c r="B665" s="782">
        <f t="shared" si="268"/>
        <v>11</v>
      </c>
      <c r="C665" s="826" t="s">
        <v>365</v>
      </c>
      <c r="D665" s="826" t="s">
        <v>400</v>
      </c>
      <c r="E665" s="826" t="s">
        <v>1678</v>
      </c>
      <c r="F665" s="1421" t="s">
        <v>1723</v>
      </c>
      <c r="G665" s="1422"/>
      <c r="H665" s="816">
        <v>2254460950.5799999</v>
      </c>
      <c r="I665" s="816">
        <v>2452610875.4300098</v>
      </c>
      <c r="J665" s="816">
        <v>4906219183.3344698</v>
      </c>
      <c r="K665" s="817">
        <v>4940748988</v>
      </c>
      <c r="L665" s="824">
        <f>6742000000+33000000-20000000-L666+32400000+3500000-24099567</f>
        <v>5416800433</v>
      </c>
      <c r="O665" s="649">
        <f t="shared" si="254"/>
        <v>510581249.6655302</v>
      </c>
      <c r="P665" s="797">
        <f t="shared" si="266"/>
        <v>1.1040681695183701</v>
      </c>
      <c r="Q665" s="649">
        <f t="shared" si="255"/>
        <v>2964189557.5699902</v>
      </c>
      <c r="R665" s="797">
        <f t="shared" si="267"/>
        <v>2.2085853435883043</v>
      </c>
      <c r="S665" s="649">
        <f t="shared" si="261"/>
        <v>476051445</v>
      </c>
      <c r="T665" s="797">
        <f t="shared" si="269"/>
        <v>1.0963520806574518</v>
      </c>
      <c r="U665" s="798">
        <f t="shared" si="271"/>
        <v>11</v>
      </c>
    </row>
    <row r="666" spans="1:21" ht="11.25" customHeight="1" x14ac:dyDescent="0.25">
      <c r="A666" s="814" t="s">
        <v>1724</v>
      </c>
      <c r="B666" s="782">
        <f t="shared" si="268"/>
        <v>11</v>
      </c>
      <c r="C666" s="826" t="s">
        <v>365</v>
      </c>
      <c r="D666" s="826" t="s">
        <v>400</v>
      </c>
      <c r="E666" s="826" t="s">
        <v>1678</v>
      </c>
      <c r="F666" s="1421" t="s">
        <v>1725</v>
      </c>
      <c r="G666" s="1422"/>
      <c r="H666" s="816">
        <v>488751281.42000002</v>
      </c>
      <c r="I666" s="816">
        <v>556677020.57000005</v>
      </c>
      <c r="J666" s="816">
        <v>1106681000</v>
      </c>
      <c r="K666" s="817">
        <v>1215315813</v>
      </c>
      <c r="L666" s="853">
        <v>1350000000</v>
      </c>
      <c r="M666" s="827">
        <f>6742+33</f>
        <v>6775</v>
      </c>
      <c r="O666" s="649">
        <f t="shared" si="254"/>
        <v>243319000</v>
      </c>
      <c r="P666" s="797">
        <f t="shared" si="266"/>
        <v>1.2198637186325598</v>
      </c>
      <c r="Q666" s="649">
        <f t="shared" si="255"/>
        <v>793322979.42999995</v>
      </c>
      <c r="R666" s="797">
        <f t="shared" si="267"/>
        <v>2.4251045940744782</v>
      </c>
      <c r="S666" s="649">
        <f t="shared" si="261"/>
        <v>134684187</v>
      </c>
      <c r="T666" s="797">
        <f t="shared" si="269"/>
        <v>1.1108223768335022</v>
      </c>
      <c r="U666" s="798">
        <f t="shared" si="271"/>
        <v>11</v>
      </c>
    </row>
    <row r="667" spans="1:21" ht="11.25" customHeight="1" x14ac:dyDescent="0.25">
      <c r="A667" s="814" t="s">
        <v>1726</v>
      </c>
      <c r="B667" s="782">
        <f t="shared" si="268"/>
        <v>11</v>
      </c>
      <c r="C667" s="826"/>
      <c r="D667" s="826"/>
      <c r="E667" s="826"/>
      <c r="F667" s="1421" t="s">
        <v>1727</v>
      </c>
      <c r="G667" s="1422"/>
      <c r="H667" s="816">
        <v>1923309130.5</v>
      </c>
      <c r="I667" s="816">
        <v>2130169635.24</v>
      </c>
      <c r="J667" s="816">
        <v>0</v>
      </c>
      <c r="K667" s="817">
        <v>0</v>
      </c>
      <c r="L667" s="818"/>
      <c r="O667" s="649">
        <f t="shared" si="254"/>
        <v>0</v>
      </c>
      <c r="P667" s="797" t="str">
        <f t="shared" si="266"/>
        <v/>
      </c>
      <c r="Q667" s="649">
        <f t="shared" si="255"/>
        <v>-2130169635.24</v>
      </c>
      <c r="R667" s="797">
        <f t="shared" si="267"/>
        <v>0</v>
      </c>
      <c r="S667" s="649"/>
      <c r="T667" s="797" t="str">
        <f t="shared" si="269"/>
        <v/>
      </c>
      <c r="U667" s="798">
        <f t="shared" si="271"/>
        <v>11</v>
      </c>
    </row>
    <row r="668" spans="1:21" ht="11.25" customHeight="1" x14ac:dyDescent="0.25">
      <c r="A668" s="814" t="s">
        <v>1728</v>
      </c>
      <c r="B668" s="782">
        <f t="shared" si="268"/>
        <v>11</v>
      </c>
      <c r="C668" s="815"/>
      <c r="D668" s="733"/>
      <c r="E668" s="733"/>
      <c r="F668" s="1421" t="s">
        <v>1729</v>
      </c>
      <c r="G668" s="1422"/>
      <c r="H668" s="816">
        <v>4295088</v>
      </c>
      <c r="I668" s="816">
        <v>5016925</v>
      </c>
      <c r="J668" s="816">
        <v>0</v>
      </c>
      <c r="K668" s="817">
        <v>0</v>
      </c>
      <c r="L668" s="818"/>
      <c r="M668" s="827">
        <f>5633-5566</f>
        <v>67</v>
      </c>
      <c r="O668" s="649">
        <f t="shared" si="254"/>
        <v>0</v>
      </c>
      <c r="P668" s="797" t="str">
        <f t="shared" si="266"/>
        <v/>
      </c>
      <c r="Q668" s="649">
        <f t="shared" si="255"/>
        <v>-5016925</v>
      </c>
      <c r="R668" s="797">
        <f t="shared" si="267"/>
        <v>0</v>
      </c>
      <c r="S668" s="649"/>
      <c r="T668" s="797" t="str">
        <f t="shared" si="269"/>
        <v/>
      </c>
      <c r="U668" s="798">
        <f t="shared" si="271"/>
        <v>11</v>
      </c>
    </row>
    <row r="669" spans="1:21" ht="11.25" customHeight="1" x14ac:dyDescent="0.25">
      <c r="A669" s="814" t="s">
        <v>1730</v>
      </c>
      <c r="B669" s="782">
        <f t="shared" si="268"/>
        <v>11</v>
      </c>
      <c r="C669" s="826"/>
      <c r="D669" s="826"/>
      <c r="E669" s="826"/>
      <c r="F669" s="1421" t="s">
        <v>1731</v>
      </c>
      <c r="G669" s="1422"/>
      <c r="H669" s="816">
        <v>367236097.5</v>
      </c>
      <c r="I669" s="816">
        <v>422335808.75999999</v>
      </c>
      <c r="J669" s="816">
        <v>0</v>
      </c>
      <c r="K669" s="817">
        <v>0</v>
      </c>
      <c r="L669" s="818"/>
      <c r="O669" s="649">
        <f t="shared" si="254"/>
        <v>0</v>
      </c>
      <c r="P669" s="797" t="str">
        <f t="shared" si="266"/>
        <v/>
      </c>
      <c r="Q669" s="649">
        <f t="shared" si="255"/>
        <v>-422335808.75999999</v>
      </c>
      <c r="R669" s="797">
        <f t="shared" si="267"/>
        <v>0</v>
      </c>
      <c r="S669" s="649"/>
      <c r="T669" s="797" t="str">
        <f t="shared" si="269"/>
        <v/>
      </c>
      <c r="U669" s="798">
        <f t="shared" si="271"/>
        <v>11</v>
      </c>
    </row>
    <row r="670" spans="1:21" ht="11.25" customHeight="1" x14ac:dyDescent="0.25">
      <c r="A670" s="859" t="s">
        <v>1732</v>
      </c>
      <c r="B670" s="782">
        <f t="shared" si="268"/>
        <v>7</v>
      </c>
      <c r="C670" s="859"/>
      <c r="D670" s="916"/>
      <c r="E670" s="916"/>
      <c r="F670" s="1442" t="s">
        <v>1733</v>
      </c>
      <c r="G670" s="1443"/>
      <c r="H670" s="861">
        <f t="shared" ref="H670:L670" si="275">SUM(H671:H672)</f>
        <v>88150464.579999998</v>
      </c>
      <c r="I670" s="861">
        <f t="shared" si="275"/>
        <v>208340147.75999999</v>
      </c>
      <c r="J670" s="861">
        <f t="shared" si="275"/>
        <v>0</v>
      </c>
      <c r="K670" s="917">
        <f t="shared" si="275"/>
        <v>0</v>
      </c>
      <c r="L670" s="863">
        <f t="shared" si="275"/>
        <v>0</v>
      </c>
      <c r="O670" s="649">
        <f t="shared" si="254"/>
        <v>0</v>
      </c>
      <c r="P670" s="797" t="str">
        <f t="shared" si="266"/>
        <v/>
      </c>
      <c r="Q670" s="649">
        <f t="shared" si="255"/>
        <v>-208340147.75999999</v>
      </c>
      <c r="R670" s="797">
        <f t="shared" si="267"/>
        <v>0</v>
      </c>
      <c r="S670" s="649"/>
      <c r="T670" s="797" t="str">
        <f t="shared" si="269"/>
        <v/>
      </c>
      <c r="U670" s="798">
        <f t="shared" si="271"/>
        <v>7</v>
      </c>
    </row>
    <row r="671" spans="1:21" ht="11.25" customHeight="1" x14ac:dyDescent="0.25">
      <c r="A671" s="814" t="s">
        <v>1734</v>
      </c>
      <c r="B671" s="782">
        <f t="shared" si="268"/>
        <v>11</v>
      </c>
      <c r="C671" s="826" t="s">
        <v>365</v>
      </c>
      <c r="D671" s="826" t="s">
        <v>400</v>
      </c>
      <c r="E671" s="826" t="s">
        <v>1678</v>
      </c>
      <c r="F671" s="1421" t="s">
        <v>1735</v>
      </c>
      <c r="G671" s="1422"/>
      <c r="H671" s="816">
        <v>22471793.149999999</v>
      </c>
      <c r="I671" s="816">
        <v>136361971.75999999</v>
      </c>
      <c r="J671" s="816">
        <v>0</v>
      </c>
      <c r="K671" s="817">
        <v>0</v>
      </c>
      <c r="L671" s="818"/>
      <c r="O671" s="649">
        <f t="shared" si="254"/>
        <v>0</v>
      </c>
      <c r="P671" s="797" t="str">
        <f t="shared" si="266"/>
        <v/>
      </c>
      <c r="Q671" s="649">
        <f t="shared" si="255"/>
        <v>-136361971.75999999</v>
      </c>
      <c r="R671" s="797">
        <f t="shared" si="267"/>
        <v>0</v>
      </c>
      <c r="S671" s="649"/>
      <c r="T671" s="797" t="str">
        <f t="shared" si="269"/>
        <v/>
      </c>
      <c r="U671" s="798">
        <f t="shared" si="271"/>
        <v>11</v>
      </c>
    </row>
    <row r="672" spans="1:21" ht="11.25" customHeight="1" x14ac:dyDescent="0.25">
      <c r="A672" s="814" t="s">
        <v>1736</v>
      </c>
      <c r="B672" s="782">
        <f t="shared" si="268"/>
        <v>11</v>
      </c>
      <c r="C672" s="815"/>
      <c r="D672" s="733"/>
      <c r="E672" s="733"/>
      <c r="F672" s="1421" t="s">
        <v>1737</v>
      </c>
      <c r="G672" s="1422"/>
      <c r="H672" s="816">
        <v>65678671.43</v>
      </c>
      <c r="I672" s="816">
        <v>71978176</v>
      </c>
      <c r="J672" s="816">
        <v>0</v>
      </c>
      <c r="K672" s="817">
        <v>0</v>
      </c>
      <c r="L672" s="818"/>
      <c r="O672" s="649">
        <f t="shared" si="254"/>
        <v>0</v>
      </c>
      <c r="P672" s="797" t="str">
        <f t="shared" si="266"/>
        <v/>
      </c>
      <c r="Q672" s="649">
        <f t="shared" si="255"/>
        <v>-71978176</v>
      </c>
      <c r="R672" s="797">
        <f t="shared" si="267"/>
        <v>0</v>
      </c>
      <c r="S672" s="649"/>
      <c r="T672" s="797" t="str">
        <f t="shared" si="269"/>
        <v/>
      </c>
      <c r="U672" s="798">
        <f t="shared" si="271"/>
        <v>11</v>
      </c>
    </row>
    <row r="673" spans="1:21" ht="11.25" customHeight="1" x14ac:dyDescent="0.25">
      <c r="A673" s="919" t="s">
        <v>106</v>
      </c>
      <c r="B673" s="782">
        <f t="shared" si="268"/>
        <v>4</v>
      </c>
      <c r="C673" s="919"/>
      <c r="D673" s="920"/>
      <c r="E673" s="920"/>
      <c r="F673" s="1452" t="s">
        <v>1738</v>
      </c>
      <c r="G673" s="1453"/>
      <c r="H673" s="921">
        <f t="shared" ref="H673:L673" si="276">H674+H677</f>
        <v>377757773.86999995</v>
      </c>
      <c r="I673" s="921">
        <f t="shared" si="276"/>
        <v>412942426.13000005</v>
      </c>
      <c r="J673" s="921">
        <f t="shared" si="276"/>
        <v>430369000</v>
      </c>
      <c r="K673" s="922">
        <v>434878899</v>
      </c>
      <c r="L673" s="923">
        <f t="shared" si="276"/>
        <v>454304005.24149996</v>
      </c>
      <c r="O673" s="924">
        <f t="shared" si="254"/>
        <v>23935005.24149996</v>
      </c>
      <c r="P673" s="925">
        <f t="shared" si="266"/>
        <v>1.0556150773905648</v>
      </c>
      <c r="Q673" s="924">
        <f t="shared" si="255"/>
        <v>41361579.111499906</v>
      </c>
      <c r="R673" s="925">
        <f t="shared" si="267"/>
        <v>1.1001630651011836</v>
      </c>
      <c r="S673" s="924">
        <f t="shared" si="261"/>
        <v>19425106.24149996</v>
      </c>
      <c r="T673" s="925">
        <f t="shared" si="269"/>
        <v>1.0446678518690324</v>
      </c>
      <c r="U673" s="798">
        <f t="shared" si="271"/>
        <v>4</v>
      </c>
    </row>
    <row r="674" spans="1:21" ht="11.25" customHeight="1" x14ac:dyDescent="0.25">
      <c r="A674" s="859" t="s">
        <v>1739</v>
      </c>
      <c r="B674" s="782">
        <f t="shared" si="268"/>
        <v>7</v>
      </c>
      <c r="C674" s="859"/>
      <c r="D674" s="916"/>
      <c r="E674" s="916"/>
      <c r="F674" s="1442" t="s">
        <v>1740</v>
      </c>
      <c r="G674" s="1443"/>
      <c r="H674" s="861">
        <f t="shared" ref="H674:L674" si="277">SUM(H675:H676)</f>
        <v>2565334.52</v>
      </c>
      <c r="I674" s="861">
        <f t="shared" si="277"/>
        <v>4228457.8500000006</v>
      </c>
      <c r="J674" s="861">
        <f t="shared" si="277"/>
        <v>4468999.9999999804</v>
      </c>
      <c r="K674" s="917">
        <f t="shared" si="277"/>
        <v>0</v>
      </c>
      <c r="L674" s="863">
        <f t="shared" si="277"/>
        <v>4547000</v>
      </c>
      <c r="O674" s="649">
        <f t="shared" si="254"/>
        <v>78000.000000019558</v>
      </c>
      <c r="P674" s="797">
        <f t="shared" si="266"/>
        <v>1.0174535690311075</v>
      </c>
      <c r="Q674" s="649">
        <f t="shared" si="255"/>
        <v>318542.14999999944</v>
      </c>
      <c r="R674" s="797">
        <f t="shared" si="267"/>
        <v>1.0753329372787763</v>
      </c>
      <c r="S674" s="649"/>
      <c r="T674" s="797" t="str">
        <f t="shared" si="269"/>
        <v/>
      </c>
      <c r="U674" s="798">
        <f t="shared" si="271"/>
        <v>7</v>
      </c>
    </row>
    <row r="675" spans="1:21" ht="11.25" customHeight="1" x14ac:dyDescent="0.25">
      <c r="A675" s="814" t="s">
        <v>1741</v>
      </c>
      <c r="B675" s="782">
        <f t="shared" si="268"/>
        <v>11</v>
      </c>
      <c r="C675" s="822" t="s">
        <v>365</v>
      </c>
      <c r="D675" s="823" t="s">
        <v>433</v>
      </c>
      <c r="E675" s="823" t="s">
        <v>366</v>
      </c>
      <c r="F675" s="1421" t="s">
        <v>1742</v>
      </c>
      <c r="G675" s="1422"/>
      <c r="H675" s="816">
        <v>2376387.29</v>
      </c>
      <c r="I675" s="816">
        <v>3999993.62</v>
      </c>
      <c r="J675" s="816">
        <v>4153999.9999999902</v>
      </c>
      <c r="K675" s="817">
        <v>0</v>
      </c>
      <c r="L675" s="824">
        <f>3297000+1010000</f>
        <v>4307000</v>
      </c>
      <c r="M675" s="870">
        <v>0.05</v>
      </c>
      <c r="N675" s="870"/>
      <c r="O675" s="649">
        <f t="shared" si="254"/>
        <v>153000.00000000978</v>
      </c>
      <c r="P675" s="797">
        <f t="shared" si="266"/>
        <v>1.0368319691863288</v>
      </c>
      <c r="Q675" s="649">
        <f t="shared" si="255"/>
        <v>307006.37999999989</v>
      </c>
      <c r="R675" s="797">
        <f t="shared" si="267"/>
        <v>1.0767517174189893</v>
      </c>
      <c r="S675" s="649"/>
      <c r="T675" s="797" t="str">
        <f t="shared" si="269"/>
        <v/>
      </c>
      <c r="U675" s="798">
        <f t="shared" si="271"/>
        <v>11</v>
      </c>
    </row>
    <row r="676" spans="1:21" ht="11.25" customHeight="1" x14ac:dyDescent="0.25">
      <c r="A676" s="814" t="s">
        <v>1743</v>
      </c>
      <c r="B676" s="782">
        <f t="shared" si="268"/>
        <v>11</v>
      </c>
      <c r="C676" s="822" t="s">
        <v>365</v>
      </c>
      <c r="D676" s="823" t="s">
        <v>379</v>
      </c>
      <c r="E676" s="823" t="s">
        <v>366</v>
      </c>
      <c r="F676" s="1421" t="s">
        <v>743</v>
      </c>
      <c r="G676" s="1422"/>
      <c r="H676" s="816">
        <v>188947.23</v>
      </c>
      <c r="I676" s="816">
        <v>228464.23</v>
      </c>
      <c r="J676" s="816">
        <v>314999.99999998999</v>
      </c>
      <c r="K676" s="817">
        <v>0</v>
      </c>
      <c r="L676" s="824">
        <v>240000</v>
      </c>
      <c r="O676" s="649">
        <f t="shared" si="254"/>
        <v>-74999.999999989988</v>
      </c>
      <c r="P676" s="797">
        <f t="shared" si="266"/>
        <v>0.76190476190478607</v>
      </c>
      <c r="Q676" s="649">
        <f t="shared" si="255"/>
        <v>11535.76999999999</v>
      </c>
      <c r="R676" s="797">
        <f t="shared" si="267"/>
        <v>1.0504926744987606</v>
      </c>
      <c r="S676" s="649"/>
      <c r="T676" s="797" t="str">
        <f t="shared" si="269"/>
        <v/>
      </c>
      <c r="U676" s="798">
        <f t="shared" si="271"/>
        <v>11</v>
      </c>
    </row>
    <row r="677" spans="1:21" ht="11.25" customHeight="1" x14ac:dyDescent="0.25">
      <c r="A677" s="859" t="s">
        <v>1744</v>
      </c>
      <c r="B677" s="782">
        <f t="shared" si="268"/>
        <v>7</v>
      </c>
      <c r="C677" s="859"/>
      <c r="D677" s="916"/>
      <c r="E677" s="916"/>
      <c r="F677" s="1442" t="s">
        <v>1745</v>
      </c>
      <c r="G677" s="1443"/>
      <c r="H677" s="861">
        <f t="shared" ref="H677:L677" si="278">SUM(H678:H695)</f>
        <v>375192439.34999996</v>
      </c>
      <c r="I677" s="861">
        <f t="shared" si="278"/>
        <v>408713968.28000003</v>
      </c>
      <c r="J677" s="861">
        <f t="shared" si="278"/>
        <v>425900000</v>
      </c>
      <c r="K677" s="917">
        <f t="shared" si="278"/>
        <v>0</v>
      </c>
      <c r="L677" s="863">
        <f t="shared" si="278"/>
        <v>449757005.24149996</v>
      </c>
      <c r="O677" s="649">
        <f t="shared" si="254"/>
        <v>23857005.24149996</v>
      </c>
      <c r="P677" s="797">
        <f t="shared" si="266"/>
        <v>1.0560155089023244</v>
      </c>
      <c r="Q677" s="649">
        <f t="shared" si="255"/>
        <v>41043036.961499929</v>
      </c>
      <c r="R677" s="797">
        <f t="shared" si="267"/>
        <v>1.1004199517188566</v>
      </c>
      <c r="S677" s="649"/>
      <c r="T677" s="797" t="str">
        <f t="shared" si="269"/>
        <v/>
      </c>
      <c r="U677" s="798">
        <f t="shared" si="271"/>
        <v>7</v>
      </c>
    </row>
    <row r="678" spans="1:21" ht="11.25" customHeight="1" x14ac:dyDescent="0.25">
      <c r="A678" s="814" t="s">
        <v>1746</v>
      </c>
      <c r="B678" s="782">
        <f t="shared" si="268"/>
        <v>11</v>
      </c>
      <c r="C678" s="826" t="s">
        <v>432</v>
      </c>
      <c r="D678" s="826" t="s">
        <v>433</v>
      </c>
      <c r="E678" s="826" t="s">
        <v>753</v>
      </c>
      <c r="F678" s="1421" t="s">
        <v>1747</v>
      </c>
      <c r="G678" s="1422"/>
      <c r="H678" s="816">
        <v>28803425.780000001</v>
      </c>
      <c r="I678" s="816">
        <v>33321246.829999998</v>
      </c>
      <c r="J678" s="816">
        <v>34300000</v>
      </c>
      <c r="K678" s="817">
        <v>0</v>
      </c>
      <c r="L678" s="824">
        <v>38920396.004050002</v>
      </c>
      <c r="O678" s="649">
        <f t="shared" si="254"/>
        <v>4620396.0040500015</v>
      </c>
      <c r="P678" s="797">
        <f t="shared" si="266"/>
        <v>1.1347054228586007</v>
      </c>
      <c r="Q678" s="649">
        <f t="shared" si="255"/>
        <v>5599149.1740500033</v>
      </c>
      <c r="R678" s="797">
        <f t="shared" si="267"/>
        <v>1.16803540403563</v>
      </c>
      <c r="S678" s="649"/>
      <c r="T678" s="797" t="str">
        <f t="shared" si="269"/>
        <v/>
      </c>
      <c r="U678" s="798">
        <f t="shared" si="271"/>
        <v>11</v>
      </c>
    </row>
    <row r="679" spans="1:21" ht="11.25" customHeight="1" x14ac:dyDescent="0.25">
      <c r="A679" s="814" t="s">
        <v>1748</v>
      </c>
      <c r="B679" s="782">
        <f t="shared" si="268"/>
        <v>11</v>
      </c>
      <c r="C679" s="826" t="s">
        <v>432</v>
      </c>
      <c r="D679" s="826" t="s">
        <v>433</v>
      </c>
      <c r="E679" s="826" t="s">
        <v>753</v>
      </c>
      <c r="F679" s="1421" t="s">
        <v>1749</v>
      </c>
      <c r="G679" s="1422"/>
      <c r="H679" s="816">
        <v>1079488.8</v>
      </c>
      <c r="I679" s="816">
        <v>1394878.33</v>
      </c>
      <c r="J679" s="816">
        <v>1400000</v>
      </c>
      <c r="K679" s="817">
        <v>0</v>
      </c>
      <c r="L679" s="824">
        <v>1952586.7845000001</v>
      </c>
      <c r="O679" s="649">
        <f t="shared" si="254"/>
        <v>552586.78450000007</v>
      </c>
      <c r="P679" s="797">
        <f t="shared" si="266"/>
        <v>1.3947048460714286</v>
      </c>
      <c r="Q679" s="649">
        <f t="shared" si="255"/>
        <v>557708.45449999999</v>
      </c>
      <c r="R679" s="797">
        <f t="shared" si="267"/>
        <v>1.3998258790786433</v>
      </c>
      <c r="S679" s="649"/>
      <c r="T679" s="797" t="str">
        <f t="shared" si="269"/>
        <v/>
      </c>
      <c r="U679" s="798">
        <f t="shared" si="271"/>
        <v>11</v>
      </c>
    </row>
    <row r="680" spans="1:21" ht="11.25" customHeight="1" x14ac:dyDescent="0.25">
      <c r="A680" s="814" t="s">
        <v>1750</v>
      </c>
      <c r="B680" s="782">
        <f t="shared" si="268"/>
        <v>11</v>
      </c>
      <c r="C680" s="826" t="s">
        <v>432</v>
      </c>
      <c r="D680" s="826" t="s">
        <v>433</v>
      </c>
      <c r="E680" s="826" t="s">
        <v>753</v>
      </c>
      <c r="F680" s="1421" t="s">
        <v>1751</v>
      </c>
      <c r="G680" s="1422"/>
      <c r="H680" s="816">
        <v>6172310.8099999996</v>
      </c>
      <c r="I680" s="816">
        <v>4617057.9800000004</v>
      </c>
      <c r="J680" s="816">
        <v>5299999.9999999898</v>
      </c>
      <c r="K680" s="817">
        <v>0</v>
      </c>
      <c r="L680" s="824">
        <v>1507442.7318499999</v>
      </c>
      <c r="O680" s="649">
        <f t="shared" si="254"/>
        <v>-3792557.2681499897</v>
      </c>
      <c r="P680" s="797">
        <f t="shared" si="266"/>
        <v>0.28442315695283071</v>
      </c>
      <c r="Q680" s="649">
        <f t="shared" si="255"/>
        <v>-3109615.2481500003</v>
      </c>
      <c r="R680" s="797">
        <f t="shared" si="267"/>
        <v>0.32649421739555451</v>
      </c>
      <c r="S680" s="649"/>
      <c r="T680" s="797" t="str">
        <f t="shared" si="269"/>
        <v/>
      </c>
      <c r="U680" s="798">
        <f t="shared" si="271"/>
        <v>11</v>
      </c>
    </row>
    <row r="681" spans="1:21" ht="11.25" customHeight="1" x14ac:dyDescent="0.25">
      <c r="A681" s="814" t="s">
        <v>1752</v>
      </c>
      <c r="B681" s="782">
        <f t="shared" si="268"/>
        <v>11</v>
      </c>
      <c r="C681" s="826" t="s">
        <v>432</v>
      </c>
      <c r="D681" s="826" t="s">
        <v>433</v>
      </c>
      <c r="E681" s="826" t="s">
        <v>753</v>
      </c>
      <c r="F681" s="1421" t="s">
        <v>1753</v>
      </c>
      <c r="G681" s="1422"/>
      <c r="H681" s="816">
        <v>161199697.06</v>
      </c>
      <c r="I681" s="816">
        <v>179798752.49000001</v>
      </c>
      <c r="J681" s="816">
        <v>315100000</v>
      </c>
      <c r="K681" s="817">
        <v>0</v>
      </c>
      <c r="L681" s="824">
        <v>331398848.32339996</v>
      </c>
      <c r="O681" s="649">
        <f t="shared" si="254"/>
        <v>16298848.323399961</v>
      </c>
      <c r="P681" s="797">
        <f t="shared" si="266"/>
        <v>1.0517259546918438</v>
      </c>
      <c r="Q681" s="649">
        <f t="shared" si="255"/>
        <v>151600095.83339995</v>
      </c>
      <c r="R681" s="797">
        <f t="shared" si="267"/>
        <v>1.8431654487804725</v>
      </c>
      <c r="S681" s="649"/>
      <c r="T681" s="797" t="str">
        <f t="shared" si="269"/>
        <v/>
      </c>
      <c r="U681" s="798">
        <f t="shared" si="271"/>
        <v>11</v>
      </c>
    </row>
    <row r="682" spans="1:21" ht="11.25" customHeight="1" x14ac:dyDescent="0.25">
      <c r="A682" s="814" t="s">
        <v>1754</v>
      </c>
      <c r="B682" s="782">
        <f t="shared" si="268"/>
        <v>11</v>
      </c>
      <c r="C682" s="826" t="s">
        <v>432</v>
      </c>
      <c r="D682" s="826" t="s">
        <v>433</v>
      </c>
      <c r="E682" s="826" t="s">
        <v>753</v>
      </c>
      <c r="F682" s="1421" t="s">
        <v>1755</v>
      </c>
      <c r="G682" s="1422"/>
      <c r="H682" s="816">
        <v>5646116.9800000004</v>
      </c>
      <c r="I682" s="816">
        <v>6695984.21</v>
      </c>
      <c r="J682" s="816">
        <v>6999999.9999999898</v>
      </c>
      <c r="K682" s="817">
        <v>0</v>
      </c>
      <c r="L682" s="824">
        <v>7710128.8896499993</v>
      </c>
      <c r="O682" s="649">
        <f t="shared" ref="O682:O745" si="279">+L682-J682</f>
        <v>710128.88965000957</v>
      </c>
      <c r="P682" s="797">
        <f t="shared" si="266"/>
        <v>1.1014469842357157</v>
      </c>
      <c r="Q682" s="649">
        <f t="shared" ref="Q682:Q745" si="280">+L682-I682</f>
        <v>1014144.6796499994</v>
      </c>
      <c r="R682" s="797">
        <f t="shared" si="267"/>
        <v>1.1514556557847677</v>
      </c>
      <c r="S682" s="649"/>
      <c r="T682" s="797" t="str">
        <f t="shared" si="269"/>
        <v/>
      </c>
      <c r="U682" s="798">
        <f t="shared" si="271"/>
        <v>11</v>
      </c>
    </row>
    <row r="683" spans="1:21" ht="11.25" customHeight="1" x14ac:dyDescent="0.25">
      <c r="A683" s="814" t="s">
        <v>1756</v>
      </c>
      <c r="B683" s="782">
        <f t="shared" si="268"/>
        <v>11</v>
      </c>
      <c r="C683" s="826" t="s">
        <v>432</v>
      </c>
      <c r="D683" s="826" t="s">
        <v>433</v>
      </c>
      <c r="E683" s="826" t="s">
        <v>753</v>
      </c>
      <c r="F683" s="1421" t="s">
        <v>1757</v>
      </c>
      <c r="G683" s="1422"/>
      <c r="H683" s="816">
        <v>22115759.140000001</v>
      </c>
      <c r="I683" s="816">
        <v>24788679.289999999</v>
      </c>
      <c r="J683" s="816">
        <v>46800000</v>
      </c>
      <c r="K683" s="817">
        <v>0</v>
      </c>
      <c r="L683" s="824">
        <v>50627060.116599992</v>
      </c>
      <c r="O683" s="649">
        <f t="shared" si="279"/>
        <v>3827060.1165999919</v>
      </c>
      <c r="P683" s="797">
        <f t="shared" si="266"/>
        <v>1.0817747888162392</v>
      </c>
      <c r="Q683" s="649">
        <f t="shared" si="280"/>
        <v>25838380.826599993</v>
      </c>
      <c r="R683" s="797">
        <f t="shared" si="267"/>
        <v>2.0423460049775</v>
      </c>
      <c r="S683" s="649"/>
      <c r="T683" s="797" t="str">
        <f t="shared" si="269"/>
        <v/>
      </c>
      <c r="U683" s="798">
        <f t="shared" si="271"/>
        <v>11</v>
      </c>
    </row>
    <row r="684" spans="1:21" ht="11.25" customHeight="1" x14ac:dyDescent="0.25">
      <c r="A684" s="814" t="s">
        <v>1758</v>
      </c>
      <c r="B684" s="782">
        <f t="shared" si="268"/>
        <v>11</v>
      </c>
      <c r="C684" s="926" t="s">
        <v>432</v>
      </c>
      <c r="D684" s="926" t="s">
        <v>433</v>
      </c>
      <c r="E684" s="926" t="s">
        <v>753</v>
      </c>
      <c r="F684" s="1421" t="s">
        <v>1759</v>
      </c>
      <c r="G684" s="1422"/>
      <c r="H684" s="816">
        <v>780387.44</v>
      </c>
      <c r="I684" s="816">
        <v>516002.58</v>
      </c>
      <c r="J684" s="816">
        <v>599999.99999998196</v>
      </c>
      <c r="K684" s="817">
        <v>0</v>
      </c>
      <c r="L684" s="824">
        <v>2441391.8776499997</v>
      </c>
      <c r="O684" s="649">
        <f t="shared" si="279"/>
        <v>1841391.8776500179</v>
      </c>
      <c r="P684" s="797">
        <f t="shared" si="266"/>
        <v>4.0689864627501215</v>
      </c>
      <c r="Q684" s="649">
        <f t="shared" si="280"/>
        <v>1925389.2976499996</v>
      </c>
      <c r="R684" s="797">
        <f t="shared" si="267"/>
        <v>4.731355951069081</v>
      </c>
      <c r="S684" s="649"/>
      <c r="T684" s="797" t="str">
        <f t="shared" si="269"/>
        <v/>
      </c>
      <c r="U684" s="798">
        <f t="shared" si="271"/>
        <v>11</v>
      </c>
    </row>
    <row r="685" spans="1:21" ht="11.25" customHeight="1" x14ac:dyDescent="0.25">
      <c r="A685" s="814" t="s">
        <v>1760</v>
      </c>
      <c r="B685" s="782">
        <f t="shared" si="268"/>
        <v>11</v>
      </c>
      <c r="C685" s="826" t="s">
        <v>432</v>
      </c>
      <c r="D685" s="826" t="s">
        <v>433</v>
      </c>
      <c r="E685" s="826" t="s">
        <v>753</v>
      </c>
      <c r="F685" s="1421" t="s">
        <v>1761</v>
      </c>
      <c r="G685" s="1422"/>
      <c r="H685" s="816">
        <v>234599.4</v>
      </c>
      <c r="I685" s="816">
        <v>178250.91</v>
      </c>
      <c r="J685" s="816">
        <v>399999.999999994</v>
      </c>
      <c r="K685" s="817">
        <v>0</v>
      </c>
      <c r="L685" s="824">
        <v>386485.37069999997</v>
      </c>
      <c r="O685" s="649">
        <f t="shared" si="279"/>
        <v>-13514.629299994034</v>
      </c>
      <c r="P685" s="797">
        <f t="shared" si="266"/>
        <v>0.96621342675001443</v>
      </c>
      <c r="Q685" s="649">
        <f t="shared" si="280"/>
        <v>208234.46069999997</v>
      </c>
      <c r="R685" s="797">
        <f t="shared" si="267"/>
        <v>2.1682098043707039</v>
      </c>
      <c r="S685" s="649"/>
      <c r="T685" s="797" t="str">
        <f t="shared" si="269"/>
        <v/>
      </c>
      <c r="U685" s="798">
        <f t="shared" si="271"/>
        <v>11</v>
      </c>
    </row>
    <row r="686" spans="1:21" ht="11.25" customHeight="1" x14ac:dyDescent="0.25">
      <c r="A686" s="814" t="s">
        <v>1762</v>
      </c>
      <c r="B686" s="782">
        <f t="shared" si="268"/>
        <v>11</v>
      </c>
      <c r="C686" s="826" t="s">
        <v>432</v>
      </c>
      <c r="D686" s="826" t="s">
        <v>433</v>
      </c>
      <c r="E686" s="826" t="s">
        <v>753</v>
      </c>
      <c r="F686" s="1421" t="s">
        <v>1763</v>
      </c>
      <c r="G686" s="1422"/>
      <c r="H686" s="816">
        <v>650769.47</v>
      </c>
      <c r="I686" s="816">
        <v>625566.81999999995</v>
      </c>
      <c r="J686" s="816">
        <v>1350000</v>
      </c>
      <c r="K686" s="817">
        <v>0</v>
      </c>
      <c r="L686" s="824">
        <v>913640.44859999989</v>
      </c>
      <c r="O686" s="649">
        <f t="shared" si="279"/>
        <v>-436359.55140000011</v>
      </c>
      <c r="P686" s="797">
        <f t="shared" si="266"/>
        <v>0.67677070266666661</v>
      </c>
      <c r="Q686" s="649">
        <f t="shared" si="280"/>
        <v>288073.62859999994</v>
      </c>
      <c r="R686" s="797">
        <f t="shared" si="267"/>
        <v>1.460500172627442</v>
      </c>
      <c r="S686" s="649"/>
      <c r="T686" s="797" t="str">
        <f t="shared" si="269"/>
        <v/>
      </c>
      <c r="U686" s="798">
        <f t="shared" si="271"/>
        <v>11</v>
      </c>
    </row>
    <row r="687" spans="1:21" ht="11.25" customHeight="1" x14ac:dyDescent="0.25">
      <c r="A687" s="814" t="s">
        <v>1764</v>
      </c>
      <c r="B687" s="782">
        <f t="shared" si="268"/>
        <v>11</v>
      </c>
      <c r="C687" s="826" t="s">
        <v>432</v>
      </c>
      <c r="D687" s="826" t="s">
        <v>433</v>
      </c>
      <c r="E687" s="826" t="s">
        <v>753</v>
      </c>
      <c r="F687" s="1421" t="s">
        <v>1765</v>
      </c>
      <c r="G687" s="1422"/>
      <c r="H687" s="816">
        <v>1576511.28</v>
      </c>
      <c r="I687" s="816">
        <v>1693233.32</v>
      </c>
      <c r="J687" s="816">
        <v>1700000</v>
      </c>
      <c r="K687" s="817">
        <v>0</v>
      </c>
      <c r="L687" s="824">
        <v>165440.32449999999</v>
      </c>
      <c r="O687" s="649">
        <f t="shared" si="279"/>
        <v>-1534559.6754999999</v>
      </c>
      <c r="P687" s="797">
        <f t="shared" si="266"/>
        <v>9.731783794117646E-2</v>
      </c>
      <c r="Q687" s="649">
        <f t="shared" si="280"/>
        <v>-1527792.9955000002</v>
      </c>
      <c r="R687" s="797">
        <f t="shared" si="267"/>
        <v>9.7706749888432379E-2</v>
      </c>
      <c r="S687" s="649"/>
      <c r="T687" s="797" t="str">
        <f t="shared" si="269"/>
        <v/>
      </c>
      <c r="U687" s="798">
        <f t="shared" si="271"/>
        <v>11</v>
      </c>
    </row>
    <row r="688" spans="1:21" ht="11.25" customHeight="1" x14ac:dyDescent="0.25">
      <c r="A688" s="814" t="s">
        <v>1766</v>
      </c>
      <c r="B688" s="782">
        <f t="shared" si="268"/>
        <v>11</v>
      </c>
      <c r="C688" s="826" t="s">
        <v>432</v>
      </c>
      <c r="D688" s="826" t="s">
        <v>433</v>
      </c>
      <c r="E688" s="826" t="s">
        <v>753</v>
      </c>
      <c r="F688" s="1421" t="s">
        <v>1767</v>
      </c>
      <c r="G688" s="1422"/>
      <c r="H688" s="816">
        <v>9916638.8399999999</v>
      </c>
      <c r="I688" s="816">
        <v>11565783.83</v>
      </c>
      <c r="J688" s="816">
        <v>11700000</v>
      </c>
      <c r="K688" s="817">
        <v>0</v>
      </c>
      <c r="L688" s="824">
        <v>13733584.369999999</v>
      </c>
      <c r="O688" s="649">
        <f t="shared" si="279"/>
        <v>2033584.3699999992</v>
      </c>
      <c r="P688" s="797">
        <f t="shared" si="266"/>
        <v>1.1738106299145299</v>
      </c>
      <c r="Q688" s="649">
        <f t="shared" si="280"/>
        <v>2167800.5399999991</v>
      </c>
      <c r="R688" s="797">
        <f t="shared" si="267"/>
        <v>1.1874322200607825</v>
      </c>
      <c r="S688" s="649"/>
      <c r="T688" s="797" t="str">
        <f t="shared" si="269"/>
        <v/>
      </c>
      <c r="U688" s="798">
        <f t="shared" si="271"/>
        <v>11</v>
      </c>
    </row>
    <row r="689" spans="1:21" ht="11.25" customHeight="1" x14ac:dyDescent="0.25">
      <c r="A689" s="814" t="s">
        <v>1768</v>
      </c>
      <c r="B689" s="782">
        <f t="shared" si="268"/>
        <v>11</v>
      </c>
      <c r="C689" s="826" t="s">
        <v>432</v>
      </c>
      <c r="D689" s="826" t="s">
        <v>433</v>
      </c>
      <c r="E689" s="826" t="s">
        <v>753</v>
      </c>
      <c r="F689" s="1421" t="s">
        <v>1769</v>
      </c>
      <c r="G689" s="1422"/>
      <c r="H689" s="816">
        <v>89739.42</v>
      </c>
      <c r="I689" s="816">
        <v>148034.46</v>
      </c>
      <c r="J689" s="816">
        <v>249999.999999997</v>
      </c>
      <c r="K689" s="817">
        <v>0</v>
      </c>
      <c r="L689" s="818"/>
      <c r="O689" s="649">
        <f t="shared" si="279"/>
        <v>-249999.999999997</v>
      </c>
      <c r="P689" s="797">
        <f t="shared" si="266"/>
        <v>0</v>
      </c>
      <c r="Q689" s="649">
        <f t="shared" si="280"/>
        <v>-148034.46</v>
      </c>
      <c r="R689" s="797">
        <f t="shared" si="267"/>
        <v>0</v>
      </c>
      <c r="S689" s="649"/>
      <c r="T689" s="797" t="str">
        <f t="shared" si="269"/>
        <v/>
      </c>
      <c r="U689" s="798">
        <f t="shared" si="271"/>
        <v>11</v>
      </c>
    </row>
    <row r="690" spans="1:21" ht="11.25" customHeight="1" x14ac:dyDescent="0.25">
      <c r="A690" s="814" t="s">
        <v>1770</v>
      </c>
      <c r="B690" s="782">
        <f t="shared" si="268"/>
        <v>11</v>
      </c>
      <c r="C690" s="926"/>
      <c r="D690" s="926"/>
      <c r="E690" s="926"/>
      <c r="F690" s="1421" t="s">
        <v>1771</v>
      </c>
      <c r="G690" s="1422"/>
      <c r="H690" s="816">
        <v>117632581.48999999</v>
      </c>
      <c r="I690" s="816">
        <v>122455356.63</v>
      </c>
      <c r="J690" s="816">
        <v>0</v>
      </c>
      <c r="K690" s="817">
        <v>0</v>
      </c>
      <c r="L690" s="818"/>
      <c r="O690" s="649">
        <f t="shared" si="279"/>
        <v>0</v>
      </c>
      <c r="P690" s="797" t="str">
        <f t="shared" si="266"/>
        <v/>
      </c>
      <c r="Q690" s="649">
        <f t="shared" si="280"/>
        <v>-122455356.63</v>
      </c>
      <c r="R690" s="797">
        <f t="shared" si="267"/>
        <v>0</v>
      </c>
      <c r="S690" s="649"/>
      <c r="T690" s="797" t="str">
        <f t="shared" si="269"/>
        <v/>
      </c>
      <c r="U690" s="798">
        <f t="shared" si="271"/>
        <v>11</v>
      </c>
    </row>
    <row r="691" spans="1:21" ht="11.25" customHeight="1" x14ac:dyDescent="0.25">
      <c r="A691" s="814" t="s">
        <v>1772</v>
      </c>
      <c r="B691" s="782">
        <f t="shared" si="268"/>
        <v>11</v>
      </c>
      <c r="C691" s="826"/>
      <c r="D691" s="826"/>
      <c r="E691" s="826"/>
      <c r="F691" s="1421" t="s">
        <v>1773</v>
      </c>
      <c r="G691" s="1422"/>
      <c r="H691" s="816">
        <v>18056580.140000001</v>
      </c>
      <c r="I691" s="816">
        <v>20084519.359999999</v>
      </c>
      <c r="J691" s="816">
        <v>0</v>
      </c>
      <c r="K691" s="817">
        <v>0</v>
      </c>
      <c r="L691" s="818"/>
      <c r="O691" s="649">
        <f t="shared" si="279"/>
        <v>0</v>
      </c>
      <c r="P691" s="797" t="str">
        <f t="shared" si="266"/>
        <v/>
      </c>
      <c r="Q691" s="649">
        <f t="shared" si="280"/>
        <v>-20084519.359999999</v>
      </c>
      <c r="R691" s="797">
        <f t="shared" si="267"/>
        <v>0</v>
      </c>
      <c r="S691" s="649"/>
      <c r="T691" s="797" t="str">
        <f t="shared" si="269"/>
        <v/>
      </c>
      <c r="U691" s="798">
        <f t="shared" si="271"/>
        <v>11</v>
      </c>
    </row>
    <row r="692" spans="1:21" ht="11.25" customHeight="1" x14ac:dyDescent="0.25">
      <c r="A692" s="841" t="s">
        <v>1774</v>
      </c>
      <c r="B692" s="782">
        <f t="shared" si="268"/>
        <v>11</v>
      </c>
      <c r="C692" s="871" t="s">
        <v>432</v>
      </c>
      <c r="D692" s="871" t="s">
        <v>433</v>
      </c>
      <c r="E692" s="871" t="s">
        <v>753</v>
      </c>
      <c r="F692" s="1438" t="s">
        <v>1775</v>
      </c>
      <c r="G692" s="1439"/>
      <c r="H692" s="844"/>
      <c r="I692" s="844"/>
      <c r="J692" s="844"/>
      <c r="K692" s="845"/>
      <c r="L692" s="884"/>
      <c r="O692" s="649">
        <f t="shared" si="279"/>
        <v>0</v>
      </c>
      <c r="P692" s="797" t="str">
        <f t="shared" si="266"/>
        <v/>
      </c>
      <c r="Q692" s="649">
        <f t="shared" si="280"/>
        <v>0</v>
      </c>
      <c r="R692" s="797" t="str">
        <f t="shared" si="267"/>
        <v/>
      </c>
      <c r="S692" s="649"/>
      <c r="T692" s="797" t="str">
        <f t="shared" si="269"/>
        <v/>
      </c>
      <c r="U692" s="798">
        <f t="shared" si="271"/>
        <v>11</v>
      </c>
    </row>
    <row r="693" spans="1:21" ht="11.25" customHeight="1" x14ac:dyDescent="0.25">
      <c r="A693" s="814" t="s">
        <v>1776</v>
      </c>
      <c r="B693" s="782">
        <f t="shared" si="268"/>
        <v>11</v>
      </c>
      <c r="C693" s="826" t="s">
        <v>432</v>
      </c>
      <c r="D693" s="826" t="s">
        <v>433</v>
      </c>
      <c r="E693" s="826" t="s">
        <v>753</v>
      </c>
      <c r="F693" s="1421" t="s">
        <v>1777</v>
      </c>
      <c r="G693" s="1422"/>
      <c r="H693" s="816">
        <v>0</v>
      </c>
      <c r="I693" s="816">
        <v>4491.0200000000004</v>
      </c>
      <c r="J693" s="816">
        <v>0</v>
      </c>
      <c r="K693" s="817">
        <v>0</v>
      </c>
      <c r="L693" s="818"/>
      <c r="O693" s="649">
        <f t="shared" si="279"/>
        <v>0</v>
      </c>
      <c r="P693" s="797" t="str">
        <f t="shared" si="266"/>
        <v/>
      </c>
      <c r="Q693" s="649">
        <f t="shared" si="280"/>
        <v>-4491.0200000000004</v>
      </c>
      <c r="R693" s="797">
        <f t="shared" si="267"/>
        <v>0</v>
      </c>
      <c r="S693" s="649"/>
      <c r="T693" s="797" t="str">
        <f t="shared" si="269"/>
        <v/>
      </c>
      <c r="U693" s="798">
        <f t="shared" si="271"/>
        <v>11</v>
      </c>
    </row>
    <row r="694" spans="1:21" ht="11.25" customHeight="1" x14ac:dyDescent="0.25">
      <c r="A694" s="814" t="s">
        <v>1778</v>
      </c>
      <c r="B694" s="782">
        <f t="shared" si="268"/>
        <v>11</v>
      </c>
      <c r="C694" s="826"/>
      <c r="D694" s="826"/>
      <c r="E694" s="826"/>
      <c r="F694" s="1421" t="s">
        <v>1779</v>
      </c>
      <c r="G694" s="1422"/>
      <c r="H694" s="816">
        <v>506311.86</v>
      </c>
      <c r="I694" s="816">
        <v>163105</v>
      </c>
      <c r="J694" s="816">
        <v>0</v>
      </c>
      <c r="K694" s="817">
        <v>0</v>
      </c>
      <c r="L694" s="818"/>
      <c r="O694" s="649">
        <f t="shared" si="279"/>
        <v>0</v>
      </c>
      <c r="P694" s="797" t="str">
        <f t="shared" si="266"/>
        <v/>
      </c>
      <c r="Q694" s="649">
        <f t="shared" si="280"/>
        <v>-163105</v>
      </c>
      <c r="R694" s="797">
        <f t="shared" si="267"/>
        <v>0</v>
      </c>
      <c r="S694" s="649"/>
      <c r="T694" s="797" t="str">
        <f t="shared" si="269"/>
        <v/>
      </c>
      <c r="U694" s="798">
        <f t="shared" si="271"/>
        <v>11</v>
      </c>
    </row>
    <row r="695" spans="1:21" ht="11.25" customHeight="1" x14ac:dyDescent="0.25">
      <c r="A695" s="814" t="s">
        <v>1780</v>
      </c>
      <c r="B695" s="782">
        <f t="shared" si="268"/>
        <v>11</v>
      </c>
      <c r="C695" s="826"/>
      <c r="D695" s="826"/>
      <c r="E695" s="826"/>
      <c r="F695" s="1421" t="s">
        <v>1781</v>
      </c>
      <c r="G695" s="1422"/>
      <c r="H695" s="816">
        <v>731521.44</v>
      </c>
      <c r="I695" s="816">
        <v>663025.22</v>
      </c>
      <c r="J695" s="816">
        <v>0</v>
      </c>
      <c r="K695" s="817">
        <v>0</v>
      </c>
      <c r="L695" s="818"/>
      <c r="O695" s="649">
        <f t="shared" si="279"/>
        <v>0</v>
      </c>
      <c r="P695" s="797" t="str">
        <f t="shared" si="266"/>
        <v/>
      </c>
      <c r="Q695" s="649">
        <f t="shared" si="280"/>
        <v>-663025.22</v>
      </c>
      <c r="R695" s="797">
        <f t="shared" si="267"/>
        <v>0</v>
      </c>
      <c r="S695" s="649"/>
      <c r="T695" s="797" t="str">
        <f t="shared" si="269"/>
        <v/>
      </c>
      <c r="U695" s="798">
        <f t="shared" si="271"/>
        <v>11</v>
      </c>
    </row>
    <row r="696" spans="1:21" ht="11.25" customHeight="1" x14ac:dyDescent="0.25">
      <c r="A696" s="919" t="s">
        <v>104</v>
      </c>
      <c r="B696" s="782">
        <f t="shared" si="268"/>
        <v>4</v>
      </c>
      <c r="C696" s="919"/>
      <c r="D696" s="920"/>
      <c r="E696" s="920"/>
      <c r="F696" s="1452" t="s">
        <v>1782</v>
      </c>
      <c r="G696" s="1453"/>
      <c r="H696" s="921">
        <f t="shared" ref="H696:L696" si="281">H697</f>
        <v>20878811.559999999</v>
      </c>
      <c r="I696" s="921">
        <f t="shared" si="281"/>
        <v>20547568.760000005</v>
      </c>
      <c r="J696" s="921">
        <f t="shared" si="281"/>
        <v>20459999.99999994</v>
      </c>
      <c r="K696" s="922">
        <v>21951148</v>
      </c>
      <c r="L696" s="923">
        <f t="shared" si="281"/>
        <v>22604150</v>
      </c>
      <c r="O696" s="924">
        <f t="shared" si="279"/>
        <v>2144150.0000000596</v>
      </c>
      <c r="P696" s="925">
        <f t="shared" si="266"/>
        <v>1.1047971652003943</v>
      </c>
      <c r="Q696" s="924">
        <f t="shared" si="280"/>
        <v>2056581.2399999946</v>
      </c>
      <c r="R696" s="925">
        <f t="shared" si="267"/>
        <v>1.1000887873412812</v>
      </c>
      <c r="S696" s="924">
        <f t="shared" ref="S696:S743" si="282">L696-K696</f>
        <v>653002</v>
      </c>
      <c r="T696" s="925">
        <f t="shared" si="269"/>
        <v>1.0297479658011508</v>
      </c>
      <c r="U696" s="798">
        <f t="shared" si="271"/>
        <v>4</v>
      </c>
    </row>
    <row r="697" spans="1:21" ht="11.25" customHeight="1" x14ac:dyDescent="0.25">
      <c r="A697" s="859" t="s">
        <v>1783</v>
      </c>
      <c r="B697" s="782">
        <f t="shared" si="268"/>
        <v>7</v>
      </c>
      <c r="C697" s="859"/>
      <c r="D697" s="916"/>
      <c r="E697" s="916"/>
      <c r="F697" s="1442" t="s">
        <v>1784</v>
      </c>
      <c r="G697" s="1443"/>
      <c r="H697" s="861">
        <f t="shared" ref="H697:L697" si="283">SUM(H698:H703)</f>
        <v>20878811.559999999</v>
      </c>
      <c r="I697" s="861">
        <f t="shared" si="283"/>
        <v>20547568.760000005</v>
      </c>
      <c r="J697" s="861">
        <f t="shared" si="283"/>
        <v>20459999.99999994</v>
      </c>
      <c r="K697" s="917">
        <f t="shared" si="283"/>
        <v>0</v>
      </c>
      <c r="L697" s="863">
        <f t="shared" si="283"/>
        <v>22604150</v>
      </c>
      <c r="O697" s="649">
        <f t="shared" si="279"/>
        <v>2144150.0000000596</v>
      </c>
      <c r="P697" s="797">
        <f t="shared" si="266"/>
        <v>1.1047971652003943</v>
      </c>
      <c r="Q697" s="649">
        <f t="shared" si="280"/>
        <v>2056581.2399999946</v>
      </c>
      <c r="R697" s="797">
        <f t="shared" si="267"/>
        <v>1.1000887873412812</v>
      </c>
      <c r="S697" s="649"/>
      <c r="T697" s="797" t="str">
        <f t="shared" si="269"/>
        <v/>
      </c>
      <c r="U697" s="798">
        <f t="shared" si="271"/>
        <v>7</v>
      </c>
    </row>
    <row r="698" spans="1:21" ht="11.25" customHeight="1" x14ac:dyDescent="0.25">
      <c r="A698" s="814" t="s">
        <v>1785</v>
      </c>
      <c r="B698" s="782">
        <f t="shared" si="268"/>
        <v>11</v>
      </c>
      <c r="C698" s="822" t="s">
        <v>365</v>
      </c>
      <c r="D698" s="823" t="s">
        <v>379</v>
      </c>
      <c r="E698" s="823" t="s">
        <v>366</v>
      </c>
      <c r="F698" s="1421" t="s">
        <v>1786</v>
      </c>
      <c r="G698" s="1422"/>
      <c r="H698" s="816">
        <v>9351870.8499999996</v>
      </c>
      <c r="I698" s="816">
        <v>9573251.9600000009</v>
      </c>
      <c r="J698" s="816">
        <v>9500000</v>
      </c>
      <c r="K698" s="817">
        <v>0</v>
      </c>
      <c r="L698" s="824">
        <v>10296000</v>
      </c>
      <c r="O698" s="649">
        <f t="shared" si="279"/>
        <v>796000</v>
      </c>
      <c r="P698" s="797">
        <f t="shared" si="266"/>
        <v>1.0837894736842106</v>
      </c>
      <c r="Q698" s="649">
        <f t="shared" si="280"/>
        <v>722748.03999999911</v>
      </c>
      <c r="R698" s="797">
        <f t="shared" si="267"/>
        <v>1.0754966069022172</v>
      </c>
      <c r="S698" s="649"/>
      <c r="T698" s="797" t="str">
        <f t="shared" si="269"/>
        <v/>
      </c>
      <c r="U698" s="798">
        <f t="shared" si="271"/>
        <v>11</v>
      </c>
    </row>
    <row r="699" spans="1:21" ht="11.25" customHeight="1" x14ac:dyDescent="0.25">
      <c r="A699" s="814" t="s">
        <v>1787</v>
      </c>
      <c r="B699" s="782">
        <f t="shared" si="268"/>
        <v>11</v>
      </c>
      <c r="C699" s="822" t="s">
        <v>365</v>
      </c>
      <c r="D699" s="823" t="s">
        <v>379</v>
      </c>
      <c r="E699" s="823" t="s">
        <v>366</v>
      </c>
      <c r="F699" s="1421" t="s">
        <v>1788</v>
      </c>
      <c r="G699" s="1422"/>
      <c r="H699" s="816">
        <v>917676</v>
      </c>
      <c r="I699" s="816">
        <v>902736</v>
      </c>
      <c r="J699" s="816">
        <v>949999.99999999604</v>
      </c>
      <c r="K699" s="817">
        <v>0</v>
      </c>
      <c r="L699" s="824">
        <v>962000</v>
      </c>
      <c r="O699" s="649">
        <f t="shared" si="279"/>
        <v>12000.000000003958</v>
      </c>
      <c r="P699" s="797">
        <f t="shared" si="266"/>
        <v>1.0126315789473725</v>
      </c>
      <c r="Q699" s="649">
        <f t="shared" si="280"/>
        <v>59264</v>
      </c>
      <c r="R699" s="797">
        <f t="shared" si="267"/>
        <v>1.0656493149713759</v>
      </c>
      <c r="S699" s="649"/>
      <c r="T699" s="797" t="str">
        <f t="shared" si="269"/>
        <v/>
      </c>
      <c r="U699" s="798">
        <f t="shared" si="271"/>
        <v>11</v>
      </c>
    </row>
    <row r="700" spans="1:21" ht="11.25" customHeight="1" x14ac:dyDescent="0.25">
      <c r="A700" s="814" t="s">
        <v>1789</v>
      </c>
      <c r="B700" s="782">
        <f t="shared" si="268"/>
        <v>11</v>
      </c>
      <c r="C700" s="822" t="s">
        <v>365</v>
      </c>
      <c r="D700" s="823" t="s">
        <v>379</v>
      </c>
      <c r="E700" s="823" t="s">
        <v>366</v>
      </c>
      <c r="F700" s="1421" t="s">
        <v>1790</v>
      </c>
      <c r="G700" s="1422"/>
      <c r="H700" s="816">
        <v>8029264.2199999997</v>
      </c>
      <c r="I700" s="816">
        <v>7718707.6699999999</v>
      </c>
      <c r="J700" s="816">
        <v>7629999.9999999898</v>
      </c>
      <c r="K700" s="817">
        <v>0</v>
      </c>
      <c r="L700" s="824">
        <f>8716000*1.025</f>
        <v>8933900</v>
      </c>
      <c r="O700" s="649">
        <f t="shared" si="279"/>
        <v>1303900.0000000102</v>
      </c>
      <c r="P700" s="797">
        <f t="shared" si="266"/>
        <v>1.1708912188728717</v>
      </c>
      <c r="Q700" s="649">
        <f t="shared" si="280"/>
        <v>1215192.33</v>
      </c>
      <c r="R700" s="797">
        <f t="shared" si="267"/>
        <v>1.1574346875090296</v>
      </c>
      <c r="S700" s="649"/>
      <c r="T700" s="797" t="str">
        <f t="shared" si="269"/>
        <v/>
      </c>
      <c r="U700" s="798">
        <f t="shared" si="271"/>
        <v>11</v>
      </c>
    </row>
    <row r="701" spans="1:21" ht="11.25" customHeight="1" x14ac:dyDescent="0.25">
      <c r="A701" s="814" t="s">
        <v>1791</v>
      </c>
      <c r="B701" s="782">
        <f t="shared" si="268"/>
        <v>11</v>
      </c>
      <c r="C701" s="822" t="s">
        <v>365</v>
      </c>
      <c r="D701" s="823" t="s">
        <v>379</v>
      </c>
      <c r="E701" s="823" t="s">
        <v>366</v>
      </c>
      <c r="F701" s="1421" t="s">
        <v>1792</v>
      </c>
      <c r="G701" s="1422"/>
      <c r="H701" s="816">
        <v>1805187.84</v>
      </c>
      <c r="I701" s="816">
        <v>1526135.94</v>
      </c>
      <c r="J701" s="816">
        <v>1589999.99999999</v>
      </c>
      <c r="K701" s="817">
        <v>0</v>
      </c>
      <c r="L701" s="824">
        <v>1590000</v>
      </c>
      <c r="O701" s="649">
        <f t="shared" si="279"/>
        <v>1.0011717677116394E-8</v>
      </c>
      <c r="P701" s="797">
        <f t="shared" si="266"/>
        <v>1.0000000000000062</v>
      </c>
      <c r="Q701" s="649">
        <f t="shared" si="280"/>
        <v>63864.060000000056</v>
      </c>
      <c r="R701" s="797">
        <f t="shared" si="267"/>
        <v>1.0418469012662135</v>
      </c>
      <c r="S701" s="649"/>
      <c r="T701" s="797" t="str">
        <f t="shared" si="269"/>
        <v/>
      </c>
      <c r="U701" s="798">
        <f t="shared" si="271"/>
        <v>11</v>
      </c>
    </row>
    <row r="702" spans="1:21" ht="11.25" customHeight="1" x14ac:dyDescent="0.25">
      <c r="A702" s="814" t="s">
        <v>1793</v>
      </c>
      <c r="B702" s="782">
        <f t="shared" si="268"/>
        <v>11</v>
      </c>
      <c r="C702" s="822" t="s">
        <v>365</v>
      </c>
      <c r="D702" s="823" t="s">
        <v>379</v>
      </c>
      <c r="E702" s="823" t="s">
        <v>366</v>
      </c>
      <c r="F702" s="1421" t="s">
        <v>1794</v>
      </c>
      <c r="G702" s="1422"/>
      <c r="H702" s="816">
        <v>364880.49</v>
      </c>
      <c r="I702" s="816">
        <v>325047.34000000003</v>
      </c>
      <c r="J702" s="816">
        <v>319999.99999997701</v>
      </c>
      <c r="K702" s="817">
        <v>0</v>
      </c>
      <c r="L702" s="824">
        <v>320000</v>
      </c>
      <c r="M702" s="828" t="s">
        <v>1795</v>
      </c>
      <c r="N702" s="828"/>
      <c r="O702" s="649">
        <f t="shared" si="279"/>
        <v>2.2992026060819626E-8</v>
      </c>
      <c r="P702" s="797">
        <f t="shared" si="266"/>
        <v>1.0000000000000719</v>
      </c>
      <c r="Q702" s="649">
        <f t="shared" si="280"/>
        <v>-5047.3400000000256</v>
      </c>
      <c r="R702" s="797">
        <f t="shared" si="267"/>
        <v>0.98447198491149002</v>
      </c>
      <c r="S702" s="649"/>
      <c r="T702" s="797" t="str">
        <f t="shared" si="269"/>
        <v/>
      </c>
      <c r="U702" s="798">
        <f t="shared" si="271"/>
        <v>11</v>
      </c>
    </row>
    <row r="703" spans="1:21" ht="11.25" customHeight="1" x14ac:dyDescent="0.25">
      <c r="A703" s="814" t="s">
        <v>1796</v>
      </c>
      <c r="B703" s="782">
        <f t="shared" si="268"/>
        <v>11</v>
      </c>
      <c r="C703" s="822" t="s">
        <v>365</v>
      </c>
      <c r="D703" s="823" t="s">
        <v>379</v>
      </c>
      <c r="E703" s="823" t="s">
        <v>366</v>
      </c>
      <c r="F703" s="1421" t="s">
        <v>1797</v>
      </c>
      <c r="G703" s="1422"/>
      <c r="H703" s="816">
        <v>409932.16</v>
      </c>
      <c r="I703" s="816">
        <v>501689.85</v>
      </c>
      <c r="J703" s="816">
        <v>469999.999999989</v>
      </c>
      <c r="K703" s="817">
        <v>0</v>
      </c>
      <c r="L703" s="824">
        <f>490000*1.025</f>
        <v>502249.99999999994</v>
      </c>
      <c r="O703" s="649">
        <f t="shared" si="279"/>
        <v>32250.000000010943</v>
      </c>
      <c r="P703" s="797">
        <f t="shared" si="266"/>
        <v>1.0686170212766206</v>
      </c>
      <c r="Q703" s="649">
        <f t="shared" si="280"/>
        <v>560.14999999996508</v>
      </c>
      <c r="R703" s="797">
        <f t="shared" si="267"/>
        <v>1.0011165264754709</v>
      </c>
      <c r="S703" s="649"/>
      <c r="T703" s="797" t="str">
        <f t="shared" si="269"/>
        <v/>
      </c>
      <c r="U703" s="798">
        <f t="shared" si="271"/>
        <v>11</v>
      </c>
    </row>
    <row r="704" spans="1:21" ht="11.25" customHeight="1" x14ac:dyDescent="0.25">
      <c r="A704" s="919" t="s">
        <v>108</v>
      </c>
      <c r="B704" s="782">
        <f t="shared" si="268"/>
        <v>4</v>
      </c>
      <c r="C704" s="919"/>
      <c r="D704" s="920"/>
      <c r="E704" s="920"/>
      <c r="F704" s="1452" t="s">
        <v>1798</v>
      </c>
      <c r="G704" s="1453"/>
      <c r="H704" s="921">
        <f t="shared" ref="H704:L704" si="284">H705</f>
        <v>5438009</v>
      </c>
      <c r="I704" s="921">
        <f t="shared" si="284"/>
        <v>5848049.25</v>
      </c>
      <c r="J704" s="921">
        <f t="shared" si="284"/>
        <v>5800000</v>
      </c>
      <c r="K704" s="922">
        <v>5947220</v>
      </c>
      <c r="L704" s="923">
        <f t="shared" si="284"/>
        <v>5900000</v>
      </c>
      <c r="O704" s="924">
        <f t="shared" si="279"/>
        <v>100000</v>
      </c>
      <c r="P704" s="925">
        <f t="shared" si="266"/>
        <v>1.0172413793103448</v>
      </c>
      <c r="Q704" s="924">
        <f t="shared" si="280"/>
        <v>51950.75</v>
      </c>
      <c r="R704" s="925">
        <f t="shared" si="267"/>
        <v>1.0088834323684945</v>
      </c>
      <c r="S704" s="924">
        <f t="shared" si="282"/>
        <v>-47220</v>
      </c>
      <c r="T704" s="925">
        <f t="shared" si="269"/>
        <v>0.99206015583751739</v>
      </c>
      <c r="U704" s="798">
        <f t="shared" si="271"/>
        <v>4</v>
      </c>
    </row>
    <row r="705" spans="1:21" ht="11.25" customHeight="1" x14ac:dyDescent="0.25">
      <c r="A705" s="859" t="s">
        <v>1799</v>
      </c>
      <c r="B705" s="782">
        <f t="shared" si="268"/>
        <v>7</v>
      </c>
      <c r="C705" s="859"/>
      <c r="D705" s="916"/>
      <c r="E705" s="916"/>
      <c r="F705" s="1442" t="s">
        <v>1800</v>
      </c>
      <c r="G705" s="1443"/>
      <c r="H705" s="861">
        <f t="shared" ref="H705:L705" si="285">SUM(H706)</f>
        <v>5438009</v>
      </c>
      <c r="I705" s="861">
        <f t="shared" si="285"/>
        <v>5848049.25</v>
      </c>
      <c r="J705" s="861">
        <f t="shared" si="285"/>
        <v>5800000</v>
      </c>
      <c r="K705" s="917">
        <f t="shared" si="285"/>
        <v>5900000</v>
      </c>
      <c r="L705" s="863">
        <f t="shared" si="285"/>
        <v>5900000</v>
      </c>
      <c r="O705" s="649">
        <f t="shared" si="279"/>
        <v>100000</v>
      </c>
      <c r="P705" s="797">
        <f t="shared" si="266"/>
        <v>1.0172413793103448</v>
      </c>
      <c r="Q705" s="649">
        <f t="shared" si="280"/>
        <v>51950.75</v>
      </c>
      <c r="R705" s="797">
        <f t="shared" si="267"/>
        <v>1.0088834323684945</v>
      </c>
      <c r="S705" s="649"/>
      <c r="T705" s="797">
        <f t="shared" si="269"/>
        <v>1</v>
      </c>
      <c r="U705" s="798">
        <f t="shared" si="271"/>
        <v>7</v>
      </c>
    </row>
    <row r="706" spans="1:21" ht="11.25" customHeight="1" x14ac:dyDescent="0.25">
      <c r="A706" s="814" t="s">
        <v>1801</v>
      </c>
      <c r="B706" s="782">
        <f t="shared" si="268"/>
        <v>11</v>
      </c>
      <c r="C706" s="826" t="s">
        <v>365</v>
      </c>
      <c r="D706" s="826" t="s">
        <v>400</v>
      </c>
      <c r="E706" s="826" t="s">
        <v>1678</v>
      </c>
      <c r="F706" s="1421" t="s">
        <v>1802</v>
      </c>
      <c r="G706" s="1422"/>
      <c r="H706" s="816">
        <v>5438009</v>
      </c>
      <c r="I706" s="816">
        <v>5848049.25</v>
      </c>
      <c r="J706" s="816">
        <v>5800000</v>
      </c>
      <c r="K706" s="817">
        <v>5900000</v>
      </c>
      <c r="L706" s="818">
        <v>5900000</v>
      </c>
      <c r="O706" s="649">
        <f t="shared" si="279"/>
        <v>100000</v>
      </c>
      <c r="P706" s="797">
        <f t="shared" si="266"/>
        <v>1.0172413793103448</v>
      </c>
      <c r="Q706" s="649">
        <f t="shared" si="280"/>
        <v>51950.75</v>
      </c>
      <c r="R706" s="797">
        <f t="shared" si="267"/>
        <v>1.0088834323684945</v>
      </c>
      <c r="S706" s="649"/>
      <c r="T706" s="797">
        <f t="shared" si="269"/>
        <v>1</v>
      </c>
      <c r="U706" s="798">
        <f t="shared" si="271"/>
        <v>11</v>
      </c>
    </row>
    <row r="707" spans="1:21" ht="11.25" customHeight="1" x14ac:dyDescent="0.25">
      <c r="A707" s="927" t="s">
        <v>1803</v>
      </c>
      <c r="B707" s="782">
        <f t="shared" si="268"/>
        <v>3</v>
      </c>
      <c r="C707" s="927"/>
      <c r="D707" s="928"/>
      <c r="E707" s="928"/>
      <c r="F707" s="1454" t="s">
        <v>1804</v>
      </c>
      <c r="G707" s="1455"/>
      <c r="H707" s="929">
        <f>H708</f>
        <v>0</v>
      </c>
      <c r="I707" s="929">
        <f>I708</f>
        <v>0</v>
      </c>
      <c r="J707" s="929">
        <f>J708</f>
        <v>0</v>
      </c>
      <c r="K707" s="930">
        <f t="shared" ref="K707:L707" si="286">K708</f>
        <v>0</v>
      </c>
      <c r="L707" s="931">
        <f t="shared" si="286"/>
        <v>0</v>
      </c>
      <c r="O707" s="649">
        <f t="shared" si="279"/>
        <v>0</v>
      </c>
      <c r="P707" s="797" t="str">
        <f t="shared" si="266"/>
        <v/>
      </c>
      <c r="Q707" s="649">
        <f t="shared" si="280"/>
        <v>0</v>
      </c>
      <c r="R707" s="797" t="str">
        <f t="shared" si="267"/>
        <v/>
      </c>
      <c r="S707" s="649"/>
      <c r="T707" s="797" t="str">
        <f t="shared" si="269"/>
        <v/>
      </c>
      <c r="U707" s="798">
        <f t="shared" si="271"/>
        <v>3</v>
      </c>
    </row>
    <row r="708" spans="1:21" ht="11.25" customHeight="1" x14ac:dyDescent="0.25">
      <c r="A708" s="919" t="s">
        <v>1805</v>
      </c>
      <c r="B708" s="782">
        <f t="shared" si="268"/>
        <v>4</v>
      </c>
      <c r="C708" s="919"/>
      <c r="D708" s="920"/>
      <c r="E708" s="920"/>
      <c r="F708" s="1452" t="s">
        <v>1806</v>
      </c>
      <c r="G708" s="1453"/>
      <c r="H708" s="921">
        <v>0</v>
      </c>
      <c r="I708" s="921">
        <v>0</v>
      </c>
      <c r="J708" s="921">
        <v>0</v>
      </c>
      <c r="K708" s="922">
        <v>0</v>
      </c>
      <c r="L708" s="923">
        <v>0</v>
      </c>
      <c r="O708" s="924">
        <f t="shared" si="279"/>
        <v>0</v>
      </c>
      <c r="P708" s="925" t="str">
        <f t="shared" si="266"/>
        <v/>
      </c>
      <c r="Q708" s="924">
        <f t="shared" si="280"/>
        <v>0</v>
      </c>
      <c r="R708" s="925" t="str">
        <f t="shared" si="267"/>
        <v/>
      </c>
      <c r="S708" s="924"/>
      <c r="T708" s="925" t="str">
        <f t="shared" si="269"/>
        <v/>
      </c>
      <c r="U708" s="798">
        <f t="shared" si="271"/>
        <v>4</v>
      </c>
    </row>
    <row r="709" spans="1:21" ht="11.25" customHeight="1" x14ac:dyDescent="0.25">
      <c r="A709" s="927" t="s">
        <v>1807</v>
      </c>
      <c r="B709" s="782">
        <f t="shared" si="268"/>
        <v>3</v>
      </c>
      <c r="C709" s="927"/>
      <c r="D709" s="928"/>
      <c r="E709" s="928"/>
      <c r="F709" s="1454" t="s">
        <v>1808</v>
      </c>
      <c r="G709" s="1455"/>
      <c r="H709" s="929">
        <f>H710+H711+H712+H713</f>
        <v>0</v>
      </c>
      <c r="I709" s="929">
        <f>I710+I711+I712+I713</f>
        <v>0</v>
      </c>
      <c r="J709" s="929">
        <f>J710+J711+J712+J713</f>
        <v>0</v>
      </c>
      <c r="K709" s="930">
        <f t="shared" ref="K709:L709" si="287">K710+K711+K712+K713</f>
        <v>0</v>
      </c>
      <c r="L709" s="931">
        <f t="shared" si="287"/>
        <v>0</v>
      </c>
      <c r="O709" s="649">
        <f t="shared" si="279"/>
        <v>0</v>
      </c>
      <c r="P709" s="797" t="str">
        <f t="shared" si="266"/>
        <v/>
      </c>
      <c r="Q709" s="649">
        <f t="shared" si="280"/>
        <v>0</v>
      </c>
      <c r="R709" s="797" t="str">
        <f t="shared" si="267"/>
        <v/>
      </c>
      <c r="S709" s="649"/>
      <c r="T709" s="797" t="str">
        <f t="shared" si="269"/>
        <v/>
      </c>
      <c r="U709" s="798">
        <f t="shared" si="271"/>
        <v>3</v>
      </c>
    </row>
    <row r="710" spans="1:21" ht="11.25" customHeight="1" x14ac:dyDescent="0.25">
      <c r="A710" s="919" t="s">
        <v>1809</v>
      </c>
      <c r="B710" s="782">
        <f t="shared" si="268"/>
        <v>4</v>
      </c>
      <c r="C710" s="919"/>
      <c r="D710" s="920"/>
      <c r="E710" s="920"/>
      <c r="F710" s="1452" t="s">
        <v>1596</v>
      </c>
      <c r="G710" s="1453"/>
      <c r="H710" s="921">
        <v>0</v>
      </c>
      <c r="I710" s="921">
        <v>0</v>
      </c>
      <c r="J710" s="921">
        <v>0</v>
      </c>
      <c r="K710" s="922">
        <v>0</v>
      </c>
      <c r="L710" s="923">
        <v>0</v>
      </c>
      <c r="O710" s="924">
        <f t="shared" si="279"/>
        <v>0</v>
      </c>
      <c r="P710" s="925" t="str">
        <f t="shared" si="266"/>
        <v/>
      </c>
      <c r="Q710" s="924">
        <f t="shared" si="280"/>
        <v>0</v>
      </c>
      <c r="R710" s="925" t="str">
        <f t="shared" si="267"/>
        <v/>
      </c>
      <c r="S710" s="924"/>
      <c r="T710" s="925" t="str">
        <f t="shared" si="269"/>
        <v/>
      </c>
      <c r="U710" s="798">
        <f t="shared" si="271"/>
        <v>4</v>
      </c>
    </row>
    <row r="711" spans="1:21" ht="11.25" customHeight="1" x14ac:dyDescent="0.25">
      <c r="A711" s="919" t="s">
        <v>1810</v>
      </c>
      <c r="B711" s="782">
        <f t="shared" si="268"/>
        <v>4</v>
      </c>
      <c r="C711" s="919"/>
      <c r="D711" s="920"/>
      <c r="E711" s="920"/>
      <c r="F711" s="1452" t="s">
        <v>1598</v>
      </c>
      <c r="G711" s="1453"/>
      <c r="H711" s="921">
        <v>0</v>
      </c>
      <c r="I711" s="921">
        <v>0</v>
      </c>
      <c r="J711" s="921">
        <v>0</v>
      </c>
      <c r="K711" s="922">
        <v>0</v>
      </c>
      <c r="L711" s="923">
        <v>0</v>
      </c>
      <c r="O711" s="924">
        <f t="shared" si="279"/>
        <v>0</v>
      </c>
      <c r="P711" s="925" t="str">
        <f t="shared" si="266"/>
        <v/>
      </c>
      <c r="Q711" s="924">
        <f t="shared" si="280"/>
        <v>0</v>
      </c>
      <c r="R711" s="925" t="str">
        <f t="shared" si="267"/>
        <v/>
      </c>
      <c r="S711" s="924"/>
      <c r="T711" s="925" t="str">
        <f t="shared" si="269"/>
        <v/>
      </c>
      <c r="U711" s="798">
        <f t="shared" si="271"/>
        <v>4</v>
      </c>
    </row>
    <row r="712" spans="1:21" ht="11.25" customHeight="1" x14ac:dyDescent="0.25">
      <c r="A712" s="919" t="s">
        <v>1811</v>
      </c>
      <c r="B712" s="782">
        <f t="shared" si="268"/>
        <v>4</v>
      </c>
      <c r="C712" s="919"/>
      <c r="D712" s="920"/>
      <c r="E712" s="920"/>
      <c r="F712" s="1452" t="s">
        <v>1600</v>
      </c>
      <c r="G712" s="1453"/>
      <c r="H712" s="921">
        <v>0</v>
      </c>
      <c r="I712" s="921">
        <v>0</v>
      </c>
      <c r="J712" s="921">
        <v>0</v>
      </c>
      <c r="K712" s="922">
        <v>0</v>
      </c>
      <c r="L712" s="923">
        <v>0</v>
      </c>
      <c r="O712" s="924">
        <f t="shared" si="279"/>
        <v>0</v>
      </c>
      <c r="P712" s="925" t="str">
        <f t="shared" si="266"/>
        <v/>
      </c>
      <c r="Q712" s="924">
        <f t="shared" si="280"/>
        <v>0</v>
      </c>
      <c r="R712" s="925" t="str">
        <f t="shared" si="267"/>
        <v/>
      </c>
      <c r="S712" s="924"/>
      <c r="T712" s="925" t="str">
        <f t="shared" si="269"/>
        <v/>
      </c>
      <c r="U712" s="798">
        <f t="shared" si="271"/>
        <v>4</v>
      </c>
    </row>
    <row r="713" spans="1:21" ht="11.25" customHeight="1" x14ac:dyDescent="0.25">
      <c r="A713" s="919" t="s">
        <v>1812</v>
      </c>
      <c r="B713" s="782">
        <f t="shared" si="268"/>
        <v>4</v>
      </c>
      <c r="C713" s="919"/>
      <c r="D713" s="920"/>
      <c r="E713" s="920"/>
      <c r="F713" s="1452" t="s">
        <v>1813</v>
      </c>
      <c r="G713" s="1453"/>
      <c r="H713" s="921">
        <v>0</v>
      </c>
      <c r="I713" s="921">
        <v>0</v>
      </c>
      <c r="J713" s="921">
        <v>0</v>
      </c>
      <c r="K713" s="922">
        <v>0</v>
      </c>
      <c r="L713" s="923">
        <v>0</v>
      </c>
      <c r="O713" s="924">
        <f t="shared" si="279"/>
        <v>0</v>
      </c>
      <c r="P713" s="925" t="str">
        <f t="shared" si="266"/>
        <v/>
      </c>
      <c r="Q713" s="924">
        <f t="shared" si="280"/>
        <v>0</v>
      </c>
      <c r="R713" s="925" t="str">
        <f t="shared" si="267"/>
        <v/>
      </c>
      <c r="S713" s="924"/>
      <c r="T713" s="925" t="str">
        <f t="shared" si="269"/>
        <v/>
      </c>
      <c r="U713" s="798">
        <f t="shared" si="271"/>
        <v>4</v>
      </c>
    </row>
    <row r="714" spans="1:21" ht="11.25" customHeight="1" x14ac:dyDescent="0.25">
      <c r="A714" s="927" t="s">
        <v>1814</v>
      </c>
      <c r="B714" s="782">
        <f t="shared" si="268"/>
        <v>3</v>
      </c>
      <c r="C714" s="927"/>
      <c r="D714" s="928"/>
      <c r="E714" s="928"/>
      <c r="F714" s="1454" t="s">
        <v>1815</v>
      </c>
      <c r="G714" s="1455"/>
      <c r="H714" s="929">
        <f t="shared" ref="H714:L714" si="288">H715+H720+H721+H724+H731+H734+H743</f>
        <v>182493026.52000004</v>
      </c>
      <c r="I714" s="929">
        <f t="shared" si="288"/>
        <v>382642646.09999996</v>
      </c>
      <c r="J714" s="929">
        <f t="shared" si="288"/>
        <v>357626409.02527046</v>
      </c>
      <c r="K714" s="930">
        <f t="shared" si="288"/>
        <v>362073467.54359996</v>
      </c>
      <c r="L714" s="931">
        <f t="shared" si="288"/>
        <v>348407520</v>
      </c>
      <c r="O714" s="649">
        <f t="shared" si="279"/>
        <v>-9218889.025270462</v>
      </c>
      <c r="P714" s="797">
        <f t="shared" si="266"/>
        <v>0.97422201271321929</v>
      </c>
      <c r="Q714" s="649">
        <f t="shared" si="280"/>
        <v>-34235126.099999964</v>
      </c>
      <c r="R714" s="797">
        <f t="shared" si="267"/>
        <v>0.91052976857406287</v>
      </c>
      <c r="S714" s="649">
        <f t="shared" si="282"/>
        <v>-13665947.543599963</v>
      </c>
      <c r="T714" s="797">
        <f t="shared" si="269"/>
        <v>0.96225642371336051</v>
      </c>
      <c r="U714" s="798">
        <f t="shared" si="271"/>
        <v>3</v>
      </c>
    </row>
    <row r="715" spans="1:21" ht="11.25" customHeight="1" x14ac:dyDescent="0.25">
      <c r="A715" s="919" t="s">
        <v>1816</v>
      </c>
      <c r="B715" s="782">
        <f t="shared" si="268"/>
        <v>4</v>
      </c>
      <c r="C715" s="919"/>
      <c r="D715" s="920"/>
      <c r="E715" s="920"/>
      <c r="F715" s="1452" t="s">
        <v>1817</v>
      </c>
      <c r="G715" s="1453"/>
      <c r="H715" s="921">
        <f t="shared" ref="H715:L715" si="289">H716</f>
        <v>1377677.5</v>
      </c>
      <c r="I715" s="921">
        <f t="shared" si="289"/>
        <v>2046673.74</v>
      </c>
      <c r="J715" s="921">
        <f t="shared" si="289"/>
        <v>0</v>
      </c>
      <c r="K715" s="922">
        <v>9603745</v>
      </c>
      <c r="L715" s="923">
        <f t="shared" si="289"/>
        <v>0</v>
      </c>
      <c r="O715" s="924">
        <f t="shared" si="279"/>
        <v>0</v>
      </c>
      <c r="P715" s="925" t="str">
        <f t="shared" ref="P715:P778" si="290">IF(J715=0,"",L715/J715)</f>
        <v/>
      </c>
      <c r="Q715" s="924">
        <f t="shared" si="280"/>
        <v>-2046673.74</v>
      </c>
      <c r="R715" s="925">
        <f t="shared" ref="R715:R778" si="291">IF(I715=0,"",L715/I715)</f>
        <v>0</v>
      </c>
      <c r="S715" s="924">
        <f t="shared" si="282"/>
        <v>-9603745</v>
      </c>
      <c r="T715" s="925">
        <f t="shared" si="269"/>
        <v>0</v>
      </c>
      <c r="U715" s="798">
        <f t="shared" si="271"/>
        <v>4</v>
      </c>
    </row>
    <row r="716" spans="1:21" ht="11.25" customHeight="1" x14ac:dyDescent="0.25">
      <c r="A716" s="859" t="s">
        <v>1818</v>
      </c>
      <c r="B716" s="782">
        <f t="shared" ref="B716:B779" si="292">LEN(A716)</f>
        <v>7</v>
      </c>
      <c r="C716" s="859"/>
      <c r="D716" s="916"/>
      <c r="E716" s="916"/>
      <c r="F716" s="1442" t="s">
        <v>1819</v>
      </c>
      <c r="G716" s="1443"/>
      <c r="H716" s="861">
        <f t="shared" ref="H716:L716" si="293">SUM(H717:H719)</f>
        <v>1377677.5</v>
      </c>
      <c r="I716" s="861">
        <f t="shared" si="293"/>
        <v>2046673.74</v>
      </c>
      <c r="J716" s="861">
        <f t="shared" si="293"/>
        <v>0</v>
      </c>
      <c r="K716" s="917">
        <f t="shared" si="293"/>
        <v>0</v>
      </c>
      <c r="L716" s="863">
        <f t="shared" si="293"/>
        <v>0</v>
      </c>
      <c r="O716" s="649">
        <f t="shared" si="279"/>
        <v>0</v>
      </c>
      <c r="P716" s="797" t="str">
        <f t="shared" si="290"/>
        <v/>
      </c>
      <c r="Q716" s="649">
        <f t="shared" si="280"/>
        <v>-2046673.74</v>
      </c>
      <c r="R716" s="797">
        <f t="shared" si="291"/>
        <v>0</v>
      </c>
      <c r="S716" s="649"/>
      <c r="T716" s="797" t="str">
        <f t="shared" si="269"/>
        <v/>
      </c>
      <c r="U716" s="798">
        <f t="shared" si="271"/>
        <v>7</v>
      </c>
    </row>
    <row r="717" spans="1:21" ht="11.25" customHeight="1" x14ac:dyDescent="0.25">
      <c r="A717" s="814" t="s">
        <v>1820</v>
      </c>
      <c r="B717" s="782">
        <f t="shared" si="292"/>
        <v>11</v>
      </c>
      <c r="C717" s="815"/>
      <c r="D717" s="733"/>
      <c r="E717" s="733"/>
      <c r="F717" s="1421" t="s">
        <v>1821</v>
      </c>
      <c r="G717" s="1422"/>
      <c r="H717" s="816">
        <v>1352429.85</v>
      </c>
      <c r="I717" s="816">
        <v>1130327.3600000001</v>
      </c>
      <c r="J717" s="816">
        <v>0</v>
      </c>
      <c r="K717" s="817">
        <v>0</v>
      </c>
      <c r="L717" s="818"/>
      <c r="O717" s="649">
        <f t="shared" si="279"/>
        <v>0</v>
      </c>
      <c r="P717" s="797" t="str">
        <f t="shared" si="290"/>
        <v/>
      </c>
      <c r="Q717" s="649">
        <f t="shared" si="280"/>
        <v>-1130327.3600000001</v>
      </c>
      <c r="R717" s="797">
        <f t="shared" si="291"/>
        <v>0</v>
      </c>
      <c r="S717" s="649"/>
      <c r="T717" s="797" t="str">
        <f t="shared" ref="T717:T780" si="294">IF(K717=0,"",L717/K717)</f>
        <v/>
      </c>
      <c r="U717" s="798">
        <f t="shared" si="271"/>
        <v>11</v>
      </c>
    </row>
    <row r="718" spans="1:21" ht="11.25" customHeight="1" x14ac:dyDescent="0.25">
      <c r="A718" s="814" t="s">
        <v>1822</v>
      </c>
      <c r="B718" s="782">
        <f t="shared" si="292"/>
        <v>11</v>
      </c>
      <c r="C718" s="815"/>
      <c r="D718" s="733"/>
      <c r="E718" s="733"/>
      <c r="F718" s="1421" t="s">
        <v>1823</v>
      </c>
      <c r="G718" s="1422"/>
      <c r="H718" s="816">
        <v>0</v>
      </c>
      <c r="I718" s="816">
        <v>898246.39</v>
      </c>
      <c r="J718" s="816">
        <v>0</v>
      </c>
      <c r="K718" s="817">
        <v>0</v>
      </c>
      <c r="L718" s="818"/>
      <c r="O718" s="649">
        <f t="shared" si="279"/>
        <v>0</v>
      </c>
      <c r="P718" s="797" t="str">
        <f t="shared" si="290"/>
        <v/>
      </c>
      <c r="Q718" s="649">
        <f t="shared" si="280"/>
        <v>-898246.39</v>
      </c>
      <c r="R718" s="797">
        <f t="shared" si="291"/>
        <v>0</v>
      </c>
      <c r="S718" s="649"/>
      <c r="T718" s="797" t="str">
        <f t="shared" si="294"/>
        <v/>
      </c>
      <c r="U718" s="798">
        <f t="shared" si="271"/>
        <v>11</v>
      </c>
    </row>
    <row r="719" spans="1:21" ht="11.25" customHeight="1" x14ac:dyDescent="0.25">
      <c r="A719" s="814" t="s">
        <v>1824</v>
      </c>
      <c r="B719" s="782">
        <f t="shared" si="292"/>
        <v>11</v>
      </c>
      <c r="C719" s="815"/>
      <c r="D719" s="733"/>
      <c r="E719" s="733"/>
      <c r="F719" s="1421" t="s">
        <v>1825</v>
      </c>
      <c r="G719" s="1422"/>
      <c r="H719" s="816">
        <v>25247.65</v>
      </c>
      <c r="I719" s="816">
        <v>18099.990000000002</v>
      </c>
      <c r="J719" s="816">
        <v>0</v>
      </c>
      <c r="K719" s="817">
        <v>0</v>
      </c>
      <c r="L719" s="818"/>
      <c r="O719" s="649">
        <f t="shared" si="279"/>
        <v>0</v>
      </c>
      <c r="P719" s="797" t="str">
        <f t="shared" si="290"/>
        <v/>
      </c>
      <c r="Q719" s="649">
        <f t="shared" si="280"/>
        <v>-18099.990000000002</v>
      </c>
      <c r="R719" s="797">
        <f t="shared" si="291"/>
        <v>0</v>
      </c>
      <c r="S719" s="649"/>
      <c r="T719" s="797" t="str">
        <f t="shared" si="294"/>
        <v/>
      </c>
      <c r="U719" s="798">
        <f t="shared" ref="U719:U782" si="295">LEN(A719)</f>
        <v>11</v>
      </c>
    </row>
    <row r="720" spans="1:21" ht="11.25" customHeight="1" x14ac:dyDescent="0.25">
      <c r="A720" s="919" t="s">
        <v>1826</v>
      </c>
      <c r="B720" s="782">
        <f t="shared" si="292"/>
        <v>4</v>
      </c>
      <c r="C720" s="919"/>
      <c r="D720" s="920"/>
      <c r="E720" s="920"/>
      <c r="F720" s="1452" t="s">
        <v>1827</v>
      </c>
      <c r="G720" s="1453"/>
      <c r="H720" s="921">
        <v>0</v>
      </c>
      <c r="I720" s="921">
        <v>0</v>
      </c>
      <c r="J720" s="921">
        <v>0</v>
      </c>
      <c r="K720" s="922">
        <v>0</v>
      </c>
      <c r="L720" s="923">
        <v>0</v>
      </c>
      <c r="O720" s="924">
        <f t="shared" si="279"/>
        <v>0</v>
      </c>
      <c r="P720" s="925" t="str">
        <f t="shared" si="290"/>
        <v/>
      </c>
      <c r="Q720" s="924">
        <f t="shared" si="280"/>
        <v>0</v>
      </c>
      <c r="R720" s="925" t="str">
        <f t="shared" si="291"/>
        <v/>
      </c>
      <c r="S720" s="924"/>
      <c r="T720" s="925" t="str">
        <f t="shared" si="294"/>
        <v/>
      </c>
      <c r="U720" s="798">
        <f t="shared" si="295"/>
        <v>4</v>
      </c>
    </row>
    <row r="721" spans="1:21" ht="11.25" customHeight="1" x14ac:dyDescent="0.25">
      <c r="A721" s="919" t="s">
        <v>1828</v>
      </c>
      <c r="B721" s="782">
        <f t="shared" si="292"/>
        <v>4</v>
      </c>
      <c r="C721" s="919"/>
      <c r="D721" s="920"/>
      <c r="E721" s="920"/>
      <c r="F721" s="1452" t="s">
        <v>1234</v>
      </c>
      <c r="G721" s="1453"/>
      <c r="H721" s="921">
        <f>H722</f>
        <v>450</v>
      </c>
      <c r="I721" s="921">
        <f>I722</f>
        <v>90</v>
      </c>
      <c r="J721" s="921">
        <f>J722</f>
        <v>0</v>
      </c>
      <c r="K721" s="922">
        <v>90</v>
      </c>
      <c r="L721" s="923">
        <f t="shared" ref="L721" si="296">L722</f>
        <v>0</v>
      </c>
      <c r="O721" s="924">
        <f t="shared" si="279"/>
        <v>0</v>
      </c>
      <c r="P721" s="925" t="str">
        <f t="shared" si="290"/>
        <v/>
      </c>
      <c r="Q721" s="924">
        <f t="shared" si="280"/>
        <v>-90</v>
      </c>
      <c r="R721" s="925">
        <f t="shared" si="291"/>
        <v>0</v>
      </c>
      <c r="S721" s="924">
        <f t="shared" si="282"/>
        <v>-90</v>
      </c>
      <c r="T721" s="925">
        <f t="shared" si="294"/>
        <v>0</v>
      </c>
      <c r="U721" s="798">
        <f t="shared" si="295"/>
        <v>4</v>
      </c>
    </row>
    <row r="722" spans="1:21" ht="11.25" customHeight="1" x14ac:dyDescent="0.25">
      <c r="A722" s="859" t="s">
        <v>1829</v>
      </c>
      <c r="B722" s="782">
        <f t="shared" si="292"/>
        <v>7</v>
      </c>
      <c r="C722" s="859"/>
      <c r="D722" s="916"/>
      <c r="E722" s="916"/>
      <c r="F722" s="1442" t="s">
        <v>1830</v>
      </c>
      <c r="G722" s="1443"/>
      <c r="H722" s="861">
        <f t="shared" ref="H722:L722" si="297">SUM(H723)</f>
        <v>450</v>
      </c>
      <c r="I722" s="861">
        <f t="shared" si="297"/>
        <v>90</v>
      </c>
      <c r="J722" s="861">
        <f t="shared" si="297"/>
        <v>0</v>
      </c>
      <c r="K722" s="917">
        <f t="shared" si="297"/>
        <v>0</v>
      </c>
      <c r="L722" s="863">
        <f t="shared" si="297"/>
        <v>0</v>
      </c>
      <c r="O722" s="649">
        <f t="shared" si="279"/>
        <v>0</v>
      </c>
      <c r="P722" s="797" t="str">
        <f t="shared" si="290"/>
        <v/>
      </c>
      <c r="Q722" s="649">
        <f t="shared" si="280"/>
        <v>-90</v>
      </c>
      <c r="R722" s="797">
        <f t="shared" si="291"/>
        <v>0</v>
      </c>
      <c r="S722" s="649"/>
      <c r="T722" s="797" t="str">
        <f t="shared" si="294"/>
        <v/>
      </c>
      <c r="U722" s="798">
        <f t="shared" si="295"/>
        <v>7</v>
      </c>
    </row>
    <row r="723" spans="1:21" ht="11.25" customHeight="1" x14ac:dyDescent="0.25">
      <c r="A723" s="814" t="s">
        <v>1831</v>
      </c>
      <c r="B723" s="782">
        <f t="shared" si="292"/>
        <v>11</v>
      </c>
      <c r="C723" s="815"/>
      <c r="D723" s="733"/>
      <c r="E723" s="733"/>
      <c r="F723" s="1421" t="s">
        <v>1832</v>
      </c>
      <c r="G723" s="1422"/>
      <c r="H723" s="816">
        <v>450</v>
      </c>
      <c r="I723" s="816">
        <v>90</v>
      </c>
      <c r="J723" s="816">
        <v>0</v>
      </c>
      <c r="K723" s="817">
        <v>0</v>
      </c>
      <c r="L723" s="818"/>
      <c r="O723" s="649">
        <f t="shared" si="279"/>
        <v>0</v>
      </c>
      <c r="P723" s="797" t="str">
        <f t="shared" si="290"/>
        <v/>
      </c>
      <c r="Q723" s="649">
        <f t="shared" si="280"/>
        <v>-90</v>
      </c>
      <c r="R723" s="797">
        <f t="shared" si="291"/>
        <v>0</v>
      </c>
      <c r="S723" s="649"/>
      <c r="T723" s="797" t="str">
        <f t="shared" si="294"/>
        <v/>
      </c>
      <c r="U723" s="798">
        <f t="shared" si="295"/>
        <v>11</v>
      </c>
    </row>
    <row r="724" spans="1:21" ht="11.25" customHeight="1" x14ac:dyDescent="0.25">
      <c r="A724" s="919" t="s">
        <v>110</v>
      </c>
      <c r="B724" s="782">
        <f t="shared" si="292"/>
        <v>4</v>
      </c>
      <c r="C724" s="919"/>
      <c r="D724" s="920"/>
      <c r="E724" s="920"/>
      <c r="F724" s="1452" t="s">
        <v>1833</v>
      </c>
      <c r="G724" s="1453"/>
      <c r="H724" s="921">
        <f t="shared" ref="H724:L724" si="298">H725</f>
        <v>55014527.550000004</v>
      </c>
      <c r="I724" s="921">
        <f t="shared" si="298"/>
        <v>57819164.979999997</v>
      </c>
      <c r="J724" s="921">
        <f t="shared" si="298"/>
        <v>58919999.999999993</v>
      </c>
      <c r="K724" s="922">
        <v>53900490</v>
      </c>
      <c r="L724" s="923">
        <f t="shared" si="298"/>
        <v>59269000</v>
      </c>
      <c r="O724" s="924">
        <f t="shared" si="279"/>
        <v>349000.00000000745</v>
      </c>
      <c r="P724" s="925">
        <f t="shared" si="290"/>
        <v>1.0059232858112697</v>
      </c>
      <c r="Q724" s="924">
        <f t="shared" si="280"/>
        <v>1449835.0200000033</v>
      </c>
      <c r="R724" s="925">
        <f t="shared" si="291"/>
        <v>1.0250753365342014</v>
      </c>
      <c r="S724" s="924">
        <f t="shared" si="282"/>
        <v>5368510</v>
      </c>
      <c r="T724" s="925">
        <f t="shared" si="294"/>
        <v>1.0996003932431784</v>
      </c>
      <c r="U724" s="798">
        <f t="shared" si="295"/>
        <v>4</v>
      </c>
    </row>
    <row r="725" spans="1:21" ht="11.25" customHeight="1" x14ac:dyDescent="0.25">
      <c r="A725" s="859" t="s">
        <v>1834</v>
      </c>
      <c r="B725" s="782">
        <f t="shared" si="292"/>
        <v>7</v>
      </c>
      <c r="C725" s="859"/>
      <c r="D725" s="916"/>
      <c r="E725" s="916"/>
      <c r="F725" s="1442" t="s">
        <v>1835</v>
      </c>
      <c r="G725" s="1443"/>
      <c r="H725" s="861">
        <f t="shared" ref="H725:L725" si="299">SUM(H726:H730)</f>
        <v>55014527.550000004</v>
      </c>
      <c r="I725" s="861">
        <f t="shared" si="299"/>
        <v>57819164.979999997</v>
      </c>
      <c r="J725" s="861">
        <f t="shared" si="299"/>
        <v>58919999.999999993</v>
      </c>
      <c r="K725" s="917">
        <f t="shared" si="299"/>
        <v>0</v>
      </c>
      <c r="L725" s="863">
        <f t="shared" si="299"/>
        <v>59269000</v>
      </c>
      <c r="O725" s="649">
        <f t="shared" si="279"/>
        <v>349000.00000000745</v>
      </c>
      <c r="P725" s="797">
        <f t="shared" si="290"/>
        <v>1.0059232858112697</v>
      </c>
      <c r="Q725" s="649">
        <f t="shared" si="280"/>
        <v>1449835.0200000033</v>
      </c>
      <c r="R725" s="797">
        <f t="shared" si="291"/>
        <v>1.0250753365342014</v>
      </c>
      <c r="S725" s="649"/>
      <c r="T725" s="797" t="str">
        <f t="shared" si="294"/>
        <v/>
      </c>
      <c r="U725" s="798">
        <f t="shared" si="295"/>
        <v>7</v>
      </c>
    </row>
    <row r="726" spans="1:21" ht="11.25" customHeight="1" x14ac:dyDescent="0.25">
      <c r="A726" s="814" t="s">
        <v>1836</v>
      </c>
      <c r="B726" s="782">
        <f t="shared" si="292"/>
        <v>11</v>
      </c>
      <c r="C726" s="826" t="s">
        <v>432</v>
      </c>
      <c r="D726" s="826" t="s">
        <v>379</v>
      </c>
      <c r="E726" s="826" t="s">
        <v>438</v>
      </c>
      <c r="F726" s="1421" t="s">
        <v>1837</v>
      </c>
      <c r="G726" s="1422"/>
      <c r="H726" s="816">
        <v>12349544.5</v>
      </c>
      <c r="I726" s="816">
        <v>12770397.5</v>
      </c>
      <c r="J726" s="816">
        <v>14800000</v>
      </c>
      <c r="K726" s="817">
        <v>0</v>
      </c>
      <c r="L726" s="824">
        <v>14997000</v>
      </c>
      <c r="O726" s="649">
        <f t="shared" si="279"/>
        <v>197000</v>
      </c>
      <c r="P726" s="797">
        <f t="shared" si="290"/>
        <v>1.0133108108108109</v>
      </c>
      <c r="Q726" s="649">
        <f t="shared" si="280"/>
        <v>2226602.5</v>
      </c>
      <c r="R726" s="797">
        <f t="shared" si="291"/>
        <v>1.1743565538974021</v>
      </c>
      <c r="S726" s="649"/>
      <c r="T726" s="797" t="str">
        <f t="shared" si="294"/>
        <v/>
      </c>
      <c r="U726" s="798">
        <f t="shared" si="295"/>
        <v>11</v>
      </c>
    </row>
    <row r="727" spans="1:21" ht="11.25" customHeight="1" x14ac:dyDescent="0.25">
      <c r="A727" s="814" t="s">
        <v>1838</v>
      </c>
      <c r="B727" s="782">
        <f t="shared" si="292"/>
        <v>11</v>
      </c>
      <c r="C727" s="826" t="s">
        <v>432</v>
      </c>
      <c r="D727" s="826" t="s">
        <v>379</v>
      </c>
      <c r="E727" s="826" t="s">
        <v>438</v>
      </c>
      <c r="F727" s="1421" t="s">
        <v>1839</v>
      </c>
      <c r="G727" s="1422"/>
      <c r="H727" s="816">
        <v>42448350.149999999</v>
      </c>
      <c r="I727" s="816">
        <v>44883799.149999999</v>
      </c>
      <c r="J727" s="816">
        <v>44000000</v>
      </c>
      <c r="K727" s="817">
        <v>0</v>
      </c>
      <c r="L727" s="824">
        <v>43878000</v>
      </c>
      <c r="O727" s="649">
        <f t="shared" si="279"/>
        <v>-122000</v>
      </c>
      <c r="P727" s="797">
        <f t="shared" si="290"/>
        <v>0.99722727272727274</v>
      </c>
      <c r="Q727" s="649">
        <f t="shared" si="280"/>
        <v>-1005799.1499999985</v>
      </c>
      <c r="R727" s="797">
        <f t="shared" si="291"/>
        <v>0.97759104244632555</v>
      </c>
      <c r="S727" s="649"/>
      <c r="T727" s="797" t="str">
        <f t="shared" si="294"/>
        <v/>
      </c>
      <c r="U727" s="798">
        <f t="shared" si="295"/>
        <v>11</v>
      </c>
    </row>
    <row r="728" spans="1:21" ht="11.25" customHeight="1" x14ac:dyDescent="0.25">
      <c r="A728" s="814" t="s">
        <v>1840</v>
      </c>
      <c r="B728" s="782">
        <f t="shared" si="292"/>
        <v>11</v>
      </c>
      <c r="C728" s="826" t="s">
        <v>432</v>
      </c>
      <c r="D728" s="826" t="s">
        <v>379</v>
      </c>
      <c r="E728" s="826" t="s">
        <v>438</v>
      </c>
      <c r="F728" s="1421" t="s">
        <v>1841</v>
      </c>
      <c r="G728" s="1422"/>
      <c r="H728" s="816">
        <v>172533.6</v>
      </c>
      <c r="I728" s="816">
        <v>77306.41</v>
      </c>
      <c r="J728" s="816">
        <v>100000</v>
      </c>
      <c r="K728" s="817">
        <v>0</v>
      </c>
      <c r="L728" s="824">
        <v>374000</v>
      </c>
      <c r="O728" s="649">
        <f t="shared" si="279"/>
        <v>274000</v>
      </c>
      <c r="P728" s="797">
        <f t="shared" si="290"/>
        <v>3.74</v>
      </c>
      <c r="Q728" s="649">
        <f t="shared" si="280"/>
        <v>296693.58999999997</v>
      </c>
      <c r="R728" s="797">
        <f t="shared" si="291"/>
        <v>4.837891191687727</v>
      </c>
      <c r="S728" s="649"/>
      <c r="T728" s="797" t="str">
        <f t="shared" si="294"/>
        <v/>
      </c>
      <c r="U728" s="798">
        <f t="shared" si="295"/>
        <v>11</v>
      </c>
    </row>
    <row r="729" spans="1:21" ht="11.25" customHeight="1" x14ac:dyDescent="0.25">
      <c r="A729" s="814" t="s">
        <v>1842</v>
      </c>
      <c r="B729" s="782">
        <f t="shared" si="292"/>
        <v>11</v>
      </c>
      <c r="C729" s="826" t="s">
        <v>365</v>
      </c>
      <c r="D729" s="826" t="s">
        <v>379</v>
      </c>
      <c r="E729" s="826" t="s">
        <v>429</v>
      </c>
      <c r="F729" s="1421" t="s">
        <v>1843</v>
      </c>
      <c r="G729" s="1422"/>
      <c r="H729" s="816">
        <v>38727.699999999997</v>
      </c>
      <c r="I729" s="816">
        <v>82455.600000000006</v>
      </c>
      <c r="J729" s="816">
        <v>19999.999999994001</v>
      </c>
      <c r="K729" s="817">
        <v>0</v>
      </c>
      <c r="L729" s="824">
        <v>20000</v>
      </c>
      <c r="O729" s="649">
        <f t="shared" si="279"/>
        <v>5.9990270528942347E-9</v>
      </c>
      <c r="P729" s="797">
        <f t="shared" si="290"/>
        <v>1.0000000000003</v>
      </c>
      <c r="Q729" s="649">
        <f t="shared" si="280"/>
        <v>-62455.600000000006</v>
      </c>
      <c r="R729" s="797">
        <f t="shared" si="291"/>
        <v>0.24255478099728822</v>
      </c>
      <c r="S729" s="649"/>
      <c r="T729" s="797" t="str">
        <f t="shared" si="294"/>
        <v/>
      </c>
      <c r="U729" s="798">
        <f t="shared" si="295"/>
        <v>11</v>
      </c>
    </row>
    <row r="730" spans="1:21" ht="11.25" customHeight="1" x14ac:dyDescent="0.25">
      <c r="A730" s="814" t="s">
        <v>1844</v>
      </c>
      <c r="B730" s="782">
        <f t="shared" si="292"/>
        <v>11</v>
      </c>
      <c r="C730" s="815"/>
      <c r="D730" s="733"/>
      <c r="E730" s="733"/>
      <c r="F730" s="1421" t="s">
        <v>1845</v>
      </c>
      <c r="G730" s="1422"/>
      <c r="H730" s="816">
        <v>5371.6</v>
      </c>
      <c r="I730" s="816">
        <v>5206.32</v>
      </c>
      <c r="J730" s="816">
        <v>0</v>
      </c>
      <c r="K730" s="817">
        <v>0</v>
      </c>
      <c r="L730" s="818"/>
      <c r="O730" s="649">
        <f t="shared" si="279"/>
        <v>0</v>
      </c>
      <c r="P730" s="797" t="str">
        <f t="shared" si="290"/>
        <v/>
      </c>
      <c r="Q730" s="649">
        <f t="shared" si="280"/>
        <v>-5206.32</v>
      </c>
      <c r="R730" s="797">
        <f t="shared" si="291"/>
        <v>0</v>
      </c>
      <c r="S730" s="649"/>
      <c r="T730" s="797" t="str">
        <f t="shared" si="294"/>
        <v/>
      </c>
      <c r="U730" s="798">
        <f t="shared" si="295"/>
        <v>11</v>
      </c>
    </row>
    <row r="731" spans="1:21" ht="11.25" customHeight="1" x14ac:dyDescent="0.25">
      <c r="A731" s="919" t="s">
        <v>1846</v>
      </c>
      <c r="B731" s="782">
        <f t="shared" si="292"/>
        <v>4</v>
      </c>
      <c r="C731" s="919"/>
      <c r="D731" s="920"/>
      <c r="E731" s="920"/>
      <c r="F731" s="1452" t="s">
        <v>1847</v>
      </c>
      <c r="G731" s="1453"/>
      <c r="H731" s="921">
        <f>H732</f>
        <v>24793.39</v>
      </c>
      <c r="I731" s="921">
        <f>I732</f>
        <v>37190</v>
      </c>
      <c r="J731" s="921">
        <f>J732</f>
        <v>0</v>
      </c>
      <c r="K731" s="922">
        <f t="shared" ref="K731:L731" si="300">K732</f>
        <v>0</v>
      </c>
      <c r="L731" s="923">
        <f t="shared" si="300"/>
        <v>0</v>
      </c>
      <c r="O731" s="924">
        <f t="shared" si="279"/>
        <v>0</v>
      </c>
      <c r="P731" s="925" t="str">
        <f t="shared" si="290"/>
        <v/>
      </c>
      <c r="Q731" s="924">
        <f t="shared" si="280"/>
        <v>-37190</v>
      </c>
      <c r="R731" s="925">
        <f t="shared" si="291"/>
        <v>0</v>
      </c>
      <c r="S731" s="924">
        <f t="shared" si="282"/>
        <v>0</v>
      </c>
      <c r="T731" s="925" t="str">
        <f t="shared" si="294"/>
        <v/>
      </c>
      <c r="U731" s="798">
        <f t="shared" si="295"/>
        <v>4</v>
      </c>
    </row>
    <row r="732" spans="1:21" ht="11.25" customHeight="1" x14ac:dyDescent="0.25">
      <c r="A732" s="859" t="s">
        <v>1848</v>
      </c>
      <c r="B732" s="782">
        <f t="shared" si="292"/>
        <v>7</v>
      </c>
      <c r="C732" s="859"/>
      <c r="D732" s="916"/>
      <c r="E732" s="916"/>
      <c r="F732" s="1442" t="s">
        <v>1849</v>
      </c>
      <c r="G732" s="1443"/>
      <c r="H732" s="861">
        <f t="shared" ref="H732:L732" si="301">SUM(H733)</f>
        <v>24793.39</v>
      </c>
      <c r="I732" s="861">
        <f t="shared" si="301"/>
        <v>37190</v>
      </c>
      <c r="J732" s="861">
        <f t="shared" si="301"/>
        <v>0</v>
      </c>
      <c r="K732" s="917">
        <f t="shared" si="301"/>
        <v>0</v>
      </c>
      <c r="L732" s="863">
        <f t="shared" si="301"/>
        <v>0</v>
      </c>
      <c r="O732" s="649">
        <f t="shared" si="279"/>
        <v>0</v>
      </c>
      <c r="P732" s="797" t="str">
        <f t="shared" si="290"/>
        <v/>
      </c>
      <c r="Q732" s="649">
        <f t="shared" si="280"/>
        <v>-37190</v>
      </c>
      <c r="R732" s="797">
        <f t="shared" si="291"/>
        <v>0</v>
      </c>
      <c r="S732" s="649"/>
      <c r="T732" s="797" t="str">
        <f t="shared" si="294"/>
        <v/>
      </c>
      <c r="U732" s="798">
        <f t="shared" si="295"/>
        <v>7</v>
      </c>
    </row>
    <row r="733" spans="1:21" ht="11.25" customHeight="1" x14ac:dyDescent="0.25">
      <c r="A733" s="814" t="s">
        <v>1850</v>
      </c>
      <c r="B733" s="782">
        <f t="shared" si="292"/>
        <v>11</v>
      </c>
      <c r="C733" s="815"/>
      <c r="D733" s="733"/>
      <c r="E733" s="733"/>
      <c r="F733" s="1421" t="s">
        <v>1851</v>
      </c>
      <c r="G733" s="1422"/>
      <c r="H733" s="816">
        <v>24793.39</v>
      </c>
      <c r="I733" s="816">
        <v>37190</v>
      </c>
      <c r="J733" s="816">
        <v>0</v>
      </c>
      <c r="K733" s="817">
        <v>0</v>
      </c>
      <c r="L733" s="818"/>
      <c r="O733" s="649">
        <f t="shared" si="279"/>
        <v>0</v>
      </c>
      <c r="P733" s="797" t="str">
        <f t="shared" si="290"/>
        <v/>
      </c>
      <c r="Q733" s="649">
        <f t="shared" si="280"/>
        <v>-37190</v>
      </c>
      <c r="R733" s="797">
        <f t="shared" si="291"/>
        <v>0</v>
      </c>
      <c r="S733" s="649"/>
      <c r="T733" s="797" t="str">
        <f t="shared" si="294"/>
        <v/>
      </c>
      <c r="U733" s="798">
        <f t="shared" si="295"/>
        <v>11</v>
      </c>
    </row>
    <row r="734" spans="1:21" ht="11.25" customHeight="1" x14ac:dyDescent="0.25">
      <c r="A734" s="919" t="s">
        <v>111</v>
      </c>
      <c r="B734" s="782">
        <f t="shared" si="292"/>
        <v>4</v>
      </c>
      <c r="C734" s="919"/>
      <c r="D734" s="920"/>
      <c r="E734" s="920"/>
      <c r="F734" s="1452" t="s">
        <v>1852</v>
      </c>
      <c r="G734" s="1453"/>
      <c r="H734" s="921">
        <f t="shared" ref="H734:L734" si="302">H735+H737+H739</f>
        <v>12609879.220000001</v>
      </c>
      <c r="I734" s="921">
        <f t="shared" si="302"/>
        <v>11192220.67</v>
      </c>
      <c r="J734" s="921">
        <f t="shared" si="302"/>
        <v>11064000</v>
      </c>
      <c r="K734" s="921">
        <f t="shared" si="302"/>
        <v>4530329.5436000004</v>
      </c>
      <c r="L734" s="923">
        <f t="shared" si="302"/>
        <v>13281122</v>
      </c>
      <c r="O734" s="924">
        <f t="shared" si="279"/>
        <v>2217122</v>
      </c>
      <c r="P734" s="925">
        <f t="shared" si="290"/>
        <v>1.2003906362979031</v>
      </c>
      <c r="Q734" s="924">
        <f t="shared" si="280"/>
        <v>2088901.33</v>
      </c>
      <c r="R734" s="925">
        <f t="shared" si="291"/>
        <v>1.1866386833847156</v>
      </c>
      <c r="S734" s="924">
        <f t="shared" si="282"/>
        <v>8750792.4563999996</v>
      </c>
      <c r="T734" s="925">
        <f t="shared" si="294"/>
        <v>2.9316017460059278</v>
      </c>
      <c r="U734" s="798">
        <f t="shared" si="295"/>
        <v>4</v>
      </c>
    </row>
    <row r="735" spans="1:21" ht="11.25" customHeight="1" x14ac:dyDescent="0.25">
      <c r="A735" s="859" t="s">
        <v>1853</v>
      </c>
      <c r="B735" s="782">
        <f t="shared" si="292"/>
        <v>7</v>
      </c>
      <c r="C735" s="859"/>
      <c r="D735" s="916"/>
      <c r="E735" s="916"/>
      <c r="F735" s="1442" t="s">
        <v>1854</v>
      </c>
      <c r="G735" s="1443"/>
      <c r="H735" s="861">
        <f>SUM(H736)</f>
        <v>3697558</v>
      </c>
      <c r="I735" s="861">
        <f>SUM(I736)</f>
        <v>0</v>
      </c>
      <c r="J735" s="861">
        <f>SUM(J736)</f>
        <v>0</v>
      </c>
      <c r="K735" s="862">
        <v>0</v>
      </c>
      <c r="L735" s="932"/>
      <c r="O735" s="649">
        <f t="shared" si="279"/>
        <v>0</v>
      </c>
      <c r="P735" s="797" t="str">
        <f t="shared" si="290"/>
        <v/>
      </c>
      <c r="Q735" s="649">
        <f t="shared" si="280"/>
        <v>0</v>
      </c>
      <c r="R735" s="797" t="str">
        <f t="shared" si="291"/>
        <v/>
      </c>
      <c r="S735" s="649"/>
      <c r="T735" s="797" t="str">
        <f t="shared" si="294"/>
        <v/>
      </c>
      <c r="U735" s="798">
        <f t="shared" si="295"/>
        <v>7</v>
      </c>
    </row>
    <row r="736" spans="1:21" ht="11.25" customHeight="1" x14ac:dyDescent="0.25">
      <c r="A736" s="814" t="s">
        <v>1855</v>
      </c>
      <c r="B736" s="782">
        <f t="shared" si="292"/>
        <v>11</v>
      </c>
      <c r="C736" s="822"/>
      <c r="D736" s="823"/>
      <c r="E736" s="823"/>
      <c r="F736" s="1421" t="s">
        <v>1856</v>
      </c>
      <c r="G736" s="1422"/>
      <c r="H736" s="816">
        <v>3697558</v>
      </c>
      <c r="I736" s="816">
        <v>0</v>
      </c>
      <c r="J736" s="816">
        <v>0</v>
      </c>
      <c r="K736" s="817">
        <v>0</v>
      </c>
      <c r="L736" s="818"/>
      <c r="O736" s="649">
        <f t="shared" si="279"/>
        <v>0</v>
      </c>
      <c r="P736" s="797" t="str">
        <f t="shared" si="290"/>
        <v/>
      </c>
      <c r="Q736" s="649">
        <f t="shared" si="280"/>
        <v>0</v>
      </c>
      <c r="R736" s="797" t="str">
        <f t="shared" si="291"/>
        <v/>
      </c>
      <c r="S736" s="649"/>
      <c r="T736" s="797" t="str">
        <f t="shared" si="294"/>
        <v/>
      </c>
      <c r="U736" s="798">
        <f t="shared" si="295"/>
        <v>11</v>
      </c>
    </row>
    <row r="737" spans="1:21" ht="11.25" customHeight="1" x14ac:dyDescent="0.25">
      <c r="A737" s="859" t="s">
        <v>1857</v>
      </c>
      <c r="B737" s="782">
        <f t="shared" si="292"/>
        <v>7</v>
      </c>
      <c r="C737" s="859"/>
      <c r="D737" s="916"/>
      <c r="E737" s="916"/>
      <c r="F737" s="1442" t="s">
        <v>1858</v>
      </c>
      <c r="G737" s="1443"/>
      <c r="H737" s="861">
        <f t="shared" ref="H737:L737" si="303">SUM(H738)</f>
        <v>3336710.32</v>
      </c>
      <c r="I737" s="861">
        <f t="shared" si="303"/>
        <v>2280883.4</v>
      </c>
      <c r="J737" s="861">
        <f t="shared" si="303"/>
        <v>2000000</v>
      </c>
      <c r="K737" s="917">
        <v>0</v>
      </c>
      <c r="L737" s="863">
        <f t="shared" si="303"/>
        <v>2500000</v>
      </c>
      <c r="O737" s="649">
        <f t="shared" si="279"/>
        <v>500000</v>
      </c>
      <c r="P737" s="797">
        <f t="shared" si="290"/>
        <v>1.25</v>
      </c>
      <c r="Q737" s="649">
        <f t="shared" si="280"/>
        <v>219116.60000000009</v>
      </c>
      <c r="R737" s="797">
        <f t="shared" si="291"/>
        <v>1.0960665503550073</v>
      </c>
      <c r="S737" s="649"/>
      <c r="T737" s="797" t="str">
        <f t="shared" si="294"/>
        <v/>
      </c>
      <c r="U737" s="798">
        <f t="shared" si="295"/>
        <v>7</v>
      </c>
    </row>
    <row r="738" spans="1:21" ht="11.25" customHeight="1" x14ac:dyDescent="0.25">
      <c r="A738" s="814" t="s">
        <v>1859</v>
      </c>
      <c r="B738" s="782">
        <f t="shared" si="292"/>
        <v>11</v>
      </c>
      <c r="C738" s="822" t="s">
        <v>365</v>
      </c>
      <c r="D738" s="823" t="s">
        <v>400</v>
      </c>
      <c r="E738" s="823" t="s">
        <v>366</v>
      </c>
      <c r="F738" s="1421" t="s">
        <v>1860</v>
      </c>
      <c r="G738" s="1422"/>
      <c r="H738" s="816">
        <v>3336710.32</v>
      </c>
      <c r="I738" s="816">
        <v>2280883.4</v>
      </c>
      <c r="J738" s="816">
        <v>2000000</v>
      </c>
      <c r="K738" s="817">
        <v>0</v>
      </c>
      <c r="L738" s="824">
        <v>2500000</v>
      </c>
      <c r="O738" s="649">
        <f t="shared" si="279"/>
        <v>500000</v>
      </c>
      <c r="P738" s="797">
        <f t="shared" si="290"/>
        <v>1.25</v>
      </c>
      <c r="Q738" s="649">
        <f t="shared" si="280"/>
        <v>219116.60000000009</v>
      </c>
      <c r="R738" s="797">
        <f t="shared" si="291"/>
        <v>1.0960665503550073</v>
      </c>
      <c r="S738" s="649"/>
      <c r="T738" s="797" t="str">
        <f t="shared" si="294"/>
        <v/>
      </c>
      <c r="U738" s="798">
        <f t="shared" si="295"/>
        <v>11</v>
      </c>
    </row>
    <row r="739" spans="1:21" ht="11.25" customHeight="1" x14ac:dyDescent="0.25">
      <c r="A739" s="859" t="s">
        <v>1861</v>
      </c>
      <c r="B739" s="782">
        <f t="shared" si="292"/>
        <v>7</v>
      </c>
      <c r="C739" s="859"/>
      <c r="D739" s="916"/>
      <c r="E739" s="916"/>
      <c r="F739" s="1442" t="s">
        <v>1862</v>
      </c>
      <c r="G739" s="1443"/>
      <c r="H739" s="861">
        <f t="shared" ref="H739:L739" si="304">SUM(H740:H742)</f>
        <v>5575610.9000000004</v>
      </c>
      <c r="I739" s="861">
        <f t="shared" si="304"/>
        <v>8911337.2699999996</v>
      </c>
      <c r="J739" s="861">
        <f t="shared" si="304"/>
        <v>9064000</v>
      </c>
      <c r="K739" s="917">
        <f t="shared" si="304"/>
        <v>4530329.5436000004</v>
      </c>
      <c r="L739" s="863">
        <f t="shared" si="304"/>
        <v>10781122</v>
      </c>
      <c r="O739" s="649">
        <f t="shared" si="279"/>
        <v>1717122</v>
      </c>
      <c r="P739" s="797">
        <f t="shared" si="290"/>
        <v>1.1894441747572815</v>
      </c>
      <c r="Q739" s="649">
        <f t="shared" si="280"/>
        <v>1869784.7300000004</v>
      </c>
      <c r="R739" s="797">
        <f t="shared" si="291"/>
        <v>1.2098208914496624</v>
      </c>
      <c r="S739" s="649"/>
      <c r="T739" s="797">
        <f t="shared" si="294"/>
        <v>2.3797655107078244</v>
      </c>
      <c r="U739" s="798">
        <f t="shared" si="295"/>
        <v>7</v>
      </c>
    </row>
    <row r="740" spans="1:21" ht="11.25" customHeight="1" x14ac:dyDescent="0.25">
      <c r="A740" s="814" t="s">
        <v>1863</v>
      </c>
      <c r="B740" s="782">
        <f t="shared" si="292"/>
        <v>11</v>
      </c>
      <c r="C740" s="822" t="s">
        <v>365</v>
      </c>
      <c r="D740" s="823" t="s">
        <v>379</v>
      </c>
      <c r="E740" s="823" t="s">
        <v>366</v>
      </c>
      <c r="F740" s="1421" t="s">
        <v>1864</v>
      </c>
      <c r="G740" s="1422"/>
      <c r="H740" s="816">
        <v>2425000</v>
      </c>
      <c r="I740" s="816">
        <v>3813500</v>
      </c>
      <c r="J740" s="816">
        <v>4064000</v>
      </c>
      <c r="K740" s="23">
        <v>4530329.5436000004</v>
      </c>
      <c r="L740" s="824">
        <v>4505330</v>
      </c>
      <c r="O740" s="649">
        <f t="shared" si="279"/>
        <v>441330</v>
      </c>
      <c r="P740" s="797">
        <f t="shared" si="290"/>
        <v>1.1085949803149606</v>
      </c>
      <c r="Q740" s="649">
        <f t="shared" si="280"/>
        <v>691830</v>
      </c>
      <c r="R740" s="797">
        <f t="shared" si="291"/>
        <v>1.1814160220270093</v>
      </c>
      <c r="S740" s="649"/>
      <c r="T740" s="797">
        <f t="shared" si="294"/>
        <v>0.99448173839024201</v>
      </c>
      <c r="U740" s="798">
        <f t="shared" si="295"/>
        <v>11</v>
      </c>
    </row>
    <row r="741" spans="1:21" ht="11.25" customHeight="1" x14ac:dyDescent="0.25">
      <c r="A741" s="814" t="s">
        <v>1865</v>
      </c>
      <c r="B741" s="782">
        <f t="shared" si="292"/>
        <v>11</v>
      </c>
      <c r="C741" s="822" t="s">
        <v>365</v>
      </c>
      <c r="D741" s="823" t="s">
        <v>379</v>
      </c>
      <c r="E741" s="823" t="s">
        <v>366</v>
      </c>
      <c r="F741" s="1421" t="s">
        <v>1866</v>
      </c>
      <c r="G741" s="1422"/>
      <c r="H741" s="816">
        <v>3150610.9</v>
      </c>
      <c r="I741" s="816">
        <v>5038216.2699999996</v>
      </c>
      <c r="J741" s="816">
        <v>5000000</v>
      </c>
      <c r="K741" s="817">
        <v>0</v>
      </c>
      <c r="L741" s="824">
        <f>6006529+196541+72722</f>
        <v>6275792</v>
      </c>
      <c r="O741" s="649">
        <f t="shared" si="279"/>
        <v>1275792</v>
      </c>
      <c r="P741" s="797">
        <f t="shared" si="290"/>
        <v>1.2551584</v>
      </c>
      <c r="Q741" s="649">
        <f t="shared" si="280"/>
        <v>1237575.7300000004</v>
      </c>
      <c r="R741" s="797">
        <f t="shared" si="291"/>
        <v>1.2456376748590827</v>
      </c>
      <c r="S741" s="649"/>
      <c r="T741" s="797" t="str">
        <f t="shared" si="294"/>
        <v/>
      </c>
      <c r="U741" s="798">
        <f t="shared" si="295"/>
        <v>11</v>
      </c>
    </row>
    <row r="742" spans="1:21" ht="11.25" customHeight="1" x14ac:dyDescent="0.25">
      <c r="A742" s="814" t="s">
        <v>1867</v>
      </c>
      <c r="B742" s="782">
        <f t="shared" si="292"/>
        <v>11</v>
      </c>
      <c r="C742" s="822" t="s">
        <v>365</v>
      </c>
      <c r="D742" s="823" t="s">
        <v>379</v>
      </c>
      <c r="E742" s="775" t="s">
        <v>366</v>
      </c>
      <c r="F742" s="1421" t="s">
        <v>1868</v>
      </c>
      <c r="G742" s="1422"/>
      <c r="H742" s="816">
        <v>0</v>
      </c>
      <c r="I742" s="816">
        <v>59621</v>
      </c>
      <c r="J742" s="816">
        <v>0</v>
      </c>
      <c r="K742" s="817">
        <v>0</v>
      </c>
      <c r="L742" s="824">
        <v>0</v>
      </c>
      <c r="M742" s="933"/>
      <c r="O742" s="649">
        <f t="shared" si="279"/>
        <v>0</v>
      </c>
      <c r="P742" s="797" t="str">
        <f t="shared" si="290"/>
        <v/>
      </c>
      <c r="Q742" s="649">
        <f t="shared" si="280"/>
        <v>-59621</v>
      </c>
      <c r="R742" s="797">
        <f t="shared" si="291"/>
        <v>0</v>
      </c>
      <c r="S742" s="649"/>
      <c r="T742" s="797" t="str">
        <f t="shared" si="294"/>
        <v/>
      </c>
      <c r="U742" s="798">
        <f t="shared" si="295"/>
        <v>11</v>
      </c>
    </row>
    <row r="743" spans="1:21" ht="11.25" customHeight="1" x14ac:dyDescent="0.25">
      <c r="A743" s="919" t="s">
        <v>113</v>
      </c>
      <c r="B743" s="782">
        <f t="shared" si="292"/>
        <v>4</v>
      </c>
      <c r="C743" s="919"/>
      <c r="D743" s="920"/>
      <c r="E743" s="920"/>
      <c r="F743" s="1452" t="s">
        <v>1869</v>
      </c>
      <c r="G743" s="1453"/>
      <c r="H743" s="921">
        <f>H744+H746+H755+H760+H785+H792</f>
        <v>113465698.86000001</v>
      </c>
      <c r="I743" s="921">
        <f>I744+I746+I755+I760+I785+I792</f>
        <v>311547306.70999998</v>
      </c>
      <c r="J743" s="921">
        <f>J744+J746+J755+J760+J785+J792</f>
        <v>287642409.02527046</v>
      </c>
      <c r="K743" s="922">
        <f>282258813+11780000</f>
        <v>294038813</v>
      </c>
      <c r="L743" s="923">
        <f>L744+L746+L755+L760+L785+L792</f>
        <v>275857398</v>
      </c>
      <c r="M743" s="877" t="s">
        <v>1870</v>
      </c>
      <c r="N743" s="877"/>
      <c r="O743" s="924">
        <f t="shared" si="279"/>
        <v>-11785011.025270462</v>
      </c>
      <c r="P743" s="925">
        <f t="shared" si="290"/>
        <v>0.95902895172792446</v>
      </c>
      <c r="Q743" s="924">
        <f t="shared" si="280"/>
        <v>-35689908.709999979</v>
      </c>
      <c r="R743" s="925">
        <f t="shared" si="291"/>
        <v>0.88544305169287985</v>
      </c>
      <c r="S743" s="924">
        <f t="shared" si="282"/>
        <v>-18181415</v>
      </c>
      <c r="T743" s="925">
        <f t="shared" si="294"/>
        <v>0.93816661543930258</v>
      </c>
      <c r="U743" s="798">
        <f t="shared" si="295"/>
        <v>4</v>
      </c>
    </row>
    <row r="744" spans="1:21" ht="11.25" customHeight="1" x14ac:dyDescent="0.25">
      <c r="A744" s="859" t="s">
        <v>1871</v>
      </c>
      <c r="B744" s="782">
        <f t="shared" si="292"/>
        <v>7</v>
      </c>
      <c r="C744" s="859"/>
      <c r="D744" s="916"/>
      <c r="E744" s="916"/>
      <c r="F744" s="1442" t="s">
        <v>1872</v>
      </c>
      <c r="G744" s="1443"/>
      <c r="H744" s="861">
        <f t="shared" ref="H744:L744" si="305">SUM(H745)</f>
        <v>61612.3</v>
      </c>
      <c r="I744" s="861">
        <f t="shared" si="305"/>
        <v>77944.570000000007</v>
      </c>
      <c r="J744" s="861">
        <f t="shared" si="305"/>
        <v>0</v>
      </c>
      <c r="K744" s="917">
        <f t="shared" si="305"/>
        <v>0</v>
      </c>
      <c r="L744" s="863">
        <f t="shared" si="305"/>
        <v>0</v>
      </c>
      <c r="O744" s="649">
        <f t="shared" si="279"/>
        <v>0</v>
      </c>
      <c r="P744" s="797" t="str">
        <f t="shared" si="290"/>
        <v/>
      </c>
      <c r="Q744" s="649">
        <f t="shared" si="280"/>
        <v>-77944.570000000007</v>
      </c>
      <c r="R744" s="797">
        <f t="shared" si="291"/>
        <v>0</v>
      </c>
      <c r="S744" s="649"/>
      <c r="T744" s="797" t="str">
        <f t="shared" si="294"/>
        <v/>
      </c>
      <c r="U744" s="798">
        <f t="shared" si="295"/>
        <v>7</v>
      </c>
    </row>
    <row r="745" spans="1:21" ht="11.25" customHeight="1" x14ac:dyDescent="0.25">
      <c r="A745" s="814" t="s">
        <v>1873</v>
      </c>
      <c r="B745" s="782">
        <f t="shared" si="292"/>
        <v>11</v>
      </c>
      <c r="C745" s="815"/>
      <c r="D745" s="733"/>
      <c r="E745" s="733"/>
      <c r="F745" s="1421" t="s">
        <v>1874</v>
      </c>
      <c r="G745" s="1422"/>
      <c r="H745" s="816">
        <v>61612.3</v>
      </c>
      <c r="I745" s="816">
        <v>77944.570000000007</v>
      </c>
      <c r="J745" s="816">
        <v>0</v>
      </c>
      <c r="K745" s="817">
        <v>0</v>
      </c>
      <c r="L745" s="818"/>
      <c r="O745" s="649">
        <f t="shared" si="279"/>
        <v>0</v>
      </c>
      <c r="P745" s="797" t="str">
        <f t="shared" si="290"/>
        <v/>
      </c>
      <c r="Q745" s="649">
        <f t="shared" si="280"/>
        <v>-77944.570000000007</v>
      </c>
      <c r="R745" s="797">
        <f t="shared" si="291"/>
        <v>0</v>
      </c>
      <c r="S745" s="649"/>
      <c r="T745" s="797" t="str">
        <f t="shared" si="294"/>
        <v/>
      </c>
      <c r="U745" s="798">
        <f t="shared" si="295"/>
        <v>11</v>
      </c>
    </row>
    <row r="746" spans="1:21" ht="11.25" customHeight="1" x14ac:dyDescent="0.25">
      <c r="A746" s="859" t="s">
        <v>1875</v>
      </c>
      <c r="B746" s="782">
        <f t="shared" si="292"/>
        <v>7</v>
      </c>
      <c r="C746" s="859"/>
      <c r="D746" s="916"/>
      <c r="E746" s="916"/>
      <c r="F746" s="1442" t="s">
        <v>1876</v>
      </c>
      <c r="G746" s="1443"/>
      <c r="H746" s="861">
        <f t="shared" ref="H746:L746" si="306">SUM(H747:H754)</f>
        <v>10665776.24</v>
      </c>
      <c r="I746" s="861">
        <f t="shared" si="306"/>
        <v>6956960.8100000005</v>
      </c>
      <c r="J746" s="861">
        <f t="shared" si="306"/>
        <v>999999.99999999499</v>
      </c>
      <c r="K746" s="917">
        <f t="shared" si="306"/>
        <v>0</v>
      </c>
      <c r="L746" s="863">
        <f t="shared" si="306"/>
        <v>17109449</v>
      </c>
      <c r="O746" s="649">
        <f t="shared" ref="O746:O809" si="307">+L746-J746</f>
        <v>16109449.000000006</v>
      </c>
      <c r="P746" s="797">
        <f t="shared" si="290"/>
        <v>17.109449000000087</v>
      </c>
      <c r="Q746" s="649">
        <f t="shared" ref="Q746:Q809" si="308">+L746-I746</f>
        <v>10152488.189999999</v>
      </c>
      <c r="R746" s="797">
        <f t="shared" si="291"/>
        <v>2.4593280697235951</v>
      </c>
      <c r="S746" s="649"/>
      <c r="T746" s="797" t="str">
        <f t="shared" si="294"/>
        <v/>
      </c>
      <c r="U746" s="798">
        <f t="shared" si="295"/>
        <v>7</v>
      </c>
    </row>
    <row r="747" spans="1:21" ht="11.25" customHeight="1" x14ac:dyDescent="0.25">
      <c r="A747" s="814" t="s">
        <v>1877</v>
      </c>
      <c r="B747" s="782">
        <f t="shared" si="292"/>
        <v>11</v>
      </c>
      <c r="C747" s="815"/>
      <c r="D747" s="733"/>
      <c r="E747" s="733"/>
      <c r="F747" s="1421" t="s">
        <v>1878</v>
      </c>
      <c r="G747" s="1422"/>
      <c r="H747" s="816">
        <v>1312.59</v>
      </c>
      <c r="I747" s="816">
        <v>409.35</v>
      </c>
      <c r="J747" s="816">
        <v>0</v>
      </c>
      <c r="K747" s="817">
        <v>0</v>
      </c>
      <c r="L747" s="818"/>
      <c r="O747" s="649">
        <f t="shared" si="307"/>
        <v>0</v>
      </c>
      <c r="P747" s="797" t="str">
        <f t="shared" si="290"/>
        <v/>
      </c>
      <c r="Q747" s="649">
        <f t="shared" si="308"/>
        <v>-409.35</v>
      </c>
      <c r="R747" s="797">
        <f t="shared" si="291"/>
        <v>0</v>
      </c>
      <c r="S747" s="649"/>
      <c r="T747" s="797" t="str">
        <f t="shared" si="294"/>
        <v/>
      </c>
      <c r="U747" s="798">
        <f t="shared" si="295"/>
        <v>11</v>
      </c>
    </row>
    <row r="748" spans="1:21" ht="11.25" customHeight="1" x14ac:dyDescent="0.25">
      <c r="A748" s="814" t="s">
        <v>1879</v>
      </c>
      <c r="B748" s="782">
        <f t="shared" si="292"/>
        <v>11</v>
      </c>
      <c r="C748" s="822" t="s">
        <v>365</v>
      </c>
      <c r="D748" s="823" t="s">
        <v>400</v>
      </c>
      <c r="E748" s="823" t="s">
        <v>366</v>
      </c>
      <c r="F748" s="1421" t="s">
        <v>1880</v>
      </c>
      <c r="G748" s="1422"/>
      <c r="H748" s="816">
        <v>671796.09</v>
      </c>
      <c r="I748" s="816">
        <v>1615940.71</v>
      </c>
      <c r="J748" s="816">
        <v>0</v>
      </c>
      <c r="K748" s="817">
        <v>0</v>
      </c>
      <c r="L748" s="890">
        <v>5000000</v>
      </c>
      <c r="O748" s="649">
        <f t="shared" si="307"/>
        <v>5000000</v>
      </c>
      <c r="P748" s="797" t="str">
        <f t="shared" si="290"/>
        <v/>
      </c>
      <c r="Q748" s="649">
        <f t="shared" si="308"/>
        <v>3384059.29</v>
      </c>
      <c r="R748" s="797">
        <f t="shared" si="291"/>
        <v>3.0941729291540652</v>
      </c>
      <c r="S748" s="649"/>
      <c r="T748" s="797" t="str">
        <f t="shared" si="294"/>
        <v/>
      </c>
      <c r="U748" s="798">
        <f t="shared" si="295"/>
        <v>11</v>
      </c>
    </row>
    <row r="749" spans="1:21" ht="11.25" customHeight="1" x14ac:dyDescent="0.25">
      <c r="A749" s="814" t="s">
        <v>1881</v>
      </c>
      <c r="B749" s="782">
        <f t="shared" si="292"/>
        <v>11</v>
      </c>
      <c r="C749" s="822" t="s">
        <v>365</v>
      </c>
      <c r="D749" s="823" t="s">
        <v>433</v>
      </c>
      <c r="E749" s="823" t="s">
        <v>1882</v>
      </c>
      <c r="F749" s="1421" t="s">
        <v>1883</v>
      </c>
      <c r="G749" s="1422"/>
      <c r="H749" s="816">
        <v>-0.04</v>
      </c>
      <c r="I749" s="816">
        <v>85101</v>
      </c>
      <c r="J749" s="816">
        <v>0</v>
      </c>
      <c r="K749" s="817">
        <v>0</v>
      </c>
      <c r="L749" s="824">
        <f>10472000+720000</f>
        <v>11192000</v>
      </c>
      <c r="O749" s="649">
        <f t="shared" si="307"/>
        <v>11192000</v>
      </c>
      <c r="P749" s="797" t="str">
        <f t="shared" si="290"/>
        <v/>
      </c>
      <c r="Q749" s="649">
        <f t="shared" si="308"/>
        <v>11106899</v>
      </c>
      <c r="R749" s="797">
        <f t="shared" si="291"/>
        <v>131.51431828063124</v>
      </c>
      <c r="S749" s="649"/>
      <c r="T749" s="797" t="str">
        <f t="shared" si="294"/>
        <v/>
      </c>
      <c r="U749" s="798">
        <f t="shared" si="295"/>
        <v>11</v>
      </c>
    </row>
    <row r="750" spans="1:21" ht="11.25" customHeight="1" x14ac:dyDescent="0.25">
      <c r="A750" s="814" t="s">
        <v>1884</v>
      </c>
      <c r="B750" s="782">
        <f t="shared" si="292"/>
        <v>11</v>
      </c>
      <c r="C750" s="815"/>
      <c r="D750" s="733"/>
      <c r="E750" s="733"/>
      <c r="F750" s="1421" t="s">
        <v>1885</v>
      </c>
      <c r="G750" s="1422"/>
      <c r="H750" s="816">
        <v>806953</v>
      </c>
      <c r="I750" s="816">
        <v>3110379</v>
      </c>
      <c r="J750" s="816">
        <v>0</v>
      </c>
      <c r="K750" s="817">
        <v>0</v>
      </c>
      <c r="L750" s="818"/>
      <c r="O750" s="649">
        <f t="shared" si="307"/>
        <v>0</v>
      </c>
      <c r="P750" s="797" t="str">
        <f t="shared" si="290"/>
        <v/>
      </c>
      <c r="Q750" s="649">
        <f t="shared" si="308"/>
        <v>-3110379</v>
      </c>
      <c r="R750" s="797">
        <f t="shared" si="291"/>
        <v>0</v>
      </c>
      <c r="S750" s="649"/>
      <c r="T750" s="797" t="str">
        <f t="shared" si="294"/>
        <v/>
      </c>
      <c r="U750" s="798">
        <f t="shared" si="295"/>
        <v>11</v>
      </c>
    </row>
    <row r="751" spans="1:21" ht="11.25" customHeight="1" x14ac:dyDescent="0.25">
      <c r="A751" s="814" t="s">
        <v>1886</v>
      </c>
      <c r="B751" s="782">
        <f t="shared" si="292"/>
        <v>11</v>
      </c>
      <c r="C751" s="815"/>
      <c r="D751" s="733"/>
      <c r="E751" s="733"/>
      <c r="F751" s="1421" t="s">
        <v>1887</v>
      </c>
      <c r="G751" s="1422"/>
      <c r="H751" s="816">
        <v>915069</v>
      </c>
      <c r="I751" s="816">
        <v>956280</v>
      </c>
      <c r="J751" s="816">
        <v>0</v>
      </c>
      <c r="K751" s="817">
        <v>0</v>
      </c>
      <c r="L751" s="818"/>
      <c r="O751" s="649">
        <f t="shared" si="307"/>
        <v>0</v>
      </c>
      <c r="P751" s="797" t="str">
        <f t="shared" si="290"/>
        <v/>
      </c>
      <c r="Q751" s="649">
        <f t="shared" si="308"/>
        <v>-956280</v>
      </c>
      <c r="R751" s="797">
        <f t="shared" si="291"/>
        <v>0</v>
      </c>
      <c r="S751" s="649"/>
      <c r="T751" s="797" t="str">
        <f t="shared" si="294"/>
        <v/>
      </c>
      <c r="U751" s="798">
        <f t="shared" si="295"/>
        <v>11</v>
      </c>
    </row>
    <row r="752" spans="1:21" ht="11.25" customHeight="1" x14ac:dyDescent="0.25">
      <c r="A752" s="814" t="s">
        <v>1888</v>
      </c>
      <c r="B752" s="782">
        <f t="shared" si="292"/>
        <v>11</v>
      </c>
      <c r="C752" s="822" t="s">
        <v>365</v>
      </c>
      <c r="D752" s="823" t="s">
        <v>379</v>
      </c>
      <c r="E752" s="823" t="s">
        <v>366</v>
      </c>
      <c r="F752" s="1421" t="s">
        <v>1889</v>
      </c>
      <c r="G752" s="1422"/>
      <c r="H752" s="816">
        <v>992850.4</v>
      </c>
      <c r="I752" s="816">
        <v>1095219.25</v>
      </c>
      <c r="J752" s="816">
        <v>999999.99999999499</v>
      </c>
      <c r="K752" s="817">
        <v>0</v>
      </c>
      <c r="L752" s="824">
        <v>917449</v>
      </c>
      <c r="O752" s="649">
        <f t="shared" si="307"/>
        <v>-82550.999999994994</v>
      </c>
      <c r="P752" s="797">
        <f t="shared" si="290"/>
        <v>0.91744900000000462</v>
      </c>
      <c r="Q752" s="649">
        <f t="shared" si="308"/>
        <v>-177770.25</v>
      </c>
      <c r="R752" s="797">
        <f t="shared" si="291"/>
        <v>0.83768523973624465</v>
      </c>
      <c r="S752" s="649"/>
      <c r="T752" s="797" t="str">
        <f t="shared" si="294"/>
        <v/>
      </c>
      <c r="U752" s="798">
        <f t="shared" si="295"/>
        <v>11</v>
      </c>
    </row>
    <row r="753" spans="1:21" ht="11.25" customHeight="1" x14ac:dyDescent="0.25">
      <c r="A753" s="814" t="s">
        <v>1890</v>
      </c>
      <c r="B753" s="782">
        <f t="shared" si="292"/>
        <v>11</v>
      </c>
      <c r="C753" s="815"/>
      <c r="D753" s="733"/>
      <c r="E753" s="733"/>
      <c r="F753" s="1421" t="s">
        <v>1891</v>
      </c>
      <c r="G753" s="1422"/>
      <c r="H753" s="816">
        <v>5803823.2000000002</v>
      </c>
      <c r="I753" s="816">
        <v>0</v>
      </c>
      <c r="J753" s="816">
        <v>0</v>
      </c>
      <c r="K753" s="817">
        <v>0</v>
      </c>
      <c r="L753" s="824">
        <v>0</v>
      </c>
      <c r="O753" s="649">
        <f t="shared" si="307"/>
        <v>0</v>
      </c>
      <c r="P753" s="797" t="str">
        <f t="shared" si="290"/>
        <v/>
      </c>
      <c r="Q753" s="649">
        <f t="shared" si="308"/>
        <v>0</v>
      </c>
      <c r="R753" s="797" t="str">
        <f t="shared" si="291"/>
        <v/>
      </c>
      <c r="S753" s="649"/>
      <c r="T753" s="797" t="str">
        <f t="shared" si="294"/>
        <v/>
      </c>
      <c r="U753" s="798">
        <f t="shared" si="295"/>
        <v>11</v>
      </c>
    </row>
    <row r="754" spans="1:21" ht="11.25" customHeight="1" x14ac:dyDescent="0.25">
      <c r="A754" s="814" t="s">
        <v>1892</v>
      </c>
      <c r="B754" s="782">
        <f t="shared" si="292"/>
        <v>11</v>
      </c>
      <c r="C754" s="815"/>
      <c r="D754" s="733"/>
      <c r="E754" s="733"/>
      <c r="F754" s="1421" t="s">
        <v>1893</v>
      </c>
      <c r="G754" s="1422"/>
      <c r="H754" s="816">
        <v>1473972</v>
      </c>
      <c r="I754" s="816">
        <v>93631.5</v>
      </c>
      <c r="J754" s="816">
        <v>0</v>
      </c>
      <c r="K754" s="817">
        <v>0</v>
      </c>
      <c r="L754" s="824">
        <v>0</v>
      </c>
      <c r="O754" s="649">
        <f t="shared" si="307"/>
        <v>0</v>
      </c>
      <c r="P754" s="797" t="str">
        <f t="shared" si="290"/>
        <v/>
      </c>
      <c r="Q754" s="649">
        <f t="shared" si="308"/>
        <v>-93631.5</v>
      </c>
      <c r="R754" s="797">
        <f t="shared" si="291"/>
        <v>0</v>
      </c>
      <c r="S754" s="649"/>
      <c r="T754" s="797" t="str">
        <f t="shared" si="294"/>
        <v/>
      </c>
      <c r="U754" s="798">
        <f t="shared" si="295"/>
        <v>11</v>
      </c>
    </row>
    <row r="755" spans="1:21" ht="11.25" customHeight="1" x14ac:dyDescent="0.25">
      <c r="A755" s="859" t="s">
        <v>1894</v>
      </c>
      <c r="B755" s="782">
        <f t="shared" si="292"/>
        <v>7</v>
      </c>
      <c r="C755" s="859"/>
      <c r="D755" s="916"/>
      <c r="E755" s="916"/>
      <c r="F755" s="1442" t="s">
        <v>1895</v>
      </c>
      <c r="G755" s="1443"/>
      <c r="H755" s="861">
        <f>SUM(H756:H759)</f>
        <v>0</v>
      </c>
      <c r="I755" s="861">
        <f>SUM(I756:I759)</f>
        <v>191105603.09999999</v>
      </c>
      <c r="J755" s="861">
        <f>SUM(J756:J759)</f>
        <v>170500000</v>
      </c>
      <c r="K755" s="917">
        <f>SUM(K756:K759)</f>
        <v>0</v>
      </c>
      <c r="L755" s="863">
        <f>SUM(L756:L759)</f>
        <v>130500000</v>
      </c>
      <c r="O755" s="649">
        <f t="shared" si="307"/>
        <v>-40000000</v>
      </c>
      <c r="P755" s="797">
        <f t="shared" si="290"/>
        <v>0.76539589442815248</v>
      </c>
      <c r="Q755" s="649">
        <f t="shared" si="308"/>
        <v>-60605603.099999994</v>
      </c>
      <c r="R755" s="797">
        <f t="shared" si="291"/>
        <v>0.68286851815492378</v>
      </c>
      <c r="S755" s="649"/>
      <c r="T755" s="797" t="str">
        <f t="shared" si="294"/>
        <v/>
      </c>
      <c r="U755" s="798">
        <f t="shared" si="295"/>
        <v>7</v>
      </c>
    </row>
    <row r="756" spans="1:21" ht="11.25" customHeight="1" x14ac:dyDescent="0.25">
      <c r="A756" s="814" t="s">
        <v>1896</v>
      </c>
      <c r="B756" s="782">
        <f t="shared" si="292"/>
        <v>11</v>
      </c>
      <c r="C756" s="823" t="s">
        <v>432</v>
      </c>
      <c r="D756" s="823" t="s">
        <v>433</v>
      </c>
      <c r="E756" s="823" t="s">
        <v>1897</v>
      </c>
      <c r="F756" s="1421" t="s">
        <v>1898</v>
      </c>
      <c r="G756" s="1422"/>
      <c r="H756" s="816">
        <v>0</v>
      </c>
      <c r="I756" s="816">
        <v>72261739.390000001</v>
      </c>
      <c r="J756" s="816">
        <v>75000000</v>
      </c>
      <c r="K756" s="817">
        <v>0</v>
      </c>
      <c r="L756" s="824">
        <v>50000000</v>
      </c>
      <c r="O756" s="649">
        <f t="shared" si="307"/>
        <v>-25000000</v>
      </c>
      <c r="P756" s="797">
        <f t="shared" si="290"/>
        <v>0.66666666666666663</v>
      </c>
      <c r="Q756" s="649">
        <f t="shared" si="308"/>
        <v>-22261739.390000001</v>
      </c>
      <c r="R756" s="797">
        <f t="shared" si="291"/>
        <v>0.69192909584071394</v>
      </c>
      <c r="S756" s="649"/>
      <c r="T756" s="797" t="str">
        <f t="shared" si="294"/>
        <v/>
      </c>
      <c r="U756" s="798">
        <f t="shared" si="295"/>
        <v>11</v>
      </c>
    </row>
    <row r="757" spans="1:21" ht="11.25" customHeight="1" x14ac:dyDescent="0.25">
      <c r="A757" s="814" t="s">
        <v>1899</v>
      </c>
      <c r="B757" s="782">
        <f t="shared" si="292"/>
        <v>11</v>
      </c>
      <c r="C757" s="823" t="s">
        <v>432</v>
      </c>
      <c r="D757" s="823" t="s">
        <v>400</v>
      </c>
      <c r="E757" s="823" t="s">
        <v>1458</v>
      </c>
      <c r="F757" s="1421" t="s">
        <v>1900</v>
      </c>
      <c r="G757" s="1422"/>
      <c r="H757" s="816">
        <v>0</v>
      </c>
      <c r="I757" s="816">
        <v>85053975.120000005</v>
      </c>
      <c r="J757" s="816">
        <v>70000000</v>
      </c>
      <c r="K757" s="817">
        <v>0</v>
      </c>
      <c r="L757" s="824">
        <v>60000000</v>
      </c>
      <c r="O757" s="649">
        <f t="shared" si="307"/>
        <v>-10000000</v>
      </c>
      <c r="P757" s="797">
        <f t="shared" si="290"/>
        <v>0.8571428571428571</v>
      </c>
      <c r="Q757" s="649">
        <f t="shared" si="308"/>
        <v>-25053975.120000005</v>
      </c>
      <c r="R757" s="797">
        <f t="shared" si="291"/>
        <v>0.70543440110057021</v>
      </c>
      <c r="S757" s="649"/>
      <c r="T757" s="797" t="str">
        <f t="shared" si="294"/>
        <v/>
      </c>
      <c r="U757" s="798">
        <f t="shared" si="295"/>
        <v>11</v>
      </c>
    </row>
    <row r="758" spans="1:21" ht="11.25" customHeight="1" x14ac:dyDescent="0.25">
      <c r="A758" s="814" t="s">
        <v>1901</v>
      </c>
      <c r="B758" s="782">
        <f t="shared" si="292"/>
        <v>11</v>
      </c>
      <c r="C758" s="826" t="s">
        <v>432</v>
      </c>
      <c r="D758" s="826" t="s">
        <v>433</v>
      </c>
      <c r="E758" s="826" t="s">
        <v>1897</v>
      </c>
      <c r="F758" s="1421" t="s">
        <v>1902</v>
      </c>
      <c r="G758" s="1422"/>
      <c r="H758" s="816">
        <v>0</v>
      </c>
      <c r="I758" s="816">
        <v>32834754.280000001</v>
      </c>
      <c r="J758" s="816">
        <v>25000000</v>
      </c>
      <c r="K758" s="817">
        <v>0</v>
      </c>
      <c r="L758" s="824">
        <v>20000000</v>
      </c>
      <c r="O758" s="649">
        <f t="shared" si="307"/>
        <v>-5000000</v>
      </c>
      <c r="P758" s="797">
        <f t="shared" si="290"/>
        <v>0.8</v>
      </c>
      <c r="Q758" s="649">
        <f t="shared" si="308"/>
        <v>-12834754.280000001</v>
      </c>
      <c r="R758" s="797">
        <f t="shared" si="291"/>
        <v>0.60911069501081094</v>
      </c>
      <c r="S758" s="649"/>
      <c r="T758" s="797" t="str">
        <f t="shared" si="294"/>
        <v/>
      </c>
      <c r="U758" s="798">
        <f t="shared" si="295"/>
        <v>11</v>
      </c>
    </row>
    <row r="759" spans="1:21" ht="11.25" customHeight="1" x14ac:dyDescent="0.25">
      <c r="A759" s="814" t="s">
        <v>1903</v>
      </c>
      <c r="B759" s="782">
        <f t="shared" si="292"/>
        <v>11</v>
      </c>
      <c r="C759" s="826" t="s">
        <v>432</v>
      </c>
      <c r="D759" s="826" t="s">
        <v>433</v>
      </c>
      <c r="E759" s="826" t="s">
        <v>366</v>
      </c>
      <c r="F759" s="1421" t="s">
        <v>1904</v>
      </c>
      <c r="G759" s="1422"/>
      <c r="H759" s="816">
        <v>0</v>
      </c>
      <c r="I759" s="816">
        <v>955134.31</v>
      </c>
      <c r="J759" s="816">
        <v>499999.99999999203</v>
      </c>
      <c r="K759" s="817">
        <v>0</v>
      </c>
      <c r="L759" s="824">
        <v>500000</v>
      </c>
      <c r="O759" s="649">
        <f t="shared" si="307"/>
        <v>7.9744495451450348E-9</v>
      </c>
      <c r="P759" s="797">
        <f t="shared" si="290"/>
        <v>1.000000000000016</v>
      </c>
      <c r="Q759" s="649">
        <f t="shared" si="308"/>
        <v>-455134.31000000006</v>
      </c>
      <c r="R759" s="797">
        <f t="shared" si="291"/>
        <v>0.52348658692828232</v>
      </c>
      <c r="S759" s="649"/>
      <c r="T759" s="797" t="str">
        <f t="shared" si="294"/>
        <v/>
      </c>
      <c r="U759" s="798">
        <f t="shared" si="295"/>
        <v>11</v>
      </c>
    </row>
    <row r="760" spans="1:21" ht="11.25" customHeight="1" x14ac:dyDescent="0.25">
      <c r="A760" s="859" t="s">
        <v>1905</v>
      </c>
      <c r="B760" s="782">
        <f t="shared" si="292"/>
        <v>7</v>
      </c>
      <c r="C760" s="859"/>
      <c r="D760" s="916"/>
      <c r="E760" s="916"/>
      <c r="F760" s="1442" t="s">
        <v>1906</v>
      </c>
      <c r="G760" s="1443"/>
      <c r="H760" s="861">
        <f t="shared" ref="H760:L760" si="309">SUM(H761:H784)</f>
        <v>97851268.320000008</v>
      </c>
      <c r="I760" s="861">
        <f t="shared" si="309"/>
        <v>106529755.35999998</v>
      </c>
      <c r="J760" s="861">
        <f t="shared" si="309"/>
        <v>109277409.02527058</v>
      </c>
      <c r="K760" s="917">
        <v>0</v>
      </c>
      <c r="L760" s="863">
        <f t="shared" si="309"/>
        <v>120892949</v>
      </c>
      <c r="O760" s="649">
        <f t="shared" si="307"/>
        <v>11615539.974729419</v>
      </c>
      <c r="P760" s="797">
        <f t="shared" si="290"/>
        <v>1.1062940646043622</v>
      </c>
      <c r="Q760" s="649">
        <f t="shared" si="308"/>
        <v>14363193.640000015</v>
      </c>
      <c r="R760" s="797">
        <f t="shared" si="291"/>
        <v>1.1348279979754194</v>
      </c>
      <c r="S760" s="649"/>
      <c r="T760" s="797" t="str">
        <f t="shared" si="294"/>
        <v/>
      </c>
      <c r="U760" s="798">
        <f t="shared" si="295"/>
        <v>7</v>
      </c>
    </row>
    <row r="761" spans="1:21" ht="11.25" customHeight="1" x14ac:dyDescent="0.25">
      <c r="A761" s="814" t="s">
        <v>1907</v>
      </c>
      <c r="B761" s="782">
        <f t="shared" si="292"/>
        <v>11</v>
      </c>
      <c r="C761" s="822" t="s">
        <v>432</v>
      </c>
      <c r="D761" s="823" t="s">
        <v>433</v>
      </c>
      <c r="E761" s="823" t="s">
        <v>957</v>
      </c>
      <c r="F761" s="1421" t="s">
        <v>1908</v>
      </c>
      <c r="G761" s="1422"/>
      <c r="H761" s="816">
        <v>293000</v>
      </c>
      <c r="I761" s="816">
        <v>277000</v>
      </c>
      <c r="J761" s="816">
        <v>207409.02527075799</v>
      </c>
      <c r="K761" s="817">
        <v>0</v>
      </c>
      <c r="L761" s="824">
        <v>230000</v>
      </c>
      <c r="O761" s="649">
        <f t="shared" si="307"/>
        <v>22590.974729242007</v>
      </c>
      <c r="P761" s="797">
        <f t="shared" si="290"/>
        <v>1.1089199213956629</v>
      </c>
      <c r="Q761" s="649">
        <f t="shared" si="308"/>
        <v>-47000</v>
      </c>
      <c r="R761" s="797">
        <f t="shared" si="291"/>
        <v>0.83032490974729245</v>
      </c>
      <c r="S761" s="649"/>
      <c r="T761" s="797" t="str">
        <f t="shared" si="294"/>
        <v/>
      </c>
      <c r="U761" s="798">
        <f t="shared" si="295"/>
        <v>11</v>
      </c>
    </row>
    <row r="762" spans="1:21" ht="11.25" customHeight="1" x14ac:dyDescent="0.25">
      <c r="A762" s="814" t="s">
        <v>1909</v>
      </c>
      <c r="B762" s="782">
        <f t="shared" si="292"/>
        <v>11</v>
      </c>
      <c r="C762" s="822" t="s">
        <v>365</v>
      </c>
      <c r="D762" s="823" t="s">
        <v>400</v>
      </c>
      <c r="E762" s="823" t="s">
        <v>366</v>
      </c>
      <c r="F762" s="1421" t="s">
        <v>1910</v>
      </c>
      <c r="G762" s="1422"/>
      <c r="H762" s="816">
        <v>18505.580000000002</v>
      </c>
      <c r="I762" s="816">
        <v>3302</v>
      </c>
      <c r="J762" s="816">
        <v>0</v>
      </c>
      <c r="K762" s="817">
        <v>0</v>
      </c>
      <c r="L762" s="818"/>
      <c r="O762" s="649">
        <f t="shared" si="307"/>
        <v>0</v>
      </c>
      <c r="P762" s="797" t="str">
        <f t="shared" si="290"/>
        <v/>
      </c>
      <c r="Q762" s="649">
        <f t="shared" si="308"/>
        <v>-3302</v>
      </c>
      <c r="R762" s="797">
        <f t="shared" si="291"/>
        <v>0</v>
      </c>
      <c r="S762" s="649"/>
      <c r="T762" s="797" t="str">
        <f t="shared" si="294"/>
        <v/>
      </c>
      <c r="U762" s="798">
        <f t="shared" si="295"/>
        <v>11</v>
      </c>
    </row>
    <row r="763" spans="1:21" ht="11.25" customHeight="1" x14ac:dyDescent="0.25">
      <c r="A763" s="814" t="s">
        <v>1911</v>
      </c>
      <c r="B763" s="782">
        <f t="shared" si="292"/>
        <v>11</v>
      </c>
      <c r="C763" s="822" t="s">
        <v>432</v>
      </c>
      <c r="D763" s="823" t="s">
        <v>433</v>
      </c>
      <c r="E763" s="823" t="s">
        <v>957</v>
      </c>
      <c r="F763" s="1421" t="s">
        <v>1912</v>
      </c>
      <c r="G763" s="1422"/>
      <c r="H763" s="816">
        <v>6506849</v>
      </c>
      <c r="I763" s="816">
        <v>5990000</v>
      </c>
      <c r="J763" s="816">
        <v>6300000</v>
      </c>
      <c r="K763" s="817">
        <v>0</v>
      </c>
      <c r="L763" s="824">
        <f>6000000+300000</f>
        <v>6300000</v>
      </c>
      <c r="O763" s="649">
        <f t="shared" si="307"/>
        <v>0</v>
      </c>
      <c r="P763" s="797">
        <f t="shared" si="290"/>
        <v>1</v>
      </c>
      <c r="Q763" s="649">
        <f t="shared" si="308"/>
        <v>310000</v>
      </c>
      <c r="R763" s="797">
        <f t="shared" si="291"/>
        <v>1.0517529215358932</v>
      </c>
      <c r="S763" s="649"/>
      <c r="T763" s="797" t="str">
        <f t="shared" si="294"/>
        <v/>
      </c>
      <c r="U763" s="798">
        <f t="shared" si="295"/>
        <v>11</v>
      </c>
    </row>
    <row r="764" spans="1:21" ht="11.25" customHeight="1" x14ac:dyDescent="0.25">
      <c r="A764" s="814" t="s">
        <v>1913</v>
      </c>
      <c r="B764" s="782">
        <f t="shared" si="292"/>
        <v>11</v>
      </c>
      <c r="C764" s="822" t="s">
        <v>365</v>
      </c>
      <c r="D764" s="826" t="s">
        <v>379</v>
      </c>
      <c r="E764" s="823" t="s">
        <v>366</v>
      </c>
      <c r="F764" s="1421" t="s">
        <v>1914</v>
      </c>
      <c r="G764" s="1422"/>
      <c r="H764" s="816">
        <v>11982445.699999999</v>
      </c>
      <c r="I764" s="816">
        <v>11263413.48</v>
      </c>
      <c r="J764" s="816">
        <v>11500000</v>
      </c>
      <c r="K764" s="817">
        <v>0</v>
      </c>
      <c r="L764" s="824">
        <f>11474856+375639</f>
        <v>11850495</v>
      </c>
      <c r="O764" s="649">
        <f t="shared" si="307"/>
        <v>350495</v>
      </c>
      <c r="P764" s="797">
        <f t="shared" si="290"/>
        <v>1.0304778260869565</v>
      </c>
      <c r="Q764" s="649">
        <f t="shared" si="308"/>
        <v>587081.51999999955</v>
      </c>
      <c r="R764" s="797">
        <f t="shared" si="291"/>
        <v>1.0521228774067877</v>
      </c>
      <c r="S764" s="649"/>
      <c r="T764" s="797" t="str">
        <f t="shared" si="294"/>
        <v/>
      </c>
      <c r="U764" s="798">
        <f t="shared" si="295"/>
        <v>11</v>
      </c>
    </row>
    <row r="765" spans="1:21" ht="11.25" customHeight="1" x14ac:dyDescent="0.25">
      <c r="A765" s="814" t="s">
        <v>1915</v>
      </c>
      <c r="B765" s="782">
        <f t="shared" si="292"/>
        <v>11</v>
      </c>
      <c r="C765" s="822" t="s">
        <v>365</v>
      </c>
      <c r="D765" s="826" t="s">
        <v>379</v>
      </c>
      <c r="E765" s="823" t="s">
        <v>366</v>
      </c>
      <c r="F765" s="1421" t="s">
        <v>1916</v>
      </c>
      <c r="G765" s="1422"/>
      <c r="H765" s="816">
        <v>1894295.65</v>
      </c>
      <c r="I765" s="816">
        <v>2121114.79</v>
      </c>
      <c r="J765" s="816">
        <v>1800000</v>
      </c>
      <c r="K765" s="817">
        <v>0</v>
      </c>
      <c r="L765" s="824">
        <v>1759764</v>
      </c>
      <c r="O765" s="649">
        <f t="shared" si="307"/>
        <v>-40236</v>
      </c>
      <c r="P765" s="797">
        <f t="shared" si="290"/>
        <v>0.97764666666666666</v>
      </c>
      <c r="Q765" s="649">
        <f t="shared" si="308"/>
        <v>-361350.79000000004</v>
      </c>
      <c r="R765" s="797">
        <f t="shared" si="291"/>
        <v>0.82964109641609729</v>
      </c>
      <c r="S765" s="649"/>
      <c r="T765" s="797" t="str">
        <f t="shared" si="294"/>
        <v/>
      </c>
      <c r="U765" s="798">
        <f t="shared" si="295"/>
        <v>11</v>
      </c>
    </row>
    <row r="766" spans="1:21" ht="11.25" customHeight="1" x14ac:dyDescent="0.25">
      <c r="A766" s="814" t="s">
        <v>1917</v>
      </c>
      <c r="B766" s="782">
        <f t="shared" si="292"/>
        <v>11</v>
      </c>
      <c r="C766" s="822" t="s">
        <v>365</v>
      </c>
      <c r="D766" s="823" t="s">
        <v>433</v>
      </c>
      <c r="E766" s="823" t="s">
        <v>366</v>
      </c>
      <c r="F766" s="1421" t="s">
        <v>1918</v>
      </c>
      <c r="G766" s="1422"/>
      <c r="H766" s="816">
        <v>271494</v>
      </c>
      <c r="I766" s="816">
        <v>202327</v>
      </c>
      <c r="J766" s="816">
        <v>299999.99999999499</v>
      </c>
      <c r="K766" s="817">
        <v>0</v>
      </c>
      <c r="L766" s="824">
        <v>170000</v>
      </c>
      <c r="O766" s="649">
        <f t="shared" si="307"/>
        <v>-129999.99999999499</v>
      </c>
      <c r="P766" s="797">
        <f t="shared" si="290"/>
        <v>0.56666666666667609</v>
      </c>
      <c r="Q766" s="649">
        <f t="shared" si="308"/>
        <v>-32327</v>
      </c>
      <c r="R766" s="797">
        <f t="shared" si="291"/>
        <v>0.84022399383176738</v>
      </c>
      <c r="S766" s="649"/>
      <c r="T766" s="797" t="str">
        <f t="shared" si="294"/>
        <v/>
      </c>
      <c r="U766" s="798">
        <f t="shared" si="295"/>
        <v>11</v>
      </c>
    </row>
    <row r="767" spans="1:21" ht="11.25" customHeight="1" x14ac:dyDescent="0.25">
      <c r="A767" s="814" t="s">
        <v>1919</v>
      </c>
      <c r="B767" s="782">
        <f t="shared" si="292"/>
        <v>11</v>
      </c>
      <c r="C767" s="822" t="s">
        <v>365</v>
      </c>
      <c r="D767" s="823" t="s">
        <v>433</v>
      </c>
      <c r="E767" s="823" t="s">
        <v>1882</v>
      </c>
      <c r="F767" s="1421" t="s">
        <v>1920</v>
      </c>
      <c r="G767" s="1422"/>
      <c r="H767" s="816">
        <v>2580000</v>
      </c>
      <c r="I767" s="816">
        <v>2860000</v>
      </c>
      <c r="J767" s="816">
        <v>2700000</v>
      </c>
      <c r="K767" s="817">
        <v>0</v>
      </c>
      <c r="L767" s="824">
        <v>2300000</v>
      </c>
      <c r="O767" s="649">
        <f t="shared" si="307"/>
        <v>-400000</v>
      </c>
      <c r="P767" s="797">
        <f t="shared" si="290"/>
        <v>0.85185185185185186</v>
      </c>
      <c r="Q767" s="649">
        <f t="shared" si="308"/>
        <v>-560000</v>
      </c>
      <c r="R767" s="797">
        <f t="shared" si="291"/>
        <v>0.80419580419580416</v>
      </c>
      <c r="S767" s="649"/>
      <c r="T767" s="797" t="str">
        <f t="shared" si="294"/>
        <v/>
      </c>
      <c r="U767" s="798">
        <f t="shared" si="295"/>
        <v>11</v>
      </c>
    </row>
    <row r="768" spans="1:21" ht="11.25" customHeight="1" x14ac:dyDescent="0.25">
      <c r="A768" s="814" t="s">
        <v>1921</v>
      </c>
      <c r="B768" s="782">
        <f t="shared" si="292"/>
        <v>11</v>
      </c>
      <c r="C768" s="822" t="s">
        <v>365</v>
      </c>
      <c r="D768" s="823" t="s">
        <v>433</v>
      </c>
      <c r="E768" s="823" t="s">
        <v>1882</v>
      </c>
      <c r="F768" s="1421" t="s">
        <v>1922</v>
      </c>
      <c r="G768" s="1422"/>
      <c r="H768" s="816">
        <v>33352055.420000002</v>
      </c>
      <c r="I768" s="816">
        <v>39182396.700000003</v>
      </c>
      <c r="J768" s="816">
        <v>34999999.999999903</v>
      </c>
      <c r="K768" s="817">
        <v>0</v>
      </c>
      <c r="L768" s="824">
        <v>44960000</v>
      </c>
      <c r="O768" s="649">
        <f t="shared" si="307"/>
        <v>9960000.0000000969</v>
      </c>
      <c r="P768" s="797">
        <f t="shared" si="290"/>
        <v>1.284571428571432</v>
      </c>
      <c r="Q768" s="649">
        <f t="shared" si="308"/>
        <v>5777603.299999997</v>
      </c>
      <c r="R768" s="797">
        <f t="shared" si="291"/>
        <v>1.1474540555606185</v>
      </c>
      <c r="S768" s="649"/>
      <c r="T768" s="797" t="str">
        <f t="shared" si="294"/>
        <v/>
      </c>
      <c r="U768" s="798">
        <f t="shared" si="295"/>
        <v>11</v>
      </c>
    </row>
    <row r="769" spans="1:21" ht="11.25" customHeight="1" x14ac:dyDescent="0.25">
      <c r="A769" s="814" t="s">
        <v>1923</v>
      </c>
      <c r="B769" s="782">
        <f t="shared" si="292"/>
        <v>11</v>
      </c>
      <c r="C769" s="822" t="s">
        <v>365</v>
      </c>
      <c r="D769" s="823" t="s">
        <v>433</v>
      </c>
      <c r="E769" s="823" t="s">
        <v>1882</v>
      </c>
      <c r="F769" s="1421" t="s">
        <v>1924</v>
      </c>
      <c r="G769" s="1422"/>
      <c r="H769" s="816">
        <v>11404249.289999999</v>
      </c>
      <c r="I769" s="816">
        <v>10310353.34</v>
      </c>
      <c r="J769" s="816">
        <v>10500000</v>
      </c>
      <c r="K769" s="817">
        <v>0</v>
      </c>
      <c r="L769" s="824">
        <v>10900000</v>
      </c>
      <c r="O769" s="649">
        <f t="shared" si="307"/>
        <v>400000</v>
      </c>
      <c r="P769" s="797">
        <f t="shared" si="290"/>
        <v>1.0380952380952382</v>
      </c>
      <c r="Q769" s="649">
        <f t="shared" si="308"/>
        <v>589646.66000000015</v>
      </c>
      <c r="R769" s="797">
        <f t="shared" si="291"/>
        <v>1.0571897626158369</v>
      </c>
      <c r="S769" s="649"/>
      <c r="T769" s="797" t="str">
        <f t="shared" si="294"/>
        <v/>
      </c>
      <c r="U769" s="798">
        <f t="shared" si="295"/>
        <v>11</v>
      </c>
    </row>
    <row r="770" spans="1:21" ht="11.25" customHeight="1" x14ac:dyDescent="0.25">
      <c r="A770" s="814" t="s">
        <v>1925</v>
      </c>
      <c r="B770" s="782">
        <f t="shared" si="292"/>
        <v>11</v>
      </c>
      <c r="C770" s="822" t="s">
        <v>365</v>
      </c>
      <c r="D770" s="823" t="s">
        <v>433</v>
      </c>
      <c r="E770" s="823" t="s">
        <v>1882</v>
      </c>
      <c r="F770" s="1421" t="s">
        <v>1926</v>
      </c>
      <c r="G770" s="1422"/>
      <c r="H770" s="816">
        <v>4579639.25</v>
      </c>
      <c r="I770" s="816">
        <v>5646703.3200000003</v>
      </c>
      <c r="J770" s="816">
        <v>6299999.9999999804</v>
      </c>
      <c r="K770" s="817">
        <v>0</v>
      </c>
      <c r="L770" s="824">
        <v>8000000</v>
      </c>
      <c r="M770" s="1456" t="s">
        <v>1927</v>
      </c>
      <c r="N770" s="934"/>
      <c r="O770" s="649">
        <f t="shared" si="307"/>
        <v>1700000.0000000196</v>
      </c>
      <c r="P770" s="797">
        <f t="shared" si="290"/>
        <v>1.2698412698412738</v>
      </c>
      <c r="Q770" s="649">
        <f t="shared" si="308"/>
        <v>2353296.6799999997</v>
      </c>
      <c r="R770" s="797">
        <f t="shared" si="291"/>
        <v>1.4167558567606842</v>
      </c>
      <c r="S770" s="649"/>
      <c r="T770" s="797" t="str">
        <f t="shared" si="294"/>
        <v/>
      </c>
      <c r="U770" s="798">
        <f t="shared" si="295"/>
        <v>11</v>
      </c>
    </row>
    <row r="771" spans="1:21" ht="11.25" customHeight="1" x14ac:dyDescent="0.25">
      <c r="A771" s="814" t="s">
        <v>1928</v>
      </c>
      <c r="B771" s="782">
        <f t="shared" si="292"/>
        <v>11</v>
      </c>
      <c r="C771" s="826" t="s">
        <v>600</v>
      </c>
      <c r="D771" s="826" t="s">
        <v>379</v>
      </c>
      <c r="E771" s="826" t="s">
        <v>601</v>
      </c>
      <c r="F771" s="1421" t="s">
        <v>1929</v>
      </c>
      <c r="G771" s="1422"/>
      <c r="H771" s="816">
        <v>23642.07</v>
      </c>
      <c r="I771" s="816">
        <v>29467.21</v>
      </c>
      <c r="J771" s="816">
        <v>39999.999999995998</v>
      </c>
      <c r="K771" s="817">
        <v>0</v>
      </c>
      <c r="L771" s="824">
        <v>20000</v>
      </c>
      <c r="M771" s="1457"/>
      <c r="N771" s="935"/>
      <c r="O771" s="649">
        <f t="shared" si="307"/>
        <v>-19999.999999995998</v>
      </c>
      <c r="P771" s="797">
        <f t="shared" si="290"/>
        <v>0.50000000000005007</v>
      </c>
      <c r="Q771" s="649">
        <f t="shared" si="308"/>
        <v>-9467.2099999999991</v>
      </c>
      <c r="R771" s="797">
        <f t="shared" si="291"/>
        <v>0.67872051680495038</v>
      </c>
      <c r="S771" s="649"/>
      <c r="T771" s="797" t="str">
        <f t="shared" si="294"/>
        <v/>
      </c>
      <c r="U771" s="798">
        <f t="shared" si="295"/>
        <v>11</v>
      </c>
    </row>
    <row r="772" spans="1:21" ht="11.25" customHeight="1" x14ac:dyDescent="0.25">
      <c r="A772" s="814" t="s">
        <v>1930</v>
      </c>
      <c r="B772" s="782">
        <f t="shared" si="292"/>
        <v>11</v>
      </c>
      <c r="C772" s="822" t="s">
        <v>365</v>
      </c>
      <c r="D772" s="823" t="s">
        <v>433</v>
      </c>
      <c r="E772" s="823" t="s">
        <v>366</v>
      </c>
      <c r="F772" s="1421" t="s">
        <v>1931</v>
      </c>
      <c r="G772" s="1422"/>
      <c r="H772" s="816">
        <v>1214065</v>
      </c>
      <c r="I772" s="816">
        <v>1434118.11</v>
      </c>
      <c r="J772" s="816">
        <v>1199999.99999999</v>
      </c>
      <c r="K772" s="817">
        <v>0</v>
      </c>
      <c r="L772" s="824">
        <v>1400000</v>
      </c>
      <c r="M772" s="1457"/>
      <c r="N772" s="935"/>
      <c r="O772" s="649">
        <f t="shared" si="307"/>
        <v>200000.00000001001</v>
      </c>
      <c r="P772" s="797">
        <f t="shared" si="290"/>
        <v>1.1666666666666765</v>
      </c>
      <c r="Q772" s="649">
        <f t="shared" si="308"/>
        <v>-34118.110000000102</v>
      </c>
      <c r="R772" s="797">
        <f t="shared" si="291"/>
        <v>0.97620969307751082</v>
      </c>
      <c r="S772" s="649"/>
      <c r="T772" s="797" t="str">
        <f t="shared" si="294"/>
        <v/>
      </c>
      <c r="U772" s="798">
        <f t="shared" si="295"/>
        <v>11</v>
      </c>
    </row>
    <row r="773" spans="1:21" ht="11.25" customHeight="1" x14ac:dyDescent="0.25">
      <c r="A773" s="814" t="s">
        <v>1932</v>
      </c>
      <c r="B773" s="782">
        <f t="shared" si="292"/>
        <v>11</v>
      </c>
      <c r="C773" s="822" t="s">
        <v>365</v>
      </c>
      <c r="D773" s="826" t="s">
        <v>379</v>
      </c>
      <c r="E773" s="823" t="s">
        <v>366</v>
      </c>
      <c r="F773" s="1421" t="s">
        <v>1933</v>
      </c>
      <c r="G773" s="1422"/>
      <c r="H773" s="816">
        <v>6013704.5599999996</v>
      </c>
      <c r="I773" s="816">
        <v>6807839.6600000001</v>
      </c>
      <c r="J773" s="816">
        <v>7000000</v>
      </c>
      <c r="K773" s="817">
        <v>0</v>
      </c>
      <c r="L773" s="824">
        <v>8020000</v>
      </c>
      <c r="O773" s="649">
        <f t="shared" si="307"/>
        <v>1020000</v>
      </c>
      <c r="P773" s="797">
        <f t="shared" si="290"/>
        <v>1.1457142857142857</v>
      </c>
      <c r="Q773" s="649">
        <f t="shared" si="308"/>
        <v>1212160.3399999999</v>
      </c>
      <c r="R773" s="797">
        <f t="shared" si="291"/>
        <v>1.1780535971083665</v>
      </c>
      <c r="S773" s="649"/>
      <c r="T773" s="797" t="str">
        <f t="shared" si="294"/>
        <v/>
      </c>
      <c r="U773" s="798">
        <f t="shared" si="295"/>
        <v>11</v>
      </c>
    </row>
    <row r="774" spans="1:21" ht="11.25" customHeight="1" x14ac:dyDescent="0.25">
      <c r="A774" s="814" t="s">
        <v>1934</v>
      </c>
      <c r="B774" s="782">
        <f t="shared" si="292"/>
        <v>11</v>
      </c>
      <c r="C774" s="822" t="s">
        <v>365</v>
      </c>
      <c r="D774" s="826" t="s">
        <v>379</v>
      </c>
      <c r="E774" s="823" t="s">
        <v>366</v>
      </c>
      <c r="F774" s="1421" t="s">
        <v>1935</v>
      </c>
      <c r="G774" s="1422"/>
      <c r="H774" s="816">
        <v>453689.79</v>
      </c>
      <c r="I774" s="816">
        <v>1140552.28</v>
      </c>
      <c r="J774" s="816">
        <v>1800000</v>
      </c>
      <c r="K774" s="817">
        <v>0</v>
      </c>
      <c r="L774" s="824">
        <v>1100000</v>
      </c>
      <c r="O774" s="649">
        <f t="shared" si="307"/>
        <v>-700000</v>
      </c>
      <c r="P774" s="797">
        <f t="shared" si="290"/>
        <v>0.61111111111111116</v>
      </c>
      <c r="Q774" s="649">
        <f t="shared" si="308"/>
        <v>-40552.280000000028</v>
      </c>
      <c r="R774" s="797">
        <f t="shared" si="291"/>
        <v>0.96444504937555342</v>
      </c>
      <c r="S774" s="649"/>
      <c r="T774" s="797" t="str">
        <f t="shared" si="294"/>
        <v/>
      </c>
      <c r="U774" s="798">
        <f t="shared" si="295"/>
        <v>11</v>
      </c>
    </row>
    <row r="775" spans="1:21" ht="11.25" customHeight="1" x14ac:dyDescent="0.25">
      <c r="A775" s="814" t="s">
        <v>1936</v>
      </c>
      <c r="B775" s="782">
        <f t="shared" si="292"/>
        <v>11</v>
      </c>
      <c r="C775" s="822" t="s">
        <v>365</v>
      </c>
      <c r="D775" s="823" t="s">
        <v>433</v>
      </c>
      <c r="E775" s="823" t="s">
        <v>366</v>
      </c>
      <c r="F775" s="1421" t="s">
        <v>1937</v>
      </c>
      <c r="G775" s="1422"/>
      <c r="H775" s="816">
        <v>66451.23</v>
      </c>
      <c r="I775" s="816">
        <v>440587.56</v>
      </c>
      <c r="J775" s="816">
        <v>569999.99999999697</v>
      </c>
      <c r="K775" s="817">
        <v>0</v>
      </c>
      <c r="L775" s="824">
        <v>550000</v>
      </c>
      <c r="O775" s="649">
        <f t="shared" si="307"/>
        <v>-19999.999999996973</v>
      </c>
      <c r="P775" s="797">
        <f t="shared" si="290"/>
        <v>0.96491228070175949</v>
      </c>
      <c r="Q775" s="649">
        <f t="shared" si="308"/>
        <v>109412.44</v>
      </c>
      <c r="R775" s="797">
        <f t="shared" si="291"/>
        <v>1.2483330214770476</v>
      </c>
      <c r="S775" s="649"/>
      <c r="T775" s="797" t="str">
        <f t="shared" si="294"/>
        <v/>
      </c>
      <c r="U775" s="798">
        <f t="shared" si="295"/>
        <v>11</v>
      </c>
    </row>
    <row r="776" spans="1:21" ht="11.25" customHeight="1" x14ac:dyDescent="0.25">
      <c r="A776" s="814" t="s">
        <v>1938</v>
      </c>
      <c r="B776" s="782">
        <f t="shared" si="292"/>
        <v>11</v>
      </c>
      <c r="C776" s="822" t="s">
        <v>365</v>
      </c>
      <c r="D776" s="826" t="s">
        <v>379</v>
      </c>
      <c r="E776" s="823" t="s">
        <v>366</v>
      </c>
      <c r="F776" s="1421" t="s">
        <v>1939</v>
      </c>
      <c r="G776" s="1422"/>
      <c r="H776" s="816">
        <v>8741827.0999999996</v>
      </c>
      <c r="I776" s="816">
        <v>3158819.29</v>
      </c>
      <c r="J776" s="816">
        <v>2499999.9999999702</v>
      </c>
      <c r="K776" s="817">
        <v>0</v>
      </c>
      <c r="L776" s="824">
        <v>3000000</v>
      </c>
      <c r="O776" s="649">
        <f t="shared" si="307"/>
        <v>500000.0000000298</v>
      </c>
      <c r="P776" s="797">
        <f t="shared" si="290"/>
        <v>1.2000000000000144</v>
      </c>
      <c r="Q776" s="649">
        <f t="shared" si="308"/>
        <v>-158819.29000000004</v>
      </c>
      <c r="R776" s="797">
        <f t="shared" si="291"/>
        <v>0.94972194499926588</v>
      </c>
      <c r="S776" s="649"/>
      <c r="T776" s="797" t="str">
        <f t="shared" si="294"/>
        <v/>
      </c>
      <c r="U776" s="798">
        <f t="shared" si="295"/>
        <v>11</v>
      </c>
    </row>
    <row r="777" spans="1:21" ht="11.25" customHeight="1" x14ac:dyDescent="0.25">
      <c r="A777" s="814" t="s">
        <v>1940</v>
      </c>
      <c r="B777" s="782">
        <f t="shared" si="292"/>
        <v>11</v>
      </c>
      <c r="C777" s="822" t="s">
        <v>365</v>
      </c>
      <c r="D777" s="823" t="s">
        <v>400</v>
      </c>
      <c r="E777" s="823" t="s">
        <v>366</v>
      </c>
      <c r="F777" s="1421" t="s">
        <v>1941</v>
      </c>
      <c r="G777" s="1422"/>
      <c r="H777" s="816">
        <v>11147.92</v>
      </c>
      <c r="I777" s="816">
        <v>5082.6099999999997</v>
      </c>
      <c r="J777" s="816">
        <v>9999.999999996</v>
      </c>
      <c r="K777" s="817">
        <v>0</v>
      </c>
      <c r="L777" s="818"/>
      <c r="O777" s="649">
        <f t="shared" si="307"/>
        <v>-9999.999999996</v>
      </c>
      <c r="P777" s="797">
        <f t="shared" si="290"/>
        <v>0</v>
      </c>
      <c r="Q777" s="649">
        <f t="shared" si="308"/>
        <v>-5082.6099999999997</v>
      </c>
      <c r="R777" s="797">
        <f t="shared" si="291"/>
        <v>0</v>
      </c>
      <c r="S777" s="649"/>
      <c r="T777" s="797" t="str">
        <f t="shared" si="294"/>
        <v/>
      </c>
      <c r="U777" s="798">
        <f t="shared" si="295"/>
        <v>11</v>
      </c>
    </row>
    <row r="778" spans="1:21" ht="11.25" customHeight="1" x14ac:dyDescent="0.25">
      <c r="A778" s="814" t="s">
        <v>1942</v>
      </c>
      <c r="B778" s="782">
        <f t="shared" si="292"/>
        <v>11</v>
      </c>
      <c r="C778" s="822" t="s">
        <v>365</v>
      </c>
      <c r="D778" s="826" t="s">
        <v>379</v>
      </c>
      <c r="E778" s="823" t="s">
        <v>366</v>
      </c>
      <c r="F778" s="1421" t="s">
        <v>1943</v>
      </c>
      <c r="G778" s="1422"/>
      <c r="H778" s="816">
        <v>110255.33</v>
      </c>
      <c r="I778" s="816">
        <v>186024.35</v>
      </c>
      <c r="J778" s="816">
        <v>269999.99999999499</v>
      </c>
      <c r="K778" s="817">
        <v>0</v>
      </c>
      <c r="L778" s="824">
        <v>230000</v>
      </c>
      <c r="O778" s="649">
        <f t="shared" si="307"/>
        <v>-39999.999999994994</v>
      </c>
      <c r="P778" s="797">
        <f t="shared" si="290"/>
        <v>0.85185185185186763</v>
      </c>
      <c r="Q778" s="649">
        <f t="shared" si="308"/>
        <v>43975.649999999994</v>
      </c>
      <c r="R778" s="797">
        <f t="shared" si="291"/>
        <v>1.2363972780982704</v>
      </c>
      <c r="S778" s="649"/>
      <c r="T778" s="797" t="str">
        <f t="shared" si="294"/>
        <v/>
      </c>
      <c r="U778" s="798">
        <f t="shared" si="295"/>
        <v>11</v>
      </c>
    </row>
    <row r="779" spans="1:21" ht="11.25" customHeight="1" x14ac:dyDescent="0.25">
      <c r="A779" s="814" t="s">
        <v>1944</v>
      </c>
      <c r="B779" s="782">
        <f t="shared" si="292"/>
        <v>11</v>
      </c>
      <c r="C779" s="826" t="s">
        <v>877</v>
      </c>
      <c r="D779" s="826" t="s">
        <v>400</v>
      </c>
      <c r="E779" s="826" t="s">
        <v>878</v>
      </c>
      <c r="F779" s="1421" t="s">
        <v>1945</v>
      </c>
      <c r="G779" s="1422"/>
      <c r="H779" s="816">
        <v>3428917.62</v>
      </c>
      <c r="I779" s="816">
        <v>4687927.1699999897</v>
      </c>
      <c r="J779" s="816">
        <v>4000000</v>
      </c>
      <c r="K779" s="817">
        <v>0</v>
      </c>
      <c r="L779" s="824">
        <v>4400000</v>
      </c>
      <c r="O779" s="649">
        <f t="shared" si="307"/>
        <v>400000</v>
      </c>
      <c r="P779" s="797">
        <f t="shared" ref="P779:P837" si="310">IF(J779=0,"",L779/J779)</f>
        <v>1.1000000000000001</v>
      </c>
      <c r="Q779" s="649">
        <f t="shared" si="308"/>
        <v>-287927.16999998968</v>
      </c>
      <c r="R779" s="797">
        <f t="shared" ref="R779:R837" si="311">IF(I779=0,"",L779/I779)</f>
        <v>0.93858113414334665</v>
      </c>
      <c r="S779" s="649"/>
      <c r="T779" s="797" t="str">
        <f t="shared" si="294"/>
        <v/>
      </c>
      <c r="U779" s="798">
        <f t="shared" si="295"/>
        <v>11</v>
      </c>
    </row>
    <row r="780" spans="1:21" ht="11.25" customHeight="1" x14ac:dyDescent="0.25">
      <c r="A780" s="814" t="s">
        <v>1946</v>
      </c>
      <c r="B780" s="782">
        <f t="shared" ref="B780:B837" si="312">LEN(A780)</f>
        <v>11</v>
      </c>
      <c r="C780" s="822" t="s">
        <v>365</v>
      </c>
      <c r="D780" s="823" t="s">
        <v>433</v>
      </c>
      <c r="E780" s="823" t="s">
        <v>366</v>
      </c>
      <c r="F780" s="1421" t="s">
        <v>1947</v>
      </c>
      <c r="G780" s="1422"/>
      <c r="H780" s="816">
        <v>185659.02</v>
      </c>
      <c r="I780" s="816">
        <v>120594.93</v>
      </c>
      <c r="J780" s="816">
        <v>199999.99999998699</v>
      </c>
      <c r="K780" s="817">
        <v>0</v>
      </c>
      <c r="L780" s="824">
        <v>130000</v>
      </c>
      <c r="O780" s="649">
        <f t="shared" si="307"/>
        <v>-69999.999999986991</v>
      </c>
      <c r="P780" s="797">
        <f t="shared" si="310"/>
        <v>0.65000000000004232</v>
      </c>
      <c r="Q780" s="649">
        <f t="shared" si="308"/>
        <v>9405.070000000007</v>
      </c>
      <c r="R780" s="797">
        <f t="shared" si="311"/>
        <v>1.0779889336972956</v>
      </c>
      <c r="S780" s="649"/>
      <c r="T780" s="797" t="str">
        <f t="shared" si="294"/>
        <v/>
      </c>
      <c r="U780" s="798">
        <f t="shared" si="295"/>
        <v>11</v>
      </c>
    </row>
    <row r="781" spans="1:21" ht="11.25" customHeight="1" x14ac:dyDescent="0.25">
      <c r="A781" s="814" t="s">
        <v>1948</v>
      </c>
      <c r="B781" s="782">
        <f t="shared" si="312"/>
        <v>11</v>
      </c>
      <c r="C781" s="822" t="s">
        <v>365</v>
      </c>
      <c r="D781" s="826" t="s">
        <v>379</v>
      </c>
      <c r="E781" s="823" t="s">
        <v>366</v>
      </c>
      <c r="F781" s="1421" t="s">
        <v>1949</v>
      </c>
      <c r="G781" s="1422"/>
      <c r="H781" s="816">
        <v>3110616.86</v>
      </c>
      <c r="I781" s="816">
        <v>3394424.64</v>
      </c>
      <c r="J781" s="816">
        <v>3300000</v>
      </c>
      <c r="K781" s="817">
        <v>0</v>
      </c>
      <c r="L781" s="824">
        <v>3785690</v>
      </c>
      <c r="O781" s="649">
        <f t="shared" si="307"/>
        <v>485690</v>
      </c>
      <c r="P781" s="797">
        <f t="shared" si="310"/>
        <v>1.1471787878787878</v>
      </c>
      <c r="Q781" s="649">
        <f t="shared" si="308"/>
        <v>391265.35999999987</v>
      </c>
      <c r="R781" s="797">
        <f t="shared" si="311"/>
        <v>1.1152670633453803</v>
      </c>
      <c r="S781" s="649"/>
      <c r="T781" s="797" t="str">
        <f t="shared" ref="T781:T837" si="313">IF(K781=0,"",L781/K781)</f>
        <v/>
      </c>
      <c r="U781" s="798">
        <f t="shared" si="295"/>
        <v>11</v>
      </c>
    </row>
    <row r="782" spans="1:21" ht="11.25" customHeight="1" x14ac:dyDescent="0.25">
      <c r="A782" s="814" t="s">
        <v>1950</v>
      </c>
      <c r="B782" s="782">
        <f t="shared" si="312"/>
        <v>11</v>
      </c>
      <c r="C782" s="822" t="s">
        <v>365</v>
      </c>
      <c r="D782" s="826" t="s">
        <v>379</v>
      </c>
      <c r="E782" s="823" t="s">
        <v>366</v>
      </c>
      <c r="F782" s="1421" t="s">
        <v>1951</v>
      </c>
      <c r="G782" s="1422"/>
      <c r="H782" s="816">
        <v>1580757.93</v>
      </c>
      <c r="I782" s="816">
        <v>1269286.92</v>
      </c>
      <c r="J782" s="816">
        <v>2000000</v>
      </c>
      <c r="K782" s="817">
        <v>0</v>
      </c>
      <c r="L782" s="824">
        <v>7000</v>
      </c>
      <c r="O782" s="649">
        <f t="shared" si="307"/>
        <v>-1993000</v>
      </c>
      <c r="P782" s="797">
        <f t="shared" si="310"/>
        <v>3.5000000000000001E-3</v>
      </c>
      <c r="Q782" s="649">
        <f t="shared" si="308"/>
        <v>-1262286.92</v>
      </c>
      <c r="R782" s="797">
        <f t="shared" si="311"/>
        <v>5.5149075356421386E-3</v>
      </c>
      <c r="S782" s="649"/>
      <c r="T782" s="797" t="str">
        <f t="shared" si="313"/>
        <v/>
      </c>
      <c r="U782" s="798">
        <f t="shared" si="295"/>
        <v>11</v>
      </c>
    </row>
    <row r="783" spans="1:21" ht="11.25" customHeight="1" x14ac:dyDescent="0.25">
      <c r="A783" s="814" t="s">
        <v>1952</v>
      </c>
      <c r="B783" s="782">
        <f t="shared" si="312"/>
        <v>11</v>
      </c>
      <c r="C783" s="822" t="s">
        <v>365</v>
      </c>
      <c r="D783" s="823" t="s">
        <v>433</v>
      </c>
      <c r="E783" s="823" t="s">
        <v>366</v>
      </c>
      <c r="F783" s="1421" t="s">
        <v>1953</v>
      </c>
      <c r="G783" s="1422"/>
      <c r="H783" s="816">
        <v>28000</v>
      </c>
      <c r="I783" s="816">
        <v>5998420</v>
      </c>
      <c r="J783" s="816">
        <v>11780000</v>
      </c>
      <c r="K783" s="817">
        <v>11780000</v>
      </c>
      <c r="L783" s="824">
        <v>11780000</v>
      </c>
      <c r="O783" s="649">
        <f t="shared" si="307"/>
        <v>0</v>
      </c>
      <c r="P783" s="797">
        <f t="shared" si="310"/>
        <v>1</v>
      </c>
      <c r="Q783" s="649">
        <f t="shared" si="308"/>
        <v>5781580</v>
      </c>
      <c r="R783" s="797">
        <f t="shared" si="311"/>
        <v>1.9638504806265651</v>
      </c>
      <c r="S783" s="649">
        <f t="shared" ref="S783:S837" si="314">L783-K783</f>
        <v>0</v>
      </c>
      <c r="T783" s="797">
        <f t="shared" si="313"/>
        <v>1</v>
      </c>
      <c r="U783" s="798">
        <f t="shared" ref="U783:U837" si="315">LEN(A783)</f>
        <v>11</v>
      </c>
    </row>
    <row r="784" spans="1:21" ht="11.25" customHeight="1" x14ac:dyDescent="0.25">
      <c r="A784" s="814" t="s">
        <v>1954</v>
      </c>
      <c r="B784" s="782">
        <f t="shared" si="312"/>
        <v>11</v>
      </c>
      <c r="C784" s="822"/>
      <c r="D784" s="823"/>
      <c r="E784" s="823"/>
      <c r="F784" s="1421" t="s">
        <v>1955</v>
      </c>
      <c r="G784" s="1422"/>
      <c r="H784" s="816">
        <v>0</v>
      </c>
      <c r="I784" s="816">
        <v>0</v>
      </c>
      <c r="J784" s="816">
        <v>0</v>
      </c>
      <c r="K784" s="817">
        <v>0</v>
      </c>
      <c r="L784" s="824">
        <v>0</v>
      </c>
      <c r="M784" s="827" t="s">
        <v>1956</v>
      </c>
      <c r="O784" s="649">
        <f t="shared" si="307"/>
        <v>0</v>
      </c>
      <c r="P784" s="797" t="str">
        <f t="shared" si="310"/>
        <v/>
      </c>
      <c r="Q784" s="649">
        <f t="shared" si="308"/>
        <v>0</v>
      </c>
      <c r="R784" s="797" t="str">
        <f t="shared" si="311"/>
        <v/>
      </c>
      <c r="S784" s="649"/>
      <c r="T784" s="797" t="str">
        <f t="shared" si="313"/>
        <v/>
      </c>
      <c r="U784" s="798">
        <f t="shared" si="315"/>
        <v>11</v>
      </c>
    </row>
    <row r="785" spans="1:21" ht="11.25" customHeight="1" x14ac:dyDescent="0.25">
      <c r="A785" s="859" t="s">
        <v>1957</v>
      </c>
      <c r="B785" s="782">
        <f t="shared" si="312"/>
        <v>7</v>
      </c>
      <c r="C785" s="859"/>
      <c r="D785" s="916"/>
      <c r="E785" s="916"/>
      <c r="F785" s="1442" t="s">
        <v>1958</v>
      </c>
      <c r="G785" s="1443"/>
      <c r="H785" s="861">
        <f t="shared" ref="H785:L785" si="316">SUM(H786:H791)</f>
        <v>3969098.2500000005</v>
      </c>
      <c r="I785" s="861">
        <f t="shared" si="316"/>
        <v>5332812.47</v>
      </c>
      <c r="J785" s="861">
        <f t="shared" si="316"/>
        <v>5864999.9999998836</v>
      </c>
      <c r="K785" s="917">
        <f t="shared" si="316"/>
        <v>0</v>
      </c>
      <c r="L785" s="863">
        <f t="shared" si="316"/>
        <v>5855000</v>
      </c>
      <c r="O785" s="649">
        <f t="shared" si="307"/>
        <v>-9999.9999998835847</v>
      </c>
      <c r="P785" s="797">
        <f t="shared" si="310"/>
        <v>0.99829497016199764</v>
      </c>
      <c r="Q785" s="649">
        <f t="shared" si="308"/>
        <v>522187.53000000026</v>
      </c>
      <c r="R785" s="797">
        <f t="shared" si="311"/>
        <v>1.0979197248989332</v>
      </c>
      <c r="S785" s="649"/>
      <c r="T785" s="797" t="str">
        <f t="shared" si="313"/>
        <v/>
      </c>
      <c r="U785" s="798">
        <f t="shared" si="315"/>
        <v>7</v>
      </c>
    </row>
    <row r="786" spans="1:21" ht="11.25" customHeight="1" x14ac:dyDescent="0.25">
      <c r="A786" s="814" t="s">
        <v>1959</v>
      </c>
      <c r="B786" s="782">
        <f t="shared" si="312"/>
        <v>11</v>
      </c>
      <c r="C786" s="826" t="s">
        <v>365</v>
      </c>
      <c r="D786" s="826" t="s">
        <v>379</v>
      </c>
      <c r="E786" s="826" t="s">
        <v>715</v>
      </c>
      <c r="F786" s="1421" t="s">
        <v>1960</v>
      </c>
      <c r="G786" s="1422"/>
      <c r="H786" s="816">
        <v>143687.91</v>
      </c>
      <c r="I786" s="816">
        <v>102908.2</v>
      </c>
      <c r="J786" s="816">
        <v>104999.99999999101</v>
      </c>
      <c r="K786" s="817">
        <v>0</v>
      </c>
      <c r="L786" s="824">
        <v>105000</v>
      </c>
      <c r="O786" s="649">
        <f t="shared" si="307"/>
        <v>8.9930836111307144E-9</v>
      </c>
      <c r="P786" s="797">
        <f t="shared" si="310"/>
        <v>1.0000000000000857</v>
      </c>
      <c r="Q786" s="649">
        <f t="shared" si="308"/>
        <v>2091.8000000000029</v>
      </c>
      <c r="R786" s="797">
        <f t="shared" si="311"/>
        <v>1.0203268544197643</v>
      </c>
      <c r="S786" s="649"/>
      <c r="T786" s="797" t="str">
        <f t="shared" si="313"/>
        <v/>
      </c>
      <c r="U786" s="798">
        <f t="shared" si="315"/>
        <v>11</v>
      </c>
    </row>
    <row r="787" spans="1:21" ht="11.25" customHeight="1" x14ac:dyDescent="0.25">
      <c r="A787" s="814" t="s">
        <v>1961</v>
      </c>
      <c r="B787" s="782">
        <f t="shared" si="312"/>
        <v>11</v>
      </c>
      <c r="C787" s="826" t="s">
        <v>365</v>
      </c>
      <c r="D787" s="826" t="s">
        <v>379</v>
      </c>
      <c r="E787" s="826" t="s">
        <v>715</v>
      </c>
      <c r="F787" s="1421" t="s">
        <v>1962</v>
      </c>
      <c r="G787" s="1422"/>
      <c r="H787" s="816">
        <v>1773117.54</v>
      </c>
      <c r="I787" s="816">
        <v>1750537.99</v>
      </c>
      <c r="J787" s="816">
        <v>1949999.99999997</v>
      </c>
      <c r="K787" s="817">
        <v>0</v>
      </c>
      <c r="L787" s="824">
        <v>1950000</v>
      </c>
      <c r="O787" s="649">
        <f t="shared" si="307"/>
        <v>3.0035153031349182E-8</v>
      </c>
      <c r="P787" s="797">
        <f t="shared" si="310"/>
        <v>1.0000000000000153</v>
      </c>
      <c r="Q787" s="649">
        <f t="shared" si="308"/>
        <v>199462.01</v>
      </c>
      <c r="R787" s="797">
        <f t="shared" si="311"/>
        <v>1.1139432626652108</v>
      </c>
      <c r="S787" s="649"/>
      <c r="T787" s="797" t="str">
        <f t="shared" si="313"/>
        <v/>
      </c>
      <c r="U787" s="798">
        <f t="shared" si="315"/>
        <v>11</v>
      </c>
    </row>
    <row r="788" spans="1:21" ht="11.25" customHeight="1" x14ac:dyDescent="0.25">
      <c r="A788" s="814" t="s">
        <v>1963</v>
      </c>
      <c r="B788" s="782">
        <f t="shared" si="312"/>
        <v>11</v>
      </c>
      <c r="C788" s="826" t="s">
        <v>365</v>
      </c>
      <c r="D788" s="826" t="s">
        <v>379</v>
      </c>
      <c r="E788" s="826" t="s">
        <v>715</v>
      </c>
      <c r="F788" s="1421" t="s">
        <v>1964</v>
      </c>
      <c r="G788" s="1422"/>
      <c r="H788" s="816">
        <v>1184571.1100000001</v>
      </c>
      <c r="I788" s="816">
        <v>1536035.57</v>
      </c>
      <c r="J788" s="816">
        <v>1799999.99999999</v>
      </c>
      <c r="K788" s="817">
        <v>0</v>
      </c>
      <c r="L788" s="824">
        <v>1500000</v>
      </c>
      <c r="O788" s="649">
        <f t="shared" si="307"/>
        <v>-299999.99999998999</v>
      </c>
      <c r="P788" s="797">
        <f t="shared" si="310"/>
        <v>0.83333333333333792</v>
      </c>
      <c r="Q788" s="649">
        <f t="shared" si="308"/>
        <v>-36035.570000000065</v>
      </c>
      <c r="R788" s="797">
        <f t="shared" si="311"/>
        <v>0.97653988572673478</v>
      </c>
      <c r="S788" s="649"/>
      <c r="T788" s="797" t="str">
        <f t="shared" si="313"/>
        <v/>
      </c>
      <c r="U788" s="798">
        <f t="shared" si="315"/>
        <v>11</v>
      </c>
    </row>
    <row r="789" spans="1:21" ht="11.25" customHeight="1" x14ac:dyDescent="0.25">
      <c r="A789" s="814" t="s">
        <v>1965</v>
      </c>
      <c r="B789" s="782">
        <f t="shared" si="312"/>
        <v>11</v>
      </c>
      <c r="C789" s="826" t="s">
        <v>365</v>
      </c>
      <c r="D789" s="826" t="s">
        <v>379</v>
      </c>
      <c r="E789" s="826" t="s">
        <v>429</v>
      </c>
      <c r="F789" s="1421" t="s">
        <v>1966</v>
      </c>
      <c r="G789" s="1422"/>
      <c r="H789" s="816">
        <v>663134.14</v>
      </c>
      <c r="I789" s="816">
        <v>893514.08</v>
      </c>
      <c r="J789" s="816">
        <v>989999.99999997194</v>
      </c>
      <c r="K789" s="817">
        <v>0</v>
      </c>
      <c r="L789" s="824">
        <v>990000</v>
      </c>
      <c r="O789" s="649">
        <f t="shared" si="307"/>
        <v>2.805609256029129E-8</v>
      </c>
      <c r="P789" s="797">
        <f t="shared" si="310"/>
        <v>1.0000000000000284</v>
      </c>
      <c r="Q789" s="649">
        <f t="shared" si="308"/>
        <v>96485.920000000042</v>
      </c>
      <c r="R789" s="797">
        <f t="shared" si="311"/>
        <v>1.1079847784827297</v>
      </c>
      <c r="S789" s="649"/>
      <c r="T789" s="797" t="str">
        <f t="shared" si="313"/>
        <v/>
      </c>
      <c r="U789" s="798">
        <f t="shared" si="315"/>
        <v>11</v>
      </c>
    </row>
    <row r="790" spans="1:21" ht="11.25" customHeight="1" x14ac:dyDescent="0.25">
      <c r="A790" s="814" t="s">
        <v>1967</v>
      </c>
      <c r="B790" s="782">
        <f t="shared" si="312"/>
        <v>11</v>
      </c>
      <c r="C790" s="823" t="s">
        <v>365</v>
      </c>
      <c r="D790" s="826" t="s">
        <v>379</v>
      </c>
      <c r="E790" s="823" t="s">
        <v>715</v>
      </c>
      <c r="F790" s="1421" t="s">
        <v>1968</v>
      </c>
      <c r="G790" s="1422"/>
      <c r="H790" s="816">
        <v>191790.41</v>
      </c>
      <c r="I790" s="816">
        <v>206487.92</v>
      </c>
      <c r="J790" s="816">
        <v>199999.99999998501</v>
      </c>
      <c r="K790" s="817">
        <v>0</v>
      </c>
      <c r="L790" s="824">
        <v>200000</v>
      </c>
      <c r="O790" s="649">
        <f t="shared" si="307"/>
        <v>1.4988472685217857E-8</v>
      </c>
      <c r="P790" s="797">
        <f t="shared" si="310"/>
        <v>1.0000000000000751</v>
      </c>
      <c r="Q790" s="649">
        <f t="shared" si="308"/>
        <v>-6487.9200000000128</v>
      </c>
      <c r="R790" s="797">
        <f t="shared" si="311"/>
        <v>0.96857966315898769</v>
      </c>
      <c r="S790" s="649"/>
      <c r="T790" s="797" t="str">
        <f t="shared" si="313"/>
        <v/>
      </c>
      <c r="U790" s="798">
        <f t="shared" si="315"/>
        <v>11</v>
      </c>
    </row>
    <row r="791" spans="1:21" ht="11.25" customHeight="1" x14ac:dyDescent="0.25">
      <c r="A791" s="814" t="s">
        <v>1969</v>
      </c>
      <c r="B791" s="782">
        <f t="shared" si="312"/>
        <v>11</v>
      </c>
      <c r="C791" s="823" t="s">
        <v>365</v>
      </c>
      <c r="D791" s="826" t="s">
        <v>379</v>
      </c>
      <c r="E791" s="823" t="s">
        <v>366</v>
      </c>
      <c r="F791" s="1421" t="s">
        <v>1970</v>
      </c>
      <c r="G791" s="1422"/>
      <c r="H791" s="816">
        <v>12797.14</v>
      </c>
      <c r="I791" s="816">
        <v>843328.71</v>
      </c>
      <c r="J791" s="816">
        <v>819999.99999997602</v>
      </c>
      <c r="K791" s="817">
        <v>0</v>
      </c>
      <c r="L791" s="824">
        <v>1110000</v>
      </c>
      <c r="O791" s="649">
        <f t="shared" si="307"/>
        <v>290000.00000002398</v>
      </c>
      <c r="P791" s="797">
        <f t="shared" si="310"/>
        <v>1.3536585365854055</v>
      </c>
      <c r="Q791" s="649">
        <f t="shared" si="308"/>
        <v>266671.29000000004</v>
      </c>
      <c r="R791" s="797">
        <f t="shared" si="311"/>
        <v>1.3162127493560607</v>
      </c>
      <c r="S791" s="649"/>
      <c r="T791" s="797" t="str">
        <f t="shared" si="313"/>
        <v/>
      </c>
      <c r="U791" s="798">
        <f t="shared" si="315"/>
        <v>11</v>
      </c>
    </row>
    <row r="792" spans="1:21" ht="11.25" customHeight="1" x14ac:dyDescent="0.25">
      <c r="A792" s="859" t="s">
        <v>1971</v>
      </c>
      <c r="B792" s="782">
        <f t="shared" si="312"/>
        <v>7</v>
      </c>
      <c r="C792" s="859"/>
      <c r="D792" s="916"/>
      <c r="E792" s="916"/>
      <c r="F792" s="1442" t="s">
        <v>1972</v>
      </c>
      <c r="G792" s="1443"/>
      <c r="H792" s="861">
        <f t="shared" ref="H792:L792" si="317">SUM(H793)</f>
        <v>917943.75</v>
      </c>
      <c r="I792" s="861">
        <f t="shared" si="317"/>
        <v>1544230.4</v>
      </c>
      <c r="J792" s="861">
        <f t="shared" si="317"/>
        <v>999999.99999999604</v>
      </c>
      <c r="K792" s="917">
        <f t="shared" si="317"/>
        <v>0</v>
      </c>
      <c r="L792" s="863">
        <f t="shared" si="317"/>
        <v>1500000</v>
      </c>
      <c r="O792" s="649">
        <f t="shared" si="307"/>
        <v>500000.00000000396</v>
      </c>
      <c r="P792" s="797">
        <f t="shared" si="310"/>
        <v>1.500000000000006</v>
      </c>
      <c r="Q792" s="649">
        <f t="shared" si="308"/>
        <v>-44230.399999999907</v>
      </c>
      <c r="R792" s="797">
        <f t="shared" si="311"/>
        <v>0.97135764196845242</v>
      </c>
      <c r="S792" s="649"/>
      <c r="T792" s="797" t="str">
        <f t="shared" si="313"/>
        <v/>
      </c>
      <c r="U792" s="798">
        <f t="shared" si="315"/>
        <v>7</v>
      </c>
    </row>
    <row r="793" spans="1:21" ht="11.25" customHeight="1" x14ac:dyDescent="0.25">
      <c r="A793" s="814" t="s">
        <v>1973</v>
      </c>
      <c r="B793" s="782">
        <f t="shared" si="312"/>
        <v>11</v>
      </c>
      <c r="C793" s="822" t="s">
        <v>365</v>
      </c>
      <c r="D793" s="823" t="s">
        <v>400</v>
      </c>
      <c r="E793" s="823" t="s">
        <v>366</v>
      </c>
      <c r="F793" s="1421" t="s">
        <v>676</v>
      </c>
      <c r="G793" s="1422"/>
      <c r="H793" s="816">
        <v>917943.75</v>
      </c>
      <c r="I793" s="816">
        <v>1544230.4</v>
      </c>
      <c r="J793" s="816">
        <v>999999.99999999604</v>
      </c>
      <c r="K793" s="817">
        <v>0</v>
      </c>
      <c r="L793" s="824">
        <v>1500000</v>
      </c>
      <c r="O793" s="649">
        <f t="shared" si="307"/>
        <v>500000.00000000396</v>
      </c>
      <c r="P793" s="797">
        <f t="shared" si="310"/>
        <v>1.500000000000006</v>
      </c>
      <c r="Q793" s="649">
        <f t="shared" si="308"/>
        <v>-44230.399999999907</v>
      </c>
      <c r="R793" s="797">
        <f t="shared" si="311"/>
        <v>0.97135764196845242</v>
      </c>
      <c r="S793" s="649"/>
      <c r="T793" s="797" t="str">
        <f t="shared" si="313"/>
        <v/>
      </c>
      <c r="U793" s="798">
        <f t="shared" si="315"/>
        <v>11</v>
      </c>
    </row>
    <row r="794" spans="1:21" ht="11.25" customHeight="1" x14ac:dyDescent="0.25">
      <c r="A794" s="927" t="s">
        <v>1974</v>
      </c>
      <c r="B794" s="782">
        <f t="shared" si="312"/>
        <v>3</v>
      </c>
      <c r="C794" s="927"/>
      <c r="D794" s="928"/>
      <c r="E794" s="928"/>
      <c r="F794" s="1454" t="s">
        <v>1975</v>
      </c>
      <c r="G794" s="1455"/>
      <c r="H794" s="929">
        <f>H795+H796</f>
        <v>0</v>
      </c>
      <c r="I794" s="929">
        <f>I795+I796</f>
        <v>0</v>
      </c>
      <c r="J794" s="929">
        <f>J795+J796</f>
        <v>0</v>
      </c>
      <c r="K794" s="930">
        <f t="shared" ref="K794:L794" si="318">K795+K796</f>
        <v>0</v>
      </c>
      <c r="L794" s="931">
        <f t="shared" si="318"/>
        <v>0</v>
      </c>
      <c r="O794" s="649">
        <f t="shared" si="307"/>
        <v>0</v>
      </c>
      <c r="P794" s="797" t="str">
        <f t="shared" si="310"/>
        <v/>
      </c>
      <c r="Q794" s="649">
        <f t="shared" si="308"/>
        <v>0</v>
      </c>
      <c r="R794" s="797" t="str">
        <f t="shared" si="311"/>
        <v/>
      </c>
      <c r="S794" s="649"/>
      <c r="T794" s="797" t="str">
        <f t="shared" si="313"/>
        <v/>
      </c>
      <c r="U794" s="798">
        <f t="shared" si="315"/>
        <v>3</v>
      </c>
    </row>
    <row r="795" spans="1:21" ht="11.25" customHeight="1" x14ac:dyDescent="0.25">
      <c r="A795" s="919" t="s">
        <v>1976</v>
      </c>
      <c r="B795" s="782">
        <f t="shared" si="312"/>
        <v>4</v>
      </c>
      <c r="C795" s="919"/>
      <c r="D795" s="920"/>
      <c r="E795" s="920"/>
      <c r="F795" s="1452" t="s">
        <v>1977</v>
      </c>
      <c r="G795" s="1453"/>
      <c r="H795" s="921">
        <v>0</v>
      </c>
      <c r="I795" s="921">
        <v>0</v>
      </c>
      <c r="J795" s="921">
        <v>0</v>
      </c>
      <c r="K795" s="922">
        <v>0</v>
      </c>
      <c r="L795" s="923">
        <v>0</v>
      </c>
      <c r="O795" s="924">
        <f t="shared" si="307"/>
        <v>0</v>
      </c>
      <c r="P795" s="925" t="str">
        <f t="shared" si="310"/>
        <v/>
      </c>
      <c r="Q795" s="924">
        <f t="shared" si="308"/>
        <v>0</v>
      </c>
      <c r="R795" s="925" t="str">
        <f t="shared" si="311"/>
        <v/>
      </c>
      <c r="S795" s="924">
        <f t="shared" si="314"/>
        <v>0</v>
      </c>
      <c r="T795" s="925" t="str">
        <f t="shared" si="313"/>
        <v/>
      </c>
      <c r="U795" s="798">
        <f t="shared" si="315"/>
        <v>4</v>
      </c>
    </row>
    <row r="796" spans="1:21" ht="11.25" customHeight="1" x14ac:dyDescent="0.25">
      <c r="A796" s="919" t="s">
        <v>1978</v>
      </c>
      <c r="B796" s="782">
        <f t="shared" si="312"/>
        <v>4</v>
      </c>
      <c r="C796" s="919"/>
      <c r="D796" s="920"/>
      <c r="E796" s="920"/>
      <c r="F796" s="1452" t="s">
        <v>1979</v>
      </c>
      <c r="G796" s="1453"/>
      <c r="H796" s="921">
        <v>0</v>
      </c>
      <c r="I796" s="921">
        <v>0</v>
      </c>
      <c r="J796" s="921">
        <v>0</v>
      </c>
      <c r="K796" s="922">
        <v>0</v>
      </c>
      <c r="L796" s="923">
        <v>0</v>
      </c>
      <c r="O796" s="924">
        <f t="shared" si="307"/>
        <v>0</v>
      </c>
      <c r="P796" s="925" t="str">
        <f t="shared" si="310"/>
        <v/>
      </c>
      <c r="Q796" s="924">
        <f t="shared" si="308"/>
        <v>0</v>
      </c>
      <c r="R796" s="925" t="str">
        <f t="shared" si="311"/>
        <v/>
      </c>
      <c r="S796" s="924">
        <f t="shared" si="314"/>
        <v>0</v>
      </c>
      <c r="T796" s="925" t="str">
        <f t="shared" si="313"/>
        <v/>
      </c>
      <c r="U796" s="798">
        <f t="shared" si="315"/>
        <v>4</v>
      </c>
    </row>
    <row r="797" spans="1:21" ht="11.25" customHeight="1" x14ac:dyDescent="0.25">
      <c r="A797" s="927" t="s">
        <v>1980</v>
      </c>
      <c r="B797" s="782">
        <f t="shared" si="312"/>
        <v>3</v>
      </c>
      <c r="C797" s="927"/>
      <c r="D797" s="928"/>
      <c r="E797" s="928"/>
      <c r="F797" s="1454" t="s">
        <v>1981</v>
      </c>
      <c r="G797" s="1455"/>
      <c r="H797" s="929">
        <f t="shared" ref="H797:L797" si="319">H798+H799+H802+H805+H808+H809+H810+H811+H812</f>
        <v>240737.26</v>
      </c>
      <c r="I797" s="929">
        <f t="shared" si="319"/>
        <v>144229.16999999998</v>
      </c>
      <c r="J797" s="929">
        <f t="shared" si="319"/>
        <v>0</v>
      </c>
      <c r="K797" s="930">
        <f t="shared" si="319"/>
        <v>71815</v>
      </c>
      <c r="L797" s="931">
        <f t="shared" si="319"/>
        <v>80000</v>
      </c>
      <c r="O797" s="649">
        <f t="shared" si="307"/>
        <v>80000</v>
      </c>
      <c r="P797" s="797" t="str">
        <f t="shared" si="310"/>
        <v/>
      </c>
      <c r="Q797" s="649">
        <f t="shared" si="308"/>
        <v>-64229.169999999984</v>
      </c>
      <c r="R797" s="797">
        <f t="shared" si="311"/>
        <v>0.55467281687886028</v>
      </c>
      <c r="S797" s="649"/>
      <c r="T797" s="797">
        <f t="shared" si="313"/>
        <v>1.1139734038849822</v>
      </c>
      <c r="U797" s="798">
        <f t="shared" si="315"/>
        <v>3</v>
      </c>
    </row>
    <row r="798" spans="1:21" ht="11.25" customHeight="1" x14ac:dyDescent="0.25">
      <c r="A798" s="919" t="s">
        <v>1982</v>
      </c>
      <c r="B798" s="782">
        <f t="shared" si="312"/>
        <v>4</v>
      </c>
      <c r="C798" s="919"/>
      <c r="D798" s="920"/>
      <c r="E798" s="920"/>
      <c r="F798" s="1452" t="s">
        <v>1983</v>
      </c>
      <c r="G798" s="1453"/>
      <c r="H798" s="921">
        <v>0</v>
      </c>
      <c r="I798" s="921">
        <v>0</v>
      </c>
      <c r="J798" s="921">
        <v>0</v>
      </c>
      <c r="K798" s="922">
        <v>0</v>
      </c>
      <c r="L798" s="923">
        <v>0</v>
      </c>
      <c r="O798" s="924">
        <f t="shared" si="307"/>
        <v>0</v>
      </c>
      <c r="P798" s="925" t="str">
        <f t="shared" si="310"/>
        <v/>
      </c>
      <c r="Q798" s="924">
        <f t="shared" si="308"/>
        <v>0</v>
      </c>
      <c r="R798" s="925" t="str">
        <f t="shared" si="311"/>
        <v/>
      </c>
      <c r="S798" s="924">
        <f t="shared" si="314"/>
        <v>0</v>
      </c>
      <c r="T798" s="925" t="str">
        <f t="shared" si="313"/>
        <v/>
      </c>
      <c r="U798" s="798">
        <f t="shared" si="315"/>
        <v>4</v>
      </c>
    </row>
    <row r="799" spans="1:21" ht="11.25" customHeight="1" x14ac:dyDescent="0.25">
      <c r="A799" s="919" t="s">
        <v>1984</v>
      </c>
      <c r="B799" s="782">
        <f t="shared" si="312"/>
        <v>4</v>
      </c>
      <c r="C799" s="919"/>
      <c r="D799" s="920"/>
      <c r="E799" s="920"/>
      <c r="F799" s="1452" t="s">
        <v>1547</v>
      </c>
      <c r="G799" s="1453"/>
      <c r="H799" s="921">
        <f>H800</f>
        <v>27347.48</v>
      </c>
      <c r="I799" s="921">
        <f>I800</f>
        <v>461.64</v>
      </c>
      <c r="J799" s="921">
        <f t="shared" ref="J799:L799" si="320">J800</f>
        <v>0</v>
      </c>
      <c r="K799" s="922">
        <v>386</v>
      </c>
      <c r="L799" s="923">
        <f t="shared" si="320"/>
        <v>0</v>
      </c>
      <c r="O799" s="924">
        <f t="shared" si="307"/>
        <v>0</v>
      </c>
      <c r="P799" s="925" t="str">
        <f t="shared" si="310"/>
        <v/>
      </c>
      <c r="Q799" s="924">
        <f t="shared" si="308"/>
        <v>-461.64</v>
      </c>
      <c r="R799" s="925">
        <f t="shared" si="311"/>
        <v>0</v>
      </c>
      <c r="S799" s="924">
        <f t="shared" si="314"/>
        <v>-386</v>
      </c>
      <c r="T799" s="925">
        <f t="shared" si="313"/>
        <v>0</v>
      </c>
      <c r="U799" s="798">
        <f t="shared" si="315"/>
        <v>4</v>
      </c>
    </row>
    <row r="800" spans="1:21" ht="11.25" customHeight="1" x14ac:dyDescent="0.25">
      <c r="A800" s="859" t="s">
        <v>1985</v>
      </c>
      <c r="B800" s="782">
        <f t="shared" si="312"/>
        <v>7</v>
      </c>
      <c r="C800" s="859"/>
      <c r="D800" s="916"/>
      <c r="E800" s="916"/>
      <c r="F800" s="1442" t="s">
        <v>1986</v>
      </c>
      <c r="G800" s="1443"/>
      <c r="H800" s="861">
        <f t="shared" ref="H800:L800" si="321">SUM(H801)</f>
        <v>27347.48</v>
      </c>
      <c r="I800" s="861">
        <f t="shared" si="321"/>
        <v>461.64</v>
      </c>
      <c r="J800" s="861">
        <f t="shared" si="321"/>
        <v>0</v>
      </c>
      <c r="K800" s="917">
        <f t="shared" si="321"/>
        <v>0</v>
      </c>
      <c r="L800" s="863">
        <f t="shared" si="321"/>
        <v>0</v>
      </c>
      <c r="O800" s="649">
        <f t="shared" si="307"/>
        <v>0</v>
      </c>
      <c r="P800" s="797" t="str">
        <f t="shared" si="310"/>
        <v/>
      </c>
      <c r="Q800" s="649">
        <f t="shared" si="308"/>
        <v>-461.64</v>
      </c>
      <c r="R800" s="797">
        <f t="shared" si="311"/>
        <v>0</v>
      </c>
      <c r="S800" s="649"/>
      <c r="T800" s="797" t="str">
        <f t="shared" si="313"/>
        <v/>
      </c>
      <c r="U800" s="798">
        <f t="shared" si="315"/>
        <v>7</v>
      </c>
    </row>
    <row r="801" spans="1:21" ht="11.25" customHeight="1" x14ac:dyDescent="0.25">
      <c r="A801" s="814" t="s">
        <v>1987</v>
      </c>
      <c r="B801" s="782">
        <f t="shared" si="312"/>
        <v>11</v>
      </c>
      <c r="C801" s="822" t="s">
        <v>365</v>
      </c>
      <c r="D801" s="823" t="s">
        <v>433</v>
      </c>
      <c r="E801" s="823" t="s">
        <v>996</v>
      </c>
      <c r="F801" s="1421" t="s">
        <v>1988</v>
      </c>
      <c r="G801" s="1422"/>
      <c r="H801" s="816">
        <v>27347.48</v>
      </c>
      <c r="I801" s="816">
        <v>461.64</v>
      </c>
      <c r="J801" s="816">
        <v>0</v>
      </c>
      <c r="K801" s="817">
        <v>0</v>
      </c>
      <c r="L801" s="824">
        <v>0</v>
      </c>
      <c r="O801" s="649">
        <f t="shared" si="307"/>
        <v>0</v>
      </c>
      <c r="P801" s="797" t="str">
        <f t="shared" si="310"/>
        <v/>
      </c>
      <c r="Q801" s="649">
        <f t="shared" si="308"/>
        <v>-461.64</v>
      </c>
      <c r="R801" s="797">
        <f t="shared" si="311"/>
        <v>0</v>
      </c>
      <c r="S801" s="649"/>
      <c r="T801" s="797" t="str">
        <f t="shared" si="313"/>
        <v/>
      </c>
      <c r="U801" s="798">
        <f t="shared" si="315"/>
        <v>11</v>
      </c>
    </row>
    <row r="802" spans="1:21" ht="11.25" customHeight="1" x14ac:dyDescent="0.25">
      <c r="A802" s="919" t="s">
        <v>115</v>
      </c>
      <c r="B802" s="782">
        <f t="shared" si="312"/>
        <v>4</v>
      </c>
      <c r="C802" s="919"/>
      <c r="D802" s="920"/>
      <c r="E802" s="920"/>
      <c r="F802" s="1452" t="s">
        <v>1989</v>
      </c>
      <c r="G802" s="1453"/>
      <c r="H802" s="921">
        <f t="shared" ref="H802:L802" si="322">H803</f>
        <v>186789.78</v>
      </c>
      <c r="I802" s="921">
        <f t="shared" si="322"/>
        <v>78567.53</v>
      </c>
      <c r="J802" s="921">
        <f t="shared" si="322"/>
        <v>0</v>
      </c>
      <c r="K802" s="922">
        <v>71429</v>
      </c>
      <c r="L802" s="923">
        <f t="shared" si="322"/>
        <v>80000</v>
      </c>
      <c r="O802" s="924">
        <f t="shared" si="307"/>
        <v>80000</v>
      </c>
      <c r="P802" s="925" t="str">
        <f t="shared" si="310"/>
        <v/>
      </c>
      <c r="Q802" s="924">
        <f t="shared" si="308"/>
        <v>1432.4700000000012</v>
      </c>
      <c r="R802" s="925">
        <f t="shared" si="311"/>
        <v>1.018232341019248</v>
      </c>
      <c r="S802" s="924">
        <f t="shared" si="314"/>
        <v>8571</v>
      </c>
      <c r="T802" s="925">
        <f t="shared" si="313"/>
        <v>1.1199932800403198</v>
      </c>
      <c r="U802" s="798">
        <f t="shared" si="315"/>
        <v>4</v>
      </c>
    </row>
    <row r="803" spans="1:21" ht="11.25" customHeight="1" x14ac:dyDescent="0.25">
      <c r="A803" s="859" t="s">
        <v>1990</v>
      </c>
      <c r="B803" s="782">
        <f t="shared" si="312"/>
        <v>7</v>
      </c>
      <c r="C803" s="859"/>
      <c r="D803" s="916"/>
      <c r="E803" s="916"/>
      <c r="F803" s="1442" t="s">
        <v>1991</v>
      </c>
      <c r="G803" s="1443"/>
      <c r="H803" s="861">
        <f t="shared" ref="H803:L803" si="323">SUM(H804)</f>
        <v>186789.78</v>
      </c>
      <c r="I803" s="861">
        <f t="shared" si="323"/>
        <v>78567.53</v>
      </c>
      <c r="J803" s="861">
        <f t="shared" si="323"/>
        <v>0</v>
      </c>
      <c r="K803" s="917">
        <f t="shared" si="323"/>
        <v>0</v>
      </c>
      <c r="L803" s="863">
        <f t="shared" si="323"/>
        <v>80000</v>
      </c>
      <c r="O803" s="649">
        <f t="shared" si="307"/>
        <v>80000</v>
      </c>
      <c r="P803" s="797" t="str">
        <f t="shared" si="310"/>
        <v/>
      </c>
      <c r="Q803" s="649">
        <f t="shared" si="308"/>
        <v>1432.4700000000012</v>
      </c>
      <c r="R803" s="797">
        <f t="shared" si="311"/>
        <v>1.018232341019248</v>
      </c>
      <c r="S803" s="649"/>
      <c r="T803" s="797" t="str">
        <f t="shared" si="313"/>
        <v/>
      </c>
      <c r="U803" s="798">
        <f t="shared" si="315"/>
        <v>7</v>
      </c>
    </row>
    <row r="804" spans="1:21" ht="11.25" customHeight="1" x14ac:dyDescent="0.25">
      <c r="A804" s="814" t="s">
        <v>1992</v>
      </c>
      <c r="B804" s="782">
        <f t="shared" si="312"/>
        <v>11</v>
      </c>
      <c r="C804" s="822" t="s">
        <v>365</v>
      </c>
      <c r="D804" s="823" t="s">
        <v>433</v>
      </c>
      <c r="E804" s="823" t="s">
        <v>996</v>
      </c>
      <c r="F804" s="1421" t="s">
        <v>1993</v>
      </c>
      <c r="G804" s="1422"/>
      <c r="H804" s="816">
        <v>186789.78</v>
      </c>
      <c r="I804" s="816">
        <v>78567.53</v>
      </c>
      <c r="J804" s="816">
        <v>0</v>
      </c>
      <c r="K804" s="817">
        <v>0</v>
      </c>
      <c r="L804" s="824">
        <v>80000</v>
      </c>
      <c r="O804" s="649">
        <f t="shared" si="307"/>
        <v>80000</v>
      </c>
      <c r="P804" s="797" t="str">
        <f t="shared" si="310"/>
        <v/>
      </c>
      <c r="Q804" s="649">
        <f t="shared" si="308"/>
        <v>1432.4700000000012</v>
      </c>
      <c r="R804" s="797">
        <f t="shared" si="311"/>
        <v>1.018232341019248</v>
      </c>
      <c r="S804" s="649"/>
      <c r="T804" s="797" t="str">
        <f t="shared" si="313"/>
        <v/>
      </c>
      <c r="U804" s="798">
        <f t="shared" si="315"/>
        <v>11</v>
      </c>
    </row>
    <row r="805" spans="1:21" ht="11.25" customHeight="1" x14ac:dyDescent="0.25">
      <c r="A805" s="919" t="s">
        <v>1994</v>
      </c>
      <c r="B805" s="782">
        <f t="shared" si="312"/>
        <v>4</v>
      </c>
      <c r="C805" s="919"/>
      <c r="D805" s="920"/>
      <c r="E805" s="920"/>
      <c r="F805" s="1452" t="s">
        <v>1995</v>
      </c>
      <c r="G805" s="1453"/>
      <c r="H805" s="921">
        <f>H806</f>
        <v>26600</v>
      </c>
      <c r="I805" s="921">
        <f>I806</f>
        <v>65200</v>
      </c>
      <c r="J805" s="921">
        <f>J806</f>
        <v>0</v>
      </c>
      <c r="K805" s="922">
        <f t="shared" ref="K805:L805" si="324">K806</f>
        <v>0</v>
      </c>
      <c r="L805" s="923">
        <f t="shared" si="324"/>
        <v>0</v>
      </c>
      <c r="O805" s="924">
        <f t="shared" si="307"/>
        <v>0</v>
      </c>
      <c r="P805" s="925" t="str">
        <f t="shared" si="310"/>
        <v/>
      </c>
      <c r="Q805" s="924">
        <f t="shared" si="308"/>
        <v>-65200</v>
      </c>
      <c r="R805" s="925">
        <f t="shared" si="311"/>
        <v>0</v>
      </c>
      <c r="S805" s="924">
        <f t="shared" si="314"/>
        <v>0</v>
      </c>
      <c r="T805" s="925" t="str">
        <f t="shared" si="313"/>
        <v/>
      </c>
      <c r="U805" s="798">
        <f t="shared" si="315"/>
        <v>4</v>
      </c>
    </row>
    <row r="806" spans="1:21" ht="11.25" customHeight="1" x14ac:dyDescent="0.25">
      <c r="A806" s="859" t="s">
        <v>1996</v>
      </c>
      <c r="B806" s="782">
        <f t="shared" si="312"/>
        <v>7</v>
      </c>
      <c r="C806" s="859"/>
      <c r="D806" s="916"/>
      <c r="E806" s="916"/>
      <c r="F806" s="1442" t="s">
        <v>1997</v>
      </c>
      <c r="G806" s="1443"/>
      <c r="H806" s="861">
        <f>SUM(H807)</f>
        <v>26600</v>
      </c>
      <c r="I806" s="861">
        <f>SUM(I807)</f>
        <v>65200</v>
      </c>
      <c r="J806" s="861">
        <f>SUM(J807)</f>
        <v>0</v>
      </c>
      <c r="K806" s="917">
        <f t="shared" ref="K806:L806" si="325">SUM(K807)</f>
        <v>0</v>
      </c>
      <c r="L806" s="863">
        <f t="shared" si="325"/>
        <v>0</v>
      </c>
      <c r="O806" s="649">
        <f t="shared" si="307"/>
        <v>0</v>
      </c>
      <c r="P806" s="797" t="str">
        <f t="shared" si="310"/>
        <v/>
      </c>
      <c r="Q806" s="649">
        <f t="shared" si="308"/>
        <v>-65200</v>
      </c>
      <c r="R806" s="797">
        <f t="shared" si="311"/>
        <v>0</v>
      </c>
      <c r="S806" s="649">
        <f t="shared" si="314"/>
        <v>0</v>
      </c>
      <c r="T806" s="797" t="str">
        <f t="shared" si="313"/>
        <v/>
      </c>
      <c r="U806" s="798">
        <f t="shared" si="315"/>
        <v>7</v>
      </c>
    </row>
    <row r="807" spans="1:21" ht="11.25" customHeight="1" x14ac:dyDescent="0.25">
      <c r="A807" s="814" t="s">
        <v>1998</v>
      </c>
      <c r="B807" s="782">
        <f t="shared" si="312"/>
        <v>10</v>
      </c>
      <c r="C807" s="815"/>
      <c r="D807" s="733"/>
      <c r="E807" s="733"/>
      <c r="F807" s="1421" t="s">
        <v>1999</v>
      </c>
      <c r="G807" s="1422"/>
      <c r="H807" s="816">
        <v>26600</v>
      </c>
      <c r="I807" s="816">
        <v>65200</v>
      </c>
      <c r="J807" s="816">
        <v>0</v>
      </c>
      <c r="K807" s="817">
        <v>0</v>
      </c>
      <c r="L807" s="818"/>
      <c r="O807" s="649">
        <f t="shared" si="307"/>
        <v>0</v>
      </c>
      <c r="P807" s="797" t="str">
        <f t="shared" si="310"/>
        <v/>
      </c>
      <c r="Q807" s="649">
        <f t="shared" si="308"/>
        <v>-65200</v>
      </c>
      <c r="R807" s="797">
        <f t="shared" si="311"/>
        <v>0</v>
      </c>
      <c r="S807" s="649">
        <f t="shared" si="314"/>
        <v>0</v>
      </c>
      <c r="T807" s="797" t="str">
        <f t="shared" si="313"/>
        <v/>
      </c>
      <c r="U807" s="798">
        <f t="shared" si="315"/>
        <v>10</v>
      </c>
    </row>
    <row r="808" spans="1:21" ht="11.25" customHeight="1" x14ac:dyDescent="0.25">
      <c r="A808" s="919" t="s">
        <v>2000</v>
      </c>
      <c r="B808" s="782">
        <f t="shared" si="312"/>
        <v>4</v>
      </c>
      <c r="C808" s="919"/>
      <c r="D808" s="920"/>
      <c r="E808" s="920"/>
      <c r="F808" s="1452" t="s">
        <v>2001</v>
      </c>
      <c r="G808" s="1453"/>
      <c r="H808" s="921">
        <v>0</v>
      </c>
      <c r="I808" s="921">
        <v>0</v>
      </c>
      <c r="J808" s="921">
        <v>0</v>
      </c>
      <c r="K808" s="922">
        <v>0</v>
      </c>
      <c r="L808" s="923">
        <v>0</v>
      </c>
      <c r="O808" s="924">
        <f t="shared" si="307"/>
        <v>0</v>
      </c>
      <c r="P808" s="925" t="str">
        <f t="shared" si="310"/>
        <v/>
      </c>
      <c r="Q808" s="924">
        <f t="shared" si="308"/>
        <v>0</v>
      </c>
      <c r="R808" s="925" t="str">
        <f t="shared" si="311"/>
        <v/>
      </c>
      <c r="S808" s="924">
        <f t="shared" si="314"/>
        <v>0</v>
      </c>
      <c r="T808" s="925" t="str">
        <f t="shared" si="313"/>
        <v/>
      </c>
      <c r="U808" s="798">
        <f t="shared" si="315"/>
        <v>4</v>
      </c>
    </row>
    <row r="809" spans="1:21" ht="11.25" customHeight="1" x14ac:dyDescent="0.25">
      <c r="A809" s="919" t="s">
        <v>2002</v>
      </c>
      <c r="B809" s="782">
        <f t="shared" si="312"/>
        <v>4</v>
      </c>
      <c r="C809" s="919"/>
      <c r="D809" s="920"/>
      <c r="E809" s="920"/>
      <c r="F809" s="1452" t="s">
        <v>2003</v>
      </c>
      <c r="G809" s="1453"/>
      <c r="H809" s="921">
        <v>0</v>
      </c>
      <c r="I809" s="921">
        <v>0</v>
      </c>
      <c r="J809" s="921">
        <v>0</v>
      </c>
      <c r="K809" s="922">
        <v>0</v>
      </c>
      <c r="L809" s="923">
        <v>0</v>
      </c>
      <c r="O809" s="924">
        <f t="shared" si="307"/>
        <v>0</v>
      </c>
      <c r="P809" s="925" t="str">
        <f t="shared" si="310"/>
        <v/>
      </c>
      <c r="Q809" s="924">
        <f t="shared" si="308"/>
        <v>0</v>
      </c>
      <c r="R809" s="925" t="str">
        <f t="shared" si="311"/>
        <v/>
      </c>
      <c r="S809" s="924">
        <f t="shared" si="314"/>
        <v>0</v>
      </c>
      <c r="T809" s="925" t="str">
        <f t="shared" si="313"/>
        <v/>
      </c>
      <c r="U809" s="798">
        <f t="shared" si="315"/>
        <v>4</v>
      </c>
    </row>
    <row r="810" spans="1:21" ht="11.25" customHeight="1" x14ac:dyDescent="0.25">
      <c r="A810" s="919" t="s">
        <v>2004</v>
      </c>
      <c r="B810" s="782">
        <f t="shared" si="312"/>
        <v>4</v>
      </c>
      <c r="C810" s="919"/>
      <c r="D810" s="920"/>
      <c r="E810" s="920"/>
      <c r="F810" s="1452" t="s">
        <v>2005</v>
      </c>
      <c r="G810" s="1453"/>
      <c r="H810" s="921">
        <v>0</v>
      </c>
      <c r="I810" s="921">
        <v>0</v>
      </c>
      <c r="J810" s="921">
        <v>0</v>
      </c>
      <c r="K810" s="922">
        <v>0</v>
      </c>
      <c r="L810" s="923">
        <v>0</v>
      </c>
      <c r="O810" s="924">
        <f t="shared" ref="O810:O837" si="326">+L810-J810</f>
        <v>0</v>
      </c>
      <c r="P810" s="925" t="str">
        <f t="shared" si="310"/>
        <v/>
      </c>
      <c r="Q810" s="924">
        <f t="shared" ref="Q810:Q837" si="327">+L810-I810</f>
        <v>0</v>
      </c>
      <c r="R810" s="925" t="str">
        <f t="shared" si="311"/>
        <v/>
      </c>
      <c r="S810" s="924">
        <f t="shared" si="314"/>
        <v>0</v>
      </c>
      <c r="T810" s="925" t="str">
        <f t="shared" si="313"/>
        <v/>
      </c>
      <c r="U810" s="798">
        <f t="shared" si="315"/>
        <v>4</v>
      </c>
    </row>
    <row r="811" spans="1:21" ht="11.25" customHeight="1" x14ac:dyDescent="0.25">
      <c r="A811" s="919" t="s">
        <v>2006</v>
      </c>
      <c r="B811" s="782">
        <f t="shared" si="312"/>
        <v>4</v>
      </c>
      <c r="C811" s="919"/>
      <c r="D811" s="920"/>
      <c r="E811" s="920"/>
      <c r="F811" s="1452" t="s">
        <v>2007</v>
      </c>
      <c r="G811" s="1453"/>
      <c r="H811" s="921">
        <v>0</v>
      </c>
      <c r="I811" s="921">
        <v>0</v>
      </c>
      <c r="J811" s="921">
        <v>0</v>
      </c>
      <c r="K811" s="922">
        <v>0</v>
      </c>
      <c r="L811" s="923">
        <v>0</v>
      </c>
      <c r="O811" s="924">
        <f t="shared" si="326"/>
        <v>0</v>
      </c>
      <c r="P811" s="925" t="str">
        <f t="shared" si="310"/>
        <v/>
      </c>
      <c r="Q811" s="924">
        <f t="shared" si="327"/>
        <v>0</v>
      </c>
      <c r="R811" s="925" t="str">
        <f t="shared" si="311"/>
        <v/>
      </c>
      <c r="S811" s="924">
        <f t="shared" si="314"/>
        <v>0</v>
      </c>
      <c r="T811" s="925" t="str">
        <f t="shared" si="313"/>
        <v/>
      </c>
      <c r="U811" s="798">
        <f t="shared" si="315"/>
        <v>4</v>
      </c>
    </row>
    <row r="812" spans="1:21" ht="11.25" customHeight="1" x14ac:dyDescent="0.25">
      <c r="A812" s="919" t="s">
        <v>2008</v>
      </c>
      <c r="B812" s="782">
        <f t="shared" si="312"/>
        <v>4</v>
      </c>
      <c r="C812" s="919"/>
      <c r="D812" s="920"/>
      <c r="E812" s="920"/>
      <c r="F812" s="1452" t="s">
        <v>2009</v>
      </c>
      <c r="G812" s="1453"/>
      <c r="H812" s="921">
        <v>0</v>
      </c>
      <c r="I812" s="921">
        <v>0</v>
      </c>
      <c r="J812" s="921">
        <v>0</v>
      </c>
      <c r="K812" s="922">
        <v>0</v>
      </c>
      <c r="L812" s="923">
        <v>0</v>
      </c>
      <c r="O812" s="924">
        <f t="shared" si="326"/>
        <v>0</v>
      </c>
      <c r="P812" s="925" t="str">
        <f t="shared" si="310"/>
        <v/>
      </c>
      <c r="Q812" s="924">
        <f t="shared" si="327"/>
        <v>0</v>
      </c>
      <c r="R812" s="925" t="str">
        <f t="shared" si="311"/>
        <v/>
      </c>
      <c r="S812" s="924">
        <f t="shared" si="314"/>
        <v>0</v>
      </c>
      <c r="T812" s="925" t="str">
        <f t="shared" si="313"/>
        <v/>
      </c>
      <c r="U812" s="798">
        <f t="shared" si="315"/>
        <v>4</v>
      </c>
    </row>
    <row r="813" spans="1:21" ht="11.25" customHeight="1" x14ac:dyDescent="0.25">
      <c r="A813" s="927" t="s">
        <v>2010</v>
      </c>
      <c r="B813" s="782">
        <f t="shared" si="312"/>
        <v>3</v>
      </c>
      <c r="C813" s="927"/>
      <c r="D813" s="928"/>
      <c r="E813" s="928"/>
      <c r="F813" s="1454" t="s">
        <v>1975</v>
      </c>
      <c r="G813" s="1455"/>
      <c r="H813" s="929">
        <f t="shared" ref="H813:L813" si="328">H814+H815</f>
        <v>56838944.920000002</v>
      </c>
      <c r="I813" s="929">
        <f t="shared" si="328"/>
        <v>46881225.180000007</v>
      </c>
      <c r="J813" s="929">
        <f t="shared" si="328"/>
        <v>42792999.999999978</v>
      </c>
      <c r="K813" s="930">
        <f t="shared" si="328"/>
        <v>60176244</v>
      </c>
      <c r="L813" s="931">
        <f t="shared" si="328"/>
        <v>53438000</v>
      </c>
      <c r="O813" s="649">
        <f t="shared" si="326"/>
        <v>10645000.000000022</v>
      </c>
      <c r="P813" s="797">
        <f t="shared" si="310"/>
        <v>1.2487556376042817</v>
      </c>
      <c r="Q813" s="649">
        <f t="shared" si="327"/>
        <v>6556774.8199999928</v>
      </c>
      <c r="R813" s="797">
        <f t="shared" si="311"/>
        <v>1.1398592889760308</v>
      </c>
      <c r="S813" s="649">
        <f t="shared" si="314"/>
        <v>-6738244</v>
      </c>
      <c r="T813" s="797">
        <f t="shared" si="313"/>
        <v>0.88802484914146518</v>
      </c>
      <c r="U813" s="798">
        <f t="shared" si="315"/>
        <v>3</v>
      </c>
    </row>
    <row r="814" spans="1:21" ht="11.25" customHeight="1" x14ac:dyDescent="0.25">
      <c r="A814" s="919" t="s">
        <v>2011</v>
      </c>
      <c r="B814" s="782">
        <f t="shared" si="312"/>
        <v>4</v>
      </c>
      <c r="C814" s="919"/>
      <c r="D814" s="920"/>
      <c r="E814" s="920"/>
      <c r="F814" s="1452" t="s">
        <v>2012</v>
      </c>
      <c r="G814" s="1453"/>
      <c r="H814" s="921">
        <v>0</v>
      </c>
      <c r="I814" s="921">
        <v>0</v>
      </c>
      <c r="J814" s="921">
        <v>0</v>
      </c>
      <c r="K814" s="922">
        <v>0</v>
      </c>
      <c r="L814" s="923">
        <v>0</v>
      </c>
      <c r="O814" s="924">
        <f t="shared" si="326"/>
        <v>0</v>
      </c>
      <c r="P814" s="925" t="str">
        <f t="shared" si="310"/>
        <v/>
      </c>
      <c r="Q814" s="924">
        <f t="shared" si="327"/>
        <v>0</v>
      </c>
      <c r="R814" s="925" t="str">
        <f t="shared" si="311"/>
        <v/>
      </c>
      <c r="S814" s="924">
        <f t="shared" si="314"/>
        <v>0</v>
      </c>
      <c r="T814" s="925" t="str">
        <f t="shared" si="313"/>
        <v/>
      </c>
      <c r="U814" s="798">
        <f t="shared" si="315"/>
        <v>4</v>
      </c>
    </row>
    <row r="815" spans="1:21" ht="11.25" customHeight="1" x14ac:dyDescent="0.25">
      <c r="A815" s="919" t="s">
        <v>117</v>
      </c>
      <c r="B815" s="782">
        <f t="shared" si="312"/>
        <v>4</v>
      </c>
      <c r="C815" s="919"/>
      <c r="D815" s="920"/>
      <c r="E815" s="920"/>
      <c r="F815" s="1452" t="s">
        <v>2013</v>
      </c>
      <c r="G815" s="1453"/>
      <c r="H815" s="921">
        <f t="shared" ref="H815:J815" si="329">H816+H824+H827</f>
        <v>56838944.920000002</v>
      </c>
      <c r="I815" s="921">
        <f t="shared" si="329"/>
        <v>46881225.180000007</v>
      </c>
      <c r="J815" s="921">
        <f t="shared" si="329"/>
        <v>42792999.999999978</v>
      </c>
      <c r="K815" s="922">
        <v>60176244</v>
      </c>
      <c r="L815" s="923">
        <f>L816+L824+L827</f>
        <v>53438000</v>
      </c>
      <c r="O815" s="924">
        <f t="shared" si="326"/>
        <v>10645000.000000022</v>
      </c>
      <c r="P815" s="925">
        <f t="shared" si="310"/>
        <v>1.2487556376042817</v>
      </c>
      <c r="Q815" s="924">
        <f t="shared" si="327"/>
        <v>6556774.8199999928</v>
      </c>
      <c r="R815" s="925">
        <f t="shared" si="311"/>
        <v>1.1398592889760308</v>
      </c>
      <c r="S815" s="924">
        <f t="shared" si="314"/>
        <v>-6738244</v>
      </c>
      <c r="T815" s="925">
        <f t="shared" si="313"/>
        <v>0.88802484914146518</v>
      </c>
      <c r="U815" s="798">
        <f t="shared" si="315"/>
        <v>4</v>
      </c>
    </row>
    <row r="816" spans="1:21" ht="11.25" customHeight="1" x14ac:dyDescent="0.25">
      <c r="A816" s="859" t="s">
        <v>2014</v>
      </c>
      <c r="B816" s="782">
        <f t="shared" si="312"/>
        <v>7</v>
      </c>
      <c r="C816" s="859"/>
      <c r="D816" s="916"/>
      <c r="E816" s="916"/>
      <c r="F816" s="1442" t="s">
        <v>2015</v>
      </c>
      <c r="G816" s="1443"/>
      <c r="H816" s="861">
        <f t="shared" ref="H816:L816" si="330">SUM(H817:H823)</f>
        <v>40116648.200000003</v>
      </c>
      <c r="I816" s="861">
        <f t="shared" si="330"/>
        <v>25075007.230000004</v>
      </c>
      <c r="J816" s="861">
        <f t="shared" si="330"/>
        <v>19961999.999999989</v>
      </c>
      <c r="K816" s="917">
        <f t="shared" si="330"/>
        <v>0</v>
      </c>
      <c r="L816" s="863">
        <f t="shared" si="330"/>
        <v>29988000</v>
      </c>
      <c r="O816" s="649">
        <f t="shared" si="326"/>
        <v>10026000.000000011</v>
      </c>
      <c r="P816" s="797">
        <f t="shared" si="310"/>
        <v>1.5022542831379631</v>
      </c>
      <c r="Q816" s="649">
        <f t="shared" si="327"/>
        <v>4912992.7699999958</v>
      </c>
      <c r="R816" s="797">
        <f t="shared" si="311"/>
        <v>1.1959318585608238</v>
      </c>
      <c r="S816" s="649"/>
      <c r="T816" s="797" t="str">
        <f t="shared" si="313"/>
        <v/>
      </c>
      <c r="U816" s="798">
        <f t="shared" si="315"/>
        <v>7</v>
      </c>
    </row>
    <row r="817" spans="1:21" ht="11.25" customHeight="1" x14ac:dyDescent="0.25">
      <c r="A817" s="814" t="s">
        <v>2016</v>
      </c>
      <c r="B817" s="782">
        <f t="shared" si="312"/>
        <v>11</v>
      </c>
      <c r="C817" s="936" t="s">
        <v>365</v>
      </c>
      <c r="D817" s="823" t="s">
        <v>433</v>
      </c>
      <c r="E817" s="823" t="s">
        <v>1882</v>
      </c>
      <c r="F817" s="1444" t="s">
        <v>2017</v>
      </c>
      <c r="G817" s="1445"/>
      <c r="H817" s="874">
        <v>23515319.640000001</v>
      </c>
      <c r="I817" s="874">
        <v>8728675.8800000008</v>
      </c>
      <c r="J817" s="874">
        <v>3886000</v>
      </c>
      <c r="K817" s="817">
        <v>0</v>
      </c>
      <c r="L817" s="824">
        <f>690000+3621000</f>
        <v>4311000</v>
      </c>
      <c r="O817" s="649">
        <f t="shared" si="326"/>
        <v>425000</v>
      </c>
      <c r="P817" s="797">
        <f t="shared" si="310"/>
        <v>1.1093669583118888</v>
      </c>
      <c r="Q817" s="649">
        <f t="shared" si="327"/>
        <v>-4417675.8800000008</v>
      </c>
      <c r="R817" s="797">
        <f t="shared" si="311"/>
        <v>0.49388934350028812</v>
      </c>
      <c r="S817" s="649"/>
      <c r="T817" s="797" t="str">
        <f t="shared" si="313"/>
        <v/>
      </c>
      <c r="U817" s="798">
        <f t="shared" si="315"/>
        <v>11</v>
      </c>
    </row>
    <row r="818" spans="1:21" ht="11.25" customHeight="1" x14ac:dyDescent="0.25">
      <c r="A818" s="814" t="s">
        <v>2018</v>
      </c>
      <c r="B818" s="782">
        <f t="shared" si="312"/>
        <v>11</v>
      </c>
      <c r="C818" s="936" t="s">
        <v>365</v>
      </c>
      <c r="D818" s="823" t="s">
        <v>433</v>
      </c>
      <c r="E818" s="823" t="s">
        <v>1882</v>
      </c>
      <c r="F818" s="1444" t="s">
        <v>2019</v>
      </c>
      <c r="G818" s="1445"/>
      <c r="H818" s="874">
        <v>2334107.37</v>
      </c>
      <c r="I818" s="874">
        <v>2565888.88</v>
      </c>
      <c r="J818" s="874">
        <v>2452000</v>
      </c>
      <c r="K818" s="817">
        <v>0</v>
      </c>
      <c r="L818" s="831">
        <v>3498000</v>
      </c>
      <c r="O818" s="649">
        <f t="shared" si="326"/>
        <v>1046000</v>
      </c>
      <c r="P818" s="797">
        <f t="shared" si="310"/>
        <v>1.4265905383360522</v>
      </c>
      <c r="Q818" s="649">
        <f t="shared" si="327"/>
        <v>932111.12000000011</v>
      </c>
      <c r="R818" s="797">
        <f t="shared" si="311"/>
        <v>1.3632702597783581</v>
      </c>
      <c r="S818" s="649"/>
      <c r="T818" s="797" t="str">
        <f t="shared" si="313"/>
        <v/>
      </c>
      <c r="U818" s="798">
        <f t="shared" si="315"/>
        <v>11</v>
      </c>
    </row>
    <row r="819" spans="1:21" ht="11.25" customHeight="1" x14ac:dyDescent="0.25">
      <c r="A819" s="814" t="s">
        <v>2020</v>
      </c>
      <c r="B819" s="782">
        <f t="shared" si="312"/>
        <v>11</v>
      </c>
      <c r="C819" s="936" t="s">
        <v>365</v>
      </c>
      <c r="D819" s="823" t="s">
        <v>433</v>
      </c>
      <c r="E819" s="823" t="s">
        <v>1882</v>
      </c>
      <c r="F819" s="1444" t="s">
        <v>2021</v>
      </c>
      <c r="G819" s="1445"/>
      <c r="H819" s="874">
        <v>4747694.55</v>
      </c>
      <c r="I819" s="874">
        <v>5042825.37</v>
      </c>
      <c r="J819" s="874">
        <v>4804000</v>
      </c>
      <c r="K819" s="817">
        <v>0</v>
      </c>
      <c r="L819" s="831">
        <v>6190000</v>
      </c>
      <c r="O819" s="649">
        <f t="shared" si="326"/>
        <v>1386000</v>
      </c>
      <c r="P819" s="797">
        <f t="shared" si="310"/>
        <v>1.2885095753538718</v>
      </c>
      <c r="Q819" s="649">
        <f t="shared" si="327"/>
        <v>1147174.6299999999</v>
      </c>
      <c r="R819" s="797">
        <f t="shared" si="311"/>
        <v>1.2274864874014069</v>
      </c>
      <c r="S819" s="649"/>
      <c r="T819" s="797" t="str">
        <f t="shared" si="313"/>
        <v/>
      </c>
      <c r="U819" s="798">
        <f t="shared" si="315"/>
        <v>11</v>
      </c>
    </row>
    <row r="820" spans="1:21" ht="11.25" customHeight="1" x14ac:dyDescent="0.25">
      <c r="A820" s="814" t="s">
        <v>2022</v>
      </c>
      <c r="B820" s="782">
        <f t="shared" si="312"/>
        <v>11</v>
      </c>
      <c r="C820" s="936"/>
      <c r="D820" s="823"/>
      <c r="E820" s="823"/>
      <c r="F820" s="1444" t="s">
        <v>2023</v>
      </c>
      <c r="G820" s="1445"/>
      <c r="H820" s="874">
        <v>0</v>
      </c>
      <c r="I820" s="874">
        <v>0</v>
      </c>
      <c r="J820" s="874">
        <v>0</v>
      </c>
      <c r="K820" s="817">
        <v>0</v>
      </c>
      <c r="L820" s="818"/>
      <c r="M820" s="1458" t="s">
        <v>2024</v>
      </c>
      <c r="N820" s="937"/>
      <c r="O820" s="649">
        <f t="shared" si="326"/>
        <v>0</v>
      </c>
      <c r="P820" s="797" t="str">
        <f t="shared" si="310"/>
        <v/>
      </c>
      <c r="Q820" s="649">
        <f t="shared" si="327"/>
        <v>0</v>
      </c>
      <c r="R820" s="797" t="str">
        <f t="shared" si="311"/>
        <v/>
      </c>
      <c r="S820" s="649"/>
      <c r="T820" s="797" t="str">
        <f t="shared" si="313"/>
        <v/>
      </c>
      <c r="U820" s="798">
        <f t="shared" si="315"/>
        <v>11</v>
      </c>
    </row>
    <row r="821" spans="1:21" ht="11.25" customHeight="1" x14ac:dyDescent="0.25">
      <c r="A821" s="814" t="s">
        <v>2025</v>
      </c>
      <c r="B821" s="782">
        <f t="shared" si="312"/>
        <v>11</v>
      </c>
      <c r="C821" s="823" t="s">
        <v>365</v>
      </c>
      <c r="D821" s="823" t="s">
        <v>433</v>
      </c>
      <c r="E821" s="823" t="s">
        <v>1882</v>
      </c>
      <c r="F821" s="1444" t="s">
        <v>2026</v>
      </c>
      <c r="G821" s="1445"/>
      <c r="H821" s="874">
        <v>5458924.9699999997</v>
      </c>
      <c r="I821" s="874">
        <v>5871236.1600000001</v>
      </c>
      <c r="J821" s="874">
        <v>8000000</v>
      </c>
      <c r="K821" s="817">
        <v>0</v>
      </c>
      <c r="L821" s="831">
        <v>8000000</v>
      </c>
      <c r="M821" s="1459"/>
      <c r="N821" s="938"/>
      <c r="O821" s="649">
        <f t="shared" si="326"/>
        <v>0</v>
      </c>
      <c r="P821" s="797">
        <f t="shared" si="310"/>
        <v>1</v>
      </c>
      <c r="Q821" s="649">
        <f t="shared" si="327"/>
        <v>2128763.84</v>
      </c>
      <c r="R821" s="797">
        <f t="shared" si="311"/>
        <v>1.3625750663042653</v>
      </c>
      <c r="S821" s="649"/>
      <c r="T821" s="797" t="str">
        <f t="shared" si="313"/>
        <v/>
      </c>
      <c r="U821" s="798">
        <f t="shared" si="315"/>
        <v>11</v>
      </c>
    </row>
    <row r="822" spans="1:21" ht="11.25" customHeight="1" x14ac:dyDescent="0.25">
      <c r="A822" s="814" t="s">
        <v>2027</v>
      </c>
      <c r="B822" s="782">
        <f t="shared" si="312"/>
        <v>11</v>
      </c>
      <c r="C822" s="936" t="s">
        <v>365</v>
      </c>
      <c r="D822" s="823" t="s">
        <v>433</v>
      </c>
      <c r="E822" s="823" t="s">
        <v>1882</v>
      </c>
      <c r="F822" s="1444" t="s">
        <v>2028</v>
      </c>
      <c r="G822" s="1445"/>
      <c r="H822" s="874">
        <v>1052762</v>
      </c>
      <c r="I822" s="874">
        <v>1140705</v>
      </c>
      <c r="J822" s="874">
        <v>819999.99999998999</v>
      </c>
      <c r="K822" s="817">
        <v>0</v>
      </c>
      <c r="L822" s="831">
        <v>4545000</v>
      </c>
      <c r="O822" s="649">
        <f t="shared" si="326"/>
        <v>3725000.0000000102</v>
      </c>
      <c r="P822" s="797">
        <f t="shared" si="310"/>
        <v>5.5426829268293361</v>
      </c>
      <c r="Q822" s="649">
        <f t="shared" si="327"/>
        <v>3404295</v>
      </c>
      <c r="R822" s="797">
        <f t="shared" si="311"/>
        <v>3.9843780819756205</v>
      </c>
      <c r="S822" s="649"/>
      <c r="T822" s="797" t="str">
        <f t="shared" si="313"/>
        <v/>
      </c>
      <c r="U822" s="798">
        <f t="shared" si="315"/>
        <v>11</v>
      </c>
    </row>
    <row r="823" spans="1:21" ht="11.25" customHeight="1" x14ac:dyDescent="0.25">
      <c r="A823" s="814" t="s">
        <v>2029</v>
      </c>
      <c r="B823" s="782">
        <f t="shared" si="312"/>
        <v>11</v>
      </c>
      <c r="C823" s="936" t="s">
        <v>365</v>
      </c>
      <c r="D823" s="823" t="s">
        <v>433</v>
      </c>
      <c r="E823" s="823" t="s">
        <v>1882</v>
      </c>
      <c r="F823" s="1444" t="s">
        <v>2030</v>
      </c>
      <c r="G823" s="1445"/>
      <c r="H823" s="874">
        <v>3007839.67</v>
      </c>
      <c r="I823" s="874">
        <v>1725675.94</v>
      </c>
      <c r="J823" s="874">
        <v>0</v>
      </c>
      <c r="K823" s="817">
        <v>0</v>
      </c>
      <c r="L823" s="831">
        <v>3444000</v>
      </c>
      <c r="O823" s="649">
        <f t="shared" si="326"/>
        <v>3444000</v>
      </c>
      <c r="P823" s="797" t="str">
        <f t="shared" si="310"/>
        <v/>
      </c>
      <c r="Q823" s="649">
        <f t="shared" si="327"/>
        <v>1718324.06</v>
      </c>
      <c r="R823" s="797">
        <f t="shared" si="311"/>
        <v>1.9957397099712708</v>
      </c>
      <c r="S823" s="649"/>
      <c r="T823" s="797" t="str">
        <f t="shared" si="313"/>
        <v/>
      </c>
      <c r="U823" s="798">
        <f t="shared" si="315"/>
        <v>11</v>
      </c>
    </row>
    <row r="824" spans="1:21" ht="11.25" customHeight="1" x14ac:dyDescent="0.25">
      <c r="A824" s="859" t="s">
        <v>2031</v>
      </c>
      <c r="B824" s="782">
        <f t="shared" si="312"/>
        <v>7</v>
      </c>
      <c r="C824" s="859"/>
      <c r="D824" s="916"/>
      <c r="E824" s="916"/>
      <c r="F824" s="1442" t="s">
        <v>2032</v>
      </c>
      <c r="G824" s="1443"/>
      <c r="H824" s="861">
        <f t="shared" ref="H824:L824" si="331">SUM(H825:H826)</f>
        <v>16228203.720000001</v>
      </c>
      <c r="I824" s="861">
        <f t="shared" si="331"/>
        <v>21240900.949999999</v>
      </c>
      <c r="J824" s="861">
        <f t="shared" si="331"/>
        <v>22280999.999999993</v>
      </c>
      <c r="K824" s="917">
        <f t="shared" si="331"/>
        <v>0</v>
      </c>
      <c r="L824" s="863">
        <f t="shared" si="331"/>
        <v>22900000</v>
      </c>
      <c r="O824" s="649">
        <f t="shared" si="326"/>
        <v>619000.00000000745</v>
      </c>
      <c r="P824" s="797">
        <f t="shared" si="310"/>
        <v>1.0277815178851939</v>
      </c>
      <c r="Q824" s="649">
        <f t="shared" si="327"/>
        <v>1659099.0500000007</v>
      </c>
      <c r="R824" s="797">
        <f t="shared" si="311"/>
        <v>1.0781086948197458</v>
      </c>
      <c r="S824" s="649"/>
      <c r="T824" s="797" t="str">
        <f t="shared" si="313"/>
        <v/>
      </c>
      <c r="U824" s="798">
        <f t="shared" si="315"/>
        <v>7</v>
      </c>
    </row>
    <row r="825" spans="1:21" ht="11.25" customHeight="1" x14ac:dyDescent="0.25">
      <c r="A825" s="814" t="s">
        <v>2033</v>
      </c>
      <c r="B825" s="782">
        <f t="shared" si="312"/>
        <v>11</v>
      </c>
      <c r="C825" s="936" t="s">
        <v>365</v>
      </c>
      <c r="D825" s="823" t="s">
        <v>433</v>
      </c>
      <c r="E825" s="823" t="s">
        <v>1882</v>
      </c>
      <c r="F825" s="1444" t="s">
        <v>2034</v>
      </c>
      <c r="G825" s="1445"/>
      <c r="H825" s="874">
        <v>6077912.2400000002</v>
      </c>
      <c r="I825" s="874">
        <v>7877201.7199999997</v>
      </c>
      <c r="J825" s="874">
        <v>8866999.9999999907</v>
      </c>
      <c r="K825" s="817">
        <v>0</v>
      </c>
      <c r="L825" s="831">
        <v>8429000</v>
      </c>
      <c r="O825" s="649">
        <f t="shared" si="326"/>
        <v>-437999.99999999069</v>
      </c>
      <c r="P825" s="797">
        <f t="shared" si="310"/>
        <v>0.95060336077591168</v>
      </c>
      <c r="Q825" s="649">
        <f t="shared" si="327"/>
        <v>551798.28000000026</v>
      </c>
      <c r="R825" s="797">
        <f t="shared" si="311"/>
        <v>1.0700500380228932</v>
      </c>
      <c r="S825" s="649"/>
      <c r="T825" s="797" t="str">
        <f t="shared" si="313"/>
        <v/>
      </c>
      <c r="U825" s="798">
        <f t="shared" si="315"/>
        <v>11</v>
      </c>
    </row>
    <row r="826" spans="1:21" ht="11.25" customHeight="1" x14ac:dyDescent="0.25">
      <c r="A826" s="814" t="s">
        <v>2035</v>
      </c>
      <c r="B826" s="782">
        <f t="shared" si="312"/>
        <v>11</v>
      </c>
      <c r="C826" s="936" t="s">
        <v>365</v>
      </c>
      <c r="D826" s="823" t="s">
        <v>433</v>
      </c>
      <c r="E826" s="823" t="s">
        <v>1882</v>
      </c>
      <c r="F826" s="1444" t="s">
        <v>2036</v>
      </c>
      <c r="G826" s="1445"/>
      <c r="H826" s="874">
        <v>10150291.48</v>
      </c>
      <c r="I826" s="874">
        <v>13363699.23</v>
      </c>
      <c r="J826" s="874">
        <v>13414000</v>
      </c>
      <c r="K826" s="817">
        <v>0</v>
      </c>
      <c r="L826" s="831">
        <v>14471000</v>
      </c>
      <c r="O826" s="649">
        <f t="shared" si="326"/>
        <v>1057000</v>
      </c>
      <c r="P826" s="797">
        <f t="shared" si="310"/>
        <v>1.0787982704636947</v>
      </c>
      <c r="Q826" s="649">
        <f t="shared" si="327"/>
        <v>1107300.7699999996</v>
      </c>
      <c r="R826" s="797">
        <f t="shared" si="311"/>
        <v>1.0828588515008055</v>
      </c>
      <c r="S826" s="649"/>
      <c r="T826" s="797" t="str">
        <f t="shared" si="313"/>
        <v/>
      </c>
      <c r="U826" s="798">
        <f t="shared" si="315"/>
        <v>11</v>
      </c>
    </row>
    <row r="827" spans="1:21" ht="11.25" customHeight="1" x14ac:dyDescent="0.25">
      <c r="A827" s="859" t="s">
        <v>2037</v>
      </c>
      <c r="B827" s="782">
        <f t="shared" si="312"/>
        <v>7</v>
      </c>
      <c r="C827" s="859"/>
      <c r="D827" s="916"/>
      <c r="E827" s="916"/>
      <c r="F827" s="1442" t="s">
        <v>2038</v>
      </c>
      <c r="G827" s="1443"/>
      <c r="H827" s="861">
        <f t="shared" ref="H827:L827" si="332">SUM(H828)</f>
        <v>494093</v>
      </c>
      <c r="I827" s="861">
        <f t="shared" si="332"/>
        <v>565317</v>
      </c>
      <c r="J827" s="861">
        <f t="shared" si="332"/>
        <v>549999.99999999604</v>
      </c>
      <c r="K827" s="917">
        <f t="shared" si="332"/>
        <v>0</v>
      </c>
      <c r="L827" s="863">
        <f t="shared" si="332"/>
        <v>550000</v>
      </c>
      <c r="O827" s="649">
        <f t="shared" si="326"/>
        <v>3.9581209421157837E-9</v>
      </c>
      <c r="P827" s="797">
        <f t="shared" si="310"/>
        <v>1.0000000000000071</v>
      </c>
      <c r="Q827" s="649">
        <f t="shared" si="327"/>
        <v>-15317</v>
      </c>
      <c r="R827" s="797">
        <f t="shared" si="311"/>
        <v>0.97290546719804993</v>
      </c>
      <c r="S827" s="649"/>
      <c r="T827" s="797" t="str">
        <f t="shared" si="313"/>
        <v/>
      </c>
      <c r="U827" s="798">
        <f t="shared" si="315"/>
        <v>7</v>
      </c>
    </row>
    <row r="828" spans="1:21" ht="11.25" customHeight="1" x14ac:dyDescent="0.25">
      <c r="A828" s="814" t="s">
        <v>2039</v>
      </c>
      <c r="B828" s="782">
        <f t="shared" si="312"/>
        <v>11</v>
      </c>
      <c r="C828" s="936" t="s">
        <v>365</v>
      </c>
      <c r="D828" s="823" t="s">
        <v>400</v>
      </c>
      <c r="E828" s="823" t="s">
        <v>366</v>
      </c>
      <c r="F828" s="1444" t="s">
        <v>2040</v>
      </c>
      <c r="G828" s="1445"/>
      <c r="H828" s="874">
        <v>494093</v>
      </c>
      <c r="I828" s="874">
        <v>565317</v>
      </c>
      <c r="J828" s="874">
        <v>549999.99999999604</v>
      </c>
      <c r="K828" s="817">
        <v>0</v>
      </c>
      <c r="L828" s="853">
        <v>550000</v>
      </c>
      <c r="O828" s="649">
        <f t="shared" si="326"/>
        <v>3.9581209421157837E-9</v>
      </c>
      <c r="P828" s="797">
        <f t="shared" si="310"/>
        <v>1.0000000000000071</v>
      </c>
      <c r="Q828" s="649">
        <f t="shared" si="327"/>
        <v>-15317</v>
      </c>
      <c r="R828" s="797">
        <f t="shared" si="311"/>
        <v>0.97290546719804993</v>
      </c>
      <c r="S828" s="649"/>
      <c r="T828" s="797" t="str">
        <f t="shared" si="313"/>
        <v/>
      </c>
      <c r="U828" s="798">
        <f t="shared" si="315"/>
        <v>11</v>
      </c>
    </row>
    <row r="829" spans="1:21" ht="11.25" customHeight="1" x14ac:dyDescent="0.25">
      <c r="A829" s="927" t="s">
        <v>2041</v>
      </c>
      <c r="B829" s="782">
        <f t="shared" si="312"/>
        <v>3</v>
      </c>
      <c r="C829" s="927"/>
      <c r="D829" s="928"/>
      <c r="E829" s="928"/>
      <c r="F829" s="1454" t="s">
        <v>2042</v>
      </c>
      <c r="G829" s="1455"/>
      <c r="H829" s="939">
        <f>H830+H831+H832+H833</f>
        <v>0</v>
      </c>
      <c r="I829" s="939">
        <f>I830+I831+I832+I833</f>
        <v>0</v>
      </c>
      <c r="J829" s="939">
        <f>J830+J831+J832+J833</f>
        <v>0</v>
      </c>
      <c r="K829" s="940">
        <f t="shared" ref="K829:L829" si="333">K830+K831+K832+K833</f>
        <v>0</v>
      </c>
      <c r="L829" s="941">
        <f t="shared" si="333"/>
        <v>0</v>
      </c>
      <c r="O829" s="649">
        <f t="shared" si="326"/>
        <v>0</v>
      </c>
      <c r="P829" s="797" t="str">
        <f t="shared" si="310"/>
        <v/>
      </c>
      <c r="Q829" s="649">
        <f t="shared" si="327"/>
        <v>0</v>
      </c>
      <c r="R829" s="797" t="str">
        <f t="shared" si="311"/>
        <v/>
      </c>
      <c r="S829" s="649"/>
      <c r="T829" s="797" t="str">
        <f t="shared" si="313"/>
        <v/>
      </c>
      <c r="U829" s="798">
        <f t="shared" si="315"/>
        <v>3</v>
      </c>
    </row>
    <row r="830" spans="1:21" ht="11.25" customHeight="1" x14ac:dyDescent="0.25">
      <c r="A830" s="919" t="s">
        <v>2043</v>
      </c>
      <c r="B830" s="782">
        <f t="shared" si="312"/>
        <v>4</v>
      </c>
      <c r="C830" s="919"/>
      <c r="D830" s="920"/>
      <c r="E830" s="920"/>
      <c r="F830" s="1452" t="s">
        <v>2044</v>
      </c>
      <c r="G830" s="1453"/>
      <c r="H830" s="921">
        <v>0</v>
      </c>
      <c r="I830" s="921">
        <v>0</v>
      </c>
      <c r="J830" s="921">
        <v>0</v>
      </c>
      <c r="K830" s="922">
        <v>0</v>
      </c>
      <c r="L830" s="923">
        <v>0</v>
      </c>
      <c r="O830" s="924">
        <f t="shared" si="326"/>
        <v>0</v>
      </c>
      <c r="P830" s="925" t="str">
        <f t="shared" si="310"/>
        <v/>
      </c>
      <c r="Q830" s="924">
        <f t="shared" si="327"/>
        <v>0</v>
      </c>
      <c r="R830" s="925" t="str">
        <f t="shared" si="311"/>
        <v/>
      </c>
      <c r="S830" s="924">
        <f t="shared" si="314"/>
        <v>0</v>
      </c>
      <c r="T830" s="925" t="str">
        <f t="shared" si="313"/>
        <v/>
      </c>
      <c r="U830" s="798">
        <f t="shared" si="315"/>
        <v>4</v>
      </c>
    </row>
    <row r="831" spans="1:21" ht="11.25" customHeight="1" x14ac:dyDescent="0.25">
      <c r="A831" s="919" t="s">
        <v>2045</v>
      </c>
      <c r="B831" s="782">
        <f t="shared" si="312"/>
        <v>4</v>
      </c>
      <c r="C831" s="919"/>
      <c r="D831" s="920"/>
      <c r="E831" s="920"/>
      <c r="F831" s="1452" t="s">
        <v>2012</v>
      </c>
      <c r="G831" s="1453"/>
      <c r="H831" s="921">
        <v>0</v>
      </c>
      <c r="I831" s="921">
        <v>0</v>
      </c>
      <c r="J831" s="921">
        <v>0</v>
      </c>
      <c r="K831" s="922">
        <v>0</v>
      </c>
      <c r="L831" s="923">
        <v>0</v>
      </c>
      <c r="O831" s="924">
        <f t="shared" si="326"/>
        <v>0</v>
      </c>
      <c r="P831" s="925" t="str">
        <f t="shared" si="310"/>
        <v/>
      </c>
      <c r="Q831" s="924">
        <f t="shared" si="327"/>
        <v>0</v>
      </c>
      <c r="R831" s="925" t="str">
        <f t="shared" si="311"/>
        <v/>
      </c>
      <c r="S831" s="924">
        <f t="shared" si="314"/>
        <v>0</v>
      </c>
      <c r="T831" s="925" t="str">
        <f t="shared" si="313"/>
        <v/>
      </c>
      <c r="U831" s="798">
        <f t="shared" si="315"/>
        <v>4</v>
      </c>
    </row>
    <row r="832" spans="1:21" ht="11.25" customHeight="1" x14ac:dyDescent="0.25">
      <c r="A832" s="919" t="s">
        <v>2046</v>
      </c>
      <c r="B832" s="782">
        <f t="shared" si="312"/>
        <v>4</v>
      </c>
      <c r="C832" s="919"/>
      <c r="D832" s="920"/>
      <c r="E832" s="920"/>
      <c r="F832" s="1452" t="s">
        <v>2047</v>
      </c>
      <c r="G832" s="1453"/>
      <c r="H832" s="921">
        <v>0</v>
      </c>
      <c r="I832" s="921">
        <v>0</v>
      </c>
      <c r="J832" s="921">
        <v>0</v>
      </c>
      <c r="K832" s="922">
        <v>0</v>
      </c>
      <c r="L832" s="923">
        <v>0</v>
      </c>
      <c r="O832" s="924">
        <f t="shared" si="326"/>
        <v>0</v>
      </c>
      <c r="P832" s="925" t="str">
        <f t="shared" si="310"/>
        <v/>
      </c>
      <c r="Q832" s="924">
        <f t="shared" si="327"/>
        <v>0</v>
      </c>
      <c r="R832" s="925" t="str">
        <f t="shared" si="311"/>
        <v/>
      </c>
      <c r="S832" s="924">
        <f t="shared" si="314"/>
        <v>0</v>
      </c>
      <c r="T832" s="925" t="str">
        <f t="shared" si="313"/>
        <v/>
      </c>
      <c r="U832" s="798">
        <f t="shared" si="315"/>
        <v>4</v>
      </c>
    </row>
    <row r="833" spans="1:21" ht="11.25" customHeight="1" x14ac:dyDescent="0.25">
      <c r="A833" s="919" t="s">
        <v>2048</v>
      </c>
      <c r="B833" s="782">
        <f t="shared" si="312"/>
        <v>4</v>
      </c>
      <c r="C833" s="919"/>
      <c r="D833" s="920"/>
      <c r="E833" s="920"/>
      <c r="F833" s="1452" t="s">
        <v>2049</v>
      </c>
      <c r="G833" s="1453"/>
      <c r="H833" s="921">
        <v>0</v>
      </c>
      <c r="I833" s="921">
        <v>0</v>
      </c>
      <c r="J833" s="921">
        <v>0</v>
      </c>
      <c r="K833" s="922">
        <v>0</v>
      </c>
      <c r="L833" s="923">
        <v>0</v>
      </c>
      <c r="O833" s="924">
        <f t="shared" si="326"/>
        <v>0</v>
      </c>
      <c r="P833" s="925" t="str">
        <f t="shared" si="310"/>
        <v/>
      </c>
      <c r="Q833" s="924">
        <f t="shared" si="327"/>
        <v>0</v>
      </c>
      <c r="R833" s="925" t="str">
        <f t="shared" si="311"/>
        <v/>
      </c>
      <c r="S833" s="924">
        <f t="shared" si="314"/>
        <v>0</v>
      </c>
      <c r="T833" s="925" t="str">
        <f t="shared" si="313"/>
        <v/>
      </c>
      <c r="U833" s="798">
        <f t="shared" si="315"/>
        <v>4</v>
      </c>
    </row>
    <row r="834" spans="1:21" ht="11.25" customHeight="1" x14ac:dyDescent="0.25">
      <c r="A834" s="927" t="s">
        <v>2050</v>
      </c>
      <c r="B834" s="782">
        <f t="shared" si="312"/>
        <v>3</v>
      </c>
      <c r="C834" s="927"/>
      <c r="D834" s="928"/>
      <c r="E834" s="928"/>
      <c r="F834" s="1454" t="s">
        <v>2051</v>
      </c>
      <c r="G834" s="1455"/>
      <c r="H834" s="939">
        <f>H835+H836+H837</f>
        <v>0</v>
      </c>
      <c r="I834" s="939">
        <f>I835+I836+I837</f>
        <v>0</v>
      </c>
      <c r="J834" s="939">
        <f>J835+J836+J837</f>
        <v>0</v>
      </c>
      <c r="K834" s="940">
        <f t="shared" ref="K834:L834" si="334">K835+K836+K837</f>
        <v>0</v>
      </c>
      <c r="L834" s="941">
        <f t="shared" si="334"/>
        <v>0</v>
      </c>
      <c r="O834" s="649">
        <f t="shared" si="326"/>
        <v>0</v>
      </c>
      <c r="P834" s="797" t="str">
        <f t="shared" si="310"/>
        <v/>
      </c>
      <c r="Q834" s="649">
        <f t="shared" si="327"/>
        <v>0</v>
      </c>
      <c r="R834" s="797" t="str">
        <f t="shared" si="311"/>
        <v/>
      </c>
      <c r="S834" s="649"/>
      <c r="T834" s="797" t="str">
        <f t="shared" si="313"/>
        <v/>
      </c>
      <c r="U834" s="798">
        <f t="shared" si="315"/>
        <v>3</v>
      </c>
    </row>
    <row r="835" spans="1:21" ht="11.25" customHeight="1" x14ac:dyDescent="0.25">
      <c r="A835" s="919" t="s">
        <v>2052</v>
      </c>
      <c r="B835" s="782">
        <f t="shared" si="312"/>
        <v>4</v>
      </c>
      <c r="C835" s="919"/>
      <c r="D835" s="920"/>
      <c r="E835" s="920"/>
      <c r="F835" s="1452" t="s">
        <v>2053</v>
      </c>
      <c r="G835" s="1453"/>
      <c r="H835" s="921">
        <v>0</v>
      </c>
      <c r="I835" s="921">
        <v>0</v>
      </c>
      <c r="J835" s="921">
        <v>0</v>
      </c>
      <c r="K835" s="922">
        <v>0</v>
      </c>
      <c r="L835" s="923">
        <v>0</v>
      </c>
      <c r="O835" s="924">
        <f t="shared" si="326"/>
        <v>0</v>
      </c>
      <c r="P835" s="925" t="str">
        <f t="shared" si="310"/>
        <v/>
      </c>
      <c r="Q835" s="924">
        <f t="shared" si="327"/>
        <v>0</v>
      </c>
      <c r="R835" s="925" t="str">
        <f t="shared" si="311"/>
        <v/>
      </c>
      <c r="S835" s="924">
        <f t="shared" si="314"/>
        <v>0</v>
      </c>
      <c r="T835" s="925" t="str">
        <f t="shared" si="313"/>
        <v/>
      </c>
      <c r="U835" s="798">
        <f t="shared" si="315"/>
        <v>4</v>
      </c>
    </row>
    <row r="836" spans="1:21" ht="11.25" customHeight="1" x14ac:dyDescent="0.25">
      <c r="A836" s="919" t="s">
        <v>2054</v>
      </c>
      <c r="B836" s="782">
        <f t="shared" si="312"/>
        <v>4</v>
      </c>
      <c r="C836" s="919"/>
      <c r="D836" s="920"/>
      <c r="E836" s="920"/>
      <c r="F836" s="1452" t="s">
        <v>2055</v>
      </c>
      <c r="G836" s="1453"/>
      <c r="H836" s="921">
        <v>0</v>
      </c>
      <c r="I836" s="921">
        <v>0</v>
      </c>
      <c r="J836" s="921">
        <v>0</v>
      </c>
      <c r="K836" s="922">
        <v>0</v>
      </c>
      <c r="L836" s="923">
        <v>0</v>
      </c>
      <c r="O836" s="924">
        <f t="shared" si="326"/>
        <v>0</v>
      </c>
      <c r="P836" s="925" t="str">
        <f t="shared" si="310"/>
        <v/>
      </c>
      <c r="Q836" s="924">
        <f t="shared" si="327"/>
        <v>0</v>
      </c>
      <c r="R836" s="925" t="str">
        <f t="shared" si="311"/>
        <v/>
      </c>
      <c r="S836" s="924">
        <f t="shared" si="314"/>
        <v>0</v>
      </c>
      <c r="T836" s="925" t="str">
        <f t="shared" si="313"/>
        <v/>
      </c>
      <c r="U836" s="798">
        <f t="shared" si="315"/>
        <v>4</v>
      </c>
    </row>
    <row r="837" spans="1:21" ht="11.25" customHeight="1" thickBot="1" x14ac:dyDescent="0.3">
      <c r="A837" s="919" t="s">
        <v>2056</v>
      </c>
      <c r="B837" s="782">
        <f t="shared" si="312"/>
        <v>4</v>
      </c>
      <c r="C837" s="919"/>
      <c r="D837" s="920"/>
      <c r="E837" s="920"/>
      <c r="F837" s="1452" t="s">
        <v>1528</v>
      </c>
      <c r="G837" s="1453"/>
      <c r="H837" s="921">
        <v>0</v>
      </c>
      <c r="I837" s="921">
        <v>0</v>
      </c>
      <c r="J837" s="921">
        <v>0</v>
      </c>
      <c r="K837" s="922">
        <v>0</v>
      </c>
      <c r="L837" s="942">
        <v>0</v>
      </c>
      <c r="O837" s="924">
        <f t="shared" si="326"/>
        <v>0</v>
      </c>
      <c r="P837" s="925" t="str">
        <f t="shared" si="310"/>
        <v/>
      </c>
      <c r="Q837" s="924">
        <f t="shared" si="327"/>
        <v>0</v>
      </c>
      <c r="R837" s="925" t="str">
        <f t="shared" si="311"/>
        <v/>
      </c>
      <c r="S837" s="924">
        <f t="shared" si="314"/>
        <v>0</v>
      </c>
      <c r="T837" s="925" t="str">
        <f t="shared" si="313"/>
        <v/>
      </c>
      <c r="U837" s="798">
        <f t="shared" si="315"/>
        <v>4</v>
      </c>
    </row>
    <row r="838" spans="1:21" ht="12.75" customHeight="1" thickTop="1" x14ac:dyDescent="0.25">
      <c r="A838" s="943"/>
      <c r="B838" s="943"/>
      <c r="C838" s="943"/>
      <c r="D838" s="733"/>
      <c r="E838" s="733"/>
      <c r="F838" s="733"/>
      <c r="G838" s="733"/>
      <c r="H838" s="733"/>
      <c r="I838" s="733"/>
      <c r="J838" s="733"/>
      <c r="K838" s="733"/>
      <c r="L838" s="733"/>
    </row>
    <row r="840" spans="1:21" x14ac:dyDescent="0.25">
      <c r="M840" s="944"/>
      <c r="N840" s="944"/>
    </row>
  </sheetData>
  <autoFilter ref="A1:U837"/>
  <mergeCells count="833">
    <mergeCell ref="F834:G834"/>
    <mergeCell ref="F835:G835"/>
    <mergeCell ref="F836:G836"/>
    <mergeCell ref="F837:G837"/>
    <mergeCell ref="F828:G828"/>
    <mergeCell ref="F829:G829"/>
    <mergeCell ref="F830:G830"/>
    <mergeCell ref="F831:G831"/>
    <mergeCell ref="F832:G832"/>
    <mergeCell ref="F833:G833"/>
    <mergeCell ref="F822:G822"/>
    <mergeCell ref="F823:G823"/>
    <mergeCell ref="F824:G824"/>
    <mergeCell ref="F825:G825"/>
    <mergeCell ref="F826:G826"/>
    <mergeCell ref="F827:G827"/>
    <mergeCell ref="F817:G817"/>
    <mergeCell ref="F818:G818"/>
    <mergeCell ref="F819:G819"/>
    <mergeCell ref="F820:G820"/>
    <mergeCell ref="M820:M821"/>
    <mergeCell ref="F821:G821"/>
    <mergeCell ref="F811:G811"/>
    <mergeCell ref="F812:G812"/>
    <mergeCell ref="F813:G813"/>
    <mergeCell ref="F814:G814"/>
    <mergeCell ref="F815:G815"/>
    <mergeCell ref="F816:G816"/>
    <mergeCell ref="F805:G805"/>
    <mergeCell ref="F806:G806"/>
    <mergeCell ref="F807:G807"/>
    <mergeCell ref="F808:G808"/>
    <mergeCell ref="F809:G809"/>
    <mergeCell ref="F810:G810"/>
    <mergeCell ref="F799:G799"/>
    <mergeCell ref="F800:G800"/>
    <mergeCell ref="F801:G801"/>
    <mergeCell ref="F802:G802"/>
    <mergeCell ref="F803:G803"/>
    <mergeCell ref="F804:G804"/>
    <mergeCell ref="F793:G793"/>
    <mergeCell ref="F794:G794"/>
    <mergeCell ref="F795:G795"/>
    <mergeCell ref="F796:G796"/>
    <mergeCell ref="F797:G797"/>
    <mergeCell ref="F798:G798"/>
    <mergeCell ref="F787:G787"/>
    <mergeCell ref="F788:G788"/>
    <mergeCell ref="F789:G789"/>
    <mergeCell ref="F790:G790"/>
    <mergeCell ref="F791:G791"/>
    <mergeCell ref="F792:G792"/>
    <mergeCell ref="F781:G781"/>
    <mergeCell ref="F782:G782"/>
    <mergeCell ref="F783:G783"/>
    <mergeCell ref="F784:G784"/>
    <mergeCell ref="F785:G785"/>
    <mergeCell ref="F786:G786"/>
    <mergeCell ref="F775:G775"/>
    <mergeCell ref="F776:G776"/>
    <mergeCell ref="F777:G777"/>
    <mergeCell ref="F778:G778"/>
    <mergeCell ref="F779:G779"/>
    <mergeCell ref="F780:G780"/>
    <mergeCell ref="F770:G770"/>
    <mergeCell ref="M770:M772"/>
    <mergeCell ref="F771:G771"/>
    <mergeCell ref="F772:G772"/>
    <mergeCell ref="F773:G773"/>
    <mergeCell ref="F774:G774"/>
    <mergeCell ref="F764:G764"/>
    <mergeCell ref="F765:G765"/>
    <mergeCell ref="F766:G766"/>
    <mergeCell ref="F767:G767"/>
    <mergeCell ref="F768:G768"/>
    <mergeCell ref="F769:G769"/>
    <mergeCell ref="F758:G758"/>
    <mergeCell ref="F759:G759"/>
    <mergeCell ref="F760:G760"/>
    <mergeCell ref="F761:G761"/>
    <mergeCell ref="F762:G762"/>
    <mergeCell ref="F763:G763"/>
    <mergeCell ref="F752:G752"/>
    <mergeCell ref="F753:G753"/>
    <mergeCell ref="F754:G754"/>
    <mergeCell ref="F755:G755"/>
    <mergeCell ref="F756:G756"/>
    <mergeCell ref="F757:G757"/>
    <mergeCell ref="F746:G746"/>
    <mergeCell ref="F747:G747"/>
    <mergeCell ref="F748:G748"/>
    <mergeCell ref="F749:G749"/>
    <mergeCell ref="F750:G750"/>
    <mergeCell ref="F751:G751"/>
    <mergeCell ref="F740:G740"/>
    <mergeCell ref="F741:G741"/>
    <mergeCell ref="F742:G742"/>
    <mergeCell ref="F743:G743"/>
    <mergeCell ref="F744:G744"/>
    <mergeCell ref="F745:G745"/>
    <mergeCell ref="F734:G734"/>
    <mergeCell ref="F735:G735"/>
    <mergeCell ref="F736:G736"/>
    <mergeCell ref="F737:G737"/>
    <mergeCell ref="F738:G738"/>
    <mergeCell ref="F739:G739"/>
    <mergeCell ref="F728:G728"/>
    <mergeCell ref="F729:G729"/>
    <mergeCell ref="F730:G730"/>
    <mergeCell ref="F731:G731"/>
    <mergeCell ref="F732:G732"/>
    <mergeCell ref="F733:G733"/>
    <mergeCell ref="F722:G722"/>
    <mergeCell ref="F723:G723"/>
    <mergeCell ref="F724:G724"/>
    <mergeCell ref="F725:G725"/>
    <mergeCell ref="F726:G726"/>
    <mergeCell ref="F727:G727"/>
    <mergeCell ref="F716:G716"/>
    <mergeCell ref="F717:G717"/>
    <mergeCell ref="F718:G718"/>
    <mergeCell ref="F719:G719"/>
    <mergeCell ref="F720:G720"/>
    <mergeCell ref="F721:G721"/>
    <mergeCell ref="F710:G710"/>
    <mergeCell ref="F711:G711"/>
    <mergeCell ref="F712:G712"/>
    <mergeCell ref="F713:G713"/>
    <mergeCell ref="F714:G714"/>
    <mergeCell ref="F715:G715"/>
    <mergeCell ref="F704:G704"/>
    <mergeCell ref="F705:G705"/>
    <mergeCell ref="F706:G706"/>
    <mergeCell ref="F707:G707"/>
    <mergeCell ref="F708:G708"/>
    <mergeCell ref="F709:G709"/>
    <mergeCell ref="F698:G698"/>
    <mergeCell ref="F699:G699"/>
    <mergeCell ref="F700:G700"/>
    <mergeCell ref="F701:G701"/>
    <mergeCell ref="F702:G702"/>
    <mergeCell ref="F703:G703"/>
    <mergeCell ref="F692:G692"/>
    <mergeCell ref="F693:G693"/>
    <mergeCell ref="F694:G694"/>
    <mergeCell ref="F695:G695"/>
    <mergeCell ref="F696:G696"/>
    <mergeCell ref="F697:G697"/>
    <mergeCell ref="F686:G686"/>
    <mergeCell ref="F687:G687"/>
    <mergeCell ref="F688:G688"/>
    <mergeCell ref="F689:G689"/>
    <mergeCell ref="F690:G690"/>
    <mergeCell ref="F691:G691"/>
    <mergeCell ref="F680:G680"/>
    <mergeCell ref="F681:G681"/>
    <mergeCell ref="F682:G682"/>
    <mergeCell ref="F683:G683"/>
    <mergeCell ref="F684:G684"/>
    <mergeCell ref="F685:G685"/>
    <mergeCell ref="F674:G674"/>
    <mergeCell ref="F675:G675"/>
    <mergeCell ref="F676:G676"/>
    <mergeCell ref="F677:G677"/>
    <mergeCell ref="F678:G678"/>
    <mergeCell ref="F679:G679"/>
    <mergeCell ref="F668:G668"/>
    <mergeCell ref="F669:G669"/>
    <mergeCell ref="F670:G670"/>
    <mergeCell ref="F671:G671"/>
    <mergeCell ref="F672:G672"/>
    <mergeCell ref="F673:G673"/>
    <mergeCell ref="F662:G662"/>
    <mergeCell ref="F663:G663"/>
    <mergeCell ref="F664:G664"/>
    <mergeCell ref="F665:G665"/>
    <mergeCell ref="F666:G666"/>
    <mergeCell ref="F667:G667"/>
    <mergeCell ref="F656:G656"/>
    <mergeCell ref="F657:G657"/>
    <mergeCell ref="F658:G658"/>
    <mergeCell ref="F659:G659"/>
    <mergeCell ref="F660:G660"/>
    <mergeCell ref="F661:G661"/>
    <mergeCell ref="F650:G650"/>
    <mergeCell ref="F651:G651"/>
    <mergeCell ref="F652:G652"/>
    <mergeCell ref="F653:G653"/>
    <mergeCell ref="F654:G654"/>
    <mergeCell ref="F655:G655"/>
    <mergeCell ref="F644:G644"/>
    <mergeCell ref="F645:G645"/>
    <mergeCell ref="F646:G646"/>
    <mergeCell ref="F647:G647"/>
    <mergeCell ref="F648:G648"/>
    <mergeCell ref="F649:G649"/>
    <mergeCell ref="F638:G638"/>
    <mergeCell ref="F639:G639"/>
    <mergeCell ref="F640:G640"/>
    <mergeCell ref="F641:G641"/>
    <mergeCell ref="F642:G642"/>
    <mergeCell ref="F643:G643"/>
    <mergeCell ref="F632:G632"/>
    <mergeCell ref="F633:G633"/>
    <mergeCell ref="F634:G634"/>
    <mergeCell ref="F635:G635"/>
    <mergeCell ref="F636:G636"/>
    <mergeCell ref="F637:G637"/>
    <mergeCell ref="F626:G626"/>
    <mergeCell ref="F627:G627"/>
    <mergeCell ref="F628:G628"/>
    <mergeCell ref="F629:G629"/>
    <mergeCell ref="F630:G630"/>
    <mergeCell ref="F631:G631"/>
    <mergeCell ref="F620:G620"/>
    <mergeCell ref="F621:G621"/>
    <mergeCell ref="F622:G622"/>
    <mergeCell ref="F623:G623"/>
    <mergeCell ref="F624:G624"/>
    <mergeCell ref="F625:G625"/>
    <mergeCell ref="F614:G614"/>
    <mergeCell ref="F615:G615"/>
    <mergeCell ref="F616:G616"/>
    <mergeCell ref="F617:G617"/>
    <mergeCell ref="F618:G618"/>
    <mergeCell ref="F619:G619"/>
    <mergeCell ref="F608:G608"/>
    <mergeCell ref="F609:G609"/>
    <mergeCell ref="F610:G610"/>
    <mergeCell ref="F611:G611"/>
    <mergeCell ref="F612:G612"/>
    <mergeCell ref="F613:G613"/>
    <mergeCell ref="F602:G602"/>
    <mergeCell ref="F603:G603"/>
    <mergeCell ref="F604:G604"/>
    <mergeCell ref="F605:G605"/>
    <mergeCell ref="F606:G606"/>
    <mergeCell ref="F607:G607"/>
    <mergeCell ref="F596:G596"/>
    <mergeCell ref="F597:G597"/>
    <mergeCell ref="F598:G598"/>
    <mergeCell ref="F599:G599"/>
    <mergeCell ref="F600:G600"/>
    <mergeCell ref="F601:G601"/>
    <mergeCell ref="F590:G590"/>
    <mergeCell ref="F591:G591"/>
    <mergeCell ref="F592:G592"/>
    <mergeCell ref="F593:G593"/>
    <mergeCell ref="F594:G594"/>
    <mergeCell ref="F595:G595"/>
    <mergeCell ref="F584:G584"/>
    <mergeCell ref="F585:G585"/>
    <mergeCell ref="F586:G586"/>
    <mergeCell ref="F587:G587"/>
    <mergeCell ref="F588:G588"/>
    <mergeCell ref="F589:G589"/>
    <mergeCell ref="F578:G578"/>
    <mergeCell ref="F579:G579"/>
    <mergeCell ref="F580:G580"/>
    <mergeCell ref="F581:G581"/>
    <mergeCell ref="F582:G582"/>
    <mergeCell ref="F583:G583"/>
    <mergeCell ref="F572:G572"/>
    <mergeCell ref="F573:G573"/>
    <mergeCell ref="F574:G574"/>
    <mergeCell ref="F575:G575"/>
    <mergeCell ref="F576:G576"/>
    <mergeCell ref="F577:G577"/>
    <mergeCell ref="F566:G566"/>
    <mergeCell ref="F567:G567"/>
    <mergeCell ref="F568:G568"/>
    <mergeCell ref="F569:G569"/>
    <mergeCell ref="F570:G570"/>
    <mergeCell ref="F571:G571"/>
    <mergeCell ref="F560:G560"/>
    <mergeCell ref="F561:G561"/>
    <mergeCell ref="F562:G562"/>
    <mergeCell ref="F563:G563"/>
    <mergeCell ref="F564:G564"/>
    <mergeCell ref="F565:G565"/>
    <mergeCell ref="F554:G554"/>
    <mergeCell ref="F555:G555"/>
    <mergeCell ref="F556:G556"/>
    <mergeCell ref="F557:G557"/>
    <mergeCell ref="F558:G558"/>
    <mergeCell ref="F559:G559"/>
    <mergeCell ref="F548:G548"/>
    <mergeCell ref="F549:G549"/>
    <mergeCell ref="F550:G550"/>
    <mergeCell ref="F551:G551"/>
    <mergeCell ref="F552:G552"/>
    <mergeCell ref="F553:G553"/>
    <mergeCell ref="F542:G542"/>
    <mergeCell ref="F543:G543"/>
    <mergeCell ref="F544:G544"/>
    <mergeCell ref="F545:G545"/>
    <mergeCell ref="F546:G546"/>
    <mergeCell ref="F547:G547"/>
    <mergeCell ref="F536:G536"/>
    <mergeCell ref="F537:G537"/>
    <mergeCell ref="F538:G538"/>
    <mergeCell ref="F539:G539"/>
    <mergeCell ref="F540:G540"/>
    <mergeCell ref="F541:G541"/>
    <mergeCell ref="F530:G530"/>
    <mergeCell ref="F531:G531"/>
    <mergeCell ref="F532:G532"/>
    <mergeCell ref="F533:G533"/>
    <mergeCell ref="F534:G534"/>
    <mergeCell ref="F535:G535"/>
    <mergeCell ref="F524:G524"/>
    <mergeCell ref="F525:G525"/>
    <mergeCell ref="F526:G526"/>
    <mergeCell ref="F527:G527"/>
    <mergeCell ref="F528:G528"/>
    <mergeCell ref="F529:G529"/>
    <mergeCell ref="F518:G518"/>
    <mergeCell ref="F519:G519"/>
    <mergeCell ref="F520:G520"/>
    <mergeCell ref="F521:G521"/>
    <mergeCell ref="F522:G522"/>
    <mergeCell ref="F523:G523"/>
    <mergeCell ref="F512:G512"/>
    <mergeCell ref="F513:G513"/>
    <mergeCell ref="F514:G514"/>
    <mergeCell ref="F515:G515"/>
    <mergeCell ref="F516:G516"/>
    <mergeCell ref="F517:G517"/>
    <mergeCell ref="F506:G506"/>
    <mergeCell ref="F507:G507"/>
    <mergeCell ref="F508:G508"/>
    <mergeCell ref="F509:G509"/>
    <mergeCell ref="F510:G510"/>
    <mergeCell ref="F511:G511"/>
    <mergeCell ref="F500:G500"/>
    <mergeCell ref="F501:G501"/>
    <mergeCell ref="F502:G502"/>
    <mergeCell ref="F503:G503"/>
    <mergeCell ref="F504:G504"/>
    <mergeCell ref="F505:G505"/>
    <mergeCell ref="F494:G494"/>
    <mergeCell ref="F495:G495"/>
    <mergeCell ref="F496:G496"/>
    <mergeCell ref="F497:G497"/>
    <mergeCell ref="F498:G498"/>
    <mergeCell ref="F499:G499"/>
    <mergeCell ref="F488:G488"/>
    <mergeCell ref="F489:G489"/>
    <mergeCell ref="F490:G490"/>
    <mergeCell ref="F491:G491"/>
    <mergeCell ref="F492:G492"/>
    <mergeCell ref="F493:G493"/>
    <mergeCell ref="F482:G482"/>
    <mergeCell ref="F483:G483"/>
    <mergeCell ref="F484:G484"/>
    <mergeCell ref="F485:G485"/>
    <mergeCell ref="F486:G486"/>
    <mergeCell ref="F487:G487"/>
    <mergeCell ref="F476:G476"/>
    <mergeCell ref="F477:G477"/>
    <mergeCell ref="F478:G478"/>
    <mergeCell ref="F479:G479"/>
    <mergeCell ref="F480:G480"/>
    <mergeCell ref="F481:G481"/>
    <mergeCell ref="F470:G470"/>
    <mergeCell ref="F471:G471"/>
    <mergeCell ref="F472:G472"/>
    <mergeCell ref="F473:G473"/>
    <mergeCell ref="F474:G474"/>
    <mergeCell ref="F475:G475"/>
    <mergeCell ref="F464:G464"/>
    <mergeCell ref="F465:G465"/>
    <mergeCell ref="F466:G466"/>
    <mergeCell ref="F467:G467"/>
    <mergeCell ref="F468:G468"/>
    <mergeCell ref="F469:G469"/>
    <mergeCell ref="F458:G458"/>
    <mergeCell ref="F459:G459"/>
    <mergeCell ref="F460:G460"/>
    <mergeCell ref="F461:G461"/>
    <mergeCell ref="F462:G462"/>
    <mergeCell ref="F463:G463"/>
    <mergeCell ref="F452:G452"/>
    <mergeCell ref="F453:G453"/>
    <mergeCell ref="F454:G454"/>
    <mergeCell ref="F455:G455"/>
    <mergeCell ref="F456:G456"/>
    <mergeCell ref="F457:G457"/>
    <mergeCell ref="F446:G446"/>
    <mergeCell ref="F447:G447"/>
    <mergeCell ref="F448:G448"/>
    <mergeCell ref="F449:G449"/>
    <mergeCell ref="F450:G450"/>
    <mergeCell ref="F451:G451"/>
    <mergeCell ref="F440:G440"/>
    <mergeCell ref="F441:G441"/>
    <mergeCell ref="F442:G442"/>
    <mergeCell ref="F443:G443"/>
    <mergeCell ref="F444:G444"/>
    <mergeCell ref="F445:G445"/>
    <mergeCell ref="F434:G434"/>
    <mergeCell ref="F435:G435"/>
    <mergeCell ref="F436:G436"/>
    <mergeCell ref="F437:G437"/>
    <mergeCell ref="F438:G438"/>
    <mergeCell ref="F439:G439"/>
    <mergeCell ref="F428:G428"/>
    <mergeCell ref="F429:G429"/>
    <mergeCell ref="F430:G430"/>
    <mergeCell ref="F431:G431"/>
    <mergeCell ref="F432:G432"/>
    <mergeCell ref="F433:G433"/>
    <mergeCell ref="F422:G422"/>
    <mergeCell ref="F423:G423"/>
    <mergeCell ref="F424:G424"/>
    <mergeCell ref="F425:G425"/>
    <mergeCell ref="F426:G426"/>
    <mergeCell ref="F427:G427"/>
    <mergeCell ref="F416:G416"/>
    <mergeCell ref="F417:G417"/>
    <mergeCell ref="F418:G418"/>
    <mergeCell ref="F419:G419"/>
    <mergeCell ref="F420:G420"/>
    <mergeCell ref="F421:G421"/>
    <mergeCell ref="F410:G410"/>
    <mergeCell ref="F411:G411"/>
    <mergeCell ref="F412:G412"/>
    <mergeCell ref="F413:G413"/>
    <mergeCell ref="F414:G414"/>
    <mergeCell ref="F415:G415"/>
    <mergeCell ref="F404:G404"/>
    <mergeCell ref="F405:G405"/>
    <mergeCell ref="F406:G406"/>
    <mergeCell ref="F407:G407"/>
    <mergeCell ref="F408:G408"/>
    <mergeCell ref="F409:G409"/>
    <mergeCell ref="F398:G398"/>
    <mergeCell ref="F399:G399"/>
    <mergeCell ref="F400:G400"/>
    <mergeCell ref="F401:G401"/>
    <mergeCell ref="F402:G402"/>
    <mergeCell ref="F403:G403"/>
    <mergeCell ref="F392:G392"/>
    <mergeCell ref="F393:G393"/>
    <mergeCell ref="F394:G394"/>
    <mergeCell ref="F395:G395"/>
    <mergeCell ref="F396:G396"/>
    <mergeCell ref="F397:G397"/>
    <mergeCell ref="F386:G386"/>
    <mergeCell ref="F387:G387"/>
    <mergeCell ref="F388:G388"/>
    <mergeCell ref="F389:G389"/>
    <mergeCell ref="F390:G390"/>
    <mergeCell ref="F391:G391"/>
    <mergeCell ref="F380:G380"/>
    <mergeCell ref="F381:G381"/>
    <mergeCell ref="F382:G382"/>
    <mergeCell ref="F383:G383"/>
    <mergeCell ref="F384:G384"/>
    <mergeCell ref="F385:G385"/>
    <mergeCell ref="F374:G374"/>
    <mergeCell ref="F375:G375"/>
    <mergeCell ref="F376:G376"/>
    <mergeCell ref="F377:G377"/>
    <mergeCell ref="F378:G378"/>
    <mergeCell ref="F379:G379"/>
    <mergeCell ref="F368:G368"/>
    <mergeCell ref="F369:G369"/>
    <mergeCell ref="F370:G370"/>
    <mergeCell ref="F371:G371"/>
    <mergeCell ref="F372:G372"/>
    <mergeCell ref="F373:G373"/>
    <mergeCell ref="F362:G362"/>
    <mergeCell ref="F363:G363"/>
    <mergeCell ref="F364:G364"/>
    <mergeCell ref="F365:G365"/>
    <mergeCell ref="F366:G366"/>
    <mergeCell ref="F367:G367"/>
    <mergeCell ref="F356:G356"/>
    <mergeCell ref="F357:G357"/>
    <mergeCell ref="F358:G358"/>
    <mergeCell ref="F359:G359"/>
    <mergeCell ref="F360:G360"/>
    <mergeCell ref="F361:G361"/>
    <mergeCell ref="F350:G350"/>
    <mergeCell ref="F351:G351"/>
    <mergeCell ref="F352:G352"/>
    <mergeCell ref="F353:G353"/>
    <mergeCell ref="F354:G354"/>
    <mergeCell ref="F355:G355"/>
    <mergeCell ref="F344:G344"/>
    <mergeCell ref="F345:G345"/>
    <mergeCell ref="F346:G346"/>
    <mergeCell ref="F347:G347"/>
    <mergeCell ref="F348:G348"/>
    <mergeCell ref="F349:G349"/>
    <mergeCell ref="F338:G338"/>
    <mergeCell ref="F339:G339"/>
    <mergeCell ref="F340:G340"/>
    <mergeCell ref="F341:G341"/>
    <mergeCell ref="F342:G342"/>
    <mergeCell ref="F343:G343"/>
    <mergeCell ref="F332:G332"/>
    <mergeCell ref="F333:G333"/>
    <mergeCell ref="F334:G334"/>
    <mergeCell ref="F335:G335"/>
    <mergeCell ref="F336:G336"/>
    <mergeCell ref="F337:G337"/>
    <mergeCell ref="F326:G326"/>
    <mergeCell ref="F327:G327"/>
    <mergeCell ref="F328:G328"/>
    <mergeCell ref="F329:G329"/>
    <mergeCell ref="F330:G330"/>
    <mergeCell ref="F331:G331"/>
    <mergeCell ref="F320:G320"/>
    <mergeCell ref="F321:G321"/>
    <mergeCell ref="F322:G322"/>
    <mergeCell ref="F323:G323"/>
    <mergeCell ref="F324:G324"/>
    <mergeCell ref="F325:G325"/>
    <mergeCell ref="F314:G314"/>
    <mergeCell ref="F315:G315"/>
    <mergeCell ref="F316:G316"/>
    <mergeCell ref="F317:G317"/>
    <mergeCell ref="F318:G318"/>
    <mergeCell ref="F319:G319"/>
    <mergeCell ref="F308:G308"/>
    <mergeCell ref="F309:G309"/>
    <mergeCell ref="F310:G310"/>
    <mergeCell ref="F311:G311"/>
    <mergeCell ref="F312:G312"/>
    <mergeCell ref="F313:G313"/>
    <mergeCell ref="F302:G302"/>
    <mergeCell ref="F303:G303"/>
    <mergeCell ref="F304:G304"/>
    <mergeCell ref="F305:G305"/>
    <mergeCell ref="F306:G306"/>
    <mergeCell ref="F307:G307"/>
    <mergeCell ref="F296:G296"/>
    <mergeCell ref="F297:G297"/>
    <mergeCell ref="F298:G298"/>
    <mergeCell ref="F299:G299"/>
    <mergeCell ref="F300:G300"/>
    <mergeCell ref="F301:G301"/>
    <mergeCell ref="F290:G290"/>
    <mergeCell ref="F291:G291"/>
    <mergeCell ref="F292:G292"/>
    <mergeCell ref="F293:G293"/>
    <mergeCell ref="F294:G294"/>
    <mergeCell ref="F295:G295"/>
    <mergeCell ref="F284:G284"/>
    <mergeCell ref="F285:G285"/>
    <mergeCell ref="F286:G286"/>
    <mergeCell ref="F287:G287"/>
    <mergeCell ref="F288:G288"/>
    <mergeCell ref="F289:G289"/>
    <mergeCell ref="F278:G278"/>
    <mergeCell ref="F279:G279"/>
    <mergeCell ref="F280:G280"/>
    <mergeCell ref="F281:G281"/>
    <mergeCell ref="F282:G282"/>
    <mergeCell ref="F283:G283"/>
    <mergeCell ref="F272:G272"/>
    <mergeCell ref="F273:G273"/>
    <mergeCell ref="F274:G274"/>
    <mergeCell ref="F275:G275"/>
    <mergeCell ref="F276:G276"/>
    <mergeCell ref="F277:G277"/>
    <mergeCell ref="F266:G266"/>
    <mergeCell ref="F267:G267"/>
    <mergeCell ref="F268:G268"/>
    <mergeCell ref="F269:G269"/>
    <mergeCell ref="F270:G270"/>
    <mergeCell ref="F271:G271"/>
    <mergeCell ref="F260:G260"/>
    <mergeCell ref="F261:G261"/>
    <mergeCell ref="F262:G262"/>
    <mergeCell ref="F263:G263"/>
    <mergeCell ref="F264:G264"/>
    <mergeCell ref="F265:G265"/>
    <mergeCell ref="F254:G254"/>
    <mergeCell ref="F255:G255"/>
    <mergeCell ref="F256:G256"/>
    <mergeCell ref="F257:G257"/>
    <mergeCell ref="F258:G258"/>
    <mergeCell ref="F259:G259"/>
    <mergeCell ref="F248:G248"/>
    <mergeCell ref="F249:G249"/>
    <mergeCell ref="F250:G250"/>
    <mergeCell ref="F251:G251"/>
    <mergeCell ref="F252:G252"/>
    <mergeCell ref="F253:G253"/>
    <mergeCell ref="F242:G242"/>
    <mergeCell ref="F243:G243"/>
    <mergeCell ref="F244:G244"/>
    <mergeCell ref="F245:G245"/>
    <mergeCell ref="F246:G246"/>
    <mergeCell ref="F247:G247"/>
    <mergeCell ref="F236:G236"/>
    <mergeCell ref="F237:G237"/>
    <mergeCell ref="F238:G238"/>
    <mergeCell ref="F239:G239"/>
    <mergeCell ref="F240:G240"/>
    <mergeCell ref="F241:G241"/>
    <mergeCell ref="F230:G230"/>
    <mergeCell ref="F231:G231"/>
    <mergeCell ref="F232:G232"/>
    <mergeCell ref="F233:G233"/>
    <mergeCell ref="F234:G234"/>
    <mergeCell ref="F235:G235"/>
    <mergeCell ref="F224:G224"/>
    <mergeCell ref="F225:G225"/>
    <mergeCell ref="F226:G226"/>
    <mergeCell ref="F227:G227"/>
    <mergeCell ref="F228:G228"/>
    <mergeCell ref="F229:G229"/>
    <mergeCell ref="F218:G218"/>
    <mergeCell ref="F219:G219"/>
    <mergeCell ref="F220:G220"/>
    <mergeCell ref="F221:G221"/>
    <mergeCell ref="F222:G222"/>
    <mergeCell ref="F223:G223"/>
    <mergeCell ref="F212:G212"/>
    <mergeCell ref="F213:G213"/>
    <mergeCell ref="F214:G214"/>
    <mergeCell ref="F215:G215"/>
    <mergeCell ref="F216:G216"/>
    <mergeCell ref="F217:G217"/>
    <mergeCell ref="F206:G206"/>
    <mergeCell ref="F207:G207"/>
    <mergeCell ref="F208:G208"/>
    <mergeCell ref="F209:G209"/>
    <mergeCell ref="F210:G210"/>
    <mergeCell ref="F211:G211"/>
    <mergeCell ref="F200:G200"/>
    <mergeCell ref="F201:G201"/>
    <mergeCell ref="F202:G202"/>
    <mergeCell ref="F203:G203"/>
    <mergeCell ref="F204:G204"/>
    <mergeCell ref="F205:G205"/>
    <mergeCell ref="F194:G194"/>
    <mergeCell ref="F195:G195"/>
    <mergeCell ref="F196:G196"/>
    <mergeCell ref="F197:G197"/>
    <mergeCell ref="F198:G198"/>
    <mergeCell ref="F199:G199"/>
    <mergeCell ref="F188:G188"/>
    <mergeCell ref="F189:G189"/>
    <mergeCell ref="F190:G190"/>
    <mergeCell ref="F191:G191"/>
    <mergeCell ref="F192:G192"/>
    <mergeCell ref="F193:G193"/>
    <mergeCell ref="F182:G182"/>
    <mergeCell ref="F183:G183"/>
    <mergeCell ref="F184:G184"/>
    <mergeCell ref="F185:G185"/>
    <mergeCell ref="F186:G186"/>
    <mergeCell ref="F187:G187"/>
    <mergeCell ref="F176:G176"/>
    <mergeCell ref="F177:G177"/>
    <mergeCell ref="F178:G178"/>
    <mergeCell ref="F179:G179"/>
    <mergeCell ref="F180:G180"/>
    <mergeCell ref="F181:G181"/>
    <mergeCell ref="F170:G170"/>
    <mergeCell ref="F171:G171"/>
    <mergeCell ref="F172:G172"/>
    <mergeCell ref="F173:G173"/>
    <mergeCell ref="F174:G174"/>
    <mergeCell ref="F175:G175"/>
    <mergeCell ref="F164:G164"/>
    <mergeCell ref="F165:G165"/>
    <mergeCell ref="F166:G166"/>
    <mergeCell ref="F167:G167"/>
    <mergeCell ref="F168:G168"/>
    <mergeCell ref="F169:G169"/>
    <mergeCell ref="F158:G158"/>
    <mergeCell ref="F159:G159"/>
    <mergeCell ref="F160:G160"/>
    <mergeCell ref="F161:G161"/>
    <mergeCell ref="F162:G162"/>
    <mergeCell ref="F163:G163"/>
    <mergeCell ref="F152:G152"/>
    <mergeCell ref="F153:G153"/>
    <mergeCell ref="F154:G154"/>
    <mergeCell ref="F155:G155"/>
    <mergeCell ref="F156:G156"/>
    <mergeCell ref="F157:G157"/>
    <mergeCell ref="F146:G146"/>
    <mergeCell ref="F147:G147"/>
    <mergeCell ref="F148:G148"/>
    <mergeCell ref="F149:G149"/>
    <mergeCell ref="F150:G150"/>
    <mergeCell ref="F151:G151"/>
    <mergeCell ref="F140:G140"/>
    <mergeCell ref="F141:G141"/>
    <mergeCell ref="F142:G142"/>
    <mergeCell ref="F143:G143"/>
    <mergeCell ref="F144:G144"/>
    <mergeCell ref="F145:G145"/>
    <mergeCell ref="F134:G134"/>
    <mergeCell ref="F135:G135"/>
    <mergeCell ref="F136:G136"/>
    <mergeCell ref="F137:G137"/>
    <mergeCell ref="F138:G138"/>
    <mergeCell ref="F139:G139"/>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 ref="F117:G117"/>
    <mergeCell ref="F118:G118"/>
    <mergeCell ref="F119:G119"/>
    <mergeCell ref="F120:G120"/>
    <mergeCell ref="F121:G121"/>
    <mergeCell ref="F110:G110"/>
    <mergeCell ref="F111:G111"/>
    <mergeCell ref="F112:G112"/>
    <mergeCell ref="F113:G113"/>
    <mergeCell ref="F114:G114"/>
    <mergeCell ref="F115:G115"/>
    <mergeCell ref="F104:G104"/>
    <mergeCell ref="F105:G105"/>
    <mergeCell ref="F106:G106"/>
    <mergeCell ref="F107:G107"/>
    <mergeCell ref="F108:G108"/>
    <mergeCell ref="F109:G109"/>
    <mergeCell ref="F98:G98"/>
    <mergeCell ref="F99:G99"/>
    <mergeCell ref="F100:G100"/>
    <mergeCell ref="F101:G101"/>
    <mergeCell ref="F102:G102"/>
    <mergeCell ref="F103:G103"/>
    <mergeCell ref="F92:G92"/>
    <mergeCell ref="F93:G93"/>
    <mergeCell ref="F94:G94"/>
    <mergeCell ref="F95:G95"/>
    <mergeCell ref="F96:G96"/>
    <mergeCell ref="F97:G97"/>
    <mergeCell ref="F86:G86"/>
    <mergeCell ref="F87:G87"/>
    <mergeCell ref="F88:G88"/>
    <mergeCell ref="F89:G89"/>
    <mergeCell ref="F90:G90"/>
    <mergeCell ref="F91:G91"/>
    <mergeCell ref="F80:G80"/>
    <mergeCell ref="F81:G81"/>
    <mergeCell ref="F82:G82"/>
    <mergeCell ref="F83:G83"/>
    <mergeCell ref="F84:G84"/>
    <mergeCell ref="F85:G85"/>
    <mergeCell ref="F74:G74"/>
    <mergeCell ref="F75:G75"/>
    <mergeCell ref="F76:G76"/>
    <mergeCell ref="F77:G77"/>
    <mergeCell ref="F78:G78"/>
    <mergeCell ref="F79:G79"/>
    <mergeCell ref="F68:G68"/>
    <mergeCell ref="F69:G69"/>
    <mergeCell ref="F70:G70"/>
    <mergeCell ref="F71:G71"/>
    <mergeCell ref="F72:G72"/>
    <mergeCell ref="F73:G73"/>
    <mergeCell ref="F62:G62"/>
    <mergeCell ref="F63:G63"/>
    <mergeCell ref="F64:G64"/>
    <mergeCell ref="F65:G65"/>
    <mergeCell ref="F66:G66"/>
    <mergeCell ref="F67:G67"/>
    <mergeCell ref="F56:G56"/>
    <mergeCell ref="F57:G57"/>
    <mergeCell ref="F58:G58"/>
    <mergeCell ref="F59:G59"/>
    <mergeCell ref="F60:G60"/>
    <mergeCell ref="F61:G61"/>
    <mergeCell ref="F51:G51"/>
    <mergeCell ref="M51:M54"/>
    <mergeCell ref="F52:G52"/>
    <mergeCell ref="F53:G53"/>
    <mergeCell ref="F54:G54"/>
    <mergeCell ref="F55:G55"/>
    <mergeCell ref="F45:G45"/>
    <mergeCell ref="F46:G46"/>
    <mergeCell ref="F47:G47"/>
    <mergeCell ref="F48:G48"/>
    <mergeCell ref="F49:G49"/>
    <mergeCell ref="F50:G50"/>
    <mergeCell ref="F39:G39"/>
    <mergeCell ref="F40:G40"/>
    <mergeCell ref="F41:G41"/>
    <mergeCell ref="F42:G42"/>
    <mergeCell ref="F43:G43"/>
    <mergeCell ref="F44:G44"/>
    <mergeCell ref="F33:G33"/>
    <mergeCell ref="F34:G34"/>
    <mergeCell ref="F35:G35"/>
    <mergeCell ref="F36:G36"/>
    <mergeCell ref="F37:G37"/>
    <mergeCell ref="F38:G38"/>
    <mergeCell ref="F27:G27"/>
    <mergeCell ref="F28:G28"/>
    <mergeCell ref="F29:G29"/>
    <mergeCell ref="M29:M32"/>
    <mergeCell ref="F30:G30"/>
    <mergeCell ref="F31:G31"/>
    <mergeCell ref="F32:G32"/>
    <mergeCell ref="F21:G21"/>
    <mergeCell ref="F22:G22"/>
    <mergeCell ref="F23:G23"/>
    <mergeCell ref="F24:G24"/>
    <mergeCell ref="F25:G25"/>
    <mergeCell ref="F26:G26"/>
    <mergeCell ref="F15:G15"/>
    <mergeCell ref="F16:G16"/>
    <mergeCell ref="F17:G17"/>
    <mergeCell ref="F18:G18"/>
    <mergeCell ref="F19:G19"/>
    <mergeCell ref="F20:G20"/>
    <mergeCell ref="A3:L3"/>
    <mergeCell ref="O3:O4"/>
    <mergeCell ref="O5:O8"/>
    <mergeCell ref="F12:G12"/>
    <mergeCell ref="F13:G13"/>
    <mergeCell ref="F14:G14"/>
  </mergeCells>
  <conditionalFormatting sqref="H10:H144 I573:J617 I571:J571 I569:J569 I558:J560 I554:J556 I549:J552 I544:J547 I536:J542 I531:J534 I526:J526 I524:J524 I517:J521 I510:J515 I502:J508 I500:J500 I494:J496 I490:J492 I488:J488 I486:J486 I484:J484 I482:J482 I480:J480 I478:J478 I476:J476 I474:J474 I471:J472 I469:J469 I467:J467 I462:J465 I447:J460 I445:J445 I441:J443 I438:J439 I436:J436 I432:J433 I430:J430 I428:J428 I421:J425 I412:J418 I410:J410 I407:J407 I405:J405 I397:J401 I394:J394 I391:J391 I386:J387 I383:J383 I381:J381 I379:J379 I374:J376 I370:J371 I368:J368 I366:J366 I364:J364 I362:J362 I360:J360 I352:J357 I350:J350 I346:J346 I344:J344 I342:J342 I340:J340 I338:J338 I336:J336 I334:J334 I332:J332 I324:J328 I321:J322 I304:J319 I302:J302 I300:J300 I287:J298 I283:J285 I274:J281 I272:J272 I266:J270 I262:J264 I260:J260 I258:J258 I254:J255 I251:J251 I248:J249 I246:J246 I243:J244 I239:J240 I225:J237 I223:J223 I219:J219 I215:J217 I210:J213 I190:J207 I188:J188 I184:J186 I178:J181 I173:J176 I171:J171 I167:J168 I165:J165 I158:J163 I156:J156 I152:J154 I150:J150 I140:J144 I130:J138 I109:J128 I98:J107 I48:J96 I45:J46 I26:J43 I21:J24 I19:J19 I17:J17 I825:J826 I817:J823 I801:J801 I786:J791 I761:J784 I747:J754 I745:J745 I740:J742 I738:J738 I698:J703 I678:J695 I675:J676 I671:J672 I665:J669 I663:J663 I660:J661 I655:J658 I652:J653 I641:J650 I634:J639 I630:J632 I623:J628 I620:J620 H349:H528 I562:J566 I828:J837 I804:J812 I793:J796 I726:J736 I717:J723 I706:J713 I10:J15 H348:J348 F12:F135 F138:F280 F282:F293 L16:L18 L182 K565:L565 K577:L578 K580:L580 K582:L582 K584:L585 K587:L606 K610:L617 K707:L713 K720:L722 K731:L732 K794:L796 K805:L806 K808:L812 K829:L837 F295:F418 L300 L391 L394 L441 L581 L801 L804 L272 L502 L510 L29 L749 L818:L819 L821:L823 L825:L826 L152:L154 L321:L322 L488 L738 L793 L248:L249 L244 L454 L478 L480 L482 L490:L492 L531:L534 L21:L23 L158:L163 L156 L251 L254:L255 L150 L474 L698:L703 L113 L554 L549:L550 L142:L144 L536:L542 L109 L115:L118 L398 L410 L451 L430 L456:L457 L467 L494 L305:L308 L459 L761 L302 F759:F837 H759:H837 I759:J759 L204:L205 L215:L217 L630:L631 L665 L334 L362 L364 L374 L381 L235:L237 L126:L127 L42 L623:L628 L173:L176 L229:L233 L274:L281 L120:L124 L544:L547 L558 L266:L270 L246 L260 L400:L401 L438 L447:L448 L471:L472 L184:L186 L675:L676 L786:L791 L130:L137 L225:L227 L462:L465 L287:L296 L310:L318 L283:L285 L740:L742 L752:L754 L763:L776 L778:L784 L262:L264 L45:L46 L211:L213 L421:L423 L469 L726:L729 L100:L107 I146:J148 H146:H347 I18:K18 I16:K16 I20:L20 I155:L155 I157:L157 I164:L164 I166:L166 I172:L172 I177:L177 I187:L187 I218:L218 I238:L238 I245:L245 I247:L247 I250:L250 I259:L259 I261:L261 I323:L323 I333:L333 I335:L335 I337:L337 I339:L339 I341:L341 I343:L343 I345:L345 I347:L347 I349:L349 I351:L351 I365:L365 I367:L367 I369:L369 I382:L382 I395:L396 I402:L404 I406:L406 I408:L409 I411:L411 I419:L420 I426:L427 I429:L429 I431:L431 I434:L435 I437:L437 I440:L440 I444:L444 I446:L446 I461:L461 I466:L466 I468:L468 I470:L470 I473:L473 I475:L475 I477:L477 I479:L479 I481:L481 I483:L483 I485:L485 I487:L487 I489:L489 I493:L493 I501:L501 I509:L509 I516:L516 I525:L525 I527:L528 I530:L530 I535:L535 I543:L543 I548:L548 I553:L553 I557:L557 I561:L561 I567:L568 I570:L570 I572:L572 I618:L619 I621:L622 I629:L629 I633:L633 I640:L640 I651:L651 I654:L654 I659:L659 I662:L662 I670:L670 I673:L674 I677:L677 I696:L697 I704:L705 I714:L716 I724:L725 I737:L737 I739:L739 I743:L744 I746:L746 I755:L755 I760:L760 I785:L785 I792:L792 I797:L800 I802:L803 I813:L816 I824:L824 I827:L827 F420:F433 F435:F493 I522:L523 I664:L664 I756:J757 F495:F757 L756:L759 H530:H757 L678:L688 L190:L201 I497:L499 K734:L734 K11:L14 I25:L25 I44:L44 I47:L47 I97:L97 I108:L108 I129:L129 I139:L139 I149:L149 I151:L151 I169:L170 I182:K183 I189:L189 I208:L209 I214:L214 I220:L222 I224:L224 I241:L242 I252:L253 I256:L257 I265:L265 I271:L271 I273:L273 I282:L282 I286:L286 I299:L299 I301:L301 I303:L303 I320:L320 I329:L331 I358:L359 I361:L361 I363:L363 I372:L373 I377:L378 I380:L380 I384:L385 I388:L390 I392:L393">
    <cfRule type="expression" dxfId="304" priority="225">
      <formula>AND(#REF!=0,#REF!=1,LEFT($A10,1)="A")</formula>
    </cfRule>
    <cfRule type="expression" dxfId="303" priority="226">
      <formula>#REF!=3</formula>
    </cfRule>
    <cfRule type="expression" dxfId="302" priority="227">
      <formula>#REF!=2</formula>
    </cfRule>
    <cfRule type="expression" dxfId="301" priority="228">
      <formula>AND(#REF!=1,OR(#REF!&lt;&gt;0,LEFT($A10,1)="I",LEFT($A10,1)="C",RIGHT($A10,1)="X"))</formula>
    </cfRule>
    <cfRule type="expression" dxfId="300" priority="229">
      <formula>#REF!=0</formula>
    </cfRule>
  </conditionalFormatting>
  <conditionalFormatting sqref="F10">
    <cfRule type="expression" dxfId="299" priority="230">
      <formula>AND(#REF!=0,#REF!=1,LEFT($A11,1)="A")</formula>
    </cfRule>
    <cfRule type="expression" dxfId="298" priority="231">
      <formula>#REF!=3</formula>
    </cfRule>
    <cfRule type="expression" dxfId="297" priority="232">
      <formula>#REF!=2</formula>
    </cfRule>
    <cfRule type="expression" dxfId="296" priority="233">
      <formula>AND(#REF!=1,OR(#REF!&lt;&gt;0,LEFT($A11,1)="I",LEFT($A11,1)="C",RIGHT($A11,1)="X"))</formula>
    </cfRule>
    <cfRule type="expression" dxfId="295" priority="234">
      <formula>#REF!=0</formula>
    </cfRule>
  </conditionalFormatting>
  <conditionalFormatting sqref="F494">
    <cfRule type="expression" dxfId="294" priority="220">
      <formula>AND(#REF!=0,#REF!=1,LEFT($A494,1)="A")</formula>
    </cfRule>
    <cfRule type="expression" dxfId="293" priority="221">
      <formula>#REF!=3</formula>
    </cfRule>
    <cfRule type="expression" dxfId="292" priority="222">
      <formula>#REF!=2</formula>
    </cfRule>
    <cfRule type="expression" dxfId="291" priority="223">
      <formula>AND(#REF!=1,OR(#REF!&lt;&gt;0,LEFT($A494,1)="I",LEFT($A494,1)="C",RIGHT($A494,1)="X"))</formula>
    </cfRule>
    <cfRule type="expression" dxfId="290" priority="224">
      <formula>#REF!=0</formula>
    </cfRule>
  </conditionalFormatting>
  <conditionalFormatting sqref="F136">
    <cfRule type="expression" dxfId="289" priority="215">
      <formula>AND(#REF!=0,#REF!=1,LEFT($A136,1)="A")</formula>
    </cfRule>
    <cfRule type="expression" dxfId="288" priority="216">
      <formula>#REF!=3</formula>
    </cfRule>
    <cfRule type="expression" dxfId="287" priority="217">
      <formula>#REF!=2</formula>
    </cfRule>
    <cfRule type="expression" dxfId="286" priority="218">
      <formula>AND(#REF!=1,OR(#REF!&lt;&gt;0,LEFT($A136,1)="I",LEFT($A136,1)="C",RIGHT($A136,1)="X"))</formula>
    </cfRule>
    <cfRule type="expression" dxfId="285" priority="219">
      <formula>#REF!=0</formula>
    </cfRule>
  </conditionalFormatting>
  <conditionalFormatting sqref="F137">
    <cfRule type="expression" dxfId="284" priority="210">
      <formula>AND(#REF!=0,#REF!=1,LEFT($A137,1)="A")</formula>
    </cfRule>
    <cfRule type="expression" dxfId="283" priority="211">
      <formula>#REF!=3</formula>
    </cfRule>
    <cfRule type="expression" dxfId="282" priority="212">
      <formula>#REF!=2</formula>
    </cfRule>
    <cfRule type="expression" dxfId="281" priority="213">
      <formula>AND(#REF!=1,OR(#REF!&lt;&gt;0,LEFT($A137,1)="I",LEFT($A137,1)="C",RIGHT($A137,1)="X"))</formula>
    </cfRule>
    <cfRule type="expression" dxfId="280" priority="214">
      <formula>#REF!=0</formula>
    </cfRule>
  </conditionalFormatting>
  <conditionalFormatting sqref="F281">
    <cfRule type="expression" dxfId="279" priority="205">
      <formula>AND(#REF!=0,#REF!=1,LEFT($A281,1)="A")</formula>
    </cfRule>
    <cfRule type="expression" dxfId="278" priority="206">
      <formula>#REF!=3</formula>
    </cfRule>
    <cfRule type="expression" dxfId="277" priority="207">
      <formula>#REF!=2</formula>
    </cfRule>
    <cfRule type="expression" dxfId="276" priority="208">
      <formula>AND(#REF!=1,OR(#REF!&lt;&gt;0,LEFT($A281,1)="I",LEFT($A281,1)="C",RIGHT($A281,1)="X"))</formula>
    </cfRule>
    <cfRule type="expression" dxfId="275" priority="209">
      <formula>#REF!=0</formula>
    </cfRule>
  </conditionalFormatting>
  <conditionalFormatting sqref="F294">
    <cfRule type="expression" dxfId="274" priority="200">
      <formula>AND(#REF!=0,#REF!=1,LEFT($A294,1)="A")</formula>
    </cfRule>
    <cfRule type="expression" dxfId="273" priority="201">
      <formula>#REF!=3</formula>
    </cfRule>
    <cfRule type="expression" dxfId="272" priority="202">
      <formula>#REF!=2</formula>
    </cfRule>
    <cfRule type="expression" dxfId="271" priority="203">
      <formula>AND(#REF!=1,OR(#REF!&lt;&gt;0,LEFT($A294,1)="I",LEFT($A294,1)="C",RIGHT($A294,1)="X"))</formula>
    </cfRule>
    <cfRule type="expression" dxfId="270" priority="204">
      <formula>#REF!=0</formula>
    </cfRule>
  </conditionalFormatting>
  <conditionalFormatting sqref="K10">
    <cfRule type="expression" dxfId="269" priority="195">
      <formula>AND(#REF!=0,#REF!=1,LEFT($A10,1)="A")</formula>
    </cfRule>
    <cfRule type="expression" dxfId="268" priority="196">
      <formula>#REF!=3</formula>
    </cfRule>
    <cfRule type="expression" dxfId="267" priority="197">
      <formula>#REF!=2</formula>
    </cfRule>
    <cfRule type="expression" dxfId="266" priority="198">
      <formula>AND(#REF!=1,OR(#REF!&lt;&gt;0,LEFT($A10,1)="I",LEFT($A10,1)="C",RIGHT($A10,1)="X"))</formula>
    </cfRule>
    <cfRule type="expression" dxfId="265" priority="199">
      <formula>#REF!=0</formula>
    </cfRule>
  </conditionalFormatting>
  <conditionalFormatting sqref="L10">
    <cfRule type="expression" dxfId="264" priority="190">
      <formula>AND(#REF!=0,#REF!=1,LEFT($A10,1)="A")</formula>
    </cfRule>
    <cfRule type="expression" dxfId="263" priority="191">
      <formula>#REF!=3</formula>
    </cfRule>
    <cfRule type="expression" dxfId="262" priority="192">
      <formula>#REF!=2</formula>
    </cfRule>
    <cfRule type="expression" dxfId="261" priority="193">
      <formula>AND(#REF!=1,OR(#REF!&lt;&gt;0,LEFT($A10,1)="I",LEFT($A10,1)="C",RIGHT($A10,1)="X"))</formula>
    </cfRule>
    <cfRule type="expression" dxfId="260" priority="194">
      <formula>#REF!=0</formula>
    </cfRule>
  </conditionalFormatting>
  <conditionalFormatting sqref="L817">
    <cfRule type="expression" dxfId="259" priority="185">
      <formula>AND(#REF!=0,#REF!=1,LEFT($A817,1)="A")</formula>
    </cfRule>
    <cfRule type="expression" dxfId="258" priority="186">
      <formula>#REF!=3</formula>
    </cfRule>
    <cfRule type="expression" dxfId="257" priority="187">
      <formula>#REF!=2</formula>
    </cfRule>
    <cfRule type="expression" dxfId="256" priority="188">
      <formula>AND(#REF!=1,OR(#REF!&lt;&gt;0,LEFT($A817,1)="I",LEFT($A817,1)="C",RIGHT($A817,1)="X"))</formula>
    </cfRule>
    <cfRule type="expression" dxfId="255" priority="189">
      <formula>#REF!=0</formula>
    </cfRule>
  </conditionalFormatting>
  <conditionalFormatting sqref="L243">
    <cfRule type="expression" dxfId="254" priority="180">
      <formula>AND(#REF!=0,#REF!=1,LEFT($A243,1)="A")</formula>
    </cfRule>
    <cfRule type="expression" dxfId="253" priority="181">
      <formula>#REF!=3</formula>
    </cfRule>
    <cfRule type="expression" dxfId="252" priority="182">
      <formula>#REF!=2</formula>
    </cfRule>
    <cfRule type="expression" dxfId="251" priority="183">
      <formula>AND(#REF!=1,OR(#REF!&lt;&gt;0,LEFT($A243,1)="I",LEFT($A243,1)="C",RIGHT($A243,1)="X"))</formula>
    </cfRule>
    <cfRule type="expression" dxfId="250" priority="184">
      <formula>#REF!=0</formula>
    </cfRule>
  </conditionalFormatting>
  <conditionalFormatting sqref="L452">
    <cfRule type="expression" dxfId="249" priority="175">
      <formula>AND(#REF!=0,#REF!=1,LEFT($A452,1)="A")</formula>
    </cfRule>
    <cfRule type="expression" dxfId="248" priority="176">
      <formula>#REF!=3</formula>
    </cfRule>
    <cfRule type="expression" dxfId="247" priority="177">
      <formula>#REF!=2</formula>
    </cfRule>
    <cfRule type="expression" dxfId="246" priority="178">
      <formula>AND(#REF!=1,OR(#REF!&lt;&gt;0,LEFT($A452,1)="I",LEFT($A452,1)="C",RIGHT($A452,1)="X"))</formula>
    </cfRule>
    <cfRule type="expression" dxfId="245" priority="179">
      <formula>#REF!=0</formula>
    </cfRule>
  </conditionalFormatting>
  <conditionalFormatting sqref="L453">
    <cfRule type="expression" dxfId="244" priority="170">
      <formula>AND(#REF!=0,#REF!=1,LEFT($A453,1)="A")</formula>
    </cfRule>
    <cfRule type="expression" dxfId="243" priority="171">
      <formula>#REF!=3</formula>
    </cfRule>
    <cfRule type="expression" dxfId="242" priority="172">
      <formula>#REF!=2</formula>
    </cfRule>
    <cfRule type="expression" dxfId="241" priority="173">
      <formula>AND(#REF!=1,OR(#REF!&lt;&gt;0,LEFT($A453,1)="I",LEFT($A453,1)="C",RIGHT($A453,1)="X"))</formula>
    </cfRule>
    <cfRule type="expression" dxfId="240" priority="174">
      <formula>#REF!=0</formula>
    </cfRule>
  </conditionalFormatting>
  <conditionalFormatting sqref="L455">
    <cfRule type="expression" dxfId="239" priority="165">
      <formula>AND(#REF!=0,#REF!=1,LEFT($A455,1)="A")</formula>
    </cfRule>
    <cfRule type="expression" dxfId="238" priority="166">
      <formula>#REF!=3</formula>
    </cfRule>
    <cfRule type="expression" dxfId="237" priority="167">
      <formula>#REF!=2</formula>
    </cfRule>
    <cfRule type="expression" dxfId="236" priority="168">
      <formula>AND(#REF!=1,OR(#REF!&lt;&gt;0,LEFT($A455,1)="I",LEFT($A455,1)="C",RIGHT($A455,1)="X"))</formula>
    </cfRule>
    <cfRule type="expression" dxfId="235" priority="169">
      <formula>#REF!=0</formula>
    </cfRule>
  </conditionalFormatting>
  <conditionalFormatting sqref="L486">
    <cfRule type="expression" dxfId="234" priority="160">
      <formula>AND(#REF!=0,#REF!=1,LEFT($A486,1)="A")</formula>
    </cfRule>
    <cfRule type="expression" dxfId="233" priority="161">
      <formula>#REF!=3</formula>
    </cfRule>
    <cfRule type="expression" dxfId="232" priority="162">
      <formula>#REF!=2</formula>
    </cfRule>
    <cfRule type="expression" dxfId="231" priority="163">
      <formula>AND(#REF!=1,OR(#REF!&lt;&gt;0,LEFT($A486,1)="I",LEFT($A486,1)="C",RIGHT($A486,1)="X"))</formula>
    </cfRule>
    <cfRule type="expression" dxfId="230" priority="164">
      <formula>#REF!=0</formula>
    </cfRule>
  </conditionalFormatting>
  <conditionalFormatting sqref="H758:J758 F758">
    <cfRule type="expression" dxfId="229" priority="155">
      <formula>AND(#REF!=0,#REF!=1,LEFT($A758,1)="A")</formula>
    </cfRule>
    <cfRule type="expression" dxfId="228" priority="156">
      <formula>#REF!=3</formula>
    </cfRule>
    <cfRule type="expression" dxfId="227" priority="157">
      <formula>#REF!=2</formula>
    </cfRule>
    <cfRule type="expression" dxfId="226" priority="158">
      <formula>AND(#REF!=1,OR(#REF!&lt;&gt;0,LEFT($A758,1)="I",LEFT($A758,1)="C",RIGHT($A758,1)="X"))</formula>
    </cfRule>
    <cfRule type="expression" dxfId="225" priority="159">
      <formula>#REF!=0</formula>
    </cfRule>
  </conditionalFormatting>
  <conditionalFormatting sqref="L26:L28 L43">
    <cfRule type="expression" dxfId="224" priority="149">
      <formula>AND($E26=0,$D26=1,LEFT($F26,1)="A")</formula>
    </cfRule>
    <cfRule type="expression" dxfId="223" priority="151">
      <formula>$D26=3</formula>
    </cfRule>
    <cfRule type="expression" dxfId="222" priority="152">
      <formula>$D26=2</formula>
    </cfRule>
    <cfRule type="expression" dxfId="221" priority="153">
      <formula>AND($D26=1,OR($E26&lt;&gt;0,LEFT($F26,1)="I",LEFT($F26,1)="C",RIGHT($F26,1)="X"))</formula>
    </cfRule>
    <cfRule type="expression" dxfId="220" priority="154">
      <formula>$D26=0</formula>
    </cfRule>
  </conditionalFormatting>
  <conditionalFormatting sqref="L26:L28 L43">
    <cfRule type="expression" dxfId="219" priority="150">
      <formula>$D26=4</formula>
    </cfRule>
  </conditionalFormatting>
  <conditionalFormatting sqref="L30:L41">
    <cfRule type="expression" dxfId="218" priority="143">
      <formula>AND($E30=0,$D30=1,LEFT($F30,1)="A")</formula>
    </cfRule>
    <cfRule type="expression" dxfId="217" priority="145">
      <formula>$D30=3</formula>
    </cfRule>
    <cfRule type="expression" dxfId="216" priority="146">
      <formula>$D30=2</formula>
    </cfRule>
    <cfRule type="expression" dxfId="215" priority="147">
      <formula>AND($D30=1,OR($E30&lt;&gt;0,LEFT($F30,1)="I",LEFT($F30,1)="C",RIGHT($F30,1)="X"))</formula>
    </cfRule>
    <cfRule type="expression" dxfId="214" priority="148">
      <formula>$D30=0</formula>
    </cfRule>
  </conditionalFormatting>
  <conditionalFormatting sqref="L30:L41">
    <cfRule type="expression" dxfId="213" priority="144">
      <formula>$D30=4</formula>
    </cfRule>
  </conditionalFormatting>
  <conditionalFormatting sqref="L48:L88">
    <cfRule type="expression" dxfId="212" priority="137">
      <formula>AND($E48=0,$D48=1,LEFT($F48,1)="A")</formula>
    </cfRule>
    <cfRule type="expression" dxfId="211" priority="139">
      <formula>$D48=3</formula>
    </cfRule>
    <cfRule type="expression" dxfId="210" priority="140">
      <formula>$D48=2</formula>
    </cfRule>
    <cfRule type="expression" dxfId="209" priority="141">
      <formula>AND($D48=1,OR($E48&lt;&gt;0,LEFT($F48,1)="I",LEFT($F48,1)="C",RIGHT($F48,1)="X"))</formula>
    </cfRule>
    <cfRule type="expression" dxfId="208" priority="142">
      <formula>$D48=0</formula>
    </cfRule>
  </conditionalFormatting>
  <conditionalFormatting sqref="L48:L88">
    <cfRule type="expression" dxfId="207" priority="138">
      <formula>$D48=4</formula>
    </cfRule>
  </conditionalFormatting>
  <conditionalFormatting sqref="L89:L95">
    <cfRule type="expression" dxfId="206" priority="131">
      <formula>AND($E89=0,$D89=1,LEFT($F89,1)="A")</formula>
    </cfRule>
    <cfRule type="expression" dxfId="205" priority="133">
      <formula>$D89=3</formula>
    </cfRule>
    <cfRule type="expression" dxfId="204" priority="134">
      <formula>$D89=2</formula>
    </cfRule>
    <cfRule type="expression" dxfId="203" priority="135">
      <formula>AND($D89=1,OR($E89&lt;&gt;0,LEFT($F89,1)="I",LEFT($F89,1)="C",RIGHT($F89,1)="X"))</formula>
    </cfRule>
    <cfRule type="expression" dxfId="202" priority="136">
      <formula>$D89=0</formula>
    </cfRule>
  </conditionalFormatting>
  <conditionalFormatting sqref="L89:L95">
    <cfRule type="expression" dxfId="201" priority="132">
      <formula>$D89=4</formula>
    </cfRule>
  </conditionalFormatting>
  <conditionalFormatting sqref="L110:L112">
    <cfRule type="expression" dxfId="200" priority="125">
      <formula>AND($E110=0,$D110=1,LEFT($F110,1)="A")</formula>
    </cfRule>
    <cfRule type="expression" dxfId="199" priority="127">
      <formula>$D110=3</formula>
    </cfRule>
    <cfRule type="expression" dxfId="198" priority="128">
      <formula>$D110=2</formula>
    </cfRule>
    <cfRule type="expression" dxfId="197" priority="129">
      <formula>AND($D110=1,OR($E110&lt;&gt;0,LEFT($F110,1)="I",LEFT($F110,1)="C",RIGHT($F110,1)="X"))</formula>
    </cfRule>
    <cfRule type="expression" dxfId="196" priority="130">
      <formula>$D110=0</formula>
    </cfRule>
  </conditionalFormatting>
  <conditionalFormatting sqref="L110:L112">
    <cfRule type="expression" dxfId="195" priority="126">
      <formula>$D110=4</formula>
    </cfRule>
  </conditionalFormatting>
  <conditionalFormatting sqref="L119">
    <cfRule type="expression" dxfId="194" priority="119">
      <formula>AND($E119=0,$D119=1,LEFT($F119,1)="A")</formula>
    </cfRule>
    <cfRule type="expression" dxfId="193" priority="121">
      <formula>$D119=3</formula>
    </cfRule>
    <cfRule type="expression" dxfId="192" priority="122">
      <formula>$D119=2</formula>
    </cfRule>
    <cfRule type="expression" dxfId="191" priority="123">
      <formula>AND($D119=1,OR($E119&lt;&gt;0,LEFT($F119,1)="I",LEFT($F119,1)="C",RIGHT($F119,1)="X"))</formula>
    </cfRule>
    <cfRule type="expression" dxfId="190" priority="124">
      <formula>$D119=0</formula>
    </cfRule>
  </conditionalFormatting>
  <conditionalFormatting sqref="L119">
    <cfRule type="expression" dxfId="189" priority="120">
      <formula>$D119=4</formula>
    </cfRule>
  </conditionalFormatting>
  <conditionalFormatting sqref="L125">
    <cfRule type="expression" dxfId="188" priority="113">
      <formula>AND($E125=0,$D125=1,LEFT($F125,1)="A")</formula>
    </cfRule>
    <cfRule type="expression" dxfId="187" priority="115">
      <formula>$D125=3</formula>
    </cfRule>
    <cfRule type="expression" dxfId="186" priority="116">
      <formula>$D125=2</formula>
    </cfRule>
    <cfRule type="expression" dxfId="185" priority="117">
      <formula>AND($D125=1,OR($E125&lt;&gt;0,LEFT($F125,1)="I",LEFT($F125,1)="C",RIGHT($F125,1)="X"))</formula>
    </cfRule>
    <cfRule type="expression" dxfId="184" priority="118">
      <formula>$D125=0</formula>
    </cfRule>
  </conditionalFormatting>
  <conditionalFormatting sqref="L125">
    <cfRule type="expression" dxfId="183" priority="114">
      <formula>$D125=4</formula>
    </cfRule>
  </conditionalFormatting>
  <conditionalFormatting sqref="L146:L148">
    <cfRule type="expression" dxfId="182" priority="107">
      <formula>AND($E146=0,$D146=1,LEFT($F146,1)="A")</formula>
    </cfRule>
    <cfRule type="expression" dxfId="181" priority="109">
      <formula>$D146=3</formula>
    </cfRule>
    <cfRule type="expression" dxfId="180" priority="110">
      <formula>$D146=2</formula>
    </cfRule>
    <cfRule type="expression" dxfId="179" priority="111">
      <formula>AND($D146=1,OR($E146&lt;&gt;0,LEFT($F146,1)="I",LEFT($F146,1)="C",RIGHT($F146,1)="X"))</formula>
    </cfRule>
    <cfRule type="expression" dxfId="178" priority="112">
      <formula>$D146=0</formula>
    </cfRule>
  </conditionalFormatting>
  <conditionalFormatting sqref="L146:L148">
    <cfRule type="expression" dxfId="177" priority="108">
      <formula>$D146=4</formula>
    </cfRule>
  </conditionalFormatting>
  <conditionalFormatting sqref="P7">
    <cfRule type="expression" dxfId="176" priority="102">
      <formula>AND(#REF!=0,#REF!=1,LEFT($A7,1)="A")</formula>
    </cfRule>
    <cfRule type="expression" dxfId="175" priority="103">
      <formula>#REF!=3</formula>
    </cfRule>
    <cfRule type="expression" dxfId="174" priority="104">
      <formula>#REF!=2</formula>
    </cfRule>
    <cfRule type="expression" dxfId="173" priority="105">
      <formula>AND(#REF!=1,OR(#REF!&lt;&gt;0,LEFT($A7,1)="I",LEFT($A7,1)="C",RIGHT($A7,1)="X"))</formula>
    </cfRule>
    <cfRule type="expression" dxfId="172" priority="106">
      <formula>#REF!=0</formula>
    </cfRule>
  </conditionalFormatting>
  <conditionalFormatting sqref="H145:J145">
    <cfRule type="expression" dxfId="171" priority="97">
      <formula>AND(#REF!=0,#REF!=1,LEFT($A145,1)="A")</formula>
    </cfRule>
    <cfRule type="expression" dxfId="170" priority="98">
      <formula>#REF!=3</formula>
    </cfRule>
    <cfRule type="expression" dxfId="169" priority="99">
      <formula>#REF!=2</formula>
    </cfRule>
    <cfRule type="expression" dxfId="168" priority="100">
      <formula>AND(#REF!=1,OR(#REF!&lt;&gt;0,LEFT($A145,1)="I",LEFT($A145,1)="C",RIGHT($A145,1)="X"))</formula>
    </cfRule>
    <cfRule type="expression" dxfId="167" priority="101">
      <formula>#REF!=0</formula>
    </cfRule>
  </conditionalFormatting>
  <conditionalFormatting sqref="P6">
    <cfRule type="expression" dxfId="166" priority="92">
      <formula>AND(#REF!=0,#REF!=1,LEFT($A6,1)="A")</formula>
    </cfRule>
    <cfRule type="expression" dxfId="165" priority="93">
      <formula>#REF!=3</formula>
    </cfRule>
    <cfRule type="expression" dxfId="164" priority="94">
      <formula>#REF!=2</formula>
    </cfRule>
    <cfRule type="expression" dxfId="163" priority="95">
      <formula>AND(#REF!=1,OR(#REF!&lt;&gt;0,LEFT($A6,1)="I",LEFT($A6,1)="C",RIGHT($A6,1)="X"))</formula>
    </cfRule>
    <cfRule type="expression" dxfId="162" priority="96">
      <formula>#REF!=0</formula>
    </cfRule>
  </conditionalFormatting>
  <conditionalFormatting sqref="H529:J529">
    <cfRule type="expression" dxfId="161" priority="87">
      <formula>AND(#REF!=0,#REF!=1,LEFT($A529,1)="A")</formula>
    </cfRule>
    <cfRule type="expression" dxfId="160" priority="88">
      <formula>#REF!=3</formula>
    </cfRule>
    <cfRule type="expression" dxfId="159" priority="89">
      <formula>#REF!=2</formula>
    </cfRule>
    <cfRule type="expression" dxfId="158" priority="90">
      <formula>AND(#REF!=1,OR(#REF!&lt;&gt;0,LEFT($A529,1)="I",LEFT($A529,1)="C",RIGHT($A529,1)="X"))</formula>
    </cfRule>
    <cfRule type="expression" dxfId="157" priority="91">
      <formula>#REF!=0</formula>
    </cfRule>
  </conditionalFormatting>
  <conditionalFormatting sqref="M28:N29 M33:N44 N30:N32">
    <cfRule type="expression" dxfId="156" priority="81">
      <formula>AND($E26=0,$D26=1,LEFT($F26,1)="A")</formula>
    </cfRule>
    <cfRule type="expression" dxfId="155" priority="83">
      <formula>$D26=3</formula>
    </cfRule>
    <cfRule type="expression" dxfId="154" priority="84">
      <formula>$D26=2</formula>
    </cfRule>
    <cfRule type="expression" dxfId="153" priority="85">
      <formula>AND($D26=1,OR($E26&lt;&gt;0,LEFT($F26,1)="I",LEFT($F26,1)="C",RIGHT($F26,1)="X"))</formula>
    </cfRule>
    <cfRule type="expression" dxfId="152" priority="86">
      <formula>$D26=0</formula>
    </cfRule>
  </conditionalFormatting>
  <conditionalFormatting sqref="M28:N29 M33:N44 N30:N32">
    <cfRule type="expression" dxfId="151" priority="82">
      <formula>$D26=4</formula>
    </cfRule>
  </conditionalFormatting>
  <conditionalFormatting sqref="L183">
    <cfRule type="expression" dxfId="150" priority="76">
      <formula>AND(#REF!=0,#REF!=1,LEFT($A183,1)="A")</formula>
    </cfRule>
    <cfRule type="expression" dxfId="149" priority="77">
      <formula>#REF!=3</formula>
    </cfRule>
    <cfRule type="expression" dxfId="148" priority="78">
      <formula>#REF!=2</formula>
    </cfRule>
    <cfRule type="expression" dxfId="147" priority="79">
      <formula>AND(#REF!=1,OR(#REF!&lt;&gt;0,LEFT($A183,1)="I",LEFT($A183,1)="C",RIGHT($A183,1)="X"))</formula>
    </cfRule>
    <cfRule type="expression" dxfId="146" priority="80">
      <formula>#REF!=0</formula>
    </cfRule>
  </conditionalFormatting>
  <conditionalFormatting sqref="F419">
    <cfRule type="expression" dxfId="145" priority="71">
      <formula>AND(#REF!=0,#REF!=1,LEFT($A419,1)="A")</formula>
    </cfRule>
    <cfRule type="expression" dxfId="144" priority="72">
      <formula>#REF!=3</formula>
    </cfRule>
    <cfRule type="expression" dxfId="143" priority="73">
      <formula>#REF!=2</formula>
    </cfRule>
    <cfRule type="expression" dxfId="142" priority="74">
      <formula>AND(#REF!=1,OR(#REF!&lt;&gt;0,LEFT($A419,1)="I",LEFT($A419,1)="C",RIGHT($A419,1)="X"))</formula>
    </cfRule>
    <cfRule type="expression" dxfId="141" priority="75">
      <formula>#REF!=0</formula>
    </cfRule>
  </conditionalFormatting>
  <conditionalFormatting sqref="F434">
    <cfRule type="expression" dxfId="140" priority="66">
      <formula>AND(#REF!=0,#REF!=1,LEFT($A434,1)="A")</formula>
    </cfRule>
    <cfRule type="expression" dxfId="139" priority="67">
      <formula>#REF!=3</formula>
    </cfRule>
    <cfRule type="expression" dxfId="138" priority="68">
      <formula>#REF!=2</formula>
    </cfRule>
    <cfRule type="expression" dxfId="137" priority="69">
      <formula>AND(#REF!=1,OR(#REF!&lt;&gt;0,LEFT($A434,1)="I",LEFT($A434,1)="C",RIGHT($A434,1)="X"))</formula>
    </cfRule>
    <cfRule type="expression" dxfId="136" priority="70">
      <formula>#REF!=0</formula>
    </cfRule>
  </conditionalFormatting>
  <conditionalFormatting sqref="K334">
    <cfRule type="expression" dxfId="135" priority="60">
      <formula>AND($E334=0,$D334=1,LEFT($F334,1)="A")</formula>
    </cfRule>
    <cfRule type="expression" dxfId="134" priority="62">
      <formula>$D334=3</formula>
    </cfRule>
    <cfRule type="expression" dxfId="133" priority="63">
      <formula>$D334=2</formula>
    </cfRule>
    <cfRule type="expression" dxfId="132" priority="64">
      <formula>AND($D334=1,OR($E334&lt;&gt;0,LEFT($F334,1)="I",LEFT($F334,1)="C",RIGHT($F334,1)="X"))</formula>
    </cfRule>
    <cfRule type="expression" dxfId="131" priority="65">
      <formula>$D334=0</formula>
    </cfRule>
  </conditionalFormatting>
  <conditionalFormatting sqref="K334">
    <cfRule type="expression" dxfId="130" priority="61">
      <formula>$D334=4</formula>
    </cfRule>
  </conditionalFormatting>
  <conditionalFormatting sqref="K344">
    <cfRule type="expression" dxfId="129" priority="54">
      <formula>AND($E344=0,$D344=1,LEFT($F344,1)="A")</formula>
    </cfRule>
    <cfRule type="expression" dxfId="128" priority="56">
      <formula>$D344=3</formula>
    </cfRule>
    <cfRule type="expression" dxfId="127" priority="57">
      <formula>$D344=2</formula>
    </cfRule>
    <cfRule type="expression" dxfId="126" priority="58">
      <formula>AND($D344=1,OR($E344&lt;&gt;0,LEFT($F344,1)="I",LEFT($F344,1)="C",RIGHT($F344,1)="X"))</formula>
    </cfRule>
    <cfRule type="expression" dxfId="125" priority="59">
      <formula>$D344=0</formula>
    </cfRule>
  </conditionalFormatting>
  <conditionalFormatting sqref="K344">
    <cfRule type="expression" dxfId="124" priority="55">
      <formula>$D344=4</formula>
    </cfRule>
  </conditionalFormatting>
  <conditionalFormatting sqref="K348">
    <cfRule type="expression" dxfId="123" priority="48">
      <formula>AND($E348=0,$D348=1,LEFT($F348,1)="A")</formula>
    </cfRule>
    <cfRule type="expression" dxfId="122" priority="50">
      <formula>$D348=3</formula>
    </cfRule>
    <cfRule type="expression" dxfId="121" priority="51">
      <formula>$D348=2</formula>
    </cfRule>
    <cfRule type="expression" dxfId="120" priority="52">
      <formula>AND($D348=1,OR($E348&lt;&gt;0,LEFT($F348,1)="I",LEFT($F348,1)="C",RIGHT($F348,1)="X"))</formula>
    </cfRule>
    <cfRule type="expression" dxfId="119" priority="53">
      <formula>$D348=0</formula>
    </cfRule>
  </conditionalFormatting>
  <conditionalFormatting sqref="K348">
    <cfRule type="expression" dxfId="118" priority="49">
      <formula>$D348=4</formula>
    </cfRule>
  </conditionalFormatting>
  <conditionalFormatting sqref="K350">
    <cfRule type="expression" dxfId="117" priority="42">
      <formula>AND($E350=0,$D350=1,LEFT($F350,1)="A")</formula>
    </cfRule>
    <cfRule type="expression" dxfId="116" priority="44">
      <formula>$D350=3</formula>
    </cfRule>
    <cfRule type="expression" dxfId="115" priority="45">
      <formula>$D350=2</formula>
    </cfRule>
    <cfRule type="expression" dxfId="114" priority="46">
      <formula>AND($D350=1,OR($E350&lt;&gt;0,LEFT($F350,1)="I",LEFT($F350,1)="C",RIGHT($F350,1)="X"))</formula>
    </cfRule>
    <cfRule type="expression" dxfId="113" priority="47">
      <formula>$D350=0</formula>
    </cfRule>
  </conditionalFormatting>
  <conditionalFormatting sqref="K350">
    <cfRule type="expression" dxfId="112" priority="43">
      <formula>$D350=4</formula>
    </cfRule>
  </conditionalFormatting>
  <conditionalFormatting sqref="K362">
    <cfRule type="expression" dxfId="111" priority="36">
      <formula>AND($E362=0,$D362=1,LEFT($F362,1)="A")</formula>
    </cfRule>
    <cfRule type="expression" dxfId="110" priority="38">
      <formula>$D362=3</formula>
    </cfRule>
    <cfRule type="expression" dxfId="109" priority="39">
      <formula>$D362=2</formula>
    </cfRule>
    <cfRule type="expression" dxfId="108" priority="40">
      <formula>AND($D362=1,OR($E362&lt;&gt;0,LEFT($F362,1)="I",LEFT($F362,1)="C",RIGHT($F362,1)="X"))</formula>
    </cfRule>
    <cfRule type="expression" dxfId="107" priority="41">
      <formula>$D362=0</formula>
    </cfRule>
  </conditionalFormatting>
  <conditionalFormatting sqref="K362">
    <cfRule type="expression" dxfId="106" priority="37">
      <formula>$D362=4</formula>
    </cfRule>
  </conditionalFormatting>
  <conditionalFormatting sqref="K364">
    <cfRule type="expression" dxfId="105" priority="30">
      <formula>AND($E364=0,$D364=1,LEFT($F364,1)="A")</formula>
    </cfRule>
    <cfRule type="expression" dxfId="104" priority="32">
      <formula>$D364=3</formula>
    </cfRule>
    <cfRule type="expression" dxfId="103" priority="33">
      <formula>$D364=2</formula>
    </cfRule>
    <cfRule type="expression" dxfId="102" priority="34">
      <formula>AND($D364=1,OR($E364&lt;&gt;0,LEFT($F364,1)="I",LEFT($F364,1)="C",RIGHT($F364,1)="X"))</formula>
    </cfRule>
    <cfRule type="expression" dxfId="101" priority="35">
      <formula>$D364=0</formula>
    </cfRule>
  </conditionalFormatting>
  <conditionalFormatting sqref="K364">
    <cfRule type="expression" dxfId="100" priority="31">
      <formula>$D364=4</formula>
    </cfRule>
  </conditionalFormatting>
  <conditionalFormatting sqref="K374">
    <cfRule type="expression" dxfId="99" priority="24">
      <formula>AND($E374=0,$D374=1,LEFT($F374,1)="A")</formula>
    </cfRule>
    <cfRule type="expression" dxfId="98" priority="26">
      <formula>$D374=3</formula>
    </cfRule>
    <cfRule type="expression" dxfId="97" priority="27">
      <formula>$D374=2</formula>
    </cfRule>
    <cfRule type="expression" dxfId="96" priority="28">
      <formula>AND($D374=1,OR($E374&lt;&gt;0,LEFT($F374,1)="I",LEFT($F374,1)="C",RIGHT($F374,1)="X"))</formula>
    </cfRule>
    <cfRule type="expression" dxfId="95" priority="29">
      <formula>$D374=0</formula>
    </cfRule>
  </conditionalFormatting>
  <conditionalFormatting sqref="K374">
    <cfRule type="expression" dxfId="94" priority="25">
      <formula>$D374=4</formula>
    </cfRule>
  </conditionalFormatting>
  <conditionalFormatting sqref="K381">
    <cfRule type="expression" dxfId="93" priority="18">
      <formula>AND($E381=0,$D381=1,LEFT($F381,1)="A")</formula>
    </cfRule>
    <cfRule type="expression" dxfId="92" priority="20">
      <formula>$D381=3</formula>
    </cfRule>
    <cfRule type="expression" dxfId="91" priority="21">
      <formula>$D381=2</formula>
    </cfRule>
    <cfRule type="expression" dxfId="90" priority="22">
      <formula>AND($D381=1,OR($E381&lt;&gt;0,LEFT($F381,1)="I",LEFT($F381,1)="C",RIGHT($F381,1)="X"))</formula>
    </cfRule>
    <cfRule type="expression" dxfId="89" priority="23">
      <formula>$D381=0</formula>
    </cfRule>
  </conditionalFormatting>
  <conditionalFormatting sqref="K381">
    <cfRule type="expression" dxfId="88" priority="19">
      <formula>$D381=4</formula>
    </cfRule>
  </conditionalFormatting>
  <conditionalFormatting sqref="K740">
    <cfRule type="expression" dxfId="87" priority="12">
      <formula>AND($E740=0,$D740=1,LEFT($F740,1)="A")</formula>
    </cfRule>
    <cfRule type="expression" dxfId="86" priority="14">
      <formula>$D740=3</formula>
    </cfRule>
    <cfRule type="expression" dxfId="85" priority="15">
      <formula>$D740=2</formula>
    </cfRule>
    <cfRule type="expression" dxfId="84" priority="16">
      <formula>AND($D740=1,OR($E740&lt;&gt;0,LEFT($F740,1)="I",LEFT($F740,1)="C",RIGHT($F740,1)="X"))</formula>
    </cfRule>
    <cfRule type="expression" dxfId="83" priority="17">
      <formula>$D740=0</formula>
    </cfRule>
  </conditionalFormatting>
  <conditionalFormatting sqref="K740">
    <cfRule type="expression" dxfId="82" priority="13">
      <formula>$D740=4</formula>
    </cfRule>
  </conditionalFormatting>
  <conditionalFormatting sqref="K356:K357">
    <cfRule type="expression" dxfId="81" priority="7">
      <formula>AND(#REF!=0,#REF!=1,LEFT($A356,1)="A")</formula>
    </cfRule>
    <cfRule type="expression" dxfId="80" priority="8">
      <formula>#REF!=3</formula>
    </cfRule>
    <cfRule type="expression" dxfId="79" priority="9">
      <formula>#REF!=2</formula>
    </cfRule>
    <cfRule type="expression" dxfId="78" priority="10">
      <formula>AND(#REF!=1,OR(#REF!&lt;&gt;0,LEFT($A356,1)="I",LEFT($A356,1)="C",RIGHT($A356,1)="X"))</formula>
    </cfRule>
    <cfRule type="expression" dxfId="77" priority="11">
      <formula>#REF!=0</formula>
    </cfRule>
  </conditionalFormatting>
  <conditionalFormatting sqref="Q7:R8">
    <cfRule type="expression" dxfId="76" priority="235">
      <formula>AND(#REF!=0,#REF!=1,LEFT($A6,1)="A")</formula>
    </cfRule>
    <cfRule type="expression" dxfId="75" priority="236">
      <formula>#REF!=3</formula>
    </cfRule>
    <cfRule type="expression" dxfId="74" priority="237">
      <formula>#REF!=2</formula>
    </cfRule>
    <cfRule type="expression" dxfId="73" priority="238">
      <formula>AND(#REF!=1,OR(#REF!&lt;&gt;0,LEFT($A6,1)="I",LEFT($A6,1)="C",RIGHT($A6,1)="X"))</formula>
    </cfRule>
    <cfRule type="expression" dxfId="72" priority="239">
      <formula>#REF!=0</formula>
    </cfRule>
  </conditionalFormatting>
  <conditionalFormatting sqref="M51">
    <cfRule type="expression" dxfId="71" priority="1">
      <formula>AND($E49=0,$D49=1,LEFT($F49,1)="A")</formula>
    </cfRule>
    <cfRule type="expression" dxfId="70" priority="3">
      <formula>$D49=3</formula>
    </cfRule>
    <cfRule type="expression" dxfId="69" priority="4">
      <formula>$D49=2</formula>
    </cfRule>
    <cfRule type="expression" dxfId="68" priority="5">
      <formula>AND($D49=1,OR($E49&lt;&gt;0,LEFT($F49,1)="I",LEFT($F49,1)="C",RIGHT($F49,1)="X"))</formula>
    </cfRule>
    <cfRule type="expression" dxfId="67" priority="6">
      <formula>$D49=0</formula>
    </cfRule>
  </conditionalFormatting>
  <conditionalFormatting sqref="M51">
    <cfRule type="expression" dxfId="66" priority="2">
      <formula>$D49=4</formula>
    </cfRule>
  </conditionalFormatting>
  <pageMargins left="0.16" right="0.16" top="0.12" bottom="0.16" header="0.11" footer="0.16"/>
  <pageSetup paperSize="9" scale="91" fitToHeight="17"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497"/>
  <sheetViews>
    <sheetView showGridLines="0" topLeftCell="A365" workbookViewId="0">
      <selection activeCell="I382" sqref="I382"/>
    </sheetView>
  </sheetViews>
  <sheetFormatPr defaultRowHeight="15" x14ac:dyDescent="0.25"/>
  <cols>
    <col min="1" max="1" width="2.28515625" style="945" customWidth="1"/>
    <col min="2" max="2" width="2" style="945" customWidth="1"/>
    <col min="3" max="3" width="11.42578125" customWidth="1"/>
    <col min="4" max="4" width="33.5703125" customWidth="1"/>
    <col min="5" max="5" width="13.85546875" customWidth="1"/>
    <col min="6" max="6" width="12.28515625" customWidth="1"/>
    <col min="7" max="7" width="19.7109375" hidden="1" customWidth="1"/>
    <col min="8" max="8" width="23.28515625" customWidth="1"/>
    <col min="9" max="19" width="9.140625" customWidth="1"/>
  </cols>
  <sheetData>
    <row r="2" spans="1:19" ht="4.5" customHeight="1" x14ac:dyDescent="0.25"/>
    <row r="3" spans="1:19" ht="29.25" customHeight="1" x14ac:dyDescent="0.25">
      <c r="C3" s="1460" t="s">
        <v>2057</v>
      </c>
      <c r="D3" s="1461"/>
      <c r="E3" s="1461"/>
      <c r="F3" s="1461"/>
      <c r="G3" s="1461"/>
      <c r="H3" s="1462"/>
      <c r="I3" s="733"/>
      <c r="J3" s="733"/>
      <c r="K3" s="733"/>
      <c r="L3" s="733"/>
      <c r="M3" s="733"/>
      <c r="N3" s="733"/>
      <c r="O3" s="733"/>
      <c r="P3" s="733"/>
      <c r="Q3" s="733"/>
      <c r="R3" s="733"/>
      <c r="S3" s="733"/>
    </row>
    <row r="4" spans="1:19" ht="4.5" customHeight="1" x14ac:dyDescent="0.25">
      <c r="C4" s="946"/>
      <c r="D4" s="946"/>
      <c r="E4" s="946"/>
      <c r="F4" s="946"/>
      <c r="G4" s="946"/>
      <c r="I4" s="733"/>
      <c r="J4" s="733"/>
      <c r="K4" s="733"/>
      <c r="L4" s="733"/>
      <c r="M4" s="733"/>
      <c r="N4" s="733"/>
      <c r="O4" s="733"/>
      <c r="P4" s="733"/>
      <c r="Q4" s="733"/>
      <c r="R4" s="733"/>
      <c r="S4" s="733"/>
    </row>
    <row r="5" spans="1:19" ht="12.75" customHeight="1" x14ac:dyDescent="0.25">
      <c r="C5" s="947" t="s">
        <v>2058</v>
      </c>
      <c r="I5" s="948"/>
      <c r="K5" s="733"/>
      <c r="L5" s="733"/>
      <c r="M5" s="733"/>
      <c r="N5" s="733"/>
      <c r="O5" s="733"/>
      <c r="P5" s="733"/>
      <c r="Q5" s="733"/>
      <c r="R5" s="733"/>
      <c r="S5" s="733"/>
    </row>
    <row r="6" spans="1:19" ht="4.5" customHeight="1" x14ac:dyDescent="0.25">
      <c r="C6" s="947"/>
      <c r="I6" s="948"/>
      <c r="K6" s="733"/>
      <c r="L6" s="733"/>
      <c r="M6" s="733"/>
      <c r="N6" s="733"/>
      <c r="O6" s="733"/>
      <c r="P6" s="733"/>
      <c r="Q6" s="733"/>
      <c r="R6" s="733"/>
      <c r="S6" s="733"/>
    </row>
    <row r="7" spans="1:19" ht="12.75" customHeight="1" x14ac:dyDescent="0.25">
      <c r="C7" s="949" t="s">
        <v>2059</v>
      </c>
      <c r="D7" s="947"/>
      <c r="E7" s="947"/>
      <c r="F7" s="947"/>
      <c r="G7" s="947"/>
      <c r="H7" s="947"/>
      <c r="I7" s="948"/>
      <c r="K7" s="733"/>
      <c r="L7" s="733"/>
      <c r="M7" s="733"/>
      <c r="N7" s="733"/>
      <c r="O7" s="733"/>
      <c r="P7" s="733"/>
      <c r="Q7" s="733"/>
      <c r="R7" s="733"/>
      <c r="S7" s="733"/>
    </row>
    <row r="8" spans="1:19" ht="4.5" customHeight="1" x14ac:dyDescent="0.25">
      <c r="C8" s="948"/>
      <c r="D8" s="948"/>
      <c r="E8" s="948"/>
      <c r="F8" s="948"/>
      <c r="G8" s="948"/>
      <c r="H8" s="948"/>
      <c r="I8" s="948"/>
      <c r="K8" s="733"/>
      <c r="L8" s="733"/>
      <c r="M8" s="733"/>
      <c r="N8" s="733"/>
      <c r="O8" s="733"/>
      <c r="P8" s="733"/>
      <c r="Q8" s="733"/>
      <c r="R8" s="733"/>
      <c r="S8" s="733"/>
    </row>
    <row r="9" spans="1:19" ht="57.75" customHeight="1" x14ac:dyDescent="0.25">
      <c r="C9" s="950" t="s">
        <v>2060</v>
      </c>
      <c r="D9" s="950" t="s">
        <v>2061</v>
      </c>
      <c r="E9" s="951"/>
      <c r="F9" s="952"/>
      <c r="G9" s="953" t="s">
        <v>2062</v>
      </c>
      <c r="H9" s="953" t="s">
        <v>2063</v>
      </c>
      <c r="I9" s="954"/>
      <c r="J9" s="954"/>
      <c r="K9" s="733"/>
      <c r="L9" s="733"/>
      <c r="M9" s="733"/>
      <c r="N9" s="733"/>
      <c r="O9" s="733"/>
      <c r="P9" s="733"/>
      <c r="Q9" s="733"/>
      <c r="R9" s="733"/>
      <c r="S9" s="733"/>
    </row>
    <row r="10" spans="1:19" ht="12.75" customHeight="1" x14ac:dyDescent="0.25">
      <c r="A10" s="955">
        <v>1</v>
      </c>
      <c r="B10" s="955">
        <v>4</v>
      </c>
      <c r="C10" s="956" t="s">
        <v>125</v>
      </c>
      <c r="D10" s="957" t="s">
        <v>2064</v>
      </c>
      <c r="E10" s="958"/>
      <c r="F10" s="959"/>
      <c r="G10" s="23">
        <v>-7718184107.8073301</v>
      </c>
      <c r="H10" s="23">
        <f>+G10/1000*-1</f>
        <v>7718184.1078073299</v>
      </c>
      <c r="I10" s="943"/>
      <c r="J10" s="943"/>
      <c r="K10" s="943"/>
      <c r="L10" s="943"/>
      <c r="M10" s="943"/>
      <c r="N10" s="943"/>
      <c r="O10" s="943"/>
      <c r="P10" s="943"/>
      <c r="Q10" s="943"/>
      <c r="R10" s="943"/>
      <c r="S10" s="943"/>
    </row>
    <row r="11" spans="1:19" ht="12.75" customHeight="1" x14ac:dyDescent="0.25">
      <c r="A11" s="955">
        <v>2</v>
      </c>
      <c r="B11" s="955">
        <v>3</v>
      </c>
      <c r="C11" s="956" t="s">
        <v>351</v>
      </c>
      <c r="D11" s="957" t="s">
        <v>352</v>
      </c>
      <c r="E11" s="960"/>
      <c r="F11" s="961"/>
      <c r="G11" s="23">
        <v>-3453995256.1125998</v>
      </c>
      <c r="H11" s="23">
        <f>+G11/1000*-1</f>
        <v>3453995.2561125997</v>
      </c>
      <c r="I11" s="943"/>
      <c r="J11" s="943"/>
      <c r="K11" s="943"/>
      <c r="L11" s="943"/>
      <c r="M11" s="943"/>
      <c r="N11" s="943"/>
      <c r="O11" s="943"/>
      <c r="P11" s="943"/>
      <c r="Q11" s="943"/>
      <c r="R11" s="943"/>
      <c r="S11" s="943"/>
    </row>
    <row r="12" spans="1:19" ht="12.75" customHeight="1" x14ac:dyDescent="0.25">
      <c r="A12" s="955">
        <v>3</v>
      </c>
      <c r="B12" s="955">
        <v>2</v>
      </c>
      <c r="C12" s="956" t="s">
        <v>52</v>
      </c>
      <c r="D12" s="957" t="s">
        <v>353</v>
      </c>
      <c r="E12" s="960"/>
      <c r="F12" s="961"/>
      <c r="G12" s="23">
        <v>-3091567143</v>
      </c>
      <c r="H12" s="23">
        <f t="shared" ref="H12:H75" si="0">+G12/1000*-1</f>
        <v>3091567.1430000002</v>
      </c>
      <c r="I12" s="943"/>
      <c r="J12" s="943"/>
      <c r="K12" s="943"/>
      <c r="L12" s="943"/>
      <c r="M12" s="943"/>
      <c r="N12" s="943"/>
      <c r="O12" s="943"/>
      <c r="P12" s="943"/>
      <c r="Q12" s="943"/>
      <c r="R12" s="943"/>
      <c r="S12" s="943"/>
    </row>
    <row r="13" spans="1:19" ht="12.75" customHeight="1" x14ac:dyDescent="0.25">
      <c r="A13" s="955">
        <v>4</v>
      </c>
      <c r="B13" s="955">
        <v>1</v>
      </c>
      <c r="C13" s="956" t="s">
        <v>2065</v>
      </c>
      <c r="D13" s="957" t="s">
        <v>370</v>
      </c>
      <c r="E13" s="960"/>
      <c r="F13" s="961"/>
      <c r="G13" s="23">
        <v>-10000000</v>
      </c>
      <c r="H13" s="23">
        <f t="shared" si="0"/>
        <v>10000</v>
      </c>
      <c r="I13" s="943"/>
      <c r="J13" s="943"/>
      <c r="K13" s="943"/>
      <c r="L13" s="943"/>
      <c r="M13" s="943"/>
      <c r="N13" s="943"/>
      <c r="O13" s="943"/>
      <c r="P13" s="943"/>
      <c r="Q13" s="943"/>
      <c r="R13" s="943"/>
      <c r="S13" s="943"/>
    </row>
    <row r="14" spans="1:19" ht="12.75" customHeight="1" x14ac:dyDescent="0.25">
      <c r="A14" s="955">
        <v>5</v>
      </c>
      <c r="B14" s="955">
        <v>0</v>
      </c>
      <c r="C14" s="956" t="s">
        <v>2066</v>
      </c>
      <c r="D14" s="957" t="s">
        <v>373</v>
      </c>
      <c r="E14" s="960"/>
      <c r="F14" s="961"/>
      <c r="G14" s="23">
        <v>-10000000</v>
      </c>
      <c r="H14" s="23">
        <f t="shared" si="0"/>
        <v>10000</v>
      </c>
      <c r="I14" s="943"/>
      <c r="J14" s="943"/>
      <c r="K14" s="943"/>
      <c r="L14" s="943"/>
      <c r="M14" s="943"/>
      <c r="N14" s="943"/>
      <c r="O14" s="943"/>
      <c r="P14" s="943"/>
      <c r="Q14" s="943"/>
      <c r="R14" s="943"/>
      <c r="S14" s="943"/>
    </row>
    <row r="15" spans="1:19" ht="12.75" customHeight="1" x14ac:dyDescent="0.25">
      <c r="A15" s="955">
        <v>4</v>
      </c>
      <c r="B15" s="955">
        <v>1</v>
      </c>
      <c r="C15" s="956" t="s">
        <v>2067</v>
      </c>
      <c r="D15" s="957" t="s">
        <v>376</v>
      </c>
      <c r="E15" s="960"/>
      <c r="F15" s="961"/>
      <c r="G15" s="23">
        <v>-3250000</v>
      </c>
      <c r="H15" s="23">
        <f t="shared" si="0"/>
        <v>3250</v>
      </c>
      <c r="I15" s="943"/>
      <c r="J15" s="943"/>
      <c r="K15" s="943"/>
      <c r="L15" s="943"/>
      <c r="M15" s="943"/>
      <c r="N15" s="943"/>
      <c r="O15" s="943"/>
      <c r="P15" s="943"/>
      <c r="Q15" s="943"/>
      <c r="R15" s="943"/>
      <c r="S15" s="943"/>
    </row>
    <row r="16" spans="1:19" ht="12.75" customHeight="1" x14ac:dyDescent="0.25">
      <c r="A16" s="955">
        <v>5</v>
      </c>
      <c r="B16" s="955">
        <v>0</v>
      </c>
      <c r="C16" s="956" t="s">
        <v>2068</v>
      </c>
      <c r="D16" s="957" t="s">
        <v>381</v>
      </c>
      <c r="E16" s="960"/>
      <c r="F16" s="961"/>
      <c r="G16" s="23">
        <v>-550000</v>
      </c>
      <c r="H16" s="23">
        <f t="shared" si="0"/>
        <v>550</v>
      </c>
      <c r="I16" s="943"/>
      <c r="J16" s="943"/>
      <c r="K16" s="943"/>
      <c r="L16" s="943"/>
      <c r="M16" s="943"/>
      <c r="N16" s="943"/>
      <c r="O16" s="943"/>
      <c r="P16" s="943"/>
      <c r="Q16" s="943"/>
      <c r="R16" s="943"/>
      <c r="S16" s="943"/>
    </row>
    <row r="17" spans="1:19" ht="12.75" customHeight="1" x14ac:dyDescent="0.25">
      <c r="A17" s="955">
        <v>5</v>
      </c>
      <c r="B17" s="955">
        <v>0</v>
      </c>
      <c r="C17" s="956" t="s">
        <v>2069</v>
      </c>
      <c r="D17" s="957" t="s">
        <v>384</v>
      </c>
      <c r="E17" s="960"/>
      <c r="F17" s="961"/>
      <c r="G17" s="23">
        <v>-2500000</v>
      </c>
      <c r="H17" s="23">
        <f t="shared" si="0"/>
        <v>2500</v>
      </c>
      <c r="I17" s="943"/>
      <c r="J17" s="943"/>
      <c r="K17" s="943"/>
      <c r="L17" s="943"/>
      <c r="M17" s="943"/>
      <c r="N17" s="943"/>
      <c r="O17" s="943"/>
      <c r="P17" s="943"/>
      <c r="Q17" s="943"/>
      <c r="R17" s="943"/>
      <c r="S17" s="943"/>
    </row>
    <row r="18" spans="1:19" ht="12.75" customHeight="1" x14ac:dyDescent="0.25">
      <c r="A18" s="955">
        <v>5</v>
      </c>
      <c r="B18" s="955">
        <v>0</v>
      </c>
      <c r="C18" s="956" t="s">
        <v>2070</v>
      </c>
      <c r="D18" s="957" t="s">
        <v>386</v>
      </c>
      <c r="E18" s="960"/>
      <c r="F18" s="961"/>
      <c r="G18" s="23">
        <v>-200000</v>
      </c>
      <c r="H18" s="23">
        <f t="shared" si="0"/>
        <v>200</v>
      </c>
      <c r="I18" s="943"/>
      <c r="J18" s="943"/>
      <c r="K18" s="943"/>
      <c r="L18" s="943"/>
      <c r="M18" s="943"/>
      <c r="N18" s="943"/>
      <c r="O18" s="943"/>
      <c r="P18" s="943"/>
      <c r="Q18" s="943"/>
      <c r="R18" s="943"/>
      <c r="S18" s="943"/>
    </row>
    <row r="19" spans="1:19" ht="12.75" customHeight="1" x14ac:dyDescent="0.25">
      <c r="A19" s="955">
        <v>4</v>
      </c>
      <c r="B19" s="955">
        <v>1</v>
      </c>
      <c r="C19" s="956" t="s">
        <v>54</v>
      </c>
      <c r="D19" s="957" t="s">
        <v>391</v>
      </c>
      <c r="E19" s="960"/>
      <c r="F19" s="961"/>
      <c r="G19" s="23">
        <v>-1834014800</v>
      </c>
      <c r="H19" s="23">
        <f t="shared" si="0"/>
        <v>1834014.8</v>
      </c>
      <c r="I19" s="943"/>
      <c r="J19" s="943"/>
      <c r="K19" s="943"/>
      <c r="L19" s="943"/>
      <c r="M19" s="943"/>
      <c r="N19" s="943"/>
      <c r="O19" s="943"/>
      <c r="P19" s="943"/>
      <c r="Q19" s="943"/>
      <c r="R19" s="943"/>
      <c r="S19" s="943"/>
    </row>
    <row r="20" spans="1:19" ht="12.75" customHeight="1" x14ac:dyDescent="0.25">
      <c r="A20" s="955">
        <v>5</v>
      </c>
      <c r="B20" s="955">
        <v>0</v>
      </c>
      <c r="C20" s="956" t="s">
        <v>2071</v>
      </c>
      <c r="D20" s="957" t="s">
        <v>393</v>
      </c>
      <c r="E20" s="960"/>
      <c r="F20" s="961"/>
      <c r="G20" s="23">
        <v>-208038700</v>
      </c>
      <c r="H20" s="23">
        <f t="shared" si="0"/>
        <v>208038.7</v>
      </c>
      <c r="I20" s="943"/>
      <c r="J20" s="943"/>
      <c r="K20" s="943"/>
      <c r="L20" s="943"/>
      <c r="M20" s="943"/>
      <c r="N20" s="943"/>
      <c r="O20" s="943"/>
      <c r="P20" s="943"/>
      <c r="Q20" s="943"/>
      <c r="R20" s="943"/>
      <c r="S20" s="943"/>
    </row>
    <row r="21" spans="1:19" ht="12.75" customHeight="1" x14ac:dyDescent="0.25">
      <c r="A21" s="955">
        <v>5</v>
      </c>
      <c r="B21" s="955">
        <v>0</v>
      </c>
      <c r="C21" s="956" t="s">
        <v>2072</v>
      </c>
      <c r="D21" s="957" t="s">
        <v>395</v>
      </c>
      <c r="E21" s="960"/>
      <c r="F21" s="961"/>
      <c r="G21" s="23">
        <v>-8950000</v>
      </c>
      <c r="H21" s="23">
        <f t="shared" si="0"/>
        <v>8950</v>
      </c>
      <c r="I21" s="943"/>
      <c r="J21" s="943"/>
      <c r="K21" s="943"/>
      <c r="L21" s="943"/>
      <c r="M21" s="943"/>
      <c r="N21" s="943"/>
      <c r="O21" s="943"/>
      <c r="P21" s="943"/>
      <c r="Q21" s="943"/>
      <c r="R21" s="943"/>
      <c r="S21" s="943"/>
    </row>
    <row r="22" spans="1:19" ht="12.75" customHeight="1" x14ac:dyDescent="0.25">
      <c r="A22" s="955">
        <v>5</v>
      </c>
      <c r="B22" s="955">
        <v>0</v>
      </c>
      <c r="C22" s="956" t="s">
        <v>2073</v>
      </c>
      <c r="D22" s="957" t="s">
        <v>397</v>
      </c>
      <c r="E22" s="960"/>
      <c r="F22" s="961"/>
      <c r="G22" s="23">
        <v>-340000</v>
      </c>
      <c r="H22" s="23">
        <f t="shared" si="0"/>
        <v>340</v>
      </c>
      <c r="I22" s="943"/>
      <c r="J22" s="943"/>
      <c r="K22" s="943"/>
      <c r="L22" s="943"/>
      <c r="M22" s="943"/>
      <c r="N22" s="943"/>
      <c r="O22" s="943"/>
      <c r="P22" s="943"/>
      <c r="Q22" s="943"/>
      <c r="R22" s="943"/>
      <c r="S22" s="943"/>
    </row>
    <row r="23" spans="1:19" ht="12.75" customHeight="1" x14ac:dyDescent="0.25">
      <c r="A23" s="955">
        <v>5</v>
      </c>
      <c r="B23" s="955">
        <v>0</v>
      </c>
      <c r="C23" s="956" t="s">
        <v>2074</v>
      </c>
      <c r="D23" s="957" t="s">
        <v>402</v>
      </c>
      <c r="E23" s="960"/>
      <c r="F23" s="961"/>
      <c r="G23" s="23">
        <v>-26020000</v>
      </c>
      <c r="H23" s="23">
        <f t="shared" si="0"/>
        <v>26020</v>
      </c>
      <c r="I23" s="943"/>
      <c r="J23" s="943"/>
      <c r="K23" s="943"/>
      <c r="L23" s="943"/>
      <c r="M23" s="943"/>
      <c r="N23" s="943"/>
      <c r="O23" s="943"/>
      <c r="P23" s="943"/>
      <c r="Q23" s="943"/>
      <c r="R23" s="943"/>
      <c r="S23" s="943"/>
    </row>
    <row r="24" spans="1:19" ht="12.75" customHeight="1" x14ac:dyDescent="0.25">
      <c r="A24" s="955">
        <v>5</v>
      </c>
      <c r="B24" s="955">
        <v>0</v>
      </c>
      <c r="C24" s="956" t="s">
        <v>2075</v>
      </c>
      <c r="D24" s="957" t="s">
        <v>405</v>
      </c>
      <c r="E24" s="960"/>
      <c r="F24" s="961"/>
      <c r="G24" s="23">
        <v>-3571000</v>
      </c>
      <c r="H24" s="23">
        <f t="shared" si="0"/>
        <v>3571</v>
      </c>
      <c r="I24" s="943"/>
      <c r="J24" s="943"/>
      <c r="K24" s="943"/>
      <c r="L24" s="943"/>
      <c r="M24" s="943"/>
      <c r="N24" s="943"/>
      <c r="O24" s="943"/>
      <c r="P24" s="943"/>
      <c r="Q24" s="943"/>
      <c r="R24" s="943"/>
      <c r="S24" s="943"/>
    </row>
    <row r="25" spans="1:19" ht="12.75" customHeight="1" x14ac:dyDescent="0.25">
      <c r="A25" s="955">
        <v>5</v>
      </c>
      <c r="B25" s="955">
        <v>0</v>
      </c>
      <c r="C25" s="956" t="s">
        <v>2076</v>
      </c>
      <c r="D25" s="957" t="s">
        <v>407</v>
      </c>
      <c r="E25" s="960"/>
      <c r="F25" s="961"/>
      <c r="G25" s="23">
        <v>-1805000</v>
      </c>
      <c r="H25" s="23">
        <f t="shared" si="0"/>
        <v>1805</v>
      </c>
      <c r="I25" s="943"/>
      <c r="J25" s="943"/>
      <c r="K25" s="943"/>
      <c r="L25" s="943"/>
      <c r="M25" s="943"/>
      <c r="N25" s="943"/>
      <c r="O25" s="943"/>
      <c r="P25" s="943"/>
      <c r="Q25" s="943"/>
      <c r="R25" s="943"/>
      <c r="S25" s="943"/>
    </row>
    <row r="26" spans="1:19" ht="12.75" customHeight="1" x14ac:dyDescent="0.25">
      <c r="A26" s="955">
        <v>5</v>
      </c>
      <c r="B26" s="955">
        <v>0</v>
      </c>
      <c r="C26" s="956" t="s">
        <v>2077</v>
      </c>
      <c r="D26" s="957" t="s">
        <v>409</v>
      </c>
      <c r="E26" s="960"/>
      <c r="F26" s="961"/>
      <c r="G26" s="23">
        <v>-50793000</v>
      </c>
      <c r="H26" s="23">
        <f t="shared" si="0"/>
        <v>50793</v>
      </c>
      <c r="I26" s="943"/>
      <c r="J26" s="943"/>
      <c r="K26" s="943"/>
      <c r="L26" s="943"/>
      <c r="M26" s="943"/>
      <c r="N26" s="943"/>
      <c r="O26" s="943"/>
      <c r="P26" s="943"/>
      <c r="Q26" s="943"/>
      <c r="R26" s="943"/>
      <c r="S26" s="943"/>
    </row>
    <row r="27" spans="1:19" ht="12.75" customHeight="1" x14ac:dyDescent="0.25">
      <c r="A27" s="955">
        <v>5</v>
      </c>
      <c r="B27" s="955">
        <v>0</v>
      </c>
      <c r="C27" s="956" t="s">
        <v>2078</v>
      </c>
      <c r="D27" s="957" t="s">
        <v>411</v>
      </c>
      <c r="E27" s="960"/>
      <c r="F27" s="961"/>
      <c r="G27" s="23">
        <v>-12149000</v>
      </c>
      <c r="H27" s="23">
        <f t="shared" si="0"/>
        <v>12149</v>
      </c>
      <c r="I27" s="943"/>
      <c r="J27" s="943"/>
      <c r="K27" s="943"/>
      <c r="L27" s="943"/>
      <c r="M27" s="943"/>
      <c r="N27" s="943"/>
      <c r="O27" s="943"/>
      <c r="P27" s="943"/>
      <c r="Q27" s="943"/>
      <c r="R27" s="943"/>
      <c r="S27" s="943"/>
    </row>
    <row r="28" spans="1:19" ht="12.75" customHeight="1" x14ac:dyDescent="0.25">
      <c r="A28" s="955">
        <v>5</v>
      </c>
      <c r="B28" s="955">
        <v>0</v>
      </c>
      <c r="C28" s="956" t="s">
        <v>2079</v>
      </c>
      <c r="D28" s="957" t="s">
        <v>413</v>
      </c>
      <c r="E28" s="960"/>
      <c r="F28" s="961"/>
      <c r="G28" s="23">
        <v>-8640000</v>
      </c>
      <c r="H28" s="23">
        <f t="shared" si="0"/>
        <v>8640</v>
      </c>
      <c r="I28" s="943"/>
      <c r="J28" s="943"/>
      <c r="K28" s="943"/>
      <c r="L28" s="943"/>
      <c r="M28" s="943"/>
      <c r="N28" s="943"/>
      <c r="O28" s="943"/>
      <c r="P28" s="943"/>
      <c r="Q28" s="943"/>
      <c r="R28" s="943"/>
      <c r="S28" s="943"/>
    </row>
    <row r="29" spans="1:19" ht="12.75" customHeight="1" x14ac:dyDescent="0.25">
      <c r="A29" s="955">
        <v>5</v>
      </c>
      <c r="B29" s="955">
        <v>0</v>
      </c>
      <c r="C29" s="956" t="s">
        <v>2080</v>
      </c>
      <c r="D29" s="957" t="s">
        <v>415</v>
      </c>
      <c r="E29" s="960"/>
      <c r="F29" s="961"/>
      <c r="G29" s="23">
        <v>-19475000</v>
      </c>
      <c r="H29" s="23">
        <f t="shared" si="0"/>
        <v>19475</v>
      </c>
      <c r="I29" s="943"/>
      <c r="J29" s="943"/>
      <c r="K29" s="943"/>
      <c r="L29" s="943"/>
      <c r="M29" s="943"/>
      <c r="N29" s="943"/>
      <c r="O29" s="943"/>
      <c r="P29" s="943"/>
      <c r="Q29" s="943"/>
      <c r="R29" s="943"/>
      <c r="S29" s="943"/>
    </row>
    <row r="30" spans="1:19" ht="12.75" customHeight="1" x14ac:dyDescent="0.25">
      <c r="A30" s="955">
        <v>5</v>
      </c>
      <c r="B30" s="955">
        <v>0</v>
      </c>
      <c r="C30" s="956" t="s">
        <v>2081</v>
      </c>
      <c r="D30" s="957" t="s">
        <v>417</v>
      </c>
      <c r="E30" s="960"/>
      <c r="F30" s="961"/>
      <c r="G30" s="23">
        <v>-3455000</v>
      </c>
      <c r="H30" s="23">
        <f t="shared" si="0"/>
        <v>3455</v>
      </c>
      <c r="I30" s="943"/>
      <c r="J30" s="943"/>
      <c r="K30" s="943"/>
      <c r="L30" s="943"/>
      <c r="M30" s="943"/>
      <c r="N30" s="943"/>
      <c r="O30" s="943"/>
      <c r="P30" s="943"/>
      <c r="Q30" s="943"/>
      <c r="R30" s="943"/>
      <c r="S30" s="943"/>
    </row>
    <row r="31" spans="1:19" ht="12.75" customHeight="1" x14ac:dyDescent="0.25">
      <c r="A31" s="955">
        <v>5</v>
      </c>
      <c r="B31" s="955">
        <v>0</v>
      </c>
      <c r="C31" s="956" t="s">
        <v>2082</v>
      </c>
      <c r="D31" s="957" t="s">
        <v>419</v>
      </c>
      <c r="E31" s="960"/>
      <c r="F31" s="961"/>
      <c r="G31" s="23">
        <v>-19969000</v>
      </c>
      <c r="H31" s="23">
        <f t="shared" si="0"/>
        <v>19969</v>
      </c>
      <c r="I31" s="943"/>
      <c r="J31" s="943"/>
      <c r="K31" s="943"/>
      <c r="L31" s="943"/>
      <c r="M31" s="943"/>
      <c r="N31" s="943"/>
      <c r="O31" s="943"/>
      <c r="P31" s="943"/>
      <c r="Q31" s="943"/>
      <c r="R31" s="943"/>
      <c r="S31" s="943"/>
    </row>
    <row r="32" spans="1:19" ht="12.75" customHeight="1" x14ac:dyDescent="0.25">
      <c r="A32" s="955">
        <v>5</v>
      </c>
      <c r="B32" s="955">
        <v>0</v>
      </c>
      <c r="C32" s="956" t="s">
        <v>2083</v>
      </c>
      <c r="D32" s="957" t="s">
        <v>421</v>
      </c>
      <c r="E32" s="960"/>
      <c r="F32" s="961"/>
      <c r="G32" s="23">
        <v>-10522000</v>
      </c>
      <c r="H32" s="23">
        <f t="shared" si="0"/>
        <v>10522</v>
      </c>
      <c r="I32" s="943"/>
      <c r="J32" s="943"/>
      <c r="K32" s="943"/>
      <c r="L32" s="943"/>
      <c r="M32" s="943"/>
      <c r="N32" s="943"/>
      <c r="O32" s="943"/>
      <c r="P32" s="943"/>
      <c r="Q32" s="943"/>
      <c r="R32" s="943"/>
      <c r="S32" s="943"/>
    </row>
    <row r="33" spans="1:19" ht="12.75" customHeight="1" x14ac:dyDescent="0.25">
      <c r="A33" s="955">
        <v>5</v>
      </c>
      <c r="B33" s="955">
        <v>0</v>
      </c>
      <c r="C33" s="956" t="s">
        <v>2084</v>
      </c>
      <c r="D33" s="957" t="s">
        <v>423</v>
      </c>
      <c r="E33" s="960"/>
      <c r="F33" s="961"/>
      <c r="G33" s="23">
        <v>-300000</v>
      </c>
      <c r="H33" s="23">
        <f t="shared" si="0"/>
        <v>300</v>
      </c>
      <c r="I33" s="943"/>
      <c r="J33" s="943"/>
      <c r="K33" s="943"/>
      <c r="L33" s="943"/>
      <c r="M33" s="943"/>
      <c r="N33" s="943"/>
      <c r="O33" s="943"/>
      <c r="P33" s="943"/>
      <c r="Q33" s="943"/>
      <c r="R33" s="943"/>
      <c r="S33" s="943"/>
    </row>
    <row r="34" spans="1:19" ht="12.75" customHeight="1" x14ac:dyDescent="0.25">
      <c r="A34" s="955">
        <v>5</v>
      </c>
      <c r="B34" s="955">
        <v>0</v>
      </c>
      <c r="C34" s="956" t="s">
        <v>55</v>
      </c>
      <c r="D34" s="957" t="s">
        <v>425</v>
      </c>
      <c r="E34" s="960"/>
      <c r="F34" s="961"/>
      <c r="G34" s="23">
        <v>-1340000000</v>
      </c>
      <c r="H34" s="23">
        <f t="shared" si="0"/>
        <v>1340000</v>
      </c>
      <c r="I34" s="943"/>
      <c r="J34" s="943"/>
      <c r="K34" s="943"/>
      <c r="L34" s="943"/>
      <c r="M34" s="943"/>
      <c r="N34" s="943"/>
      <c r="O34" s="943"/>
      <c r="P34" s="943"/>
      <c r="Q34" s="943"/>
      <c r="R34" s="943"/>
      <c r="S34" s="943"/>
    </row>
    <row r="35" spans="1:19" ht="12.75" customHeight="1" x14ac:dyDescent="0.25">
      <c r="A35" s="955">
        <v>5</v>
      </c>
      <c r="B35" s="955">
        <v>0</v>
      </c>
      <c r="C35" s="956" t="s">
        <v>56</v>
      </c>
      <c r="D35" s="957" t="s">
        <v>427</v>
      </c>
      <c r="E35" s="960"/>
      <c r="F35" s="961"/>
      <c r="G35" s="23">
        <v>-114014800</v>
      </c>
      <c r="H35" s="23">
        <f t="shared" si="0"/>
        <v>114014.8</v>
      </c>
      <c r="I35" s="943"/>
      <c r="J35" s="943"/>
      <c r="K35" s="943"/>
      <c r="L35" s="943"/>
      <c r="M35" s="943"/>
      <c r="N35" s="943"/>
      <c r="O35" s="943"/>
      <c r="P35" s="943"/>
      <c r="Q35" s="943"/>
      <c r="R35" s="943"/>
      <c r="S35" s="943"/>
    </row>
    <row r="36" spans="1:19" ht="12.75" customHeight="1" x14ac:dyDescent="0.25">
      <c r="A36" s="955">
        <v>5</v>
      </c>
      <c r="B36" s="955">
        <v>0</v>
      </c>
      <c r="C36" s="956" t="s">
        <v>2085</v>
      </c>
      <c r="D36" s="957" t="s">
        <v>430</v>
      </c>
      <c r="E36" s="960"/>
      <c r="F36" s="961"/>
      <c r="G36" s="23">
        <v>-5932300</v>
      </c>
      <c r="H36" s="23">
        <f t="shared" si="0"/>
        <v>5932.3</v>
      </c>
      <c r="I36" s="943"/>
      <c r="J36" s="943"/>
      <c r="K36" s="943"/>
      <c r="L36" s="943"/>
      <c r="M36" s="943"/>
      <c r="N36" s="943"/>
      <c r="O36" s="943"/>
      <c r="P36" s="943"/>
      <c r="Q36" s="943"/>
      <c r="R36" s="943"/>
      <c r="S36" s="943"/>
    </row>
    <row r="37" spans="1:19" ht="12.75" customHeight="1" x14ac:dyDescent="0.25">
      <c r="A37" s="955">
        <v>5</v>
      </c>
      <c r="B37" s="955">
        <v>0</v>
      </c>
      <c r="C37" s="956" t="s">
        <v>2086</v>
      </c>
      <c r="D37" s="957" t="s">
        <v>434</v>
      </c>
      <c r="E37" s="960"/>
      <c r="F37" s="961"/>
      <c r="G37" s="23">
        <v>-39999.999999999898</v>
      </c>
      <c r="H37" s="23">
        <f t="shared" si="0"/>
        <v>39.999999999999901</v>
      </c>
      <c r="I37" s="943"/>
      <c r="J37" s="943"/>
      <c r="K37" s="943"/>
      <c r="L37" s="943"/>
      <c r="M37" s="943"/>
      <c r="N37" s="943"/>
      <c r="O37" s="943"/>
      <c r="P37" s="943"/>
      <c r="Q37" s="943"/>
      <c r="R37" s="943"/>
      <c r="S37" s="943"/>
    </row>
    <row r="38" spans="1:19" ht="12.75" customHeight="1" x14ac:dyDescent="0.25">
      <c r="A38" s="955">
        <v>4</v>
      </c>
      <c r="B38" s="955">
        <v>1</v>
      </c>
      <c r="C38" s="956" t="s">
        <v>2087</v>
      </c>
      <c r="D38" s="957" t="s">
        <v>436</v>
      </c>
      <c r="E38" s="960"/>
      <c r="F38" s="961"/>
      <c r="G38" s="23">
        <v>-72131000</v>
      </c>
      <c r="H38" s="23">
        <f t="shared" si="0"/>
        <v>72131</v>
      </c>
      <c r="I38" s="943"/>
      <c r="J38" s="943"/>
      <c r="K38" s="943"/>
      <c r="L38" s="943"/>
      <c r="M38" s="943"/>
      <c r="N38" s="943"/>
      <c r="O38" s="943"/>
      <c r="P38" s="943"/>
      <c r="Q38" s="943"/>
      <c r="R38" s="943"/>
      <c r="S38" s="943"/>
    </row>
    <row r="39" spans="1:19" ht="12.75" customHeight="1" x14ac:dyDescent="0.25">
      <c r="A39" s="955">
        <v>5</v>
      </c>
      <c r="B39" s="955">
        <v>0</v>
      </c>
      <c r="C39" s="956" t="s">
        <v>2088</v>
      </c>
      <c r="D39" s="957" t="s">
        <v>439</v>
      </c>
      <c r="E39" s="960"/>
      <c r="F39" s="961"/>
      <c r="G39" s="23">
        <v>-67665000</v>
      </c>
      <c r="H39" s="23">
        <f t="shared" si="0"/>
        <v>67665</v>
      </c>
      <c r="I39" s="943"/>
      <c r="J39" s="943"/>
      <c r="K39" s="943"/>
      <c r="L39" s="943"/>
      <c r="M39" s="943"/>
      <c r="N39" s="943"/>
      <c r="O39" s="943"/>
      <c r="P39" s="943"/>
      <c r="Q39" s="943"/>
      <c r="R39" s="943"/>
      <c r="S39" s="943"/>
    </row>
    <row r="40" spans="1:19" ht="12.75" customHeight="1" x14ac:dyDescent="0.25">
      <c r="A40" s="955">
        <v>5</v>
      </c>
      <c r="B40" s="955">
        <v>0</v>
      </c>
      <c r="C40" s="956" t="s">
        <v>2089</v>
      </c>
      <c r="D40" s="957" t="s">
        <v>442</v>
      </c>
      <c r="E40" s="960"/>
      <c r="F40" s="961"/>
      <c r="G40" s="23">
        <v>-4466000</v>
      </c>
      <c r="H40" s="23">
        <f t="shared" si="0"/>
        <v>4466</v>
      </c>
      <c r="I40" s="943"/>
      <c r="J40" s="943"/>
      <c r="K40" s="943"/>
      <c r="L40" s="943"/>
      <c r="M40" s="943"/>
      <c r="N40" s="943"/>
      <c r="O40" s="943"/>
      <c r="P40" s="943"/>
      <c r="Q40" s="943"/>
      <c r="R40" s="943"/>
      <c r="S40" s="943"/>
    </row>
    <row r="41" spans="1:19" ht="12.75" customHeight="1" x14ac:dyDescent="0.25">
      <c r="A41" s="955">
        <v>4</v>
      </c>
      <c r="B41" s="955">
        <v>1</v>
      </c>
      <c r="C41" s="956" t="s">
        <v>57</v>
      </c>
      <c r="D41" s="957" t="s">
        <v>444</v>
      </c>
      <c r="E41" s="960"/>
      <c r="F41" s="961"/>
      <c r="G41" s="23">
        <v>-1036380000</v>
      </c>
      <c r="H41" s="23">
        <f t="shared" si="0"/>
        <v>1036380</v>
      </c>
      <c r="I41" s="943"/>
      <c r="J41" s="943"/>
      <c r="K41" s="943"/>
      <c r="L41" s="943"/>
      <c r="M41" s="943"/>
      <c r="N41" s="943"/>
      <c r="O41" s="943"/>
      <c r="P41" s="943"/>
      <c r="Q41" s="943"/>
      <c r="R41" s="943"/>
      <c r="S41" s="943"/>
    </row>
    <row r="42" spans="1:19" ht="12.75" customHeight="1" x14ac:dyDescent="0.25">
      <c r="A42" s="955">
        <v>5</v>
      </c>
      <c r="B42" s="955">
        <v>0</v>
      </c>
      <c r="C42" s="956" t="s">
        <v>2090</v>
      </c>
      <c r="D42" s="957" t="s">
        <v>446</v>
      </c>
      <c r="E42" s="960"/>
      <c r="F42" s="961"/>
      <c r="G42" s="23">
        <v>-25126000</v>
      </c>
      <c r="H42" s="23">
        <f t="shared" si="0"/>
        <v>25126</v>
      </c>
      <c r="I42" s="943"/>
      <c r="J42" s="943"/>
      <c r="K42" s="943"/>
      <c r="L42" s="943"/>
      <c r="M42" s="943"/>
      <c r="N42" s="943"/>
      <c r="O42" s="943"/>
      <c r="P42" s="943"/>
      <c r="Q42" s="943"/>
      <c r="R42" s="943"/>
      <c r="S42" s="943"/>
    </row>
    <row r="43" spans="1:19" ht="12.75" customHeight="1" x14ac:dyDescent="0.25">
      <c r="A43" s="955">
        <v>5</v>
      </c>
      <c r="B43" s="955">
        <v>0</v>
      </c>
      <c r="C43" s="956" t="s">
        <v>2091</v>
      </c>
      <c r="D43" s="957" t="s">
        <v>448</v>
      </c>
      <c r="E43" s="960"/>
      <c r="F43" s="961"/>
      <c r="G43" s="23">
        <v>-137500000</v>
      </c>
      <c r="H43" s="23">
        <f t="shared" si="0"/>
        <v>137500</v>
      </c>
      <c r="I43" s="943"/>
      <c r="J43" s="943"/>
      <c r="K43" s="943"/>
      <c r="L43" s="943"/>
      <c r="M43" s="943"/>
      <c r="N43" s="943"/>
      <c r="O43" s="943"/>
      <c r="P43" s="943"/>
      <c r="Q43" s="943"/>
      <c r="R43" s="943"/>
      <c r="S43" s="943"/>
    </row>
    <row r="44" spans="1:19" ht="12.75" customHeight="1" x14ac:dyDescent="0.25">
      <c r="A44" s="955">
        <v>5</v>
      </c>
      <c r="B44" s="955">
        <v>0</v>
      </c>
      <c r="C44" s="956" t="s">
        <v>2092</v>
      </c>
      <c r="D44" s="957" t="s">
        <v>450</v>
      </c>
      <c r="E44" s="960"/>
      <c r="F44" s="961"/>
      <c r="G44" s="23">
        <v>-25850000</v>
      </c>
      <c r="H44" s="23">
        <f t="shared" si="0"/>
        <v>25850</v>
      </c>
      <c r="I44" s="943"/>
      <c r="J44" s="943"/>
      <c r="K44" s="943"/>
      <c r="L44" s="943"/>
      <c r="M44" s="943"/>
      <c r="N44" s="943"/>
      <c r="O44" s="943"/>
      <c r="P44" s="943"/>
      <c r="Q44" s="943"/>
      <c r="R44" s="943"/>
      <c r="S44" s="943"/>
    </row>
    <row r="45" spans="1:19" ht="12.75" customHeight="1" x14ac:dyDescent="0.25">
      <c r="A45" s="955">
        <v>5</v>
      </c>
      <c r="B45" s="955">
        <v>0</v>
      </c>
      <c r="C45" s="956" t="s">
        <v>2093</v>
      </c>
      <c r="D45" s="957" t="s">
        <v>452</v>
      </c>
      <c r="E45" s="960"/>
      <c r="F45" s="961"/>
      <c r="G45" s="23">
        <v>-40631000</v>
      </c>
      <c r="H45" s="23">
        <f t="shared" si="0"/>
        <v>40631</v>
      </c>
      <c r="I45" s="943"/>
      <c r="J45" s="943"/>
      <c r="K45" s="943"/>
      <c r="L45" s="943"/>
      <c r="M45" s="943"/>
      <c r="N45" s="943"/>
      <c r="O45" s="943"/>
      <c r="P45" s="943"/>
      <c r="Q45" s="943"/>
      <c r="R45" s="943"/>
      <c r="S45" s="943"/>
    </row>
    <row r="46" spans="1:19" ht="12.75" customHeight="1" x14ac:dyDescent="0.25">
      <c r="A46" s="955">
        <v>5</v>
      </c>
      <c r="B46" s="955">
        <v>0</v>
      </c>
      <c r="C46" s="956" t="s">
        <v>2094</v>
      </c>
      <c r="D46" s="957" t="s">
        <v>455</v>
      </c>
      <c r="E46" s="960"/>
      <c r="F46" s="961"/>
      <c r="G46" s="23">
        <v>-7999999.9999999898</v>
      </c>
      <c r="H46" s="23">
        <f t="shared" si="0"/>
        <v>7999.99999999999</v>
      </c>
      <c r="I46" s="943"/>
      <c r="J46" s="943"/>
      <c r="K46" s="943"/>
      <c r="L46" s="943"/>
      <c r="M46" s="943"/>
      <c r="N46" s="943"/>
      <c r="O46" s="943"/>
      <c r="P46" s="943"/>
      <c r="Q46" s="943"/>
      <c r="R46" s="943"/>
      <c r="S46" s="943"/>
    </row>
    <row r="47" spans="1:19" ht="12.75" customHeight="1" x14ac:dyDescent="0.25">
      <c r="A47" s="955">
        <v>5</v>
      </c>
      <c r="B47" s="955">
        <v>0</v>
      </c>
      <c r="C47" s="956" t="s">
        <v>2095</v>
      </c>
      <c r="D47" s="957" t="s">
        <v>457</v>
      </c>
      <c r="E47" s="960"/>
      <c r="F47" s="961"/>
      <c r="G47" s="23">
        <v>-25000000</v>
      </c>
      <c r="H47" s="23">
        <f t="shared" si="0"/>
        <v>25000</v>
      </c>
      <c r="I47" s="943"/>
      <c r="J47" s="943"/>
      <c r="K47" s="943"/>
      <c r="L47" s="943"/>
      <c r="M47" s="943"/>
      <c r="N47" s="943"/>
      <c r="O47" s="943"/>
      <c r="P47" s="943"/>
      <c r="Q47" s="943"/>
      <c r="R47" s="943"/>
      <c r="S47" s="943"/>
    </row>
    <row r="48" spans="1:19" ht="12.75" customHeight="1" x14ac:dyDescent="0.25">
      <c r="A48" s="955">
        <v>5</v>
      </c>
      <c r="B48" s="955">
        <v>0</v>
      </c>
      <c r="C48" s="956" t="s">
        <v>2096</v>
      </c>
      <c r="D48" s="957" t="s">
        <v>459</v>
      </c>
      <c r="E48" s="960"/>
      <c r="F48" s="961"/>
      <c r="G48" s="23">
        <v>-800000</v>
      </c>
      <c r="H48" s="23">
        <f t="shared" si="0"/>
        <v>800</v>
      </c>
      <c r="I48" s="943"/>
      <c r="J48" s="943"/>
      <c r="K48" s="943"/>
      <c r="L48" s="943"/>
      <c r="M48" s="943"/>
      <c r="N48" s="943"/>
      <c r="O48" s="943"/>
      <c r="P48" s="943"/>
      <c r="Q48" s="943"/>
      <c r="R48" s="943"/>
      <c r="S48" s="943"/>
    </row>
    <row r="49" spans="1:19" ht="12.75" customHeight="1" x14ac:dyDescent="0.25">
      <c r="A49" s="955">
        <v>5</v>
      </c>
      <c r="B49" s="955">
        <v>0</v>
      </c>
      <c r="C49" s="956" t="s">
        <v>2097</v>
      </c>
      <c r="D49" s="957" t="s">
        <v>461</v>
      </c>
      <c r="E49" s="960"/>
      <c r="F49" s="961"/>
      <c r="G49" s="23">
        <v>-100000</v>
      </c>
      <c r="H49" s="23">
        <f t="shared" si="0"/>
        <v>100</v>
      </c>
      <c r="I49" s="943"/>
      <c r="J49" s="943"/>
      <c r="K49" s="943"/>
      <c r="L49" s="943"/>
      <c r="M49" s="943"/>
      <c r="N49" s="943"/>
      <c r="O49" s="943"/>
      <c r="P49" s="943"/>
      <c r="Q49" s="943"/>
      <c r="R49" s="943"/>
      <c r="S49" s="943"/>
    </row>
    <row r="50" spans="1:19" ht="12.75" customHeight="1" x14ac:dyDescent="0.25">
      <c r="A50" s="955">
        <v>5</v>
      </c>
      <c r="B50" s="955">
        <v>0</v>
      </c>
      <c r="C50" s="956" t="s">
        <v>2098</v>
      </c>
      <c r="D50" s="957" t="s">
        <v>463</v>
      </c>
      <c r="E50" s="960"/>
      <c r="F50" s="961"/>
      <c r="G50" s="23">
        <v>-38667000</v>
      </c>
      <c r="H50" s="23">
        <f t="shared" si="0"/>
        <v>38667</v>
      </c>
      <c r="I50" s="943"/>
      <c r="J50" s="943"/>
      <c r="K50" s="943"/>
      <c r="L50" s="943"/>
      <c r="M50" s="943"/>
      <c r="N50" s="943"/>
      <c r="O50" s="943"/>
      <c r="P50" s="943"/>
      <c r="Q50" s="943"/>
      <c r="R50" s="943"/>
      <c r="S50" s="943"/>
    </row>
    <row r="51" spans="1:19" ht="12.75" customHeight="1" x14ac:dyDescent="0.25">
      <c r="A51" s="955">
        <v>5</v>
      </c>
      <c r="B51" s="955">
        <v>0</v>
      </c>
      <c r="C51" s="956" t="s">
        <v>2099</v>
      </c>
      <c r="D51" s="957" t="s">
        <v>465</v>
      </c>
      <c r="E51" s="960"/>
      <c r="F51" s="961"/>
      <c r="G51" s="23">
        <v>-24954000</v>
      </c>
      <c r="H51" s="23">
        <f t="shared" si="0"/>
        <v>24954</v>
      </c>
      <c r="I51" s="943"/>
      <c r="J51" s="943"/>
      <c r="K51" s="943"/>
      <c r="L51" s="943"/>
      <c r="M51" s="943"/>
      <c r="N51" s="943"/>
      <c r="O51" s="943"/>
      <c r="P51" s="943"/>
      <c r="Q51" s="943"/>
      <c r="R51" s="943"/>
      <c r="S51" s="943"/>
    </row>
    <row r="52" spans="1:19" ht="12.75" customHeight="1" x14ac:dyDescent="0.25">
      <c r="A52" s="955">
        <v>5</v>
      </c>
      <c r="B52" s="955">
        <v>0</v>
      </c>
      <c r="C52" s="956" t="s">
        <v>2100</v>
      </c>
      <c r="D52" s="957" t="s">
        <v>467</v>
      </c>
      <c r="E52" s="960"/>
      <c r="F52" s="961"/>
      <c r="G52" s="23">
        <v>-2200000</v>
      </c>
      <c r="H52" s="23">
        <f t="shared" si="0"/>
        <v>2200</v>
      </c>
      <c r="I52" s="943"/>
      <c r="J52" s="943"/>
      <c r="K52" s="943"/>
      <c r="L52" s="943"/>
      <c r="M52" s="943"/>
      <c r="N52" s="943"/>
      <c r="O52" s="943"/>
      <c r="P52" s="943"/>
      <c r="Q52" s="943"/>
      <c r="R52" s="943"/>
      <c r="S52" s="943"/>
    </row>
    <row r="53" spans="1:19" ht="12.75" customHeight="1" x14ac:dyDescent="0.25">
      <c r="A53" s="955">
        <v>5</v>
      </c>
      <c r="B53" s="955">
        <v>0</v>
      </c>
      <c r="C53" s="956" t="s">
        <v>2101</v>
      </c>
      <c r="D53" s="957" t="s">
        <v>469</v>
      </c>
      <c r="E53" s="960"/>
      <c r="F53" s="961"/>
      <c r="G53" s="23">
        <v>-15000000</v>
      </c>
      <c r="H53" s="23">
        <f t="shared" si="0"/>
        <v>15000</v>
      </c>
      <c r="I53" s="943"/>
      <c r="J53" s="943"/>
      <c r="K53" s="943"/>
      <c r="L53" s="943"/>
      <c r="M53" s="943"/>
      <c r="N53" s="943"/>
      <c r="O53" s="943"/>
      <c r="P53" s="943"/>
      <c r="Q53" s="943"/>
      <c r="R53" s="943"/>
      <c r="S53" s="943"/>
    </row>
    <row r="54" spans="1:19" ht="12.75" customHeight="1" x14ac:dyDescent="0.25">
      <c r="A54" s="955">
        <v>5</v>
      </c>
      <c r="B54" s="955">
        <v>0</v>
      </c>
      <c r="C54" s="956" t="s">
        <v>2102</v>
      </c>
      <c r="D54" s="957" t="s">
        <v>471</v>
      </c>
      <c r="E54" s="960"/>
      <c r="F54" s="961"/>
      <c r="G54" s="23">
        <v>-2160000</v>
      </c>
      <c r="H54" s="23">
        <f t="shared" si="0"/>
        <v>2160</v>
      </c>
      <c r="I54" s="943"/>
      <c r="J54" s="943"/>
      <c r="K54" s="943"/>
      <c r="L54" s="943"/>
      <c r="M54" s="943"/>
      <c r="N54" s="943"/>
      <c r="O54" s="943"/>
      <c r="P54" s="943"/>
      <c r="Q54" s="943"/>
      <c r="R54" s="943"/>
      <c r="S54" s="943"/>
    </row>
    <row r="55" spans="1:19" ht="12.75" customHeight="1" x14ac:dyDescent="0.25">
      <c r="A55" s="955">
        <v>5</v>
      </c>
      <c r="B55" s="955">
        <v>0</v>
      </c>
      <c r="C55" s="956" t="s">
        <v>2103</v>
      </c>
      <c r="D55" s="957" t="s">
        <v>473</v>
      </c>
      <c r="E55" s="960"/>
      <c r="F55" s="961"/>
      <c r="G55" s="23">
        <v>-194610000</v>
      </c>
      <c r="H55" s="23">
        <f t="shared" si="0"/>
        <v>194610</v>
      </c>
      <c r="I55" s="943"/>
      <c r="J55" s="943"/>
      <c r="K55" s="943"/>
      <c r="L55" s="943"/>
      <c r="M55" s="943"/>
      <c r="N55" s="943"/>
      <c r="O55" s="943"/>
      <c r="P55" s="943"/>
      <c r="Q55" s="943"/>
      <c r="R55" s="943"/>
      <c r="S55" s="943"/>
    </row>
    <row r="56" spans="1:19" ht="12.75" customHeight="1" x14ac:dyDescent="0.25">
      <c r="A56" s="955">
        <v>5</v>
      </c>
      <c r="B56" s="955">
        <v>0</v>
      </c>
      <c r="C56" s="956" t="s">
        <v>2104</v>
      </c>
      <c r="D56" s="957" t="s">
        <v>475</v>
      </c>
      <c r="E56" s="960"/>
      <c r="F56" s="961"/>
      <c r="G56" s="23">
        <v>-1120000</v>
      </c>
      <c r="H56" s="23">
        <f t="shared" si="0"/>
        <v>1120</v>
      </c>
      <c r="I56" s="943"/>
      <c r="J56" s="943"/>
      <c r="K56" s="943"/>
      <c r="L56" s="943"/>
      <c r="M56" s="943"/>
      <c r="N56" s="943"/>
      <c r="O56" s="943"/>
      <c r="P56" s="943"/>
      <c r="Q56" s="943"/>
      <c r="R56" s="943"/>
      <c r="S56" s="943"/>
    </row>
    <row r="57" spans="1:19" ht="12.75" customHeight="1" x14ac:dyDescent="0.25">
      <c r="A57" s="955">
        <v>5</v>
      </c>
      <c r="B57" s="955">
        <v>0</v>
      </c>
      <c r="C57" s="956" t="s">
        <v>2105</v>
      </c>
      <c r="D57" s="957" t="s">
        <v>477</v>
      </c>
      <c r="E57" s="960"/>
      <c r="F57" s="961"/>
      <c r="G57" s="23">
        <v>-5992000</v>
      </c>
      <c r="H57" s="23">
        <f t="shared" si="0"/>
        <v>5992</v>
      </c>
      <c r="I57" s="943"/>
      <c r="J57" s="943"/>
      <c r="K57" s="943"/>
      <c r="L57" s="943"/>
      <c r="M57" s="943"/>
      <c r="N57" s="943"/>
      <c r="O57" s="943"/>
      <c r="P57" s="943"/>
      <c r="Q57" s="943"/>
      <c r="R57" s="943"/>
      <c r="S57" s="943"/>
    </row>
    <row r="58" spans="1:19" ht="12.75" customHeight="1" x14ac:dyDescent="0.25">
      <c r="A58" s="955">
        <v>5</v>
      </c>
      <c r="B58" s="955">
        <v>0</v>
      </c>
      <c r="C58" s="956" t="s">
        <v>2106</v>
      </c>
      <c r="D58" s="957" t="s">
        <v>479</v>
      </c>
      <c r="E58" s="960"/>
      <c r="F58" s="961"/>
      <c r="G58" s="23">
        <v>-22772000</v>
      </c>
      <c r="H58" s="23">
        <f t="shared" si="0"/>
        <v>22772</v>
      </c>
      <c r="I58" s="943"/>
      <c r="J58" s="943"/>
      <c r="K58" s="943"/>
      <c r="L58" s="943"/>
      <c r="M58" s="943"/>
      <c r="N58" s="943"/>
      <c r="O58" s="943"/>
      <c r="P58" s="943"/>
      <c r="Q58" s="943"/>
      <c r="R58" s="943"/>
      <c r="S58" s="943"/>
    </row>
    <row r="59" spans="1:19" ht="12.75" customHeight="1" x14ac:dyDescent="0.25">
      <c r="A59" s="955">
        <v>5</v>
      </c>
      <c r="B59" s="955">
        <v>0</v>
      </c>
      <c r="C59" s="956" t="s">
        <v>2107</v>
      </c>
      <c r="D59" s="957" t="s">
        <v>481</v>
      </c>
      <c r="E59" s="960"/>
      <c r="F59" s="961"/>
      <c r="G59" s="23">
        <v>-173045000</v>
      </c>
      <c r="H59" s="23">
        <f t="shared" si="0"/>
        <v>173045</v>
      </c>
      <c r="I59" s="943"/>
      <c r="J59" s="943"/>
      <c r="K59" s="943"/>
      <c r="L59" s="943"/>
      <c r="M59" s="943"/>
      <c r="N59" s="943"/>
      <c r="O59" s="943"/>
      <c r="P59" s="943"/>
      <c r="Q59" s="943"/>
      <c r="R59" s="943"/>
      <c r="S59" s="943"/>
    </row>
    <row r="60" spans="1:19" ht="12.75" customHeight="1" x14ac:dyDescent="0.25">
      <c r="A60" s="955">
        <v>5</v>
      </c>
      <c r="B60" s="955">
        <v>0</v>
      </c>
      <c r="C60" s="956" t="s">
        <v>2108</v>
      </c>
      <c r="D60" s="957" t="s">
        <v>483</v>
      </c>
      <c r="E60" s="960"/>
      <c r="F60" s="961"/>
      <c r="G60" s="23">
        <v>-22621000</v>
      </c>
      <c r="H60" s="23">
        <f t="shared" si="0"/>
        <v>22621</v>
      </c>
      <c r="I60" s="943"/>
      <c r="J60" s="943"/>
      <c r="K60" s="943"/>
      <c r="L60" s="943"/>
      <c r="M60" s="943"/>
      <c r="N60" s="943"/>
      <c r="O60" s="943"/>
      <c r="P60" s="943"/>
      <c r="Q60" s="943"/>
      <c r="R60" s="943"/>
      <c r="S60" s="943"/>
    </row>
    <row r="61" spans="1:19" ht="12.75" customHeight="1" x14ac:dyDescent="0.25">
      <c r="A61" s="955">
        <v>5</v>
      </c>
      <c r="B61" s="955">
        <v>0</v>
      </c>
      <c r="C61" s="956" t="s">
        <v>2109</v>
      </c>
      <c r="D61" s="957" t="s">
        <v>485</v>
      </c>
      <c r="E61" s="960"/>
      <c r="F61" s="961"/>
      <c r="G61" s="23">
        <v>-8767000</v>
      </c>
      <c r="H61" s="23">
        <f t="shared" si="0"/>
        <v>8767</v>
      </c>
      <c r="I61" s="943"/>
      <c r="J61" s="943"/>
      <c r="K61" s="943"/>
      <c r="L61" s="943"/>
      <c r="M61" s="943"/>
      <c r="N61" s="943"/>
      <c r="O61" s="943"/>
      <c r="P61" s="943"/>
      <c r="Q61" s="943"/>
      <c r="R61" s="943"/>
      <c r="S61" s="943"/>
    </row>
    <row r="62" spans="1:19" ht="12.75" customHeight="1" x14ac:dyDescent="0.25">
      <c r="A62" s="955">
        <v>5</v>
      </c>
      <c r="B62" s="955">
        <v>0</v>
      </c>
      <c r="C62" s="956" t="s">
        <v>2110</v>
      </c>
      <c r="D62" s="957" t="s">
        <v>487</v>
      </c>
      <c r="E62" s="960"/>
      <c r="F62" s="961"/>
      <c r="G62" s="23">
        <v>-48839000</v>
      </c>
      <c r="H62" s="23">
        <f t="shared" si="0"/>
        <v>48839</v>
      </c>
      <c r="I62" s="943"/>
      <c r="J62" s="943"/>
      <c r="K62" s="943"/>
      <c r="L62" s="943"/>
      <c r="M62" s="943"/>
      <c r="N62" s="943"/>
      <c r="O62" s="943"/>
      <c r="P62" s="943"/>
      <c r="Q62" s="943"/>
      <c r="R62" s="943"/>
      <c r="S62" s="943"/>
    </row>
    <row r="63" spans="1:19" ht="12.75" customHeight="1" x14ac:dyDescent="0.25">
      <c r="A63" s="955">
        <v>5</v>
      </c>
      <c r="B63" s="955">
        <v>0</v>
      </c>
      <c r="C63" s="956" t="s">
        <v>2111</v>
      </c>
      <c r="D63" s="957" t="s">
        <v>489</v>
      </c>
      <c r="E63" s="960"/>
      <c r="F63" s="961"/>
      <c r="G63" s="23">
        <v>-11048000</v>
      </c>
      <c r="H63" s="23">
        <f t="shared" si="0"/>
        <v>11048</v>
      </c>
      <c r="I63" s="943"/>
      <c r="J63" s="943"/>
      <c r="K63" s="943"/>
      <c r="L63" s="943"/>
      <c r="M63" s="943"/>
      <c r="N63" s="943"/>
      <c r="O63" s="943"/>
      <c r="P63" s="943"/>
      <c r="Q63" s="943"/>
      <c r="R63" s="943"/>
      <c r="S63" s="943"/>
    </row>
    <row r="64" spans="1:19" ht="12.75" customHeight="1" x14ac:dyDescent="0.25">
      <c r="A64" s="955">
        <v>5</v>
      </c>
      <c r="B64" s="955">
        <v>0</v>
      </c>
      <c r="C64" s="956" t="s">
        <v>2112</v>
      </c>
      <c r="D64" s="957" t="s">
        <v>491</v>
      </c>
      <c r="E64" s="960"/>
      <c r="F64" s="961"/>
      <c r="G64" s="23">
        <v>-5807000</v>
      </c>
      <c r="H64" s="23">
        <f t="shared" si="0"/>
        <v>5807</v>
      </c>
      <c r="I64" s="943"/>
      <c r="J64" s="943"/>
      <c r="K64" s="943"/>
      <c r="L64" s="943"/>
      <c r="M64" s="943"/>
      <c r="N64" s="943"/>
      <c r="O64" s="943"/>
      <c r="P64" s="943"/>
      <c r="Q64" s="943"/>
      <c r="R64" s="943"/>
      <c r="S64" s="943"/>
    </row>
    <row r="65" spans="1:19" ht="12.75" customHeight="1" x14ac:dyDescent="0.25">
      <c r="A65" s="955">
        <v>5</v>
      </c>
      <c r="B65" s="955">
        <v>0</v>
      </c>
      <c r="C65" s="956" t="s">
        <v>2113</v>
      </c>
      <c r="D65" s="957" t="s">
        <v>493</v>
      </c>
      <c r="E65" s="960"/>
      <c r="F65" s="961"/>
      <c r="G65" s="23">
        <v>-410000</v>
      </c>
      <c r="H65" s="23">
        <f t="shared" si="0"/>
        <v>410</v>
      </c>
      <c r="I65" s="943"/>
      <c r="J65" s="943"/>
      <c r="K65" s="943"/>
      <c r="L65" s="943"/>
      <c r="M65" s="943"/>
      <c r="N65" s="943"/>
      <c r="O65" s="943"/>
      <c r="P65" s="943"/>
      <c r="Q65" s="943"/>
      <c r="R65" s="943"/>
      <c r="S65" s="943"/>
    </row>
    <row r="66" spans="1:19" ht="12.75" customHeight="1" x14ac:dyDescent="0.25">
      <c r="A66" s="955">
        <v>5</v>
      </c>
      <c r="B66" s="955">
        <v>0</v>
      </c>
      <c r="C66" s="956" t="s">
        <v>2114</v>
      </c>
      <c r="D66" s="957" t="s">
        <v>495</v>
      </c>
      <c r="E66" s="960"/>
      <c r="F66" s="961"/>
      <c r="G66" s="23">
        <v>-8048000</v>
      </c>
      <c r="H66" s="23">
        <f t="shared" si="0"/>
        <v>8048</v>
      </c>
      <c r="I66" s="943"/>
      <c r="J66" s="943"/>
      <c r="K66" s="943"/>
      <c r="L66" s="943"/>
      <c r="M66" s="943"/>
      <c r="N66" s="943"/>
      <c r="O66" s="943"/>
      <c r="P66" s="943"/>
      <c r="Q66" s="943"/>
      <c r="R66" s="943"/>
      <c r="S66" s="943"/>
    </row>
    <row r="67" spans="1:19" ht="12.75" customHeight="1" x14ac:dyDescent="0.25">
      <c r="A67" s="955">
        <v>5</v>
      </c>
      <c r="B67" s="955">
        <v>0</v>
      </c>
      <c r="C67" s="956" t="s">
        <v>2115</v>
      </c>
      <c r="D67" s="957" t="s">
        <v>497</v>
      </c>
      <c r="E67" s="960"/>
      <c r="F67" s="961"/>
      <c r="G67" s="23">
        <v>-402000</v>
      </c>
      <c r="H67" s="23">
        <f t="shared" si="0"/>
        <v>402</v>
      </c>
      <c r="I67" s="943"/>
      <c r="J67" s="943"/>
      <c r="K67" s="943"/>
      <c r="L67" s="943"/>
      <c r="M67" s="943"/>
      <c r="N67" s="943"/>
      <c r="O67" s="943"/>
      <c r="P67" s="943"/>
      <c r="Q67" s="943"/>
      <c r="R67" s="943"/>
      <c r="S67" s="943"/>
    </row>
    <row r="68" spans="1:19" ht="12.75" customHeight="1" x14ac:dyDescent="0.25">
      <c r="A68" s="955">
        <v>5</v>
      </c>
      <c r="B68" s="955">
        <v>0</v>
      </c>
      <c r="C68" s="956" t="s">
        <v>2116</v>
      </c>
      <c r="D68" s="957" t="s">
        <v>499</v>
      </c>
      <c r="E68" s="960"/>
      <c r="F68" s="961"/>
      <c r="G68" s="23">
        <v>-1625000</v>
      </c>
      <c r="H68" s="23">
        <f t="shared" si="0"/>
        <v>1625</v>
      </c>
      <c r="I68" s="943"/>
      <c r="J68" s="943"/>
      <c r="K68" s="943"/>
      <c r="L68" s="943"/>
      <c r="M68" s="943"/>
      <c r="N68" s="943"/>
      <c r="O68" s="943"/>
      <c r="P68" s="943"/>
      <c r="Q68" s="943"/>
      <c r="R68" s="943"/>
      <c r="S68" s="943"/>
    </row>
    <row r="69" spans="1:19" ht="12.75" customHeight="1" x14ac:dyDescent="0.25">
      <c r="A69" s="955">
        <v>5</v>
      </c>
      <c r="B69" s="955">
        <v>0</v>
      </c>
      <c r="C69" s="956" t="s">
        <v>2117</v>
      </c>
      <c r="D69" s="957" t="s">
        <v>501</v>
      </c>
      <c r="E69" s="960"/>
      <c r="F69" s="961"/>
      <c r="G69" s="23">
        <v>-26363000</v>
      </c>
      <c r="H69" s="23">
        <f t="shared" si="0"/>
        <v>26363</v>
      </c>
      <c r="I69" s="943"/>
      <c r="J69" s="943"/>
      <c r="K69" s="943"/>
      <c r="L69" s="943"/>
      <c r="M69" s="943"/>
      <c r="N69" s="943"/>
      <c r="O69" s="943"/>
      <c r="P69" s="943"/>
      <c r="Q69" s="943"/>
      <c r="R69" s="943"/>
      <c r="S69" s="943"/>
    </row>
    <row r="70" spans="1:19" ht="12.75" customHeight="1" x14ac:dyDescent="0.25">
      <c r="A70" s="955">
        <v>5</v>
      </c>
      <c r="B70" s="955">
        <v>0</v>
      </c>
      <c r="C70" s="956" t="s">
        <v>2118</v>
      </c>
      <c r="D70" s="957" t="s">
        <v>503</v>
      </c>
      <c r="E70" s="960"/>
      <c r="F70" s="961"/>
      <c r="G70" s="23">
        <v>-36222000</v>
      </c>
      <c r="H70" s="23">
        <f t="shared" si="0"/>
        <v>36222</v>
      </c>
      <c r="I70" s="943"/>
      <c r="J70" s="943"/>
      <c r="K70" s="943"/>
      <c r="L70" s="943"/>
      <c r="M70" s="943"/>
      <c r="N70" s="943"/>
      <c r="O70" s="943"/>
      <c r="P70" s="943"/>
      <c r="Q70" s="943"/>
      <c r="R70" s="943"/>
      <c r="S70" s="943"/>
    </row>
    <row r="71" spans="1:19" ht="12.75" customHeight="1" x14ac:dyDescent="0.25">
      <c r="A71" s="955">
        <v>5</v>
      </c>
      <c r="B71" s="955">
        <v>0</v>
      </c>
      <c r="C71" s="956" t="s">
        <v>2119</v>
      </c>
      <c r="D71" s="957" t="s">
        <v>505</v>
      </c>
      <c r="E71" s="960"/>
      <c r="F71" s="961"/>
      <c r="G71" s="23">
        <v>-7600000</v>
      </c>
      <c r="H71" s="23">
        <f t="shared" si="0"/>
        <v>7600</v>
      </c>
      <c r="I71" s="943"/>
      <c r="J71" s="943"/>
      <c r="K71" s="943"/>
      <c r="L71" s="943"/>
      <c r="M71" s="943"/>
      <c r="N71" s="943"/>
      <c r="O71" s="943"/>
      <c r="P71" s="943"/>
      <c r="Q71" s="943"/>
      <c r="R71" s="943"/>
      <c r="S71" s="943"/>
    </row>
    <row r="72" spans="1:19" ht="12.75" customHeight="1" x14ac:dyDescent="0.25">
      <c r="A72" s="955">
        <v>5</v>
      </c>
      <c r="B72" s="955">
        <v>0</v>
      </c>
      <c r="C72" s="956" t="s">
        <v>2120</v>
      </c>
      <c r="D72" s="957" t="s">
        <v>507</v>
      </c>
      <c r="E72" s="960"/>
      <c r="F72" s="961"/>
      <c r="G72" s="23">
        <v>-13745000</v>
      </c>
      <c r="H72" s="23">
        <f t="shared" si="0"/>
        <v>13745</v>
      </c>
      <c r="I72" s="943"/>
      <c r="J72" s="943"/>
      <c r="K72" s="943"/>
      <c r="L72" s="943"/>
      <c r="M72" s="943"/>
      <c r="N72" s="943"/>
      <c r="O72" s="943"/>
      <c r="P72" s="943"/>
      <c r="Q72" s="943"/>
      <c r="R72" s="943"/>
      <c r="S72" s="943"/>
    </row>
    <row r="73" spans="1:19" ht="12.75" customHeight="1" x14ac:dyDescent="0.25">
      <c r="A73" s="955">
        <v>5</v>
      </c>
      <c r="B73" s="955">
        <v>0</v>
      </c>
      <c r="C73" s="956" t="s">
        <v>2121</v>
      </c>
      <c r="D73" s="957" t="s">
        <v>509</v>
      </c>
      <c r="E73" s="960"/>
      <c r="F73" s="961"/>
      <c r="G73" s="23">
        <v>-4438000</v>
      </c>
      <c r="H73" s="23">
        <f t="shared" si="0"/>
        <v>4438</v>
      </c>
      <c r="I73" s="943"/>
      <c r="J73" s="943"/>
      <c r="K73" s="943"/>
      <c r="L73" s="943"/>
      <c r="M73" s="943"/>
      <c r="N73" s="943"/>
      <c r="O73" s="943"/>
      <c r="P73" s="943"/>
      <c r="Q73" s="943"/>
      <c r="R73" s="943"/>
      <c r="S73" s="943"/>
    </row>
    <row r="74" spans="1:19" ht="12.75" customHeight="1" x14ac:dyDescent="0.25">
      <c r="A74" s="955">
        <v>5</v>
      </c>
      <c r="B74" s="955">
        <v>0</v>
      </c>
      <c r="C74" s="956" t="s">
        <v>2122</v>
      </c>
      <c r="D74" s="957" t="s">
        <v>511</v>
      </c>
      <c r="E74" s="960"/>
      <c r="F74" s="961"/>
      <c r="G74" s="23">
        <v>-27678000</v>
      </c>
      <c r="H74" s="23">
        <f t="shared" si="0"/>
        <v>27678</v>
      </c>
      <c r="I74" s="943"/>
      <c r="J74" s="943"/>
      <c r="K74" s="943"/>
      <c r="L74" s="943"/>
      <c r="M74" s="943"/>
      <c r="N74" s="943"/>
      <c r="O74" s="943"/>
      <c r="P74" s="943"/>
      <c r="Q74" s="943"/>
      <c r="R74" s="943"/>
      <c r="S74" s="943"/>
    </row>
    <row r="75" spans="1:19" ht="12.75" customHeight="1" x14ac:dyDescent="0.25">
      <c r="A75" s="955">
        <v>5</v>
      </c>
      <c r="B75" s="955">
        <v>0</v>
      </c>
      <c r="C75" s="956" t="s">
        <v>2123</v>
      </c>
      <c r="D75" s="957" t="s">
        <v>513</v>
      </c>
      <c r="E75" s="960"/>
      <c r="F75" s="961"/>
      <c r="G75" s="23">
        <v>-1155000</v>
      </c>
      <c r="H75" s="23">
        <f t="shared" si="0"/>
        <v>1155</v>
      </c>
      <c r="I75" s="943"/>
      <c r="J75" s="943"/>
      <c r="K75" s="943"/>
      <c r="L75" s="943"/>
      <c r="M75" s="943"/>
      <c r="N75" s="943"/>
      <c r="O75" s="943"/>
      <c r="P75" s="943"/>
      <c r="Q75" s="943"/>
      <c r="R75" s="943"/>
      <c r="S75" s="943"/>
    </row>
    <row r="76" spans="1:19" ht="12.75" customHeight="1" x14ac:dyDescent="0.25">
      <c r="A76" s="955">
        <v>5</v>
      </c>
      <c r="B76" s="955">
        <v>0</v>
      </c>
      <c r="C76" s="956" t="s">
        <v>2124</v>
      </c>
      <c r="D76" s="957" t="s">
        <v>515</v>
      </c>
      <c r="E76" s="960"/>
      <c r="F76" s="961"/>
      <c r="G76" s="23">
        <v>-22140000</v>
      </c>
      <c r="H76" s="23">
        <f t="shared" ref="H76:H139" si="1">+G76/1000*-1</f>
        <v>22140</v>
      </c>
      <c r="I76" s="943"/>
      <c r="J76" s="943"/>
      <c r="K76" s="943"/>
      <c r="L76" s="943"/>
      <c r="M76" s="943"/>
      <c r="N76" s="943"/>
      <c r="O76" s="943"/>
      <c r="P76" s="943"/>
      <c r="Q76" s="943"/>
      <c r="R76" s="943"/>
      <c r="S76" s="943"/>
    </row>
    <row r="77" spans="1:19" ht="12.75" customHeight="1" x14ac:dyDescent="0.25">
      <c r="A77" s="955">
        <v>5</v>
      </c>
      <c r="B77" s="955">
        <v>0</v>
      </c>
      <c r="C77" s="956" t="s">
        <v>2125</v>
      </c>
      <c r="D77" s="957" t="s">
        <v>517</v>
      </c>
      <c r="E77" s="960"/>
      <c r="F77" s="961"/>
      <c r="G77" s="23">
        <v>-5913000</v>
      </c>
      <c r="H77" s="23">
        <f t="shared" si="1"/>
        <v>5913</v>
      </c>
      <c r="I77" s="943"/>
      <c r="J77" s="943"/>
      <c r="K77" s="943"/>
      <c r="L77" s="943"/>
      <c r="M77" s="943"/>
      <c r="N77" s="943"/>
      <c r="O77" s="943"/>
      <c r="P77" s="943"/>
      <c r="Q77" s="943"/>
      <c r="R77" s="943"/>
      <c r="S77" s="943"/>
    </row>
    <row r="78" spans="1:19" ht="12.75" customHeight="1" x14ac:dyDescent="0.25">
      <c r="A78" s="955">
        <v>5</v>
      </c>
      <c r="B78" s="955">
        <v>0</v>
      </c>
      <c r="C78" s="956" t="s">
        <v>2126</v>
      </c>
      <c r="D78" s="957" t="s">
        <v>519</v>
      </c>
      <c r="E78" s="960"/>
      <c r="F78" s="961"/>
      <c r="G78" s="23">
        <v>-23052000</v>
      </c>
      <c r="H78" s="23">
        <f t="shared" si="1"/>
        <v>23052</v>
      </c>
      <c r="I78" s="943"/>
      <c r="J78" s="943"/>
      <c r="K78" s="943"/>
      <c r="L78" s="943"/>
      <c r="M78" s="943"/>
      <c r="N78" s="943"/>
      <c r="O78" s="943"/>
      <c r="P78" s="943"/>
      <c r="Q78" s="943"/>
      <c r="R78" s="943"/>
      <c r="S78" s="943"/>
    </row>
    <row r="79" spans="1:19" ht="12.75" customHeight="1" x14ac:dyDescent="0.25">
      <c r="A79" s="955">
        <v>5</v>
      </c>
      <c r="B79" s="955">
        <v>0</v>
      </c>
      <c r="C79" s="956" t="s">
        <v>2127</v>
      </c>
      <c r="D79" s="957" t="s">
        <v>521</v>
      </c>
      <c r="E79" s="960"/>
      <c r="F79" s="961"/>
      <c r="G79" s="23">
        <v>-4330000</v>
      </c>
      <c r="H79" s="23">
        <f t="shared" si="1"/>
        <v>4330</v>
      </c>
      <c r="I79" s="943"/>
      <c r="J79" s="943"/>
      <c r="K79" s="943"/>
      <c r="L79" s="943"/>
      <c r="M79" s="943"/>
      <c r="N79" s="943"/>
      <c r="O79" s="943"/>
      <c r="P79" s="943"/>
      <c r="Q79" s="943"/>
      <c r="R79" s="943"/>
      <c r="S79" s="943"/>
    </row>
    <row r="80" spans="1:19" ht="12.75" customHeight="1" x14ac:dyDescent="0.25">
      <c r="A80" s="955">
        <v>5</v>
      </c>
      <c r="B80" s="955">
        <v>0</v>
      </c>
      <c r="C80" s="956" t="s">
        <v>2128</v>
      </c>
      <c r="D80" s="957" t="s">
        <v>523</v>
      </c>
      <c r="E80" s="960"/>
      <c r="F80" s="961"/>
      <c r="G80" s="23">
        <v>-3270000</v>
      </c>
      <c r="H80" s="23">
        <f t="shared" si="1"/>
        <v>3270</v>
      </c>
      <c r="I80" s="943"/>
      <c r="J80" s="943"/>
      <c r="K80" s="943"/>
      <c r="L80" s="943"/>
      <c r="M80" s="943"/>
      <c r="N80" s="943"/>
      <c r="O80" s="943"/>
      <c r="P80" s="943"/>
      <c r="Q80" s="943"/>
      <c r="R80" s="943"/>
      <c r="S80" s="943"/>
    </row>
    <row r="81" spans="1:19" ht="12.75" customHeight="1" x14ac:dyDescent="0.25">
      <c r="A81" s="955">
        <v>5</v>
      </c>
      <c r="B81" s="955">
        <v>0</v>
      </c>
      <c r="C81" s="956" t="s">
        <v>2129</v>
      </c>
      <c r="D81" s="957" t="s">
        <v>525</v>
      </c>
      <c r="E81" s="960"/>
      <c r="F81" s="961"/>
      <c r="G81" s="23">
        <v>-220000</v>
      </c>
      <c r="H81" s="23">
        <f t="shared" si="1"/>
        <v>220</v>
      </c>
      <c r="I81" s="943"/>
      <c r="J81" s="943"/>
      <c r="K81" s="943"/>
      <c r="L81" s="943"/>
      <c r="M81" s="943"/>
      <c r="N81" s="943"/>
      <c r="O81" s="943"/>
      <c r="P81" s="943"/>
      <c r="Q81" s="943"/>
      <c r="R81" s="943"/>
      <c r="S81" s="943"/>
    </row>
    <row r="82" spans="1:19" ht="12.75" customHeight="1" x14ac:dyDescent="0.25">
      <c r="A82" s="955">
        <v>5</v>
      </c>
      <c r="B82" s="955">
        <v>0</v>
      </c>
      <c r="C82" s="956" t="s">
        <v>2130</v>
      </c>
      <c r="D82" s="957" t="s">
        <v>529</v>
      </c>
      <c r="E82" s="960"/>
      <c r="F82" s="961"/>
      <c r="G82" s="23">
        <v>-2130000</v>
      </c>
      <c r="H82" s="23">
        <f t="shared" si="1"/>
        <v>2130</v>
      </c>
      <c r="I82" s="943"/>
      <c r="J82" s="943"/>
      <c r="K82" s="943"/>
      <c r="L82" s="943"/>
      <c r="M82" s="943"/>
      <c r="N82" s="943"/>
      <c r="O82" s="943"/>
      <c r="P82" s="943"/>
      <c r="Q82" s="943"/>
      <c r="R82" s="943"/>
      <c r="S82" s="943"/>
    </row>
    <row r="83" spans="1:19" ht="12.75" customHeight="1" x14ac:dyDescent="0.25">
      <c r="A83" s="955">
        <v>5</v>
      </c>
      <c r="B83" s="955">
        <v>0</v>
      </c>
      <c r="C83" s="956" t="s">
        <v>2131</v>
      </c>
      <c r="D83" s="957" t="s">
        <v>531</v>
      </c>
      <c r="E83" s="960"/>
      <c r="F83" s="961"/>
      <c r="G83" s="23">
        <v>-4470000</v>
      </c>
      <c r="H83" s="23">
        <f t="shared" si="1"/>
        <v>4470</v>
      </c>
      <c r="I83" s="943"/>
      <c r="J83" s="943"/>
      <c r="K83" s="943"/>
      <c r="L83" s="943"/>
      <c r="M83" s="943"/>
      <c r="N83" s="943"/>
      <c r="O83" s="943"/>
      <c r="P83" s="943"/>
      <c r="Q83" s="943"/>
      <c r="R83" s="943"/>
      <c r="S83" s="943"/>
    </row>
    <row r="84" spans="1:19" ht="12.75" customHeight="1" x14ac:dyDescent="0.25">
      <c r="A84" s="955">
        <v>5</v>
      </c>
      <c r="B84" s="955">
        <v>0</v>
      </c>
      <c r="C84" s="956" t="s">
        <v>2132</v>
      </c>
      <c r="D84" s="957" t="s">
        <v>2133</v>
      </c>
      <c r="E84" s="960"/>
      <c r="F84" s="961"/>
      <c r="G84" s="23">
        <v>-5000</v>
      </c>
      <c r="H84" s="23">
        <f t="shared" si="1"/>
        <v>5</v>
      </c>
      <c r="I84" s="943"/>
      <c r="J84" s="943"/>
      <c r="K84" s="943"/>
      <c r="L84" s="943"/>
      <c r="M84" s="943"/>
      <c r="N84" s="943"/>
      <c r="O84" s="943"/>
      <c r="P84" s="943"/>
      <c r="Q84" s="943"/>
      <c r="R84" s="943"/>
      <c r="S84" s="943"/>
    </row>
    <row r="85" spans="1:19" ht="12.75" customHeight="1" x14ac:dyDescent="0.25">
      <c r="A85" s="955">
        <v>5</v>
      </c>
      <c r="B85" s="955">
        <v>0</v>
      </c>
      <c r="C85" s="956" t="s">
        <v>2134</v>
      </c>
      <c r="D85" s="957" t="s">
        <v>542</v>
      </c>
      <c r="E85" s="960"/>
      <c r="F85" s="961"/>
      <c r="G85" s="23">
        <v>-2555000</v>
      </c>
      <c r="H85" s="23">
        <f t="shared" si="1"/>
        <v>2555</v>
      </c>
      <c r="I85" s="943"/>
      <c r="J85" s="943"/>
      <c r="K85" s="943"/>
      <c r="L85" s="943"/>
      <c r="M85" s="943"/>
      <c r="N85" s="943"/>
      <c r="O85" s="943"/>
      <c r="P85" s="943"/>
      <c r="Q85" s="943"/>
      <c r="R85" s="943"/>
      <c r="S85" s="943"/>
    </row>
    <row r="86" spans="1:19" ht="12.75" customHeight="1" x14ac:dyDescent="0.25">
      <c r="A86" s="955">
        <v>4</v>
      </c>
      <c r="B86" s="955">
        <v>1</v>
      </c>
      <c r="C86" s="956" t="s">
        <v>2135</v>
      </c>
      <c r="D86" s="957" t="s">
        <v>546</v>
      </c>
      <c r="E86" s="960"/>
      <c r="F86" s="961"/>
      <c r="G86" s="23">
        <v>-48155086.999999598</v>
      </c>
      <c r="H86" s="23">
        <f t="shared" si="1"/>
        <v>48155.086999999599</v>
      </c>
      <c r="I86" s="943"/>
      <c r="J86" s="943"/>
      <c r="K86" s="943"/>
      <c r="L86" s="943"/>
      <c r="M86" s="943"/>
      <c r="N86" s="943"/>
      <c r="O86" s="943"/>
      <c r="P86" s="943"/>
      <c r="Q86" s="943"/>
      <c r="R86" s="943"/>
      <c r="S86" s="943"/>
    </row>
    <row r="87" spans="1:19" ht="12.75" customHeight="1" x14ac:dyDescent="0.25">
      <c r="A87" s="955">
        <v>5</v>
      </c>
      <c r="B87" s="955">
        <v>0</v>
      </c>
      <c r="C87" s="956" t="s">
        <v>2136</v>
      </c>
      <c r="D87" s="957" t="s">
        <v>548</v>
      </c>
      <c r="E87" s="960"/>
      <c r="F87" s="961"/>
      <c r="G87" s="23">
        <v>-19815000</v>
      </c>
      <c r="H87" s="23">
        <f t="shared" si="1"/>
        <v>19815</v>
      </c>
      <c r="I87" s="943"/>
      <c r="J87" s="943"/>
      <c r="K87" s="943"/>
      <c r="L87" s="943"/>
      <c r="M87" s="943"/>
      <c r="N87" s="943"/>
      <c r="O87" s="943"/>
      <c r="P87" s="943"/>
      <c r="Q87" s="943"/>
      <c r="R87" s="943"/>
      <c r="S87" s="943"/>
    </row>
    <row r="88" spans="1:19" ht="12.75" customHeight="1" x14ac:dyDescent="0.25">
      <c r="A88" s="955">
        <v>5</v>
      </c>
      <c r="B88" s="955">
        <v>0</v>
      </c>
      <c r="C88" s="956" t="s">
        <v>2137</v>
      </c>
      <c r="D88" s="957" t="s">
        <v>550</v>
      </c>
      <c r="E88" s="960"/>
      <c r="F88" s="961"/>
      <c r="G88" s="23">
        <v>-3959999.9999996098</v>
      </c>
      <c r="H88" s="23">
        <f t="shared" si="1"/>
        <v>3959.9999999996098</v>
      </c>
      <c r="I88" s="943"/>
      <c r="J88" s="943"/>
      <c r="K88" s="943"/>
      <c r="L88" s="943"/>
      <c r="M88" s="943"/>
      <c r="N88" s="943"/>
      <c r="O88" s="943"/>
      <c r="P88" s="943"/>
      <c r="Q88" s="943"/>
      <c r="R88" s="943"/>
      <c r="S88" s="943"/>
    </row>
    <row r="89" spans="1:19" ht="12.75" customHeight="1" x14ac:dyDescent="0.25">
      <c r="A89" s="955">
        <v>5</v>
      </c>
      <c r="B89" s="955">
        <v>0</v>
      </c>
      <c r="C89" s="956" t="s">
        <v>2138</v>
      </c>
      <c r="D89" s="957" t="s">
        <v>552</v>
      </c>
      <c r="E89" s="960"/>
      <c r="F89" s="961"/>
      <c r="G89" s="23">
        <v>-1925000</v>
      </c>
      <c r="H89" s="23">
        <f t="shared" si="1"/>
        <v>1925</v>
      </c>
      <c r="I89" s="943"/>
      <c r="J89" s="943"/>
      <c r="K89" s="943"/>
      <c r="L89" s="943"/>
      <c r="M89" s="943"/>
      <c r="N89" s="943"/>
      <c r="O89" s="943"/>
      <c r="P89" s="943"/>
      <c r="Q89" s="943"/>
      <c r="R89" s="943"/>
      <c r="S89" s="943"/>
    </row>
    <row r="90" spans="1:19" ht="12.75" customHeight="1" x14ac:dyDescent="0.25">
      <c r="A90" s="955">
        <v>5</v>
      </c>
      <c r="B90" s="955">
        <v>0</v>
      </c>
      <c r="C90" s="956" t="s">
        <v>2139</v>
      </c>
      <c r="D90" s="957" t="s">
        <v>554</v>
      </c>
      <c r="E90" s="960"/>
      <c r="F90" s="961"/>
      <c r="G90" s="23">
        <v>-220000</v>
      </c>
      <c r="H90" s="23">
        <f t="shared" si="1"/>
        <v>220</v>
      </c>
      <c r="I90" s="943"/>
      <c r="J90" s="943"/>
      <c r="K90" s="943"/>
      <c r="L90" s="943"/>
      <c r="M90" s="943"/>
      <c r="N90" s="943"/>
      <c r="O90" s="943"/>
      <c r="P90" s="943"/>
      <c r="Q90" s="943"/>
      <c r="R90" s="943"/>
      <c r="S90" s="943"/>
    </row>
    <row r="91" spans="1:19" ht="12.75" customHeight="1" x14ac:dyDescent="0.25">
      <c r="A91" s="955">
        <v>5</v>
      </c>
      <c r="B91" s="955">
        <v>0</v>
      </c>
      <c r="C91" s="956" t="s">
        <v>2140</v>
      </c>
      <c r="D91" s="957" t="s">
        <v>557</v>
      </c>
      <c r="E91" s="960"/>
      <c r="F91" s="961"/>
      <c r="G91" s="23">
        <v>-380000</v>
      </c>
      <c r="H91" s="23">
        <f t="shared" si="1"/>
        <v>380</v>
      </c>
      <c r="I91" s="943"/>
      <c r="J91" s="943"/>
      <c r="K91" s="943"/>
      <c r="L91" s="943"/>
      <c r="M91" s="943"/>
      <c r="N91" s="943"/>
      <c r="O91" s="943"/>
      <c r="P91" s="943"/>
      <c r="Q91" s="943"/>
      <c r="R91" s="943"/>
      <c r="S91" s="943"/>
    </row>
    <row r="92" spans="1:19" ht="12.75" customHeight="1" x14ac:dyDescent="0.25">
      <c r="A92" s="955">
        <v>5</v>
      </c>
      <c r="B92" s="955">
        <v>0</v>
      </c>
      <c r="C92" s="956" t="s">
        <v>2141</v>
      </c>
      <c r="D92" s="957" t="s">
        <v>560</v>
      </c>
      <c r="E92" s="960"/>
      <c r="F92" s="961"/>
      <c r="G92" s="23">
        <v>-30000</v>
      </c>
      <c r="H92" s="23">
        <f t="shared" si="1"/>
        <v>30</v>
      </c>
      <c r="I92" s="943"/>
      <c r="J92" s="943"/>
      <c r="K92" s="943"/>
      <c r="L92" s="943"/>
      <c r="M92" s="943"/>
      <c r="N92" s="943"/>
      <c r="O92" s="943"/>
      <c r="P92" s="943"/>
      <c r="Q92" s="943"/>
      <c r="R92" s="943"/>
      <c r="S92" s="943"/>
    </row>
    <row r="93" spans="1:19" ht="12.75" customHeight="1" x14ac:dyDescent="0.25">
      <c r="A93" s="955">
        <v>5</v>
      </c>
      <c r="B93" s="955">
        <v>0</v>
      </c>
      <c r="C93" s="956" t="s">
        <v>2142</v>
      </c>
      <c r="D93" s="957" t="s">
        <v>562</v>
      </c>
      <c r="E93" s="960"/>
      <c r="F93" s="961"/>
      <c r="G93" s="23">
        <v>-18053510</v>
      </c>
      <c r="H93" s="23">
        <f t="shared" si="1"/>
        <v>18053.509999999998</v>
      </c>
      <c r="I93" s="943"/>
      <c r="J93" s="943"/>
      <c r="K93" s="943"/>
      <c r="L93" s="943"/>
      <c r="M93" s="943"/>
      <c r="N93" s="943"/>
      <c r="O93" s="943"/>
      <c r="P93" s="943"/>
      <c r="Q93" s="943"/>
      <c r="R93" s="943"/>
      <c r="S93" s="943"/>
    </row>
    <row r="94" spans="1:19" ht="12.75" customHeight="1" x14ac:dyDescent="0.25">
      <c r="A94" s="955">
        <v>5</v>
      </c>
      <c r="B94" s="955">
        <v>0</v>
      </c>
      <c r="C94" s="956" t="s">
        <v>2143</v>
      </c>
      <c r="D94" s="957" t="s">
        <v>564</v>
      </c>
      <c r="E94" s="960"/>
      <c r="F94" s="961"/>
      <c r="G94" s="23">
        <v>-1759764</v>
      </c>
      <c r="H94" s="23">
        <f t="shared" si="1"/>
        <v>1759.7639999999999</v>
      </c>
      <c r="I94" s="943"/>
      <c r="J94" s="943"/>
      <c r="K94" s="943"/>
      <c r="L94" s="943"/>
      <c r="M94" s="943"/>
      <c r="N94" s="943"/>
      <c r="O94" s="943"/>
      <c r="P94" s="943"/>
      <c r="Q94" s="943"/>
      <c r="R94" s="943"/>
      <c r="S94" s="943"/>
    </row>
    <row r="95" spans="1:19" ht="12.75" customHeight="1" x14ac:dyDescent="0.25">
      <c r="A95" s="955">
        <v>5</v>
      </c>
      <c r="B95" s="955">
        <v>0</v>
      </c>
      <c r="C95" s="956" t="s">
        <v>2144</v>
      </c>
      <c r="D95" s="957" t="s">
        <v>566</v>
      </c>
      <c r="E95" s="960"/>
      <c r="F95" s="961"/>
      <c r="G95" s="23">
        <v>-458000</v>
      </c>
      <c r="H95" s="23">
        <f t="shared" si="1"/>
        <v>458</v>
      </c>
      <c r="I95" s="943"/>
      <c r="J95" s="943"/>
      <c r="K95" s="943"/>
      <c r="L95" s="943"/>
      <c r="M95" s="943"/>
      <c r="N95" s="943"/>
      <c r="O95" s="943"/>
      <c r="P95" s="943"/>
      <c r="Q95" s="943"/>
      <c r="R95" s="943"/>
      <c r="S95" s="943"/>
    </row>
    <row r="96" spans="1:19" ht="12.75" customHeight="1" x14ac:dyDescent="0.25">
      <c r="A96" s="955">
        <v>5</v>
      </c>
      <c r="B96" s="955">
        <v>0</v>
      </c>
      <c r="C96" s="956" t="s">
        <v>2145</v>
      </c>
      <c r="D96" s="957" t="s">
        <v>568</v>
      </c>
      <c r="E96" s="960"/>
      <c r="F96" s="961"/>
      <c r="G96" s="23">
        <v>-1553813</v>
      </c>
      <c r="H96" s="23">
        <f t="shared" si="1"/>
        <v>1553.8130000000001</v>
      </c>
      <c r="I96" s="943"/>
      <c r="J96" s="943"/>
      <c r="K96" s="943"/>
      <c r="L96" s="943"/>
      <c r="M96" s="943"/>
      <c r="N96" s="943"/>
      <c r="O96" s="943"/>
      <c r="P96" s="943"/>
      <c r="Q96" s="943"/>
      <c r="R96" s="943"/>
      <c r="S96" s="943"/>
    </row>
    <row r="97" spans="1:19" ht="12.75" customHeight="1" x14ac:dyDescent="0.25">
      <c r="A97" s="955">
        <v>4</v>
      </c>
      <c r="B97" s="955">
        <v>1</v>
      </c>
      <c r="C97" s="956" t="s">
        <v>2146</v>
      </c>
      <c r="D97" s="957" t="s">
        <v>570</v>
      </c>
      <c r="E97" s="960"/>
      <c r="F97" s="961"/>
      <c r="G97" s="23">
        <v>-43207590</v>
      </c>
      <c r="H97" s="23">
        <f t="shared" si="1"/>
        <v>43207.59</v>
      </c>
      <c r="I97" s="943"/>
      <c r="J97" s="943"/>
      <c r="K97" s="943"/>
      <c r="L97" s="943"/>
      <c r="M97" s="943"/>
      <c r="N97" s="943"/>
      <c r="O97" s="943"/>
      <c r="P97" s="943"/>
      <c r="Q97" s="943"/>
      <c r="R97" s="943"/>
      <c r="S97" s="943"/>
    </row>
    <row r="98" spans="1:19" ht="12.75" customHeight="1" x14ac:dyDescent="0.25">
      <c r="A98" s="955">
        <v>5</v>
      </c>
      <c r="B98" s="955">
        <v>0</v>
      </c>
      <c r="C98" s="956" t="s">
        <v>2147</v>
      </c>
      <c r="D98" s="957" t="s">
        <v>572</v>
      </c>
      <c r="E98" s="960"/>
      <c r="F98" s="961"/>
      <c r="G98" s="23">
        <v>-1200000</v>
      </c>
      <c r="H98" s="23">
        <f t="shared" si="1"/>
        <v>1200</v>
      </c>
      <c r="I98" s="943"/>
      <c r="J98" s="943"/>
      <c r="K98" s="943"/>
      <c r="L98" s="943"/>
      <c r="M98" s="943"/>
      <c r="N98" s="943"/>
      <c r="O98" s="943"/>
      <c r="P98" s="943"/>
      <c r="Q98" s="943"/>
      <c r="R98" s="943"/>
      <c r="S98" s="943"/>
    </row>
    <row r="99" spans="1:19" ht="12.75" customHeight="1" x14ac:dyDescent="0.25">
      <c r="A99" s="955">
        <v>5</v>
      </c>
      <c r="B99" s="955">
        <v>0</v>
      </c>
      <c r="C99" s="956" t="s">
        <v>2148</v>
      </c>
      <c r="D99" s="957" t="s">
        <v>574</v>
      </c>
      <c r="E99" s="960"/>
      <c r="F99" s="961"/>
      <c r="G99" s="23">
        <v>-2640590</v>
      </c>
      <c r="H99" s="23">
        <f t="shared" si="1"/>
        <v>2640.59</v>
      </c>
      <c r="I99" s="943"/>
      <c r="J99" s="943"/>
      <c r="K99" s="943"/>
      <c r="L99" s="943"/>
      <c r="M99" s="943"/>
      <c r="N99" s="943"/>
      <c r="O99" s="943"/>
      <c r="P99" s="943"/>
      <c r="Q99" s="943"/>
      <c r="R99" s="943"/>
      <c r="S99" s="943"/>
    </row>
    <row r="100" spans="1:19" ht="12.75" customHeight="1" x14ac:dyDescent="0.25">
      <c r="A100" s="955">
        <v>5</v>
      </c>
      <c r="B100" s="955">
        <v>0</v>
      </c>
      <c r="C100" s="956" t="s">
        <v>2149</v>
      </c>
      <c r="D100" s="957" t="s">
        <v>576</v>
      </c>
      <c r="E100" s="960"/>
      <c r="F100" s="961"/>
      <c r="G100" s="23">
        <v>-13236000</v>
      </c>
      <c r="H100" s="23">
        <f t="shared" si="1"/>
        <v>13236</v>
      </c>
      <c r="I100" s="943"/>
      <c r="J100" s="943"/>
      <c r="K100" s="943"/>
      <c r="L100" s="943"/>
      <c r="M100" s="943"/>
      <c r="N100" s="943"/>
      <c r="O100" s="943"/>
      <c r="P100" s="943"/>
      <c r="Q100" s="943"/>
      <c r="R100" s="943"/>
      <c r="S100" s="943"/>
    </row>
    <row r="101" spans="1:19" ht="12.75" customHeight="1" x14ac:dyDescent="0.25">
      <c r="A101" s="955">
        <v>5</v>
      </c>
      <c r="B101" s="955">
        <v>0</v>
      </c>
      <c r="C101" s="956" t="s">
        <v>2150</v>
      </c>
      <c r="D101" s="957" t="s">
        <v>578</v>
      </c>
      <c r="E101" s="960"/>
      <c r="F101" s="961"/>
      <c r="G101" s="23">
        <v>-5781000</v>
      </c>
      <c r="H101" s="23">
        <f t="shared" si="1"/>
        <v>5781</v>
      </c>
      <c r="I101" s="943"/>
      <c r="J101" s="943"/>
      <c r="K101" s="943"/>
      <c r="L101" s="943"/>
      <c r="M101" s="943"/>
      <c r="N101" s="943"/>
      <c r="O101" s="943"/>
      <c r="P101" s="943"/>
      <c r="Q101" s="943"/>
      <c r="R101" s="943"/>
      <c r="S101" s="943"/>
    </row>
    <row r="102" spans="1:19" ht="12.75" customHeight="1" x14ac:dyDescent="0.25">
      <c r="A102" s="955">
        <v>5</v>
      </c>
      <c r="B102" s="955">
        <v>0</v>
      </c>
      <c r="C102" s="956" t="s">
        <v>2151</v>
      </c>
      <c r="D102" s="957" t="s">
        <v>582</v>
      </c>
      <c r="E102" s="960"/>
      <c r="F102" s="961"/>
      <c r="G102" s="23">
        <v>-1603000</v>
      </c>
      <c r="H102" s="23">
        <f t="shared" si="1"/>
        <v>1603</v>
      </c>
      <c r="I102" s="943"/>
      <c r="J102" s="943"/>
      <c r="K102" s="943"/>
      <c r="L102" s="943"/>
      <c r="M102" s="943"/>
      <c r="N102" s="943"/>
      <c r="O102" s="943"/>
      <c r="P102" s="943"/>
      <c r="Q102" s="943"/>
      <c r="R102" s="943"/>
      <c r="S102" s="943"/>
    </row>
    <row r="103" spans="1:19" ht="12.75" customHeight="1" x14ac:dyDescent="0.25">
      <c r="A103" s="955">
        <v>5</v>
      </c>
      <c r="B103" s="955">
        <v>0</v>
      </c>
      <c r="C103" s="956" t="s">
        <v>2152</v>
      </c>
      <c r="D103" s="957" t="s">
        <v>588</v>
      </c>
      <c r="E103" s="960"/>
      <c r="F103" s="961"/>
      <c r="G103" s="23">
        <v>-150000</v>
      </c>
      <c r="H103" s="23">
        <f t="shared" si="1"/>
        <v>150</v>
      </c>
      <c r="I103" s="943"/>
      <c r="J103" s="943"/>
      <c r="K103" s="943"/>
      <c r="L103" s="943"/>
      <c r="M103" s="943"/>
      <c r="N103" s="943"/>
      <c r="O103" s="943"/>
      <c r="P103" s="943"/>
      <c r="Q103" s="943"/>
      <c r="R103" s="943"/>
      <c r="S103" s="943"/>
    </row>
    <row r="104" spans="1:19" ht="12.75" customHeight="1" x14ac:dyDescent="0.25">
      <c r="A104" s="955">
        <v>5</v>
      </c>
      <c r="B104" s="955">
        <v>0</v>
      </c>
      <c r="C104" s="956" t="s">
        <v>2153</v>
      </c>
      <c r="D104" s="957" t="s">
        <v>591</v>
      </c>
      <c r="E104" s="960"/>
      <c r="F104" s="961"/>
      <c r="G104" s="23">
        <v>-2186000</v>
      </c>
      <c r="H104" s="23">
        <f t="shared" si="1"/>
        <v>2186</v>
      </c>
      <c r="I104" s="943"/>
      <c r="J104" s="943"/>
      <c r="K104" s="943"/>
      <c r="L104" s="943"/>
      <c r="M104" s="943"/>
      <c r="N104" s="943"/>
      <c r="O104" s="943"/>
      <c r="P104" s="943"/>
      <c r="Q104" s="943"/>
      <c r="R104" s="943"/>
      <c r="S104" s="943"/>
    </row>
    <row r="105" spans="1:19" ht="12.75" customHeight="1" x14ac:dyDescent="0.25">
      <c r="A105" s="955">
        <v>5</v>
      </c>
      <c r="B105" s="955">
        <v>0</v>
      </c>
      <c r="C105" s="956" t="s">
        <v>2154</v>
      </c>
      <c r="D105" s="957" t="s">
        <v>594</v>
      </c>
      <c r="E105" s="960"/>
      <c r="F105" s="961"/>
      <c r="G105" s="23">
        <v>-200000</v>
      </c>
      <c r="H105" s="23">
        <f t="shared" si="1"/>
        <v>200</v>
      </c>
      <c r="I105" s="943"/>
      <c r="J105" s="943"/>
      <c r="K105" s="943"/>
      <c r="L105" s="943"/>
      <c r="M105" s="943"/>
      <c r="N105" s="943"/>
      <c r="O105" s="943"/>
      <c r="P105" s="943"/>
      <c r="Q105" s="943"/>
      <c r="R105" s="943"/>
      <c r="S105" s="943"/>
    </row>
    <row r="106" spans="1:19" ht="12.75" customHeight="1" x14ac:dyDescent="0.25">
      <c r="A106" s="955">
        <v>5</v>
      </c>
      <c r="B106" s="955">
        <v>0</v>
      </c>
      <c r="C106" s="956" t="s">
        <v>2155</v>
      </c>
      <c r="D106" s="957" t="s">
        <v>596</v>
      </c>
      <c r="E106" s="960"/>
      <c r="F106" s="961"/>
      <c r="G106" s="23">
        <v>-80000</v>
      </c>
      <c r="H106" s="23">
        <f t="shared" si="1"/>
        <v>80</v>
      </c>
      <c r="I106" s="943"/>
      <c r="J106" s="943"/>
      <c r="K106" s="943"/>
      <c r="L106" s="943"/>
      <c r="M106" s="943"/>
      <c r="N106" s="943"/>
      <c r="O106" s="943"/>
      <c r="P106" s="943"/>
      <c r="Q106" s="943"/>
      <c r="R106" s="943"/>
      <c r="S106" s="943"/>
    </row>
    <row r="107" spans="1:19" ht="12.75" customHeight="1" x14ac:dyDescent="0.25">
      <c r="A107" s="955">
        <v>5</v>
      </c>
      <c r="B107" s="955">
        <v>0</v>
      </c>
      <c r="C107" s="956" t="s">
        <v>2156</v>
      </c>
      <c r="D107" s="957" t="s">
        <v>598</v>
      </c>
      <c r="E107" s="960"/>
      <c r="F107" s="961"/>
      <c r="G107" s="23">
        <v>-3147000</v>
      </c>
      <c r="H107" s="23">
        <f t="shared" si="1"/>
        <v>3147</v>
      </c>
      <c r="I107" s="943"/>
      <c r="J107" s="943"/>
      <c r="K107" s="943"/>
      <c r="L107" s="943"/>
      <c r="M107" s="943"/>
      <c r="N107" s="943"/>
      <c r="O107" s="943"/>
      <c r="P107" s="943"/>
      <c r="Q107" s="943"/>
      <c r="R107" s="943"/>
      <c r="S107" s="943"/>
    </row>
    <row r="108" spans="1:19" ht="12.75" customHeight="1" x14ac:dyDescent="0.25">
      <c r="A108" s="955">
        <v>5</v>
      </c>
      <c r="B108" s="955">
        <v>0</v>
      </c>
      <c r="C108" s="956" t="s">
        <v>2157</v>
      </c>
      <c r="D108" s="957" t="s">
        <v>602</v>
      </c>
      <c r="E108" s="960"/>
      <c r="F108" s="961"/>
      <c r="G108" s="23">
        <v>-2000000</v>
      </c>
      <c r="H108" s="23">
        <f t="shared" si="1"/>
        <v>2000</v>
      </c>
      <c r="I108" s="943"/>
      <c r="J108" s="943"/>
      <c r="K108" s="943"/>
      <c r="L108" s="943"/>
      <c r="M108" s="943"/>
      <c r="N108" s="943"/>
      <c r="O108" s="943"/>
      <c r="P108" s="943"/>
      <c r="Q108" s="943"/>
      <c r="R108" s="943"/>
      <c r="S108" s="943"/>
    </row>
    <row r="109" spans="1:19" ht="12.75" customHeight="1" x14ac:dyDescent="0.25">
      <c r="A109" s="955">
        <v>5</v>
      </c>
      <c r="B109" s="955">
        <v>0</v>
      </c>
      <c r="C109" s="956" t="s">
        <v>2158</v>
      </c>
      <c r="D109" s="957" t="s">
        <v>605</v>
      </c>
      <c r="E109" s="960"/>
      <c r="F109" s="961"/>
      <c r="G109" s="23">
        <v>-450000</v>
      </c>
      <c r="H109" s="23">
        <f t="shared" si="1"/>
        <v>450</v>
      </c>
      <c r="I109" s="943"/>
      <c r="J109" s="943"/>
      <c r="K109" s="943"/>
      <c r="L109" s="943"/>
      <c r="M109" s="943"/>
      <c r="N109" s="943"/>
      <c r="O109" s="943"/>
      <c r="P109" s="943"/>
      <c r="Q109" s="943"/>
      <c r="R109" s="943"/>
      <c r="S109" s="943"/>
    </row>
    <row r="110" spans="1:19" ht="12.75" customHeight="1" x14ac:dyDescent="0.25">
      <c r="A110" s="955">
        <v>5</v>
      </c>
      <c r="B110" s="955">
        <v>0</v>
      </c>
      <c r="C110" s="956" t="s">
        <v>2159</v>
      </c>
      <c r="D110" s="957" t="s">
        <v>2160</v>
      </c>
      <c r="E110" s="960"/>
      <c r="F110" s="961"/>
      <c r="G110" s="23">
        <v>-300000</v>
      </c>
      <c r="H110" s="23">
        <f t="shared" si="1"/>
        <v>300</v>
      </c>
      <c r="I110" s="943"/>
      <c r="J110" s="943"/>
      <c r="K110" s="943"/>
      <c r="L110" s="943"/>
      <c r="M110" s="943"/>
      <c r="N110" s="943"/>
      <c r="O110" s="943"/>
      <c r="P110" s="943"/>
      <c r="Q110" s="943"/>
      <c r="R110" s="943"/>
      <c r="S110" s="943"/>
    </row>
    <row r="111" spans="1:19" ht="12.75" customHeight="1" x14ac:dyDescent="0.25">
      <c r="A111" s="955">
        <v>5</v>
      </c>
      <c r="B111" s="955">
        <v>0</v>
      </c>
      <c r="C111" s="956" t="s">
        <v>2161</v>
      </c>
      <c r="D111" s="957" t="s">
        <v>2162</v>
      </c>
      <c r="E111" s="960"/>
      <c r="F111" s="961"/>
      <c r="G111" s="23">
        <v>-120000</v>
      </c>
      <c r="H111" s="23">
        <f t="shared" si="1"/>
        <v>120</v>
      </c>
      <c r="I111" s="943"/>
      <c r="J111" s="943"/>
      <c r="K111" s="943"/>
      <c r="L111" s="943"/>
      <c r="M111" s="943"/>
      <c r="N111" s="943"/>
      <c r="O111" s="943"/>
      <c r="P111" s="943"/>
      <c r="Q111" s="943"/>
      <c r="R111" s="943"/>
      <c r="S111" s="943"/>
    </row>
    <row r="112" spans="1:19" ht="12.75" customHeight="1" x14ac:dyDescent="0.25">
      <c r="A112" s="955">
        <v>5</v>
      </c>
      <c r="B112" s="955">
        <v>0</v>
      </c>
      <c r="C112" s="956" t="s">
        <v>2163</v>
      </c>
      <c r="D112" s="957" t="s">
        <v>2164</v>
      </c>
      <c r="E112" s="960"/>
      <c r="F112" s="961"/>
      <c r="G112" s="23">
        <v>-180000</v>
      </c>
      <c r="H112" s="23">
        <f t="shared" si="1"/>
        <v>180</v>
      </c>
      <c r="I112" s="943"/>
      <c r="J112" s="943"/>
      <c r="K112" s="943"/>
      <c r="L112" s="943"/>
      <c r="M112" s="943"/>
      <c r="N112" s="943"/>
      <c r="O112" s="943"/>
      <c r="P112" s="943"/>
      <c r="Q112" s="943"/>
      <c r="R112" s="943"/>
      <c r="S112" s="943"/>
    </row>
    <row r="113" spans="1:19" ht="12.75" customHeight="1" x14ac:dyDescent="0.25">
      <c r="A113" s="955">
        <v>5</v>
      </c>
      <c r="B113" s="955">
        <v>0</v>
      </c>
      <c r="C113" s="956" t="s">
        <v>2165</v>
      </c>
      <c r="D113" s="957" t="s">
        <v>2166</v>
      </c>
      <c r="E113" s="960"/>
      <c r="F113" s="961"/>
      <c r="G113" s="23">
        <v>-8309000</v>
      </c>
      <c r="H113" s="23">
        <f t="shared" si="1"/>
        <v>8309</v>
      </c>
      <c r="I113" s="943"/>
      <c r="J113" s="943"/>
      <c r="K113" s="943"/>
      <c r="L113" s="943"/>
      <c r="M113" s="943"/>
      <c r="N113" s="943"/>
      <c r="O113" s="943"/>
      <c r="P113" s="943"/>
      <c r="Q113" s="943"/>
      <c r="R113" s="943"/>
      <c r="S113" s="943"/>
    </row>
    <row r="114" spans="1:19" ht="12.75" customHeight="1" x14ac:dyDescent="0.25">
      <c r="A114" s="955">
        <v>5</v>
      </c>
      <c r="B114" s="955">
        <v>0</v>
      </c>
      <c r="C114" s="956" t="s">
        <v>2167</v>
      </c>
      <c r="D114" s="957" t="s">
        <v>616</v>
      </c>
      <c r="E114" s="960"/>
      <c r="F114" s="961"/>
      <c r="G114" s="23">
        <v>-1620000</v>
      </c>
      <c r="H114" s="23">
        <f t="shared" si="1"/>
        <v>1620</v>
      </c>
      <c r="I114" s="943"/>
      <c r="J114" s="943"/>
      <c r="K114" s="943"/>
      <c r="L114" s="943"/>
      <c r="M114" s="943"/>
      <c r="N114" s="943"/>
      <c r="O114" s="943"/>
      <c r="P114" s="943"/>
      <c r="Q114" s="943"/>
      <c r="R114" s="943"/>
      <c r="S114" s="943"/>
    </row>
    <row r="115" spans="1:19" ht="12.75" customHeight="1" x14ac:dyDescent="0.25">
      <c r="A115" s="955">
        <v>5</v>
      </c>
      <c r="B115" s="955">
        <v>0</v>
      </c>
      <c r="C115" s="956" t="s">
        <v>2168</v>
      </c>
      <c r="D115" s="957" t="s">
        <v>2169</v>
      </c>
      <c r="E115" s="960"/>
      <c r="F115" s="961"/>
      <c r="G115" s="23">
        <v>-5000</v>
      </c>
      <c r="H115" s="23">
        <f t="shared" si="1"/>
        <v>5</v>
      </c>
      <c r="I115" s="943"/>
      <c r="J115" s="943"/>
      <c r="K115" s="943"/>
      <c r="L115" s="943"/>
      <c r="M115" s="943"/>
      <c r="N115" s="943"/>
      <c r="O115" s="943"/>
      <c r="P115" s="943"/>
      <c r="Q115" s="943"/>
      <c r="R115" s="943"/>
      <c r="S115" s="943"/>
    </row>
    <row r="116" spans="1:19" ht="12.75" customHeight="1" x14ac:dyDescent="0.25">
      <c r="A116" s="955">
        <v>4</v>
      </c>
      <c r="B116" s="955">
        <v>1</v>
      </c>
      <c r="C116" s="956" t="s">
        <v>2170</v>
      </c>
      <c r="D116" s="957" t="s">
        <v>623</v>
      </c>
      <c r="E116" s="960"/>
      <c r="F116" s="961"/>
      <c r="G116" s="23">
        <v>-13453960</v>
      </c>
      <c r="H116" s="23">
        <f t="shared" si="1"/>
        <v>13453.96</v>
      </c>
      <c r="I116" s="943"/>
      <c r="J116" s="943"/>
      <c r="K116" s="943"/>
      <c r="L116" s="943"/>
      <c r="M116" s="943"/>
      <c r="N116" s="943"/>
      <c r="O116" s="943"/>
      <c r="P116" s="943"/>
      <c r="Q116" s="943"/>
      <c r="R116" s="943"/>
      <c r="S116" s="943"/>
    </row>
    <row r="117" spans="1:19" ht="12.75" customHeight="1" x14ac:dyDescent="0.25">
      <c r="A117" s="955">
        <v>5</v>
      </c>
      <c r="B117" s="955">
        <v>0</v>
      </c>
      <c r="C117" s="956" t="s">
        <v>2171</v>
      </c>
      <c r="D117" s="957" t="s">
        <v>627</v>
      </c>
      <c r="E117" s="960"/>
      <c r="F117" s="961"/>
      <c r="G117" s="23">
        <v>-850000</v>
      </c>
      <c r="H117" s="23">
        <f t="shared" si="1"/>
        <v>850</v>
      </c>
      <c r="I117" s="943"/>
      <c r="J117" s="943"/>
      <c r="K117" s="943"/>
      <c r="L117" s="943"/>
      <c r="M117" s="943"/>
      <c r="N117" s="943"/>
      <c r="O117" s="943"/>
      <c r="P117" s="943"/>
      <c r="Q117" s="943"/>
      <c r="R117" s="943"/>
      <c r="S117" s="943"/>
    </row>
    <row r="118" spans="1:19" ht="12.75" customHeight="1" x14ac:dyDescent="0.25">
      <c r="A118" s="955">
        <v>5</v>
      </c>
      <c r="B118" s="955">
        <v>0</v>
      </c>
      <c r="C118" s="956" t="s">
        <v>2172</v>
      </c>
      <c r="D118" s="957" t="s">
        <v>630</v>
      </c>
      <c r="E118" s="960"/>
      <c r="F118" s="961"/>
      <c r="G118" s="23">
        <v>-100000</v>
      </c>
      <c r="H118" s="23">
        <f t="shared" si="1"/>
        <v>100</v>
      </c>
      <c r="I118" s="943"/>
      <c r="J118" s="943"/>
      <c r="K118" s="943"/>
      <c r="L118" s="943"/>
      <c r="M118" s="943"/>
      <c r="N118" s="943"/>
      <c r="O118" s="943"/>
      <c r="P118" s="943"/>
      <c r="Q118" s="943"/>
      <c r="R118" s="943"/>
      <c r="S118" s="943"/>
    </row>
    <row r="119" spans="1:19" ht="12.75" customHeight="1" x14ac:dyDescent="0.25">
      <c r="A119" s="955">
        <v>5</v>
      </c>
      <c r="B119" s="955">
        <v>0</v>
      </c>
      <c r="C119" s="956" t="s">
        <v>2173</v>
      </c>
      <c r="D119" s="957" t="s">
        <v>632</v>
      </c>
      <c r="E119" s="960"/>
      <c r="F119" s="961"/>
      <c r="G119" s="23">
        <v>-7600000</v>
      </c>
      <c r="H119" s="23">
        <f t="shared" si="1"/>
        <v>7600</v>
      </c>
      <c r="I119" s="943"/>
      <c r="J119" s="943"/>
      <c r="K119" s="943"/>
      <c r="L119" s="943"/>
      <c r="M119" s="943"/>
      <c r="N119" s="943"/>
      <c r="O119" s="943"/>
      <c r="P119" s="943"/>
      <c r="Q119" s="943"/>
      <c r="R119" s="943"/>
      <c r="S119" s="943"/>
    </row>
    <row r="120" spans="1:19" ht="12.75" customHeight="1" x14ac:dyDescent="0.25">
      <c r="A120" s="955">
        <v>5</v>
      </c>
      <c r="B120" s="955">
        <v>0</v>
      </c>
      <c r="C120" s="956" t="s">
        <v>2174</v>
      </c>
      <c r="D120" s="957" t="s">
        <v>634</v>
      </c>
      <c r="E120" s="960"/>
      <c r="F120" s="961"/>
      <c r="G120" s="23">
        <v>-2753960</v>
      </c>
      <c r="H120" s="23">
        <f t="shared" si="1"/>
        <v>2753.96</v>
      </c>
      <c r="I120" s="943"/>
      <c r="J120" s="943"/>
      <c r="K120" s="943"/>
      <c r="L120" s="943"/>
      <c r="M120" s="943"/>
      <c r="N120" s="943"/>
      <c r="O120" s="943"/>
      <c r="P120" s="943"/>
      <c r="Q120" s="943"/>
      <c r="R120" s="943"/>
      <c r="S120" s="943"/>
    </row>
    <row r="121" spans="1:19" ht="12.75" customHeight="1" x14ac:dyDescent="0.25">
      <c r="A121" s="955">
        <v>5</v>
      </c>
      <c r="B121" s="955">
        <v>0</v>
      </c>
      <c r="C121" s="956" t="s">
        <v>2175</v>
      </c>
      <c r="D121" s="957" t="s">
        <v>636</v>
      </c>
      <c r="E121" s="960"/>
      <c r="F121" s="961"/>
      <c r="G121" s="23">
        <v>-700000</v>
      </c>
      <c r="H121" s="23">
        <f t="shared" si="1"/>
        <v>700</v>
      </c>
      <c r="I121" s="943"/>
      <c r="J121" s="943"/>
      <c r="K121" s="943"/>
      <c r="L121" s="943"/>
      <c r="M121" s="943"/>
      <c r="N121" s="943"/>
      <c r="O121" s="943"/>
      <c r="P121" s="943"/>
      <c r="Q121" s="943"/>
      <c r="R121" s="943"/>
      <c r="S121" s="943"/>
    </row>
    <row r="122" spans="1:19" ht="12.75" customHeight="1" x14ac:dyDescent="0.25">
      <c r="A122" s="955">
        <v>5</v>
      </c>
      <c r="B122" s="955">
        <v>0</v>
      </c>
      <c r="C122" s="956" t="s">
        <v>2176</v>
      </c>
      <c r="D122" s="957" t="s">
        <v>639</v>
      </c>
      <c r="E122" s="960"/>
      <c r="F122" s="961"/>
      <c r="G122" s="23">
        <v>-550000</v>
      </c>
      <c r="H122" s="23">
        <f t="shared" si="1"/>
        <v>550</v>
      </c>
      <c r="I122" s="943"/>
      <c r="J122" s="943"/>
      <c r="K122" s="943"/>
      <c r="L122" s="943"/>
      <c r="M122" s="943"/>
      <c r="N122" s="943"/>
      <c r="O122" s="943"/>
      <c r="P122" s="943"/>
      <c r="Q122" s="943"/>
      <c r="R122" s="943"/>
      <c r="S122" s="943"/>
    </row>
    <row r="123" spans="1:19" ht="12.75" customHeight="1" x14ac:dyDescent="0.25">
      <c r="A123" s="955">
        <v>5</v>
      </c>
      <c r="B123" s="955">
        <v>0</v>
      </c>
      <c r="C123" s="956" t="s">
        <v>2177</v>
      </c>
      <c r="D123" s="957" t="s">
        <v>2178</v>
      </c>
      <c r="E123" s="960"/>
      <c r="F123" s="961"/>
      <c r="G123" s="23">
        <v>-900000</v>
      </c>
      <c r="H123" s="23">
        <f t="shared" si="1"/>
        <v>900</v>
      </c>
      <c r="I123" s="943"/>
      <c r="J123" s="943"/>
      <c r="K123" s="943"/>
      <c r="L123" s="943"/>
      <c r="M123" s="943"/>
      <c r="N123" s="943"/>
      <c r="O123" s="943"/>
      <c r="P123" s="943"/>
      <c r="Q123" s="943"/>
      <c r="R123" s="943"/>
      <c r="S123" s="943"/>
    </row>
    <row r="124" spans="1:19" ht="12.75" customHeight="1" x14ac:dyDescent="0.25">
      <c r="A124" s="955">
        <v>4</v>
      </c>
      <c r="B124" s="955">
        <v>1</v>
      </c>
      <c r="C124" s="956" t="s">
        <v>2179</v>
      </c>
      <c r="D124" s="957" t="s">
        <v>646</v>
      </c>
      <c r="E124" s="960"/>
      <c r="F124" s="961"/>
      <c r="G124" s="23">
        <v>-28849706</v>
      </c>
      <c r="H124" s="23">
        <f t="shared" si="1"/>
        <v>28849.705999999998</v>
      </c>
      <c r="I124" s="943"/>
      <c r="J124" s="943"/>
      <c r="K124" s="943"/>
      <c r="L124" s="943"/>
      <c r="M124" s="943"/>
      <c r="N124" s="943"/>
      <c r="O124" s="943"/>
      <c r="P124" s="943"/>
      <c r="Q124" s="943"/>
      <c r="R124" s="943"/>
      <c r="S124" s="943"/>
    </row>
    <row r="125" spans="1:19" ht="12.75" customHeight="1" x14ac:dyDescent="0.25">
      <c r="A125" s="955">
        <v>5</v>
      </c>
      <c r="B125" s="955">
        <v>0</v>
      </c>
      <c r="C125" s="956" t="s">
        <v>2180</v>
      </c>
      <c r="D125" s="957" t="s">
        <v>649</v>
      </c>
      <c r="E125" s="960"/>
      <c r="F125" s="961"/>
      <c r="G125" s="23">
        <v>-400000</v>
      </c>
      <c r="H125" s="23">
        <f t="shared" si="1"/>
        <v>400</v>
      </c>
      <c r="I125" s="943"/>
      <c r="J125" s="943"/>
      <c r="K125" s="943"/>
      <c r="L125" s="943"/>
      <c r="M125" s="943"/>
      <c r="N125" s="943"/>
      <c r="O125" s="943"/>
      <c r="P125" s="943"/>
      <c r="Q125" s="943"/>
      <c r="R125" s="943"/>
      <c r="S125" s="943"/>
    </row>
    <row r="126" spans="1:19" ht="12.75" customHeight="1" x14ac:dyDescent="0.25">
      <c r="A126" s="955">
        <v>5</v>
      </c>
      <c r="B126" s="955">
        <v>0</v>
      </c>
      <c r="C126" s="956" t="s">
        <v>2181</v>
      </c>
      <c r="D126" s="957" t="s">
        <v>653</v>
      </c>
      <c r="E126" s="960"/>
      <c r="F126" s="961"/>
      <c r="G126" s="23">
        <v>-1000000</v>
      </c>
      <c r="H126" s="23">
        <f t="shared" si="1"/>
        <v>1000</v>
      </c>
      <c r="I126" s="943"/>
      <c r="J126" s="943"/>
      <c r="K126" s="943"/>
      <c r="L126" s="943"/>
      <c r="M126" s="943"/>
      <c r="N126" s="943"/>
      <c r="O126" s="943"/>
      <c r="P126" s="943"/>
      <c r="Q126" s="943"/>
      <c r="R126" s="943"/>
      <c r="S126" s="943"/>
    </row>
    <row r="127" spans="1:19" ht="12.75" customHeight="1" x14ac:dyDescent="0.25">
      <c r="A127" s="955">
        <v>5</v>
      </c>
      <c r="B127" s="955">
        <v>0</v>
      </c>
      <c r="C127" s="956" t="s">
        <v>2182</v>
      </c>
      <c r="D127" s="957" t="s">
        <v>655</v>
      </c>
      <c r="E127" s="960"/>
      <c r="F127" s="961"/>
      <c r="G127" s="23">
        <v>-125000</v>
      </c>
      <c r="H127" s="23">
        <f t="shared" si="1"/>
        <v>125</v>
      </c>
      <c r="I127" s="943"/>
      <c r="J127" s="943"/>
      <c r="K127" s="943"/>
      <c r="L127" s="943"/>
      <c r="M127" s="943"/>
      <c r="N127" s="943"/>
      <c r="O127" s="943"/>
      <c r="P127" s="943"/>
      <c r="Q127" s="943"/>
      <c r="R127" s="943"/>
      <c r="S127" s="943"/>
    </row>
    <row r="128" spans="1:19" ht="12.75" customHeight="1" x14ac:dyDescent="0.25">
      <c r="A128" s="955">
        <v>5</v>
      </c>
      <c r="B128" s="955">
        <v>0</v>
      </c>
      <c r="C128" s="956" t="s">
        <v>2183</v>
      </c>
      <c r="D128" s="957" t="s">
        <v>657</v>
      </c>
      <c r="E128" s="960"/>
      <c r="F128" s="961"/>
      <c r="G128" s="23">
        <v>-250000</v>
      </c>
      <c r="H128" s="23">
        <f t="shared" si="1"/>
        <v>250</v>
      </c>
      <c r="I128" s="943"/>
      <c r="J128" s="943"/>
      <c r="K128" s="943"/>
      <c r="L128" s="943"/>
      <c r="M128" s="943"/>
      <c r="N128" s="943"/>
      <c r="O128" s="943"/>
      <c r="P128" s="943"/>
      <c r="Q128" s="943"/>
      <c r="R128" s="943"/>
      <c r="S128" s="943"/>
    </row>
    <row r="129" spans="1:19" ht="12.75" customHeight="1" x14ac:dyDescent="0.25">
      <c r="A129" s="955">
        <v>5</v>
      </c>
      <c r="B129" s="955">
        <v>0</v>
      </c>
      <c r="C129" s="956" t="s">
        <v>2184</v>
      </c>
      <c r="D129" s="957" t="s">
        <v>662</v>
      </c>
      <c r="E129" s="960"/>
      <c r="F129" s="961"/>
      <c r="G129" s="23">
        <v>-6905000</v>
      </c>
      <c r="H129" s="23">
        <f t="shared" si="1"/>
        <v>6905</v>
      </c>
      <c r="I129" s="943"/>
      <c r="J129" s="943"/>
      <c r="K129" s="943"/>
      <c r="L129" s="943"/>
      <c r="M129" s="943"/>
      <c r="N129" s="943"/>
      <c r="O129" s="943"/>
      <c r="P129" s="943"/>
      <c r="Q129" s="943"/>
      <c r="R129" s="943"/>
      <c r="S129" s="943"/>
    </row>
    <row r="130" spans="1:19" ht="12.75" customHeight="1" x14ac:dyDescent="0.25">
      <c r="A130" s="955">
        <v>5</v>
      </c>
      <c r="B130" s="955">
        <v>0</v>
      </c>
      <c r="C130" s="956" t="s">
        <v>2185</v>
      </c>
      <c r="D130" s="957" t="s">
        <v>664</v>
      </c>
      <c r="E130" s="960"/>
      <c r="F130" s="961"/>
      <c r="G130" s="23">
        <v>-14250706</v>
      </c>
      <c r="H130" s="23">
        <f t="shared" si="1"/>
        <v>14250.706</v>
      </c>
      <c r="I130" s="943"/>
      <c r="J130" s="943"/>
      <c r="K130" s="943"/>
      <c r="L130" s="943"/>
      <c r="M130" s="943"/>
      <c r="N130" s="943"/>
      <c r="O130" s="943"/>
      <c r="P130" s="943"/>
      <c r="Q130" s="943"/>
      <c r="R130" s="943"/>
      <c r="S130" s="943"/>
    </row>
    <row r="131" spans="1:19" ht="12.75" customHeight="1" x14ac:dyDescent="0.25">
      <c r="A131" s="955">
        <v>5</v>
      </c>
      <c r="B131" s="955">
        <v>0</v>
      </c>
      <c r="C131" s="956" t="s">
        <v>2186</v>
      </c>
      <c r="D131" s="957" t="s">
        <v>666</v>
      </c>
      <c r="E131" s="960"/>
      <c r="F131" s="961"/>
      <c r="G131" s="23">
        <v>-5919000</v>
      </c>
      <c r="H131" s="23">
        <f t="shared" si="1"/>
        <v>5919</v>
      </c>
      <c r="I131" s="943"/>
      <c r="J131" s="943"/>
      <c r="K131" s="943"/>
      <c r="L131" s="943"/>
      <c r="M131" s="943"/>
      <c r="N131" s="943"/>
      <c r="O131" s="943"/>
      <c r="P131" s="943"/>
      <c r="Q131" s="943"/>
      <c r="R131" s="943"/>
      <c r="S131" s="943"/>
    </row>
    <row r="132" spans="1:19" ht="12.75" customHeight="1" x14ac:dyDescent="0.25">
      <c r="A132" s="955">
        <v>4</v>
      </c>
      <c r="B132" s="955">
        <v>1</v>
      </c>
      <c r="C132" s="956" t="s">
        <v>2187</v>
      </c>
      <c r="D132" s="957" t="s">
        <v>668</v>
      </c>
      <c r="E132" s="960"/>
      <c r="F132" s="961"/>
      <c r="G132" s="23">
        <v>-125000</v>
      </c>
      <c r="H132" s="23">
        <f t="shared" si="1"/>
        <v>125</v>
      </c>
      <c r="I132" s="943"/>
      <c r="J132" s="943"/>
      <c r="K132" s="943"/>
      <c r="L132" s="943"/>
      <c r="M132" s="943"/>
      <c r="N132" s="943"/>
      <c r="O132" s="943"/>
      <c r="P132" s="943"/>
      <c r="Q132" s="943"/>
      <c r="R132" s="943"/>
      <c r="S132" s="943"/>
    </row>
    <row r="133" spans="1:19" ht="12.75" customHeight="1" x14ac:dyDescent="0.25">
      <c r="A133" s="955">
        <v>5</v>
      </c>
      <c r="B133" s="955">
        <v>0</v>
      </c>
      <c r="C133" s="956" t="s">
        <v>2188</v>
      </c>
      <c r="D133" s="957" t="s">
        <v>670</v>
      </c>
      <c r="E133" s="960"/>
      <c r="F133" s="961"/>
      <c r="G133" s="23">
        <v>-125000</v>
      </c>
      <c r="H133" s="23">
        <f t="shared" si="1"/>
        <v>125</v>
      </c>
      <c r="I133" s="943"/>
      <c r="J133" s="943"/>
      <c r="K133" s="943"/>
      <c r="L133" s="943"/>
      <c r="M133" s="943"/>
      <c r="N133" s="943"/>
      <c r="O133" s="943"/>
      <c r="P133" s="943"/>
      <c r="Q133" s="943"/>
      <c r="R133" s="943"/>
      <c r="S133" s="943"/>
    </row>
    <row r="134" spans="1:19" ht="12.75" customHeight="1" x14ac:dyDescent="0.25">
      <c r="A134" s="955">
        <v>4</v>
      </c>
      <c r="B134" s="955">
        <v>1</v>
      </c>
      <c r="C134" s="956" t="s">
        <v>2189</v>
      </c>
      <c r="D134" s="957" t="s">
        <v>672</v>
      </c>
      <c r="E134" s="960"/>
      <c r="F134" s="961"/>
      <c r="G134" s="23">
        <v>-2000000</v>
      </c>
      <c r="H134" s="23">
        <f t="shared" si="1"/>
        <v>2000</v>
      </c>
      <c r="I134" s="943"/>
      <c r="J134" s="943"/>
      <c r="K134" s="943"/>
      <c r="L134" s="943"/>
      <c r="M134" s="943"/>
      <c r="N134" s="943"/>
      <c r="O134" s="943"/>
      <c r="P134" s="943"/>
      <c r="Q134" s="943"/>
      <c r="R134" s="943"/>
      <c r="S134" s="943"/>
    </row>
    <row r="135" spans="1:19" ht="12.75" customHeight="1" x14ac:dyDescent="0.25">
      <c r="A135" s="955">
        <v>5</v>
      </c>
      <c r="B135" s="955">
        <v>0</v>
      </c>
      <c r="C135" s="956" t="s">
        <v>2190</v>
      </c>
      <c r="D135" s="957" t="s">
        <v>674</v>
      </c>
      <c r="E135" s="960"/>
      <c r="F135" s="961"/>
      <c r="G135" s="23">
        <v>-500000</v>
      </c>
      <c r="H135" s="23">
        <f t="shared" si="1"/>
        <v>500</v>
      </c>
      <c r="I135" s="943"/>
      <c r="J135" s="943"/>
      <c r="K135" s="943"/>
      <c r="L135" s="943"/>
      <c r="M135" s="943"/>
      <c r="N135" s="943"/>
      <c r="O135" s="943"/>
      <c r="P135" s="943"/>
      <c r="Q135" s="943"/>
      <c r="R135" s="943"/>
      <c r="S135" s="943"/>
    </row>
    <row r="136" spans="1:19" ht="12.75" customHeight="1" x14ac:dyDescent="0.25">
      <c r="A136" s="955">
        <v>5</v>
      </c>
      <c r="B136" s="955">
        <v>0</v>
      </c>
      <c r="C136" s="956" t="s">
        <v>2191</v>
      </c>
      <c r="D136" s="957" t="s">
        <v>676</v>
      </c>
      <c r="E136" s="960"/>
      <c r="F136" s="961"/>
      <c r="G136" s="23">
        <v>-1500000</v>
      </c>
      <c r="H136" s="23">
        <f t="shared" si="1"/>
        <v>1500</v>
      </c>
      <c r="I136" s="943"/>
      <c r="J136" s="943"/>
      <c r="K136" s="943"/>
      <c r="L136" s="943"/>
      <c r="M136" s="943"/>
      <c r="N136" s="943"/>
      <c r="O136" s="943"/>
      <c r="P136" s="943"/>
      <c r="Q136" s="943"/>
      <c r="R136" s="943"/>
      <c r="S136" s="943"/>
    </row>
    <row r="137" spans="1:19" ht="12.75" customHeight="1" x14ac:dyDescent="0.25">
      <c r="A137" s="955">
        <v>3</v>
      </c>
      <c r="B137" s="955">
        <v>2</v>
      </c>
      <c r="C137" s="956" t="s">
        <v>58</v>
      </c>
      <c r="D137" s="957" t="s">
        <v>707</v>
      </c>
      <c r="E137" s="960"/>
      <c r="F137" s="961"/>
      <c r="G137" s="23">
        <v>-107540000</v>
      </c>
      <c r="H137" s="23">
        <f t="shared" si="1"/>
        <v>107540</v>
      </c>
      <c r="I137" s="943"/>
      <c r="J137" s="943"/>
      <c r="K137" s="943"/>
      <c r="L137" s="943"/>
      <c r="M137" s="943"/>
      <c r="N137" s="943"/>
      <c r="O137" s="943"/>
      <c r="P137" s="943"/>
      <c r="Q137" s="943"/>
      <c r="R137" s="943"/>
      <c r="S137" s="943"/>
    </row>
    <row r="138" spans="1:19" ht="12.75" customHeight="1" x14ac:dyDescent="0.25">
      <c r="A138" s="955">
        <v>4</v>
      </c>
      <c r="B138" s="955">
        <v>1</v>
      </c>
      <c r="C138" s="956" t="s">
        <v>2192</v>
      </c>
      <c r="D138" s="957" t="s">
        <v>713</v>
      </c>
      <c r="E138" s="960"/>
      <c r="F138" s="961"/>
      <c r="G138" s="23">
        <v>-107540000</v>
      </c>
      <c r="H138" s="23">
        <f t="shared" si="1"/>
        <v>107540</v>
      </c>
      <c r="I138" s="943"/>
      <c r="J138" s="943"/>
      <c r="K138" s="943"/>
      <c r="L138" s="943"/>
      <c r="M138" s="943"/>
      <c r="N138" s="943"/>
      <c r="O138" s="943"/>
      <c r="P138" s="943"/>
      <c r="Q138" s="943"/>
      <c r="R138" s="943"/>
      <c r="S138" s="943"/>
    </row>
    <row r="139" spans="1:19" ht="12.75" customHeight="1" x14ac:dyDescent="0.25">
      <c r="A139" s="955">
        <v>5</v>
      </c>
      <c r="B139" s="955">
        <v>0</v>
      </c>
      <c r="C139" s="956" t="s">
        <v>2193</v>
      </c>
      <c r="D139" s="957" t="s">
        <v>716</v>
      </c>
      <c r="E139" s="960"/>
      <c r="F139" s="961"/>
      <c r="G139" s="23">
        <v>-39000000</v>
      </c>
      <c r="H139" s="23">
        <f t="shared" si="1"/>
        <v>39000</v>
      </c>
      <c r="I139" s="943"/>
      <c r="J139" s="943"/>
      <c r="K139" s="943"/>
      <c r="L139" s="943"/>
      <c r="M139" s="943"/>
      <c r="N139" s="943"/>
      <c r="O139" s="943"/>
      <c r="P139" s="943"/>
      <c r="Q139" s="943"/>
      <c r="R139" s="943"/>
      <c r="S139" s="943"/>
    </row>
    <row r="140" spans="1:19" ht="12.75" customHeight="1" x14ac:dyDescent="0.25">
      <c r="A140" s="955">
        <v>5</v>
      </c>
      <c r="B140" s="955">
        <v>0</v>
      </c>
      <c r="C140" s="956" t="s">
        <v>2194</v>
      </c>
      <c r="D140" s="957" t="s">
        <v>718</v>
      </c>
      <c r="E140" s="960"/>
      <c r="F140" s="961"/>
      <c r="G140" s="23">
        <v>-17350000</v>
      </c>
      <c r="H140" s="23">
        <f t="shared" ref="H140:H203" si="2">+G140/1000*-1</f>
        <v>17350</v>
      </c>
      <c r="I140" s="943"/>
      <c r="J140" s="943"/>
      <c r="K140" s="943"/>
      <c r="L140" s="943"/>
      <c r="M140" s="943"/>
      <c r="N140" s="943"/>
      <c r="O140" s="943"/>
      <c r="P140" s="943"/>
      <c r="Q140" s="943"/>
      <c r="R140" s="943"/>
      <c r="S140" s="943"/>
    </row>
    <row r="141" spans="1:19" ht="12.75" customHeight="1" x14ac:dyDescent="0.25">
      <c r="A141" s="955">
        <v>5</v>
      </c>
      <c r="B141" s="955">
        <v>0</v>
      </c>
      <c r="C141" s="956" t="s">
        <v>2195</v>
      </c>
      <c r="D141" s="957" t="s">
        <v>720</v>
      </c>
      <c r="E141" s="960"/>
      <c r="F141" s="961"/>
      <c r="G141" s="23">
        <v>-50440000</v>
      </c>
      <c r="H141" s="23">
        <f t="shared" si="2"/>
        <v>50440</v>
      </c>
      <c r="I141" s="943"/>
      <c r="J141" s="943"/>
      <c r="K141" s="943"/>
      <c r="L141" s="943"/>
      <c r="M141" s="943"/>
      <c r="N141" s="943"/>
      <c r="O141" s="943"/>
      <c r="P141" s="943"/>
      <c r="Q141" s="943"/>
      <c r="R141" s="943"/>
      <c r="S141" s="943"/>
    </row>
    <row r="142" spans="1:19" ht="12.75" customHeight="1" x14ac:dyDescent="0.25">
      <c r="A142" s="955">
        <v>5</v>
      </c>
      <c r="B142" s="955">
        <v>0</v>
      </c>
      <c r="C142" s="956" t="s">
        <v>2196</v>
      </c>
      <c r="D142" s="957" t="s">
        <v>723</v>
      </c>
      <c r="E142" s="960"/>
      <c r="F142" s="961"/>
      <c r="G142" s="23">
        <v>-750000</v>
      </c>
      <c r="H142" s="23">
        <f t="shared" si="2"/>
        <v>750</v>
      </c>
      <c r="I142" s="943"/>
      <c r="J142" s="943"/>
      <c r="K142" s="943"/>
      <c r="L142" s="943"/>
      <c r="M142" s="943"/>
      <c r="N142" s="943"/>
      <c r="O142" s="943"/>
      <c r="P142" s="943"/>
      <c r="Q142" s="943"/>
      <c r="R142" s="943"/>
      <c r="S142" s="943"/>
    </row>
    <row r="143" spans="1:19" ht="12.75" customHeight="1" x14ac:dyDescent="0.25">
      <c r="A143" s="955">
        <v>3</v>
      </c>
      <c r="B143" s="955">
        <v>2</v>
      </c>
      <c r="C143" s="956" t="s">
        <v>60</v>
      </c>
      <c r="D143" s="957" t="s">
        <v>737</v>
      </c>
      <c r="E143" s="960"/>
      <c r="F143" s="961"/>
      <c r="G143" s="23">
        <v>-378457113.11260003</v>
      </c>
      <c r="H143" s="23">
        <f t="shared" si="2"/>
        <v>378457.11311260005</v>
      </c>
      <c r="I143" s="943"/>
      <c r="J143" s="943"/>
      <c r="K143" s="943"/>
      <c r="L143" s="943"/>
      <c r="M143" s="943"/>
      <c r="N143" s="943"/>
      <c r="O143" s="943"/>
      <c r="P143" s="943"/>
      <c r="Q143" s="943"/>
      <c r="R143" s="943"/>
      <c r="S143" s="943"/>
    </row>
    <row r="144" spans="1:19" ht="12.75" customHeight="1" x14ac:dyDescent="0.25">
      <c r="A144" s="955">
        <v>4</v>
      </c>
      <c r="B144" s="955">
        <v>1</v>
      </c>
      <c r="C144" s="956" t="s">
        <v>2197</v>
      </c>
      <c r="D144" s="957" t="s">
        <v>739</v>
      </c>
      <c r="E144" s="960"/>
      <c r="F144" s="961"/>
      <c r="G144" s="23">
        <v>-3801000</v>
      </c>
      <c r="H144" s="23">
        <f t="shared" si="2"/>
        <v>3801</v>
      </c>
      <c r="I144" s="943"/>
      <c r="J144" s="943"/>
      <c r="K144" s="943"/>
      <c r="L144" s="943"/>
      <c r="M144" s="943"/>
      <c r="N144" s="943"/>
      <c r="O144" s="943"/>
      <c r="P144" s="943"/>
      <c r="Q144" s="943"/>
      <c r="R144" s="943"/>
      <c r="S144" s="943"/>
    </row>
    <row r="145" spans="1:19" ht="12.75" customHeight="1" x14ac:dyDescent="0.25">
      <c r="A145" s="955">
        <v>5</v>
      </c>
      <c r="B145" s="955">
        <v>0</v>
      </c>
      <c r="C145" s="956" t="s">
        <v>2198</v>
      </c>
      <c r="D145" s="957" t="s">
        <v>741</v>
      </c>
      <c r="E145" s="960"/>
      <c r="F145" s="961"/>
      <c r="G145" s="23">
        <v>-2716000</v>
      </c>
      <c r="H145" s="23">
        <f t="shared" si="2"/>
        <v>2716</v>
      </c>
      <c r="I145" s="943"/>
      <c r="J145" s="943"/>
      <c r="K145" s="943"/>
      <c r="L145" s="943"/>
      <c r="M145" s="943"/>
      <c r="N145" s="943"/>
      <c r="O145" s="943"/>
      <c r="P145" s="943"/>
      <c r="Q145" s="943"/>
      <c r="R145" s="943"/>
      <c r="S145" s="943"/>
    </row>
    <row r="146" spans="1:19" ht="12.75" customHeight="1" x14ac:dyDescent="0.25">
      <c r="A146" s="955">
        <v>5</v>
      </c>
      <c r="B146" s="955">
        <v>0</v>
      </c>
      <c r="C146" s="956" t="s">
        <v>2199</v>
      </c>
      <c r="D146" s="957" t="s">
        <v>743</v>
      </c>
      <c r="E146" s="960"/>
      <c r="F146" s="961"/>
      <c r="G146" s="23">
        <v>-230000</v>
      </c>
      <c r="H146" s="23">
        <f t="shared" si="2"/>
        <v>230</v>
      </c>
      <c r="I146" s="943"/>
      <c r="J146" s="943"/>
      <c r="K146" s="943"/>
      <c r="L146" s="943"/>
      <c r="M146" s="943"/>
      <c r="N146" s="943"/>
      <c r="O146" s="943"/>
      <c r="P146" s="943"/>
      <c r="Q146" s="943"/>
      <c r="R146" s="943"/>
      <c r="S146" s="943"/>
    </row>
    <row r="147" spans="1:19" ht="12.75" customHeight="1" x14ac:dyDescent="0.25">
      <c r="A147" s="955">
        <v>5</v>
      </c>
      <c r="B147" s="955">
        <v>0</v>
      </c>
      <c r="C147" s="956" t="s">
        <v>2200</v>
      </c>
      <c r="D147" s="957" t="s">
        <v>745</v>
      </c>
      <c r="E147" s="960"/>
      <c r="F147" s="961"/>
      <c r="G147" s="23">
        <v>-855000</v>
      </c>
      <c r="H147" s="23">
        <f t="shared" si="2"/>
        <v>855</v>
      </c>
      <c r="I147" s="943"/>
      <c r="J147" s="943"/>
      <c r="K147" s="943"/>
      <c r="L147" s="943"/>
      <c r="M147" s="943"/>
      <c r="N147" s="943"/>
      <c r="O147" s="943"/>
      <c r="P147" s="943"/>
      <c r="Q147" s="943"/>
      <c r="R147" s="943"/>
      <c r="S147" s="943"/>
    </row>
    <row r="148" spans="1:19" ht="12.75" customHeight="1" x14ac:dyDescent="0.25">
      <c r="A148" s="955">
        <v>4</v>
      </c>
      <c r="B148" s="955">
        <v>1</v>
      </c>
      <c r="C148" s="956" t="s">
        <v>2201</v>
      </c>
      <c r="D148" s="957" t="s">
        <v>751</v>
      </c>
      <c r="E148" s="960"/>
      <c r="F148" s="961"/>
      <c r="G148" s="23">
        <v>-374656113.11260003</v>
      </c>
      <c r="H148" s="23">
        <f t="shared" si="2"/>
        <v>374656.11311260005</v>
      </c>
      <c r="I148" s="943"/>
      <c r="J148" s="943"/>
      <c r="K148" s="943"/>
      <c r="L148" s="943"/>
      <c r="M148" s="943"/>
      <c r="N148" s="943"/>
      <c r="O148" s="943"/>
      <c r="P148" s="943"/>
      <c r="Q148" s="943"/>
      <c r="R148" s="943"/>
      <c r="S148" s="943"/>
    </row>
    <row r="149" spans="1:19" ht="12.75" customHeight="1" x14ac:dyDescent="0.25">
      <c r="A149" s="955">
        <v>5</v>
      </c>
      <c r="B149" s="955">
        <v>0</v>
      </c>
      <c r="C149" s="956" t="s">
        <v>2202</v>
      </c>
      <c r="D149" s="957" t="s">
        <v>754</v>
      </c>
      <c r="E149" s="960"/>
      <c r="F149" s="961"/>
      <c r="G149" s="23">
        <v>-35614923.314850003</v>
      </c>
      <c r="H149" s="23">
        <f t="shared" si="2"/>
        <v>35614.923314850006</v>
      </c>
      <c r="I149" s="943"/>
      <c r="J149" s="943"/>
      <c r="K149" s="943"/>
      <c r="L149" s="943"/>
      <c r="M149" s="943"/>
      <c r="N149" s="943"/>
      <c r="O149" s="943"/>
      <c r="P149" s="943"/>
      <c r="Q149" s="943"/>
      <c r="R149" s="943"/>
      <c r="S149" s="943"/>
    </row>
    <row r="150" spans="1:19" ht="12.75" customHeight="1" x14ac:dyDescent="0.25">
      <c r="A150" s="955">
        <v>5</v>
      </c>
      <c r="B150" s="955">
        <v>0</v>
      </c>
      <c r="C150" s="956" t="s">
        <v>2203</v>
      </c>
      <c r="D150" s="957" t="s">
        <v>756</v>
      </c>
      <c r="E150" s="960"/>
      <c r="F150" s="961"/>
      <c r="G150" s="23">
        <v>-1834965.2211</v>
      </c>
      <c r="H150" s="23">
        <f t="shared" si="2"/>
        <v>1834.9652211</v>
      </c>
      <c r="I150" s="943"/>
      <c r="J150" s="943"/>
      <c r="K150" s="943"/>
      <c r="L150" s="943"/>
      <c r="M150" s="943"/>
      <c r="N150" s="943"/>
      <c r="O150" s="943"/>
      <c r="P150" s="943"/>
      <c r="Q150" s="943"/>
      <c r="R150" s="943"/>
      <c r="S150" s="943"/>
    </row>
    <row r="151" spans="1:19" ht="12.75" customHeight="1" x14ac:dyDescent="0.25">
      <c r="A151" s="955">
        <v>5</v>
      </c>
      <c r="B151" s="955">
        <v>0</v>
      </c>
      <c r="C151" s="956" t="s">
        <v>2204</v>
      </c>
      <c r="D151" s="957" t="s">
        <v>758</v>
      </c>
      <c r="E151" s="960"/>
      <c r="F151" s="961"/>
      <c r="G151" s="23">
        <v>-1397800.0464999999</v>
      </c>
      <c r="H151" s="23">
        <f t="shared" si="2"/>
        <v>1397.8000465</v>
      </c>
      <c r="I151" s="943"/>
      <c r="J151" s="943"/>
      <c r="K151" s="943"/>
      <c r="L151" s="943"/>
      <c r="M151" s="943"/>
      <c r="N151" s="943"/>
      <c r="O151" s="943"/>
      <c r="P151" s="943"/>
      <c r="Q151" s="943"/>
      <c r="R151" s="943"/>
      <c r="S151" s="943"/>
    </row>
    <row r="152" spans="1:19" ht="12.75" customHeight="1" x14ac:dyDescent="0.25">
      <c r="A152" s="955">
        <v>5</v>
      </c>
      <c r="B152" s="955">
        <v>0</v>
      </c>
      <c r="C152" s="956" t="s">
        <v>2205</v>
      </c>
      <c r="D152" s="957" t="s">
        <v>760</v>
      </c>
      <c r="E152" s="960"/>
      <c r="F152" s="961"/>
      <c r="G152" s="23">
        <v>-270888676.72404999</v>
      </c>
      <c r="H152" s="23">
        <f t="shared" si="2"/>
        <v>270888.67672404996</v>
      </c>
      <c r="I152" s="943"/>
      <c r="J152" s="943"/>
      <c r="K152" s="943"/>
      <c r="L152" s="943"/>
      <c r="M152" s="943"/>
      <c r="N152" s="943"/>
      <c r="O152" s="943"/>
      <c r="P152" s="943"/>
      <c r="Q152" s="943"/>
      <c r="R152" s="943"/>
      <c r="S152" s="943"/>
    </row>
    <row r="153" spans="1:19" ht="12.75" customHeight="1" x14ac:dyDescent="0.25">
      <c r="A153" s="955">
        <v>5</v>
      </c>
      <c r="B153" s="955">
        <v>0</v>
      </c>
      <c r="C153" s="956" t="s">
        <v>2206</v>
      </c>
      <c r="D153" s="957" t="s">
        <v>762</v>
      </c>
      <c r="E153" s="960"/>
      <c r="F153" s="961"/>
      <c r="G153" s="23">
        <v>-6555351.7545999996</v>
      </c>
      <c r="H153" s="23">
        <f t="shared" si="2"/>
        <v>6555.3517545999994</v>
      </c>
      <c r="I153" s="943"/>
      <c r="J153" s="943"/>
      <c r="K153" s="943"/>
      <c r="L153" s="943"/>
      <c r="M153" s="943"/>
      <c r="N153" s="943"/>
      <c r="O153" s="943"/>
      <c r="P153" s="943"/>
      <c r="Q153" s="943"/>
      <c r="R153" s="943"/>
      <c r="S153" s="943"/>
    </row>
    <row r="154" spans="1:19" ht="12.75" customHeight="1" x14ac:dyDescent="0.25">
      <c r="A154" s="955">
        <v>5</v>
      </c>
      <c r="B154" s="955">
        <v>0</v>
      </c>
      <c r="C154" s="956" t="s">
        <v>2207</v>
      </c>
      <c r="D154" s="957" t="s">
        <v>2208</v>
      </c>
      <c r="E154" s="960"/>
      <c r="F154" s="961"/>
      <c r="G154" s="23">
        <v>-41849039.342</v>
      </c>
      <c r="H154" s="23">
        <f t="shared" si="2"/>
        <v>41849.039342000004</v>
      </c>
      <c r="I154" s="943"/>
      <c r="J154" s="943"/>
      <c r="K154" s="943"/>
      <c r="L154" s="943"/>
      <c r="M154" s="943"/>
      <c r="N154" s="943"/>
      <c r="O154" s="943"/>
      <c r="P154" s="943"/>
      <c r="Q154" s="943"/>
      <c r="R154" s="943"/>
      <c r="S154" s="943"/>
    </row>
    <row r="155" spans="1:19" ht="12.75" customHeight="1" x14ac:dyDescent="0.25">
      <c r="A155" s="955">
        <v>5</v>
      </c>
      <c r="B155" s="955">
        <v>0</v>
      </c>
      <c r="C155" s="956" t="s">
        <v>2209</v>
      </c>
      <c r="D155" s="957" t="s">
        <v>766</v>
      </c>
      <c r="E155" s="960"/>
      <c r="F155" s="961"/>
      <c r="G155" s="23">
        <v>-2475710.6390499999</v>
      </c>
      <c r="H155" s="23">
        <f t="shared" si="2"/>
        <v>2475.7106390499998</v>
      </c>
      <c r="I155" s="943"/>
      <c r="J155" s="943"/>
      <c r="K155" s="943"/>
      <c r="L155" s="943"/>
      <c r="M155" s="943"/>
      <c r="N155" s="943"/>
      <c r="O155" s="943"/>
      <c r="P155" s="943"/>
      <c r="Q155" s="943"/>
      <c r="R155" s="943"/>
      <c r="S155" s="943"/>
    </row>
    <row r="156" spans="1:19" ht="12.75" customHeight="1" x14ac:dyDescent="0.25">
      <c r="A156" s="955">
        <v>5</v>
      </c>
      <c r="B156" s="955">
        <v>0</v>
      </c>
      <c r="C156" s="956" t="s">
        <v>2210</v>
      </c>
      <c r="D156" s="957" t="s">
        <v>768</v>
      </c>
      <c r="E156" s="960"/>
      <c r="F156" s="961"/>
      <c r="G156" s="23">
        <v>-336585.15769999998</v>
      </c>
      <c r="H156" s="23">
        <f t="shared" si="2"/>
        <v>336.58515769999997</v>
      </c>
      <c r="I156" s="943"/>
      <c r="J156" s="943"/>
      <c r="K156" s="943"/>
      <c r="L156" s="943"/>
      <c r="M156" s="943"/>
      <c r="N156" s="943"/>
      <c r="O156" s="943"/>
      <c r="P156" s="943"/>
      <c r="Q156" s="943"/>
      <c r="R156" s="943"/>
      <c r="S156" s="943"/>
    </row>
    <row r="157" spans="1:19" ht="12.75" customHeight="1" x14ac:dyDescent="0.25">
      <c r="A157" s="955">
        <v>5</v>
      </c>
      <c r="B157" s="955">
        <v>0</v>
      </c>
      <c r="C157" s="956" t="s">
        <v>2211</v>
      </c>
      <c r="D157" s="957" t="s">
        <v>2212</v>
      </c>
      <c r="E157" s="960"/>
      <c r="F157" s="961"/>
      <c r="G157" s="23">
        <v>-888810.43350000004</v>
      </c>
      <c r="H157" s="23">
        <f t="shared" si="2"/>
        <v>888.81043350000004</v>
      </c>
      <c r="I157" s="943"/>
      <c r="J157" s="943"/>
      <c r="K157" s="943"/>
      <c r="L157" s="943"/>
      <c r="M157" s="943"/>
      <c r="N157" s="943"/>
      <c r="O157" s="943"/>
      <c r="P157" s="943"/>
      <c r="Q157" s="943"/>
      <c r="R157" s="943"/>
      <c r="S157" s="943"/>
    </row>
    <row r="158" spans="1:19" ht="12.75" customHeight="1" x14ac:dyDescent="0.25">
      <c r="A158" s="955">
        <v>5</v>
      </c>
      <c r="B158" s="955">
        <v>0</v>
      </c>
      <c r="C158" s="956" t="s">
        <v>2213</v>
      </c>
      <c r="D158" s="957" t="s">
        <v>772</v>
      </c>
      <c r="E158" s="960"/>
      <c r="F158" s="961"/>
      <c r="G158" s="23">
        <v>-1593740.0545000001</v>
      </c>
      <c r="H158" s="23">
        <f t="shared" si="2"/>
        <v>1593.7400545</v>
      </c>
      <c r="I158" s="943"/>
      <c r="J158" s="943"/>
      <c r="K158" s="943"/>
      <c r="L158" s="943"/>
      <c r="M158" s="943"/>
      <c r="N158" s="943"/>
      <c r="O158" s="943"/>
      <c r="P158" s="943"/>
      <c r="Q158" s="943"/>
      <c r="R158" s="943"/>
      <c r="S158" s="943"/>
    </row>
    <row r="159" spans="1:19" ht="12.75" customHeight="1" x14ac:dyDescent="0.25">
      <c r="A159" s="955">
        <v>5</v>
      </c>
      <c r="B159" s="955">
        <v>0</v>
      </c>
      <c r="C159" s="956" t="s">
        <v>2214</v>
      </c>
      <c r="D159" s="957" t="s">
        <v>774</v>
      </c>
      <c r="E159" s="960"/>
      <c r="F159" s="961"/>
      <c r="G159" s="23">
        <v>-11220510.42475</v>
      </c>
      <c r="H159" s="23">
        <f t="shared" si="2"/>
        <v>11220.51042475</v>
      </c>
      <c r="I159" s="943"/>
      <c r="J159" s="943"/>
      <c r="K159" s="943"/>
      <c r="L159" s="943"/>
      <c r="M159" s="943"/>
      <c r="N159" s="943"/>
      <c r="O159" s="943"/>
      <c r="P159" s="943"/>
      <c r="Q159" s="943"/>
      <c r="R159" s="943"/>
      <c r="S159" s="943"/>
    </row>
    <row r="160" spans="1:19" ht="12.75" customHeight="1" x14ac:dyDescent="0.25">
      <c r="A160" s="955">
        <v>3</v>
      </c>
      <c r="B160" s="955">
        <v>2</v>
      </c>
      <c r="C160" s="956" t="s">
        <v>62</v>
      </c>
      <c r="D160" s="957" t="s">
        <v>789</v>
      </c>
      <c r="E160" s="960"/>
      <c r="F160" s="961"/>
      <c r="G160" s="23">
        <v>123569000</v>
      </c>
      <c r="H160" s="23">
        <f t="shared" si="2"/>
        <v>-123569</v>
      </c>
      <c r="I160" s="943"/>
      <c r="J160" s="943"/>
      <c r="K160" s="943"/>
      <c r="L160" s="943"/>
      <c r="M160" s="943"/>
      <c r="N160" s="943"/>
      <c r="O160" s="943"/>
      <c r="P160" s="943"/>
      <c r="Q160" s="943"/>
      <c r="R160" s="943"/>
      <c r="S160" s="943"/>
    </row>
    <row r="161" spans="1:19" ht="12.75" customHeight="1" x14ac:dyDescent="0.25">
      <c r="A161" s="955">
        <v>4</v>
      </c>
      <c r="B161" s="955">
        <v>1</v>
      </c>
      <c r="C161" s="956" t="s">
        <v>2215</v>
      </c>
      <c r="D161" s="957" t="s">
        <v>791</v>
      </c>
      <c r="E161" s="960"/>
      <c r="F161" s="961"/>
      <c r="G161" s="23">
        <v>114318000</v>
      </c>
      <c r="H161" s="23">
        <f t="shared" si="2"/>
        <v>-114318</v>
      </c>
      <c r="I161" s="943"/>
      <c r="J161" s="943"/>
      <c r="K161" s="943"/>
      <c r="L161" s="943"/>
      <c r="M161" s="943"/>
      <c r="N161" s="943"/>
      <c r="O161" s="943"/>
      <c r="P161" s="943"/>
      <c r="Q161" s="943"/>
      <c r="R161" s="943"/>
      <c r="S161" s="943"/>
    </row>
    <row r="162" spans="1:19" ht="12.75" customHeight="1" x14ac:dyDescent="0.25">
      <c r="A162" s="955">
        <v>5</v>
      </c>
      <c r="B162" s="955">
        <v>0</v>
      </c>
      <c r="C162" s="956" t="s">
        <v>2216</v>
      </c>
      <c r="D162" s="957" t="s">
        <v>795</v>
      </c>
      <c r="E162" s="960"/>
      <c r="F162" s="961"/>
      <c r="G162" s="23">
        <v>990000</v>
      </c>
      <c r="H162" s="23">
        <f t="shared" si="2"/>
        <v>-990</v>
      </c>
      <c r="I162" s="943"/>
      <c r="J162" s="943"/>
      <c r="K162" s="943"/>
      <c r="L162" s="943"/>
      <c r="M162" s="943"/>
      <c r="N162" s="943"/>
      <c r="O162" s="943"/>
      <c r="P162" s="943"/>
      <c r="Q162" s="943"/>
      <c r="R162" s="943"/>
      <c r="S162" s="943"/>
    </row>
    <row r="163" spans="1:19" ht="12.75" customHeight="1" x14ac:dyDescent="0.25">
      <c r="A163" s="955">
        <v>5</v>
      </c>
      <c r="B163" s="955">
        <v>0</v>
      </c>
      <c r="C163" s="956" t="s">
        <v>2217</v>
      </c>
      <c r="D163" s="957" t="s">
        <v>797</v>
      </c>
      <c r="E163" s="960"/>
      <c r="F163" s="961"/>
      <c r="G163" s="23">
        <v>70359000</v>
      </c>
      <c r="H163" s="23">
        <f t="shared" si="2"/>
        <v>-70359</v>
      </c>
      <c r="I163" s="943"/>
      <c r="J163" s="943"/>
      <c r="K163" s="943"/>
      <c r="L163" s="943"/>
      <c r="M163" s="943"/>
      <c r="N163" s="943"/>
      <c r="O163" s="943"/>
      <c r="P163" s="943"/>
      <c r="Q163" s="943"/>
      <c r="R163" s="943"/>
      <c r="S163" s="943"/>
    </row>
    <row r="164" spans="1:19" ht="12.75" customHeight="1" x14ac:dyDescent="0.25">
      <c r="A164" s="955">
        <v>5</v>
      </c>
      <c r="B164" s="955">
        <v>0</v>
      </c>
      <c r="C164" s="956" t="s">
        <v>2218</v>
      </c>
      <c r="D164" s="957" t="s">
        <v>799</v>
      </c>
      <c r="E164" s="960"/>
      <c r="F164" s="961"/>
      <c r="G164" s="23">
        <v>42969000</v>
      </c>
      <c r="H164" s="23">
        <f t="shared" si="2"/>
        <v>-42969</v>
      </c>
      <c r="I164" s="943"/>
      <c r="J164" s="943"/>
      <c r="K164" s="943"/>
      <c r="L164" s="943"/>
      <c r="M164" s="943"/>
      <c r="N164" s="943"/>
      <c r="O164" s="943"/>
      <c r="P164" s="943"/>
      <c r="Q164" s="943"/>
      <c r="R164" s="943"/>
      <c r="S164" s="943"/>
    </row>
    <row r="165" spans="1:19" ht="12.75" customHeight="1" x14ac:dyDescent="0.25">
      <c r="A165" s="955">
        <v>4</v>
      </c>
      <c r="B165" s="955">
        <v>1</v>
      </c>
      <c r="C165" s="956" t="s">
        <v>2219</v>
      </c>
      <c r="D165" s="957" t="s">
        <v>801</v>
      </c>
      <c r="E165" s="960"/>
      <c r="F165" s="961"/>
      <c r="G165" s="23">
        <v>9251000</v>
      </c>
      <c r="H165" s="23">
        <f t="shared" si="2"/>
        <v>-9251</v>
      </c>
      <c r="I165" s="943"/>
      <c r="J165" s="943"/>
      <c r="K165" s="943"/>
      <c r="L165" s="943"/>
      <c r="M165" s="943"/>
      <c r="N165" s="943"/>
      <c r="O165" s="943"/>
      <c r="P165" s="943"/>
      <c r="Q165" s="943"/>
      <c r="R165" s="943"/>
      <c r="S165" s="943"/>
    </row>
    <row r="166" spans="1:19" ht="12.75" customHeight="1" x14ac:dyDescent="0.25">
      <c r="A166" s="955">
        <v>5</v>
      </c>
      <c r="B166" s="955">
        <v>0</v>
      </c>
      <c r="C166" s="956" t="s">
        <v>2220</v>
      </c>
      <c r="D166" s="957" t="s">
        <v>803</v>
      </c>
      <c r="E166" s="960"/>
      <c r="F166" s="961"/>
      <c r="G166" s="23">
        <v>151000</v>
      </c>
      <c r="H166" s="23">
        <f t="shared" si="2"/>
        <v>-151</v>
      </c>
      <c r="I166" s="943"/>
      <c r="J166" s="943"/>
      <c r="K166" s="943"/>
      <c r="L166" s="943"/>
      <c r="M166" s="943"/>
      <c r="N166" s="943"/>
      <c r="O166" s="943"/>
      <c r="P166" s="943"/>
      <c r="Q166" s="943"/>
      <c r="R166" s="943"/>
      <c r="S166" s="943"/>
    </row>
    <row r="167" spans="1:19" ht="12.75" customHeight="1" x14ac:dyDescent="0.25">
      <c r="A167" s="955">
        <v>5</v>
      </c>
      <c r="B167" s="955">
        <v>0</v>
      </c>
      <c r="C167" s="956" t="s">
        <v>2221</v>
      </c>
      <c r="D167" s="957" t="s">
        <v>805</v>
      </c>
      <c r="E167" s="960"/>
      <c r="F167" s="961"/>
      <c r="G167" s="23">
        <v>8500000</v>
      </c>
      <c r="H167" s="23">
        <f t="shared" si="2"/>
        <v>-8500</v>
      </c>
      <c r="I167" s="943"/>
      <c r="J167" s="943"/>
      <c r="K167" s="943"/>
      <c r="L167" s="943"/>
      <c r="M167" s="943"/>
      <c r="N167" s="943"/>
      <c r="O167" s="943"/>
      <c r="P167" s="943"/>
      <c r="Q167" s="943"/>
      <c r="R167" s="943"/>
      <c r="S167" s="943"/>
    </row>
    <row r="168" spans="1:19" ht="12.75" customHeight="1" x14ac:dyDescent="0.25">
      <c r="A168" s="955">
        <v>5</v>
      </c>
      <c r="B168" s="955">
        <v>0</v>
      </c>
      <c r="C168" s="956" t="s">
        <v>2222</v>
      </c>
      <c r="D168" s="957" t="s">
        <v>2223</v>
      </c>
      <c r="E168" s="960"/>
      <c r="F168" s="961"/>
      <c r="G168" s="23">
        <v>600000</v>
      </c>
      <c r="H168" s="23">
        <f t="shared" si="2"/>
        <v>-600</v>
      </c>
      <c r="I168" s="943"/>
      <c r="J168" s="943"/>
      <c r="K168" s="943"/>
      <c r="L168" s="943"/>
      <c r="M168" s="943"/>
      <c r="N168" s="943"/>
      <c r="O168" s="943"/>
      <c r="P168" s="943"/>
      <c r="Q168" s="943"/>
      <c r="R168" s="943"/>
      <c r="S168" s="943"/>
    </row>
    <row r="169" spans="1:19" ht="12.75" customHeight="1" x14ac:dyDescent="0.25">
      <c r="A169" s="955">
        <v>2</v>
      </c>
      <c r="B169" s="955">
        <v>3</v>
      </c>
      <c r="C169" s="956" t="s">
        <v>812</v>
      </c>
      <c r="D169" s="957" t="s">
        <v>813</v>
      </c>
      <c r="E169" s="960"/>
      <c r="F169" s="961"/>
      <c r="G169" s="23">
        <v>-374588680.91000003</v>
      </c>
      <c r="H169" s="23">
        <f t="shared" si="2"/>
        <v>374588.68091000005</v>
      </c>
      <c r="I169" s="943"/>
      <c r="J169" s="943"/>
      <c r="K169" s="943"/>
      <c r="L169" s="943"/>
      <c r="M169" s="943"/>
      <c r="N169" s="943"/>
      <c r="O169" s="943"/>
      <c r="P169" s="943"/>
      <c r="Q169" s="943"/>
      <c r="R169" s="943"/>
      <c r="S169" s="943"/>
    </row>
    <row r="170" spans="1:19" ht="12.75" customHeight="1" x14ac:dyDescent="0.25">
      <c r="A170" s="955">
        <v>3</v>
      </c>
      <c r="B170" s="955">
        <v>2</v>
      </c>
      <c r="C170" s="956" t="s">
        <v>64</v>
      </c>
      <c r="D170" s="957" t="s">
        <v>814</v>
      </c>
      <c r="E170" s="960"/>
      <c r="F170" s="961"/>
      <c r="G170" s="23">
        <v>-86605000</v>
      </c>
      <c r="H170" s="23">
        <f t="shared" si="2"/>
        <v>86605</v>
      </c>
      <c r="I170" s="943"/>
      <c r="J170" s="943"/>
      <c r="K170" s="943"/>
      <c r="L170" s="943"/>
      <c r="M170" s="943"/>
      <c r="N170" s="943"/>
      <c r="O170" s="943"/>
      <c r="P170" s="943"/>
      <c r="Q170" s="943"/>
      <c r="R170" s="943"/>
      <c r="S170" s="943"/>
    </row>
    <row r="171" spans="1:19" ht="12.75" customHeight="1" x14ac:dyDescent="0.25">
      <c r="A171" s="955">
        <v>4</v>
      </c>
      <c r="B171" s="955">
        <v>1</v>
      </c>
      <c r="C171" s="956" t="s">
        <v>2224</v>
      </c>
      <c r="D171" s="957" t="s">
        <v>820</v>
      </c>
      <c r="E171" s="960"/>
      <c r="F171" s="961"/>
      <c r="G171" s="23">
        <v>-86605000</v>
      </c>
      <c r="H171" s="23">
        <f t="shared" si="2"/>
        <v>86605</v>
      </c>
      <c r="I171" s="943"/>
      <c r="J171" s="943"/>
      <c r="K171" s="943"/>
      <c r="L171" s="943"/>
      <c r="M171" s="943"/>
      <c r="N171" s="943"/>
      <c r="O171" s="943"/>
      <c r="P171" s="943"/>
      <c r="Q171" s="943"/>
      <c r="R171" s="943"/>
      <c r="S171" s="943"/>
    </row>
    <row r="172" spans="1:19" ht="12.75" customHeight="1" x14ac:dyDescent="0.25">
      <c r="A172" s="955">
        <v>5</v>
      </c>
      <c r="B172" s="955">
        <v>0</v>
      </c>
      <c r="C172" s="956" t="s">
        <v>2225</v>
      </c>
      <c r="D172" s="957" t="s">
        <v>822</v>
      </c>
      <c r="E172" s="960"/>
      <c r="F172" s="961"/>
      <c r="G172" s="23">
        <v>-28700000</v>
      </c>
      <c r="H172" s="23">
        <f t="shared" si="2"/>
        <v>28700</v>
      </c>
      <c r="I172" s="943"/>
      <c r="J172" s="943"/>
      <c r="K172" s="943"/>
      <c r="L172" s="943"/>
      <c r="M172" s="943"/>
      <c r="N172" s="943"/>
      <c r="O172" s="943"/>
      <c r="P172" s="943"/>
      <c r="Q172" s="943"/>
      <c r="R172" s="943"/>
      <c r="S172" s="943"/>
    </row>
    <row r="173" spans="1:19" ht="12.75" customHeight="1" x14ac:dyDescent="0.25">
      <c r="A173" s="955">
        <v>5</v>
      </c>
      <c r="B173" s="955">
        <v>0</v>
      </c>
      <c r="C173" s="956" t="s">
        <v>2226</v>
      </c>
      <c r="D173" s="957" t="s">
        <v>824</v>
      </c>
      <c r="E173" s="960"/>
      <c r="F173" s="961"/>
      <c r="G173" s="23">
        <v>-500000</v>
      </c>
      <c r="H173" s="23">
        <f t="shared" si="2"/>
        <v>500</v>
      </c>
      <c r="I173" s="943"/>
      <c r="J173" s="943"/>
      <c r="K173" s="943"/>
      <c r="L173" s="943"/>
      <c r="M173" s="943"/>
      <c r="N173" s="943"/>
      <c r="O173" s="943"/>
      <c r="P173" s="943"/>
      <c r="Q173" s="943"/>
      <c r="R173" s="943"/>
      <c r="S173" s="943"/>
    </row>
    <row r="174" spans="1:19" ht="12.75" customHeight="1" x14ac:dyDescent="0.25">
      <c r="A174" s="955">
        <v>5</v>
      </c>
      <c r="B174" s="955">
        <v>0</v>
      </c>
      <c r="C174" s="956" t="s">
        <v>2227</v>
      </c>
      <c r="D174" s="957" t="s">
        <v>826</v>
      </c>
      <c r="E174" s="960"/>
      <c r="F174" s="961"/>
      <c r="G174" s="23">
        <v>-500000</v>
      </c>
      <c r="H174" s="23">
        <f t="shared" si="2"/>
        <v>500</v>
      </c>
      <c r="I174" s="943"/>
      <c r="J174" s="943"/>
      <c r="K174" s="943"/>
      <c r="L174" s="943"/>
      <c r="M174" s="943"/>
      <c r="N174" s="943"/>
      <c r="O174" s="943"/>
      <c r="P174" s="943"/>
      <c r="Q174" s="943"/>
      <c r="R174" s="943"/>
      <c r="S174" s="943"/>
    </row>
    <row r="175" spans="1:19" ht="12.75" customHeight="1" x14ac:dyDescent="0.25">
      <c r="A175" s="955">
        <v>5</v>
      </c>
      <c r="B175" s="955">
        <v>0</v>
      </c>
      <c r="C175" s="956" t="s">
        <v>2228</v>
      </c>
      <c r="D175" s="957" t="s">
        <v>829</v>
      </c>
      <c r="E175" s="960"/>
      <c r="F175" s="961"/>
      <c r="G175" s="23">
        <v>-18630000</v>
      </c>
      <c r="H175" s="23">
        <f t="shared" si="2"/>
        <v>18630</v>
      </c>
      <c r="I175" s="943"/>
      <c r="J175" s="943"/>
      <c r="K175" s="943"/>
      <c r="L175" s="943"/>
      <c r="M175" s="943"/>
      <c r="N175" s="943"/>
      <c r="O175" s="943"/>
      <c r="P175" s="943"/>
      <c r="Q175" s="943"/>
      <c r="R175" s="943"/>
      <c r="S175" s="943"/>
    </row>
    <row r="176" spans="1:19" ht="12.75" customHeight="1" x14ac:dyDescent="0.25">
      <c r="A176" s="955">
        <v>5</v>
      </c>
      <c r="B176" s="955">
        <v>0</v>
      </c>
      <c r="C176" s="956" t="s">
        <v>2229</v>
      </c>
      <c r="D176" s="957" t="s">
        <v>831</v>
      </c>
      <c r="E176" s="960"/>
      <c r="F176" s="961"/>
      <c r="G176" s="23">
        <v>-11000000</v>
      </c>
      <c r="H176" s="23">
        <f t="shared" si="2"/>
        <v>11000</v>
      </c>
      <c r="I176" s="943"/>
      <c r="J176" s="943"/>
      <c r="K176" s="943"/>
      <c r="L176" s="943"/>
      <c r="M176" s="943"/>
      <c r="N176" s="943"/>
      <c r="O176" s="943"/>
      <c r="P176" s="943"/>
      <c r="Q176" s="943"/>
      <c r="R176" s="943"/>
      <c r="S176" s="943"/>
    </row>
    <row r="177" spans="1:19" ht="12.75" customHeight="1" x14ac:dyDescent="0.25">
      <c r="A177" s="955">
        <v>5</v>
      </c>
      <c r="B177" s="955">
        <v>0</v>
      </c>
      <c r="C177" s="956" t="s">
        <v>2230</v>
      </c>
      <c r="D177" s="957" t="s">
        <v>834</v>
      </c>
      <c r="E177" s="960"/>
      <c r="F177" s="961"/>
      <c r="G177" s="23">
        <v>-700000</v>
      </c>
      <c r="H177" s="23">
        <f t="shared" si="2"/>
        <v>700</v>
      </c>
      <c r="I177" s="943"/>
      <c r="J177" s="943"/>
      <c r="K177" s="943"/>
      <c r="L177" s="943"/>
      <c r="M177" s="943"/>
      <c r="N177" s="943"/>
      <c r="O177" s="943"/>
      <c r="P177" s="943"/>
      <c r="Q177" s="943"/>
      <c r="R177" s="943"/>
      <c r="S177" s="943"/>
    </row>
    <row r="178" spans="1:19" ht="12.75" customHeight="1" x14ac:dyDescent="0.25">
      <c r="A178" s="955">
        <v>5</v>
      </c>
      <c r="B178" s="955">
        <v>0</v>
      </c>
      <c r="C178" s="956" t="s">
        <v>2231</v>
      </c>
      <c r="D178" s="957" t="s">
        <v>836</v>
      </c>
      <c r="E178" s="960"/>
      <c r="F178" s="961"/>
      <c r="G178" s="23">
        <v>-2900000</v>
      </c>
      <c r="H178" s="23">
        <f t="shared" si="2"/>
        <v>2900</v>
      </c>
      <c r="I178" s="943"/>
      <c r="J178" s="943"/>
      <c r="K178" s="943"/>
      <c r="L178" s="943"/>
      <c r="M178" s="943"/>
      <c r="N178" s="943"/>
      <c r="O178" s="943"/>
      <c r="P178" s="943"/>
      <c r="Q178" s="943"/>
      <c r="R178" s="943"/>
      <c r="S178" s="943"/>
    </row>
    <row r="179" spans="1:19" ht="12.75" customHeight="1" x14ac:dyDescent="0.25">
      <c r="A179" s="955">
        <v>5</v>
      </c>
      <c r="B179" s="955">
        <v>0</v>
      </c>
      <c r="C179" s="956" t="s">
        <v>2232</v>
      </c>
      <c r="D179" s="957" t="s">
        <v>839</v>
      </c>
      <c r="E179" s="960"/>
      <c r="F179" s="961"/>
      <c r="G179" s="23">
        <v>-1500000</v>
      </c>
      <c r="H179" s="23">
        <f t="shared" si="2"/>
        <v>1500</v>
      </c>
      <c r="I179" s="943"/>
      <c r="J179" s="943"/>
      <c r="K179" s="943"/>
      <c r="L179" s="943"/>
      <c r="M179" s="943"/>
      <c r="N179" s="943"/>
      <c r="O179" s="943"/>
      <c r="P179" s="943"/>
      <c r="Q179" s="943"/>
      <c r="R179" s="943"/>
      <c r="S179" s="943"/>
    </row>
    <row r="180" spans="1:19" ht="12.75" customHeight="1" x14ac:dyDescent="0.25">
      <c r="A180" s="955">
        <v>5</v>
      </c>
      <c r="B180" s="955">
        <v>0</v>
      </c>
      <c r="C180" s="956" t="s">
        <v>2233</v>
      </c>
      <c r="D180" s="957" t="s">
        <v>844</v>
      </c>
      <c r="E180" s="960"/>
      <c r="F180" s="961"/>
      <c r="G180" s="23">
        <v>-1275000</v>
      </c>
      <c r="H180" s="23">
        <f t="shared" si="2"/>
        <v>1275</v>
      </c>
      <c r="I180" s="943"/>
      <c r="J180" s="943"/>
      <c r="K180" s="943"/>
      <c r="L180" s="943"/>
      <c r="M180" s="943"/>
      <c r="N180" s="943"/>
      <c r="O180" s="943"/>
      <c r="P180" s="943"/>
      <c r="Q180" s="943"/>
      <c r="R180" s="943"/>
      <c r="S180" s="943"/>
    </row>
    <row r="181" spans="1:19" ht="12.75" customHeight="1" x14ac:dyDescent="0.25">
      <c r="A181" s="955">
        <v>5</v>
      </c>
      <c r="B181" s="955">
        <v>0</v>
      </c>
      <c r="C181" s="956" t="s">
        <v>2234</v>
      </c>
      <c r="D181" s="957" t="s">
        <v>2235</v>
      </c>
      <c r="E181" s="960"/>
      <c r="F181" s="961"/>
      <c r="G181" s="23">
        <v>-300000</v>
      </c>
      <c r="H181" s="23">
        <f t="shared" si="2"/>
        <v>300</v>
      </c>
      <c r="I181" s="943"/>
      <c r="J181" s="943"/>
      <c r="K181" s="943"/>
      <c r="L181" s="943"/>
      <c r="M181" s="943"/>
      <c r="N181" s="943"/>
      <c r="O181" s="943"/>
      <c r="P181" s="943"/>
      <c r="Q181" s="943"/>
      <c r="R181" s="943"/>
      <c r="S181" s="943"/>
    </row>
    <row r="182" spans="1:19" ht="12.75" customHeight="1" x14ac:dyDescent="0.25">
      <c r="A182" s="955">
        <v>5</v>
      </c>
      <c r="B182" s="955">
        <v>0</v>
      </c>
      <c r="C182" s="956" t="s">
        <v>2236</v>
      </c>
      <c r="D182" s="957" t="s">
        <v>2237</v>
      </c>
      <c r="E182" s="960"/>
      <c r="F182" s="961"/>
      <c r="G182" s="23">
        <v>-18100000</v>
      </c>
      <c r="H182" s="23">
        <f t="shared" si="2"/>
        <v>18100</v>
      </c>
      <c r="I182" s="943"/>
      <c r="J182" s="943"/>
      <c r="K182" s="943"/>
      <c r="L182" s="943"/>
      <c r="M182" s="943"/>
      <c r="N182" s="943"/>
      <c r="O182" s="943"/>
      <c r="P182" s="943"/>
      <c r="Q182" s="943"/>
      <c r="R182" s="943"/>
      <c r="S182" s="943"/>
    </row>
    <row r="183" spans="1:19" ht="12.75" customHeight="1" x14ac:dyDescent="0.25">
      <c r="A183" s="955">
        <v>5</v>
      </c>
      <c r="B183" s="955">
        <v>0</v>
      </c>
      <c r="C183" s="956" t="s">
        <v>2238</v>
      </c>
      <c r="D183" s="957" t="s">
        <v>2239</v>
      </c>
      <c r="E183" s="960"/>
      <c r="F183" s="961"/>
      <c r="G183" s="23">
        <v>-2500000</v>
      </c>
      <c r="H183" s="23">
        <f t="shared" si="2"/>
        <v>2500</v>
      </c>
      <c r="I183" s="943"/>
      <c r="J183" s="943"/>
      <c r="K183" s="943"/>
      <c r="L183" s="943"/>
      <c r="M183" s="943"/>
      <c r="N183" s="943"/>
      <c r="O183" s="943"/>
      <c r="P183" s="943"/>
      <c r="Q183" s="943"/>
      <c r="R183" s="943"/>
      <c r="S183" s="943"/>
    </row>
    <row r="184" spans="1:19" ht="12.75" customHeight="1" x14ac:dyDescent="0.25">
      <c r="A184" s="955">
        <v>3</v>
      </c>
      <c r="B184" s="955">
        <v>2</v>
      </c>
      <c r="C184" s="956" t="s">
        <v>66</v>
      </c>
      <c r="D184" s="957" t="s">
        <v>861</v>
      </c>
      <c r="E184" s="960"/>
      <c r="F184" s="961"/>
      <c r="G184" s="23">
        <v>-9544503</v>
      </c>
      <c r="H184" s="23">
        <f t="shared" si="2"/>
        <v>9544.5030000000006</v>
      </c>
      <c r="I184" s="943"/>
      <c r="J184" s="943"/>
      <c r="K184" s="943"/>
      <c r="L184" s="943"/>
      <c r="M184" s="943"/>
      <c r="N184" s="943"/>
      <c r="O184" s="943"/>
      <c r="P184" s="943"/>
      <c r="Q184" s="943"/>
      <c r="R184" s="943"/>
      <c r="S184" s="943"/>
    </row>
    <row r="185" spans="1:19" ht="12.75" customHeight="1" x14ac:dyDescent="0.25">
      <c r="A185" s="955">
        <v>4</v>
      </c>
      <c r="B185" s="955">
        <v>1</v>
      </c>
      <c r="C185" s="956" t="s">
        <v>2240</v>
      </c>
      <c r="D185" s="957" t="s">
        <v>863</v>
      </c>
      <c r="E185" s="960"/>
      <c r="F185" s="961"/>
      <c r="G185" s="23">
        <v>-3890000</v>
      </c>
      <c r="H185" s="23">
        <f t="shared" si="2"/>
        <v>3890</v>
      </c>
      <c r="I185" s="943"/>
      <c r="J185" s="943"/>
      <c r="K185" s="943"/>
      <c r="L185" s="943"/>
      <c r="M185" s="943"/>
      <c r="N185" s="943"/>
      <c r="O185" s="943"/>
      <c r="P185" s="943"/>
      <c r="Q185" s="943"/>
      <c r="R185" s="943"/>
      <c r="S185" s="943"/>
    </row>
    <row r="186" spans="1:19" ht="12.75" customHeight="1" x14ac:dyDescent="0.25">
      <c r="A186" s="955">
        <v>5</v>
      </c>
      <c r="B186" s="955">
        <v>0</v>
      </c>
      <c r="C186" s="956" t="s">
        <v>2241</v>
      </c>
      <c r="D186" s="957" t="s">
        <v>867</v>
      </c>
      <c r="E186" s="960"/>
      <c r="F186" s="961"/>
      <c r="G186" s="23">
        <v>-3890000</v>
      </c>
      <c r="H186" s="23">
        <f t="shared" si="2"/>
        <v>3890</v>
      </c>
      <c r="I186" s="943"/>
      <c r="J186" s="943"/>
      <c r="K186" s="943"/>
      <c r="L186" s="943"/>
      <c r="M186" s="943"/>
      <c r="N186" s="943"/>
      <c r="O186" s="943"/>
      <c r="P186" s="943"/>
      <c r="Q186" s="943"/>
      <c r="R186" s="943"/>
      <c r="S186" s="943"/>
    </row>
    <row r="187" spans="1:19" ht="12.75" customHeight="1" x14ac:dyDescent="0.25">
      <c r="A187" s="955">
        <v>4</v>
      </c>
      <c r="B187" s="955">
        <v>1</v>
      </c>
      <c r="C187" s="956" t="s">
        <v>2242</v>
      </c>
      <c r="D187" s="957" t="s">
        <v>871</v>
      </c>
      <c r="E187" s="960"/>
      <c r="F187" s="961"/>
      <c r="G187" s="23">
        <v>-646503</v>
      </c>
      <c r="H187" s="23">
        <f t="shared" si="2"/>
        <v>646.50300000000004</v>
      </c>
      <c r="I187" s="943"/>
      <c r="J187" s="943"/>
      <c r="K187" s="943"/>
      <c r="L187" s="943"/>
      <c r="M187" s="943"/>
      <c r="N187" s="943"/>
      <c r="O187" s="943"/>
      <c r="P187" s="943"/>
      <c r="Q187" s="943"/>
      <c r="R187" s="943"/>
      <c r="S187" s="943"/>
    </row>
    <row r="188" spans="1:19" ht="12.75" customHeight="1" x14ac:dyDescent="0.25">
      <c r="A188" s="955">
        <v>5</v>
      </c>
      <c r="B188" s="955">
        <v>0</v>
      </c>
      <c r="C188" s="956" t="s">
        <v>2243</v>
      </c>
      <c r="D188" s="957" t="s">
        <v>873</v>
      </c>
      <c r="E188" s="960"/>
      <c r="F188" s="961"/>
      <c r="G188" s="23">
        <v>-646503</v>
      </c>
      <c r="H188" s="23">
        <f t="shared" si="2"/>
        <v>646.50300000000004</v>
      </c>
      <c r="I188" s="943"/>
      <c r="J188" s="943"/>
      <c r="K188" s="943"/>
      <c r="L188" s="943"/>
      <c r="M188" s="943"/>
      <c r="N188" s="943"/>
      <c r="O188" s="943"/>
      <c r="P188" s="943"/>
      <c r="Q188" s="943"/>
      <c r="R188" s="943"/>
      <c r="S188" s="943"/>
    </row>
    <row r="189" spans="1:19" ht="12.75" customHeight="1" x14ac:dyDescent="0.25">
      <c r="A189" s="955">
        <v>4</v>
      </c>
      <c r="B189" s="955">
        <v>1</v>
      </c>
      <c r="C189" s="956" t="s">
        <v>2244</v>
      </c>
      <c r="D189" s="957" t="s">
        <v>875</v>
      </c>
      <c r="E189" s="960"/>
      <c r="F189" s="961"/>
      <c r="G189" s="23">
        <v>-4008000</v>
      </c>
      <c r="H189" s="23">
        <f t="shared" si="2"/>
        <v>4008</v>
      </c>
      <c r="I189" s="943"/>
      <c r="J189" s="943"/>
      <c r="K189" s="943"/>
      <c r="L189" s="943"/>
      <c r="M189" s="943"/>
      <c r="N189" s="943"/>
      <c r="O189" s="943"/>
      <c r="P189" s="943"/>
      <c r="Q189" s="943"/>
      <c r="R189" s="943"/>
      <c r="S189" s="943"/>
    </row>
    <row r="190" spans="1:19" ht="12.75" customHeight="1" x14ac:dyDescent="0.25">
      <c r="A190" s="955">
        <v>5</v>
      </c>
      <c r="B190" s="955">
        <v>0</v>
      </c>
      <c r="C190" s="956" t="s">
        <v>2245</v>
      </c>
      <c r="D190" s="957" t="s">
        <v>879</v>
      </c>
      <c r="E190" s="960"/>
      <c r="F190" s="961"/>
      <c r="G190" s="23">
        <v>-4008000</v>
      </c>
      <c r="H190" s="23">
        <f t="shared" si="2"/>
        <v>4008</v>
      </c>
      <c r="I190" s="943"/>
      <c r="J190" s="943"/>
      <c r="K190" s="943"/>
      <c r="L190" s="943"/>
      <c r="M190" s="943"/>
      <c r="N190" s="943"/>
      <c r="O190" s="943"/>
      <c r="P190" s="943"/>
      <c r="Q190" s="943"/>
      <c r="R190" s="943"/>
      <c r="S190" s="943"/>
    </row>
    <row r="191" spans="1:19" ht="12.75" customHeight="1" x14ac:dyDescent="0.25">
      <c r="A191" s="955">
        <v>4</v>
      </c>
      <c r="B191" s="955">
        <v>1</v>
      </c>
      <c r="C191" s="956" t="s">
        <v>2246</v>
      </c>
      <c r="D191" s="957" t="s">
        <v>883</v>
      </c>
      <c r="E191" s="960"/>
      <c r="F191" s="961"/>
      <c r="G191" s="23">
        <v>-1000000</v>
      </c>
      <c r="H191" s="23">
        <f t="shared" si="2"/>
        <v>1000</v>
      </c>
      <c r="I191" s="943"/>
      <c r="J191" s="943"/>
      <c r="K191" s="943"/>
      <c r="L191" s="943"/>
      <c r="M191" s="943"/>
      <c r="N191" s="943"/>
      <c r="O191" s="943"/>
      <c r="P191" s="943"/>
      <c r="Q191" s="943"/>
      <c r="R191" s="943"/>
      <c r="S191" s="943"/>
    </row>
    <row r="192" spans="1:19" ht="12.75" customHeight="1" x14ac:dyDescent="0.25">
      <c r="A192" s="955">
        <v>5</v>
      </c>
      <c r="B192" s="955">
        <v>0</v>
      </c>
      <c r="C192" s="956" t="s">
        <v>2247</v>
      </c>
      <c r="D192" s="957" t="s">
        <v>885</v>
      </c>
      <c r="E192" s="960"/>
      <c r="F192" s="961"/>
      <c r="G192" s="23">
        <v>-1000000</v>
      </c>
      <c r="H192" s="23">
        <f t="shared" si="2"/>
        <v>1000</v>
      </c>
      <c r="I192" s="943"/>
      <c r="J192" s="943"/>
      <c r="K192" s="943"/>
      <c r="L192" s="943"/>
      <c r="M192" s="943"/>
      <c r="N192" s="943"/>
      <c r="O192" s="943"/>
      <c r="P192" s="943"/>
      <c r="Q192" s="943"/>
      <c r="R192" s="943"/>
      <c r="S192" s="943"/>
    </row>
    <row r="193" spans="1:19" ht="12.75" customHeight="1" x14ac:dyDescent="0.25">
      <c r="A193" s="955">
        <v>3</v>
      </c>
      <c r="B193" s="955">
        <v>2</v>
      </c>
      <c r="C193" s="956" t="s">
        <v>68</v>
      </c>
      <c r="D193" s="957" t="s">
        <v>886</v>
      </c>
      <c r="E193" s="960"/>
      <c r="F193" s="961"/>
      <c r="G193" s="23">
        <v>-250000</v>
      </c>
      <c r="H193" s="23">
        <f t="shared" si="2"/>
        <v>250</v>
      </c>
      <c r="I193" s="943"/>
      <c r="J193" s="943"/>
      <c r="K193" s="943"/>
      <c r="L193" s="943"/>
      <c r="M193" s="943"/>
      <c r="N193" s="943"/>
      <c r="O193" s="943"/>
      <c r="P193" s="943"/>
      <c r="Q193" s="943"/>
      <c r="R193" s="943"/>
      <c r="S193" s="943"/>
    </row>
    <row r="194" spans="1:19" ht="12.75" customHeight="1" x14ac:dyDescent="0.25">
      <c r="A194" s="955">
        <v>4</v>
      </c>
      <c r="B194" s="955">
        <v>1</v>
      </c>
      <c r="C194" s="956" t="s">
        <v>2248</v>
      </c>
      <c r="D194" s="957" t="s">
        <v>888</v>
      </c>
      <c r="E194" s="960"/>
      <c r="F194" s="961"/>
      <c r="G194" s="23">
        <v>-250000</v>
      </c>
      <c r="H194" s="23">
        <f t="shared" si="2"/>
        <v>250</v>
      </c>
      <c r="I194" s="943"/>
      <c r="J194" s="943"/>
      <c r="K194" s="943"/>
      <c r="L194" s="943"/>
      <c r="M194" s="943"/>
      <c r="N194" s="943"/>
      <c r="O194" s="943"/>
      <c r="P194" s="943"/>
      <c r="Q194" s="943"/>
      <c r="R194" s="943"/>
      <c r="S194" s="943"/>
    </row>
    <row r="195" spans="1:19" ht="12.75" customHeight="1" x14ac:dyDescent="0.25">
      <c r="A195" s="955">
        <v>5</v>
      </c>
      <c r="B195" s="955">
        <v>0</v>
      </c>
      <c r="C195" s="956" t="s">
        <v>2249</v>
      </c>
      <c r="D195" s="957" t="s">
        <v>890</v>
      </c>
      <c r="E195" s="960"/>
      <c r="F195" s="961"/>
      <c r="G195" s="23">
        <v>-200000</v>
      </c>
      <c r="H195" s="23">
        <f t="shared" si="2"/>
        <v>200</v>
      </c>
      <c r="I195" s="943"/>
      <c r="J195" s="943"/>
      <c r="K195" s="943"/>
      <c r="L195" s="943"/>
      <c r="M195" s="943"/>
      <c r="N195" s="943"/>
      <c r="O195" s="943"/>
      <c r="P195" s="943"/>
      <c r="Q195" s="943"/>
      <c r="R195" s="943"/>
      <c r="S195" s="943"/>
    </row>
    <row r="196" spans="1:19" ht="12.75" customHeight="1" x14ac:dyDescent="0.25">
      <c r="A196" s="955">
        <v>5</v>
      </c>
      <c r="B196" s="955">
        <v>0</v>
      </c>
      <c r="C196" s="956" t="s">
        <v>2250</v>
      </c>
      <c r="D196" s="957" t="s">
        <v>892</v>
      </c>
      <c r="E196" s="960"/>
      <c r="F196" s="961"/>
      <c r="G196" s="23">
        <v>-50000</v>
      </c>
      <c r="H196" s="23">
        <f t="shared" si="2"/>
        <v>50</v>
      </c>
      <c r="I196" s="943"/>
      <c r="J196" s="943"/>
      <c r="K196" s="943"/>
      <c r="L196" s="943"/>
      <c r="M196" s="943"/>
      <c r="N196" s="943"/>
      <c r="O196" s="943"/>
      <c r="P196" s="943"/>
      <c r="Q196" s="943"/>
      <c r="R196" s="943"/>
      <c r="S196" s="943"/>
    </row>
    <row r="197" spans="1:19" ht="12.75" customHeight="1" x14ac:dyDescent="0.25">
      <c r="A197" s="955">
        <v>3</v>
      </c>
      <c r="B197" s="955">
        <v>2</v>
      </c>
      <c r="C197" s="956" t="s">
        <v>70</v>
      </c>
      <c r="D197" s="957" t="s">
        <v>893</v>
      </c>
      <c r="E197" s="960"/>
      <c r="F197" s="961"/>
      <c r="G197" s="23">
        <v>-278189177.91000003</v>
      </c>
      <c r="H197" s="23">
        <f t="shared" si="2"/>
        <v>278189.17791000003</v>
      </c>
      <c r="I197" s="943"/>
      <c r="J197" s="943"/>
      <c r="K197" s="943"/>
      <c r="L197" s="943"/>
      <c r="M197" s="943"/>
      <c r="N197" s="943"/>
      <c r="O197" s="943"/>
      <c r="P197" s="943"/>
      <c r="Q197" s="943"/>
      <c r="R197" s="943"/>
      <c r="S197" s="943"/>
    </row>
    <row r="198" spans="1:19" ht="12.75" customHeight="1" x14ac:dyDescent="0.25">
      <c r="A198" s="955">
        <v>4</v>
      </c>
      <c r="B198" s="955">
        <v>1</v>
      </c>
      <c r="C198" s="956" t="s">
        <v>2251</v>
      </c>
      <c r="D198" s="957" t="s">
        <v>899</v>
      </c>
      <c r="E198" s="960"/>
      <c r="F198" s="961"/>
      <c r="G198" s="23">
        <v>-500000</v>
      </c>
      <c r="H198" s="23">
        <f t="shared" si="2"/>
        <v>500</v>
      </c>
      <c r="I198" s="943"/>
      <c r="J198" s="943"/>
      <c r="K198" s="943"/>
      <c r="L198" s="943"/>
      <c r="M198" s="943"/>
      <c r="N198" s="943"/>
      <c r="O198" s="943"/>
      <c r="P198" s="943"/>
      <c r="Q198" s="943"/>
      <c r="R198" s="943"/>
      <c r="S198" s="943"/>
    </row>
    <row r="199" spans="1:19" ht="12.75" customHeight="1" x14ac:dyDescent="0.25">
      <c r="A199" s="955">
        <v>5</v>
      </c>
      <c r="B199" s="955">
        <v>0</v>
      </c>
      <c r="C199" s="956" t="s">
        <v>2252</v>
      </c>
      <c r="D199" s="957" t="s">
        <v>901</v>
      </c>
      <c r="E199" s="960"/>
      <c r="F199" s="961"/>
      <c r="G199" s="23">
        <v>-500000</v>
      </c>
      <c r="H199" s="23">
        <f t="shared" si="2"/>
        <v>500</v>
      </c>
      <c r="I199" s="943"/>
      <c r="J199" s="943"/>
      <c r="K199" s="943"/>
      <c r="L199" s="943"/>
      <c r="M199" s="943"/>
      <c r="N199" s="943"/>
      <c r="O199" s="943"/>
      <c r="P199" s="943"/>
      <c r="Q199" s="943"/>
      <c r="R199" s="943"/>
      <c r="S199" s="943"/>
    </row>
    <row r="200" spans="1:19" ht="12.75" customHeight="1" x14ac:dyDescent="0.25">
      <c r="A200" s="955">
        <v>4</v>
      </c>
      <c r="B200" s="955">
        <v>1</v>
      </c>
      <c r="C200" s="956" t="s">
        <v>2253</v>
      </c>
      <c r="D200" s="957" t="s">
        <v>903</v>
      </c>
      <c r="E200" s="960"/>
      <c r="F200" s="961"/>
      <c r="G200" s="23">
        <v>-3400000</v>
      </c>
      <c r="H200" s="23">
        <f t="shared" si="2"/>
        <v>3400</v>
      </c>
      <c r="I200" s="943"/>
      <c r="J200" s="943"/>
      <c r="K200" s="943"/>
      <c r="L200" s="943"/>
      <c r="M200" s="943"/>
      <c r="N200" s="943"/>
      <c r="O200" s="943"/>
      <c r="P200" s="943"/>
      <c r="Q200" s="943"/>
      <c r="R200" s="943"/>
      <c r="S200" s="943"/>
    </row>
    <row r="201" spans="1:19" ht="12.75" customHeight="1" x14ac:dyDescent="0.25">
      <c r="A201" s="955">
        <v>5</v>
      </c>
      <c r="B201" s="955">
        <v>0</v>
      </c>
      <c r="C201" s="956" t="s">
        <v>2254</v>
      </c>
      <c r="D201" s="957" t="s">
        <v>905</v>
      </c>
      <c r="E201" s="960"/>
      <c r="F201" s="961"/>
      <c r="G201" s="23">
        <v>-1400000</v>
      </c>
      <c r="H201" s="23">
        <f t="shared" si="2"/>
        <v>1400</v>
      </c>
      <c r="I201" s="943"/>
      <c r="J201" s="943"/>
      <c r="K201" s="943"/>
      <c r="L201" s="943"/>
      <c r="M201" s="943"/>
      <c r="N201" s="943"/>
      <c r="O201" s="943"/>
      <c r="P201" s="943"/>
      <c r="Q201" s="943"/>
      <c r="R201" s="943"/>
      <c r="S201" s="943"/>
    </row>
    <row r="202" spans="1:19" ht="12.75" customHeight="1" x14ac:dyDescent="0.25">
      <c r="A202" s="955">
        <v>5</v>
      </c>
      <c r="B202" s="955">
        <v>0</v>
      </c>
      <c r="C202" s="956" t="s">
        <v>2255</v>
      </c>
      <c r="D202" s="957" t="s">
        <v>907</v>
      </c>
      <c r="E202" s="960"/>
      <c r="F202" s="961"/>
      <c r="G202" s="23">
        <v>-2000000</v>
      </c>
      <c r="H202" s="23">
        <f t="shared" si="2"/>
        <v>2000</v>
      </c>
      <c r="I202" s="943"/>
      <c r="J202" s="943"/>
      <c r="K202" s="943"/>
      <c r="L202" s="943"/>
      <c r="M202" s="943"/>
      <c r="N202" s="943"/>
      <c r="O202" s="943"/>
      <c r="P202" s="943"/>
      <c r="Q202" s="943"/>
      <c r="R202" s="943"/>
      <c r="S202" s="943"/>
    </row>
    <row r="203" spans="1:19" ht="12.75" customHeight="1" x14ac:dyDescent="0.25">
      <c r="A203" s="955">
        <v>4</v>
      </c>
      <c r="B203" s="955">
        <v>1</v>
      </c>
      <c r="C203" s="956" t="s">
        <v>2256</v>
      </c>
      <c r="D203" s="957" t="s">
        <v>911</v>
      </c>
      <c r="E203" s="960"/>
      <c r="F203" s="961"/>
      <c r="G203" s="23">
        <v>-5479759</v>
      </c>
      <c r="H203" s="23">
        <f t="shared" si="2"/>
        <v>5479.759</v>
      </c>
      <c r="I203" s="943"/>
      <c r="J203" s="943"/>
      <c r="K203" s="943"/>
      <c r="L203" s="943"/>
      <c r="M203" s="943"/>
      <c r="N203" s="943"/>
      <c r="O203" s="943"/>
      <c r="P203" s="943"/>
      <c r="Q203" s="943"/>
      <c r="R203" s="943"/>
      <c r="S203" s="943"/>
    </row>
    <row r="204" spans="1:19" ht="12.75" customHeight="1" x14ac:dyDescent="0.25">
      <c r="A204" s="955">
        <v>5</v>
      </c>
      <c r="B204" s="955">
        <v>0</v>
      </c>
      <c r="C204" s="956" t="s">
        <v>2257</v>
      </c>
      <c r="D204" s="957" t="s">
        <v>914</v>
      </c>
      <c r="E204" s="960"/>
      <c r="F204" s="961"/>
      <c r="G204" s="23">
        <v>-1384759</v>
      </c>
      <c r="H204" s="23">
        <f t="shared" ref="H204:H267" si="3">+G204/1000*-1</f>
        <v>1384.759</v>
      </c>
      <c r="I204" s="943"/>
      <c r="J204" s="943"/>
      <c r="K204" s="943"/>
      <c r="L204" s="943"/>
      <c r="M204" s="943"/>
      <c r="N204" s="943"/>
      <c r="O204" s="943"/>
      <c r="P204" s="943"/>
      <c r="Q204" s="943"/>
      <c r="R204" s="943"/>
      <c r="S204" s="943"/>
    </row>
    <row r="205" spans="1:19" ht="12.75" customHeight="1" x14ac:dyDescent="0.25">
      <c r="A205" s="955">
        <v>5</v>
      </c>
      <c r="B205" s="955">
        <v>0</v>
      </c>
      <c r="C205" s="956" t="s">
        <v>2258</v>
      </c>
      <c r="D205" s="957" t="s">
        <v>917</v>
      </c>
      <c r="E205" s="960"/>
      <c r="F205" s="961"/>
      <c r="G205" s="23">
        <v>-725000</v>
      </c>
      <c r="H205" s="23">
        <f t="shared" si="3"/>
        <v>725</v>
      </c>
      <c r="I205" s="943"/>
      <c r="J205" s="943"/>
      <c r="K205" s="943"/>
      <c r="L205" s="943"/>
      <c r="M205" s="943"/>
      <c r="N205" s="943"/>
      <c r="O205" s="943"/>
      <c r="P205" s="943"/>
      <c r="Q205" s="943"/>
      <c r="R205" s="943"/>
      <c r="S205" s="943"/>
    </row>
    <row r="206" spans="1:19" ht="12.75" customHeight="1" x14ac:dyDescent="0.25">
      <c r="A206" s="955">
        <v>5</v>
      </c>
      <c r="B206" s="955">
        <v>0</v>
      </c>
      <c r="C206" s="956" t="s">
        <v>2259</v>
      </c>
      <c r="D206" s="957" t="s">
        <v>920</v>
      </c>
      <c r="E206" s="960"/>
      <c r="F206" s="961"/>
      <c r="G206" s="23">
        <v>-1400000</v>
      </c>
      <c r="H206" s="23">
        <f t="shared" si="3"/>
        <v>1400</v>
      </c>
      <c r="I206" s="943"/>
      <c r="J206" s="943"/>
      <c r="K206" s="943"/>
      <c r="L206" s="943"/>
      <c r="M206" s="943"/>
      <c r="N206" s="943"/>
      <c r="O206" s="943"/>
      <c r="P206" s="943"/>
      <c r="Q206" s="943"/>
      <c r="R206" s="943"/>
      <c r="S206" s="943"/>
    </row>
    <row r="207" spans="1:19" ht="12.75" customHeight="1" x14ac:dyDescent="0.25">
      <c r="A207" s="955">
        <v>5</v>
      </c>
      <c r="B207" s="955">
        <v>0</v>
      </c>
      <c r="C207" s="956" t="s">
        <v>2260</v>
      </c>
      <c r="D207" s="957" t="s">
        <v>922</v>
      </c>
      <c r="E207" s="960"/>
      <c r="F207" s="961"/>
      <c r="G207" s="23">
        <v>-1920000</v>
      </c>
      <c r="H207" s="23">
        <f t="shared" si="3"/>
        <v>1920</v>
      </c>
      <c r="I207" s="943"/>
      <c r="J207" s="943"/>
      <c r="K207" s="943"/>
      <c r="L207" s="943"/>
      <c r="M207" s="943"/>
      <c r="N207" s="943"/>
      <c r="O207" s="943"/>
      <c r="P207" s="943"/>
      <c r="Q207" s="943"/>
      <c r="R207" s="943"/>
      <c r="S207" s="943"/>
    </row>
    <row r="208" spans="1:19" ht="12.75" customHeight="1" x14ac:dyDescent="0.25">
      <c r="A208" s="955">
        <v>5</v>
      </c>
      <c r="B208" s="955">
        <v>0</v>
      </c>
      <c r="C208" s="956" t="s">
        <v>2261</v>
      </c>
      <c r="D208" s="957" t="s">
        <v>924</v>
      </c>
      <c r="E208" s="960"/>
      <c r="F208" s="961"/>
      <c r="G208" s="23">
        <v>-50000</v>
      </c>
      <c r="H208" s="23">
        <f t="shared" si="3"/>
        <v>50</v>
      </c>
      <c r="I208" s="943"/>
      <c r="J208" s="943"/>
      <c r="K208" s="943"/>
      <c r="L208" s="943"/>
      <c r="M208" s="943"/>
      <c r="N208" s="943"/>
      <c r="O208" s="943"/>
      <c r="P208" s="943"/>
      <c r="Q208" s="943"/>
      <c r="R208" s="943"/>
      <c r="S208" s="943"/>
    </row>
    <row r="209" spans="1:19" ht="12.75" customHeight="1" x14ac:dyDescent="0.25">
      <c r="A209" s="955">
        <v>4</v>
      </c>
      <c r="B209" s="955">
        <v>1</v>
      </c>
      <c r="C209" s="956" t="s">
        <v>2262</v>
      </c>
      <c r="D209" s="957" t="s">
        <v>926</v>
      </c>
      <c r="E209" s="960"/>
      <c r="F209" s="961"/>
      <c r="G209" s="23">
        <v>-500000</v>
      </c>
      <c r="H209" s="23">
        <f t="shared" si="3"/>
        <v>500</v>
      </c>
      <c r="I209" s="943"/>
      <c r="J209" s="943"/>
      <c r="K209" s="943"/>
      <c r="L209" s="943"/>
      <c r="M209" s="943"/>
      <c r="N209" s="943"/>
      <c r="O209" s="943"/>
      <c r="P209" s="943"/>
      <c r="Q209" s="943"/>
      <c r="R209" s="943"/>
      <c r="S209" s="943"/>
    </row>
    <row r="210" spans="1:19" ht="12.75" customHeight="1" x14ac:dyDescent="0.25">
      <c r="A210" s="955">
        <v>5</v>
      </c>
      <c r="B210" s="955">
        <v>0</v>
      </c>
      <c r="C210" s="956" t="s">
        <v>2263</v>
      </c>
      <c r="D210" s="957" t="s">
        <v>929</v>
      </c>
      <c r="E210" s="960"/>
      <c r="F210" s="961"/>
      <c r="G210" s="23">
        <v>-500000</v>
      </c>
      <c r="H210" s="23">
        <f t="shared" si="3"/>
        <v>500</v>
      </c>
      <c r="I210" s="943"/>
      <c r="J210" s="943"/>
      <c r="K210" s="943"/>
      <c r="L210" s="943"/>
      <c r="M210" s="943"/>
      <c r="N210" s="943"/>
      <c r="O210" s="943"/>
      <c r="P210" s="943"/>
      <c r="Q210" s="943"/>
      <c r="R210" s="943"/>
      <c r="S210" s="943"/>
    </row>
    <row r="211" spans="1:19" ht="12.75" customHeight="1" x14ac:dyDescent="0.25">
      <c r="A211" s="955">
        <v>4</v>
      </c>
      <c r="B211" s="955">
        <v>1</v>
      </c>
      <c r="C211" s="956" t="s">
        <v>2264</v>
      </c>
      <c r="D211" s="957" t="s">
        <v>931</v>
      </c>
      <c r="E211" s="960"/>
      <c r="F211" s="961"/>
      <c r="G211" s="23">
        <v>-106435000</v>
      </c>
      <c r="H211" s="23">
        <f t="shared" si="3"/>
        <v>106435</v>
      </c>
      <c r="I211" s="943"/>
      <c r="J211" s="943"/>
      <c r="K211" s="943"/>
      <c r="L211" s="943"/>
      <c r="M211" s="943"/>
      <c r="N211" s="943"/>
      <c r="O211" s="943"/>
      <c r="P211" s="943"/>
      <c r="Q211" s="943"/>
      <c r="R211" s="943"/>
      <c r="S211" s="943"/>
    </row>
    <row r="212" spans="1:19" ht="12.75" customHeight="1" x14ac:dyDescent="0.25">
      <c r="A212" s="955">
        <v>5</v>
      </c>
      <c r="B212" s="955">
        <v>0</v>
      </c>
      <c r="C212" s="956" t="s">
        <v>2265</v>
      </c>
      <c r="D212" s="957" t="s">
        <v>934</v>
      </c>
      <c r="E212" s="960"/>
      <c r="F212" s="961"/>
      <c r="G212" s="23">
        <v>-55700000</v>
      </c>
      <c r="H212" s="23">
        <f t="shared" si="3"/>
        <v>55700</v>
      </c>
      <c r="I212" s="943"/>
      <c r="J212" s="943"/>
      <c r="K212" s="943"/>
      <c r="L212" s="943"/>
      <c r="M212" s="943"/>
      <c r="N212" s="943"/>
      <c r="O212" s="943"/>
      <c r="P212" s="943"/>
      <c r="Q212" s="943"/>
      <c r="R212" s="943"/>
      <c r="S212" s="943"/>
    </row>
    <row r="213" spans="1:19" ht="12.75" customHeight="1" x14ac:dyDescent="0.25">
      <c r="A213" s="955">
        <v>5</v>
      </c>
      <c r="B213" s="955">
        <v>0</v>
      </c>
      <c r="C213" s="956" t="s">
        <v>2266</v>
      </c>
      <c r="D213" s="957" t="s">
        <v>936</v>
      </c>
      <c r="E213" s="960"/>
      <c r="F213" s="961"/>
      <c r="G213" s="23">
        <v>-2200000</v>
      </c>
      <c r="H213" s="23">
        <f t="shared" si="3"/>
        <v>2200</v>
      </c>
      <c r="I213" s="943"/>
      <c r="J213" s="943"/>
      <c r="K213" s="943"/>
      <c r="L213" s="943"/>
      <c r="M213" s="943"/>
      <c r="N213" s="943"/>
      <c r="O213" s="943"/>
      <c r="P213" s="943"/>
      <c r="Q213" s="943"/>
      <c r="R213" s="943"/>
      <c r="S213" s="943"/>
    </row>
    <row r="214" spans="1:19" ht="12.75" customHeight="1" x14ac:dyDescent="0.25">
      <c r="A214" s="955">
        <v>5</v>
      </c>
      <c r="B214" s="955">
        <v>0</v>
      </c>
      <c r="C214" s="956" t="s">
        <v>2267</v>
      </c>
      <c r="D214" s="957" t="s">
        <v>938</v>
      </c>
      <c r="E214" s="960"/>
      <c r="F214" s="961"/>
      <c r="G214" s="23">
        <v>-460000</v>
      </c>
      <c r="H214" s="23">
        <f t="shared" si="3"/>
        <v>460</v>
      </c>
      <c r="I214" s="943"/>
      <c r="J214" s="943"/>
      <c r="K214" s="943"/>
      <c r="L214" s="943"/>
      <c r="M214" s="943"/>
      <c r="N214" s="943"/>
      <c r="O214" s="943"/>
      <c r="P214" s="943"/>
      <c r="Q214" s="943"/>
      <c r="R214" s="943"/>
      <c r="S214" s="943"/>
    </row>
    <row r="215" spans="1:19" ht="12.75" customHeight="1" x14ac:dyDescent="0.25">
      <c r="A215" s="955">
        <v>5</v>
      </c>
      <c r="B215" s="955">
        <v>0</v>
      </c>
      <c r="C215" s="956" t="s">
        <v>2268</v>
      </c>
      <c r="D215" s="957" t="s">
        <v>941</v>
      </c>
      <c r="E215" s="960"/>
      <c r="F215" s="961"/>
      <c r="G215" s="23">
        <v>-8500000</v>
      </c>
      <c r="H215" s="23">
        <f t="shared" si="3"/>
        <v>8500</v>
      </c>
      <c r="I215" s="943"/>
      <c r="J215" s="943"/>
      <c r="K215" s="943"/>
      <c r="L215" s="943"/>
      <c r="M215" s="943"/>
      <c r="N215" s="943"/>
      <c r="O215" s="943"/>
      <c r="P215" s="943"/>
      <c r="Q215" s="943"/>
      <c r="R215" s="943"/>
      <c r="S215" s="943"/>
    </row>
    <row r="216" spans="1:19" ht="12.75" customHeight="1" x14ac:dyDescent="0.25">
      <c r="A216" s="955">
        <v>5</v>
      </c>
      <c r="B216" s="955">
        <v>0</v>
      </c>
      <c r="C216" s="956" t="s">
        <v>2269</v>
      </c>
      <c r="D216" s="957" t="s">
        <v>944</v>
      </c>
      <c r="E216" s="960"/>
      <c r="F216" s="961"/>
      <c r="G216" s="23">
        <v>-75000</v>
      </c>
      <c r="H216" s="23">
        <f t="shared" si="3"/>
        <v>75</v>
      </c>
      <c r="I216" s="943"/>
      <c r="J216" s="943"/>
      <c r="K216" s="943"/>
      <c r="L216" s="943"/>
      <c r="M216" s="943"/>
      <c r="N216" s="943"/>
      <c r="O216" s="943"/>
      <c r="P216" s="943"/>
      <c r="Q216" s="943"/>
      <c r="R216" s="943"/>
      <c r="S216" s="943"/>
    </row>
    <row r="217" spans="1:19" ht="12.75" customHeight="1" x14ac:dyDescent="0.25">
      <c r="A217" s="955">
        <v>5</v>
      </c>
      <c r="B217" s="955">
        <v>0</v>
      </c>
      <c r="C217" s="956" t="s">
        <v>2270</v>
      </c>
      <c r="D217" s="957" t="s">
        <v>946</v>
      </c>
      <c r="E217" s="960"/>
      <c r="F217" s="961"/>
      <c r="G217" s="23">
        <v>-1000000</v>
      </c>
      <c r="H217" s="23">
        <f t="shared" si="3"/>
        <v>1000</v>
      </c>
      <c r="I217" s="943"/>
      <c r="J217" s="943"/>
      <c r="K217" s="943"/>
      <c r="L217" s="943"/>
      <c r="M217" s="943"/>
      <c r="N217" s="943"/>
      <c r="O217" s="943"/>
      <c r="P217" s="943"/>
      <c r="Q217" s="943"/>
      <c r="R217" s="943"/>
      <c r="S217" s="943"/>
    </row>
    <row r="218" spans="1:19" ht="12.75" customHeight="1" x14ac:dyDescent="0.25">
      <c r="A218" s="955">
        <v>5</v>
      </c>
      <c r="B218" s="955">
        <v>0</v>
      </c>
      <c r="C218" s="956" t="s">
        <v>2271</v>
      </c>
      <c r="D218" s="957" t="s">
        <v>950</v>
      </c>
      <c r="E218" s="960"/>
      <c r="F218" s="961"/>
      <c r="G218" s="23">
        <v>-38500000</v>
      </c>
      <c r="H218" s="23">
        <f t="shared" si="3"/>
        <v>38500</v>
      </c>
      <c r="I218" s="943"/>
      <c r="J218" s="943"/>
      <c r="K218" s="943"/>
      <c r="L218" s="943"/>
      <c r="M218" s="943"/>
      <c r="N218" s="943"/>
      <c r="O218" s="943"/>
      <c r="P218" s="943"/>
      <c r="Q218" s="943"/>
      <c r="R218" s="943"/>
      <c r="S218" s="943"/>
    </row>
    <row r="219" spans="1:19" ht="12.75" customHeight="1" x14ac:dyDescent="0.25">
      <c r="A219" s="955">
        <v>4</v>
      </c>
      <c r="B219" s="955">
        <v>1</v>
      </c>
      <c r="C219" s="956" t="s">
        <v>2272</v>
      </c>
      <c r="D219" s="957" t="s">
        <v>954</v>
      </c>
      <c r="E219" s="960"/>
      <c r="F219" s="961"/>
      <c r="G219" s="23">
        <v>-2050000</v>
      </c>
      <c r="H219" s="23">
        <f t="shared" si="3"/>
        <v>2050</v>
      </c>
      <c r="I219" s="943"/>
      <c r="J219" s="943"/>
      <c r="K219" s="943"/>
      <c r="L219" s="943"/>
      <c r="M219" s="943"/>
      <c r="N219" s="943"/>
      <c r="O219" s="943"/>
      <c r="P219" s="943"/>
      <c r="Q219" s="943"/>
      <c r="R219" s="943"/>
      <c r="S219" s="943"/>
    </row>
    <row r="220" spans="1:19" ht="12.75" customHeight="1" x14ac:dyDescent="0.25">
      <c r="A220" s="955">
        <v>5</v>
      </c>
      <c r="B220" s="955">
        <v>0</v>
      </c>
      <c r="C220" s="956" t="s">
        <v>2273</v>
      </c>
      <c r="D220" s="957" t="s">
        <v>958</v>
      </c>
      <c r="E220" s="960"/>
      <c r="F220" s="961"/>
      <c r="G220" s="23">
        <v>-80000</v>
      </c>
      <c r="H220" s="23">
        <f t="shared" si="3"/>
        <v>80</v>
      </c>
      <c r="I220" s="943"/>
      <c r="J220" s="943"/>
      <c r="K220" s="943"/>
      <c r="L220" s="943"/>
      <c r="M220" s="943"/>
      <c r="N220" s="943"/>
      <c r="O220" s="943"/>
      <c r="P220" s="943"/>
      <c r="Q220" s="943"/>
      <c r="R220" s="943"/>
      <c r="S220" s="943"/>
    </row>
    <row r="221" spans="1:19" ht="12.75" customHeight="1" x14ac:dyDescent="0.25">
      <c r="A221" s="955">
        <v>5</v>
      </c>
      <c r="B221" s="955">
        <v>0</v>
      </c>
      <c r="C221" s="956" t="s">
        <v>2274</v>
      </c>
      <c r="D221" s="957" t="s">
        <v>960</v>
      </c>
      <c r="E221" s="960"/>
      <c r="F221" s="961"/>
      <c r="G221" s="23">
        <v>-1650000</v>
      </c>
      <c r="H221" s="23">
        <f t="shared" si="3"/>
        <v>1650</v>
      </c>
      <c r="I221" s="943"/>
      <c r="J221" s="943"/>
      <c r="K221" s="943"/>
      <c r="L221" s="943"/>
      <c r="M221" s="943"/>
      <c r="N221" s="943"/>
      <c r="O221" s="943"/>
      <c r="P221" s="943"/>
      <c r="Q221" s="943"/>
      <c r="R221" s="943"/>
      <c r="S221" s="943"/>
    </row>
    <row r="222" spans="1:19" ht="12.75" customHeight="1" x14ac:dyDescent="0.25">
      <c r="A222" s="955">
        <v>5</v>
      </c>
      <c r="B222" s="955">
        <v>0</v>
      </c>
      <c r="C222" s="956" t="s">
        <v>2275</v>
      </c>
      <c r="D222" s="957" t="s">
        <v>962</v>
      </c>
      <c r="E222" s="960"/>
      <c r="F222" s="961"/>
      <c r="G222" s="23">
        <v>-320000</v>
      </c>
      <c r="H222" s="23">
        <f t="shared" si="3"/>
        <v>320</v>
      </c>
      <c r="I222" s="943"/>
      <c r="J222" s="943"/>
      <c r="K222" s="943"/>
      <c r="L222" s="943"/>
      <c r="M222" s="943"/>
      <c r="N222" s="943"/>
      <c r="O222" s="943"/>
      <c r="P222" s="943"/>
      <c r="Q222" s="943"/>
      <c r="R222" s="943"/>
      <c r="S222" s="943"/>
    </row>
    <row r="223" spans="1:19" ht="12.75" customHeight="1" x14ac:dyDescent="0.25">
      <c r="A223" s="955">
        <v>4</v>
      </c>
      <c r="B223" s="955">
        <v>1</v>
      </c>
      <c r="C223" s="956" t="s">
        <v>2276</v>
      </c>
      <c r="D223" s="957" t="s">
        <v>964</v>
      </c>
      <c r="E223" s="960"/>
      <c r="F223" s="961"/>
      <c r="G223" s="23">
        <v>-69438498.909999996</v>
      </c>
      <c r="H223" s="23">
        <f t="shared" si="3"/>
        <v>69438.498909999995</v>
      </c>
      <c r="I223" s="943"/>
      <c r="J223" s="943"/>
      <c r="K223" s="943"/>
      <c r="L223" s="943"/>
      <c r="M223" s="943"/>
      <c r="N223" s="943"/>
      <c r="O223" s="943"/>
      <c r="P223" s="943"/>
      <c r="Q223" s="943"/>
      <c r="R223" s="943"/>
      <c r="S223" s="943"/>
    </row>
    <row r="224" spans="1:19" ht="12.75" customHeight="1" x14ac:dyDescent="0.25">
      <c r="A224" s="955">
        <v>5</v>
      </c>
      <c r="B224" s="955">
        <v>0</v>
      </c>
      <c r="C224" s="956" t="s">
        <v>2277</v>
      </c>
      <c r="D224" s="957" t="s">
        <v>966</v>
      </c>
      <c r="E224" s="960"/>
      <c r="F224" s="961"/>
      <c r="G224" s="23">
        <v>-1200000</v>
      </c>
      <c r="H224" s="23">
        <f t="shared" si="3"/>
        <v>1200</v>
      </c>
      <c r="I224" s="943"/>
      <c r="J224" s="943"/>
      <c r="K224" s="943"/>
      <c r="L224" s="943"/>
      <c r="M224" s="943"/>
      <c r="N224" s="943"/>
      <c r="O224" s="943"/>
      <c r="P224" s="943"/>
      <c r="Q224" s="943"/>
      <c r="R224" s="943"/>
      <c r="S224" s="943"/>
    </row>
    <row r="225" spans="1:19" ht="12.75" customHeight="1" x14ac:dyDescent="0.25">
      <c r="A225" s="955">
        <v>5</v>
      </c>
      <c r="B225" s="955">
        <v>0</v>
      </c>
      <c r="C225" s="956" t="s">
        <v>2278</v>
      </c>
      <c r="D225" s="957" t="s">
        <v>969</v>
      </c>
      <c r="E225" s="960"/>
      <c r="F225" s="961"/>
      <c r="G225" s="23">
        <v>-20000000</v>
      </c>
      <c r="H225" s="23">
        <f t="shared" si="3"/>
        <v>20000</v>
      </c>
      <c r="I225" s="943"/>
      <c r="J225" s="943"/>
      <c r="K225" s="943"/>
      <c r="L225" s="943"/>
      <c r="M225" s="943"/>
      <c r="N225" s="943"/>
      <c r="O225" s="943"/>
      <c r="P225" s="943"/>
      <c r="Q225" s="943"/>
      <c r="R225" s="943"/>
      <c r="S225" s="943"/>
    </row>
    <row r="226" spans="1:19" ht="12.75" customHeight="1" x14ac:dyDescent="0.25">
      <c r="A226" s="955">
        <v>5</v>
      </c>
      <c r="B226" s="955">
        <v>0</v>
      </c>
      <c r="C226" s="956" t="s">
        <v>2279</v>
      </c>
      <c r="D226" s="957" t="s">
        <v>971</v>
      </c>
      <c r="E226" s="960"/>
      <c r="F226" s="961"/>
      <c r="G226" s="23">
        <v>-1490000</v>
      </c>
      <c r="H226" s="23">
        <f t="shared" si="3"/>
        <v>1490</v>
      </c>
      <c r="I226" s="943"/>
      <c r="J226" s="943"/>
      <c r="K226" s="943"/>
      <c r="L226" s="943"/>
      <c r="M226" s="943"/>
      <c r="N226" s="943"/>
      <c r="O226" s="943"/>
      <c r="P226" s="943"/>
      <c r="Q226" s="943"/>
      <c r="R226" s="943"/>
      <c r="S226" s="943"/>
    </row>
    <row r="227" spans="1:19" ht="12.75" customHeight="1" x14ac:dyDescent="0.25">
      <c r="A227" s="955">
        <v>5</v>
      </c>
      <c r="B227" s="955">
        <v>0</v>
      </c>
      <c r="C227" s="956" t="s">
        <v>2280</v>
      </c>
      <c r="D227" s="957" t="s">
        <v>973</v>
      </c>
      <c r="E227" s="960"/>
      <c r="F227" s="961"/>
      <c r="G227" s="23">
        <v>-350000</v>
      </c>
      <c r="H227" s="23">
        <f t="shared" si="3"/>
        <v>350</v>
      </c>
      <c r="I227" s="943"/>
      <c r="J227" s="943"/>
      <c r="K227" s="943"/>
      <c r="L227" s="943"/>
      <c r="M227" s="943"/>
      <c r="N227" s="943"/>
      <c r="O227" s="943"/>
      <c r="P227" s="943"/>
      <c r="Q227" s="943"/>
      <c r="R227" s="943"/>
      <c r="S227" s="943"/>
    </row>
    <row r="228" spans="1:19" ht="12.75" customHeight="1" x14ac:dyDescent="0.25">
      <c r="A228" s="955">
        <v>5</v>
      </c>
      <c r="B228" s="955">
        <v>0</v>
      </c>
      <c r="C228" s="956" t="s">
        <v>2281</v>
      </c>
      <c r="D228" s="957" t="s">
        <v>976</v>
      </c>
      <c r="E228" s="960"/>
      <c r="F228" s="961"/>
      <c r="G228" s="23">
        <v>-400000</v>
      </c>
      <c r="H228" s="23">
        <f t="shared" si="3"/>
        <v>400</v>
      </c>
      <c r="I228" s="943"/>
      <c r="J228" s="943"/>
      <c r="K228" s="943"/>
      <c r="L228" s="943"/>
      <c r="M228" s="943"/>
      <c r="N228" s="943"/>
      <c r="O228" s="943"/>
      <c r="P228" s="943"/>
      <c r="Q228" s="943"/>
      <c r="R228" s="943"/>
      <c r="S228" s="943"/>
    </row>
    <row r="229" spans="1:19" ht="12.75" customHeight="1" x14ac:dyDescent="0.25">
      <c r="A229" s="955">
        <v>5</v>
      </c>
      <c r="B229" s="955">
        <v>0</v>
      </c>
      <c r="C229" s="956" t="s">
        <v>2282</v>
      </c>
      <c r="D229" s="957" t="s">
        <v>978</v>
      </c>
      <c r="E229" s="960"/>
      <c r="F229" s="961"/>
      <c r="G229" s="23">
        <v>-848476</v>
      </c>
      <c r="H229" s="23">
        <f t="shared" si="3"/>
        <v>848.476</v>
      </c>
      <c r="I229" s="943"/>
      <c r="J229" s="943"/>
      <c r="K229" s="943"/>
      <c r="L229" s="943"/>
      <c r="M229" s="943"/>
      <c r="N229" s="943"/>
      <c r="O229" s="943"/>
      <c r="P229" s="943"/>
      <c r="Q229" s="943"/>
      <c r="R229" s="943"/>
      <c r="S229" s="943"/>
    </row>
    <row r="230" spans="1:19" ht="12.75" customHeight="1" x14ac:dyDescent="0.25">
      <c r="A230" s="955">
        <v>5</v>
      </c>
      <c r="B230" s="955">
        <v>0</v>
      </c>
      <c r="C230" s="956" t="s">
        <v>2283</v>
      </c>
      <c r="D230" s="957" t="s">
        <v>980</v>
      </c>
      <c r="E230" s="960"/>
      <c r="F230" s="961"/>
      <c r="G230" s="23">
        <v>-4290000</v>
      </c>
      <c r="H230" s="23">
        <f t="shared" si="3"/>
        <v>4290</v>
      </c>
      <c r="I230" s="943"/>
      <c r="J230" s="943"/>
      <c r="K230" s="943"/>
      <c r="L230" s="943"/>
      <c r="M230" s="943"/>
      <c r="N230" s="943"/>
      <c r="O230" s="943"/>
      <c r="P230" s="943"/>
      <c r="Q230" s="943"/>
      <c r="R230" s="943"/>
      <c r="S230" s="943"/>
    </row>
    <row r="231" spans="1:19" ht="12.75" customHeight="1" x14ac:dyDescent="0.25">
      <c r="A231" s="955">
        <v>5</v>
      </c>
      <c r="B231" s="955">
        <v>0</v>
      </c>
      <c r="C231" s="956" t="s">
        <v>2284</v>
      </c>
      <c r="D231" s="957" t="s">
        <v>2285</v>
      </c>
      <c r="E231" s="960"/>
      <c r="F231" s="961"/>
      <c r="G231" s="23">
        <v>-1488022.91</v>
      </c>
      <c r="H231" s="23">
        <f t="shared" si="3"/>
        <v>1488.0229099999999</v>
      </c>
      <c r="I231" s="943"/>
      <c r="J231" s="943"/>
      <c r="K231" s="943"/>
      <c r="L231" s="943"/>
      <c r="M231" s="943"/>
      <c r="N231" s="943"/>
      <c r="O231" s="943"/>
      <c r="P231" s="943"/>
      <c r="Q231" s="943"/>
      <c r="R231" s="943"/>
      <c r="S231" s="943"/>
    </row>
    <row r="232" spans="1:19" ht="12.75" customHeight="1" x14ac:dyDescent="0.25">
      <c r="A232" s="955">
        <v>5</v>
      </c>
      <c r="B232" s="955">
        <v>0</v>
      </c>
      <c r="C232" s="956" t="s">
        <v>2286</v>
      </c>
      <c r="D232" s="957" t="s">
        <v>984</v>
      </c>
      <c r="E232" s="960"/>
      <c r="F232" s="961"/>
      <c r="G232" s="23">
        <v>-32572000</v>
      </c>
      <c r="H232" s="23">
        <f t="shared" si="3"/>
        <v>32572</v>
      </c>
      <c r="I232" s="943"/>
      <c r="J232" s="943"/>
      <c r="K232" s="943"/>
      <c r="L232" s="943"/>
      <c r="M232" s="943"/>
      <c r="N232" s="943"/>
      <c r="O232" s="943"/>
      <c r="P232" s="943"/>
      <c r="Q232" s="943"/>
      <c r="R232" s="943"/>
      <c r="S232" s="943"/>
    </row>
    <row r="233" spans="1:19" ht="12.75" customHeight="1" x14ac:dyDescent="0.25">
      <c r="A233" s="955">
        <v>5</v>
      </c>
      <c r="B233" s="955">
        <v>0</v>
      </c>
      <c r="C233" s="956" t="s">
        <v>2287</v>
      </c>
      <c r="D233" s="957" t="s">
        <v>986</v>
      </c>
      <c r="E233" s="960"/>
      <c r="F233" s="961"/>
      <c r="G233" s="23">
        <v>-100000</v>
      </c>
      <c r="H233" s="23">
        <f t="shared" si="3"/>
        <v>100</v>
      </c>
      <c r="I233" s="943"/>
      <c r="J233" s="943"/>
      <c r="K233" s="943"/>
      <c r="L233" s="943"/>
      <c r="M233" s="943"/>
      <c r="N233" s="943"/>
      <c r="O233" s="943"/>
      <c r="P233" s="943"/>
      <c r="Q233" s="943"/>
      <c r="R233" s="943"/>
      <c r="S233" s="943"/>
    </row>
    <row r="234" spans="1:19" ht="12.75" customHeight="1" x14ac:dyDescent="0.25">
      <c r="A234" s="955">
        <v>5</v>
      </c>
      <c r="B234" s="955">
        <v>0</v>
      </c>
      <c r="C234" s="956" t="s">
        <v>2288</v>
      </c>
      <c r="D234" s="957" t="s">
        <v>2289</v>
      </c>
      <c r="E234" s="960"/>
      <c r="F234" s="961"/>
      <c r="G234" s="23">
        <v>-4500000</v>
      </c>
      <c r="H234" s="23">
        <f t="shared" si="3"/>
        <v>4500</v>
      </c>
      <c r="I234" s="943"/>
      <c r="J234" s="943"/>
      <c r="K234" s="943"/>
      <c r="L234" s="943"/>
      <c r="M234" s="943"/>
      <c r="N234" s="943"/>
      <c r="O234" s="943"/>
      <c r="P234" s="943"/>
      <c r="Q234" s="943"/>
      <c r="R234" s="943"/>
      <c r="S234" s="943"/>
    </row>
    <row r="235" spans="1:19" ht="12.75" customHeight="1" x14ac:dyDescent="0.25">
      <c r="A235" s="955">
        <v>5</v>
      </c>
      <c r="B235" s="955">
        <v>0</v>
      </c>
      <c r="C235" s="956" t="s">
        <v>2290</v>
      </c>
      <c r="D235" s="957" t="s">
        <v>2291</v>
      </c>
      <c r="E235" s="960"/>
      <c r="F235" s="961"/>
      <c r="G235" s="23">
        <v>-2200000</v>
      </c>
      <c r="H235" s="23">
        <f t="shared" si="3"/>
        <v>2200</v>
      </c>
      <c r="I235" s="943"/>
      <c r="J235" s="943"/>
      <c r="K235" s="943"/>
      <c r="L235" s="943"/>
      <c r="M235" s="943"/>
      <c r="N235" s="943"/>
      <c r="O235" s="943"/>
      <c r="P235" s="943"/>
      <c r="Q235" s="943"/>
      <c r="R235" s="943"/>
      <c r="S235" s="943"/>
    </row>
    <row r="236" spans="1:19" ht="12.75" customHeight="1" x14ac:dyDescent="0.25">
      <c r="A236" s="955">
        <v>4</v>
      </c>
      <c r="B236" s="955">
        <v>1</v>
      </c>
      <c r="C236" s="956" t="s">
        <v>2292</v>
      </c>
      <c r="D236" s="957" t="s">
        <v>993</v>
      </c>
      <c r="E236" s="960"/>
      <c r="F236" s="961"/>
      <c r="G236" s="23">
        <v>-900000</v>
      </c>
      <c r="H236" s="23">
        <f t="shared" si="3"/>
        <v>900</v>
      </c>
      <c r="I236" s="943"/>
      <c r="J236" s="943"/>
      <c r="K236" s="943"/>
      <c r="L236" s="943"/>
      <c r="M236" s="943"/>
      <c r="N236" s="943"/>
      <c r="O236" s="943"/>
      <c r="P236" s="943"/>
      <c r="Q236" s="943"/>
      <c r="R236" s="943"/>
      <c r="S236" s="943"/>
    </row>
    <row r="237" spans="1:19" ht="12.75" customHeight="1" x14ac:dyDescent="0.25">
      <c r="A237" s="955">
        <v>5</v>
      </c>
      <c r="B237" s="955">
        <v>0</v>
      </c>
      <c r="C237" s="956" t="s">
        <v>2293</v>
      </c>
      <c r="D237" s="957" t="s">
        <v>997</v>
      </c>
      <c r="E237" s="960"/>
      <c r="F237" s="961"/>
      <c r="G237" s="23">
        <v>-900000</v>
      </c>
      <c r="H237" s="23">
        <f t="shared" si="3"/>
        <v>900</v>
      </c>
      <c r="I237" s="943"/>
      <c r="J237" s="943"/>
      <c r="K237" s="943"/>
      <c r="L237" s="943"/>
      <c r="M237" s="943"/>
      <c r="N237" s="943"/>
      <c r="O237" s="943"/>
      <c r="P237" s="943"/>
      <c r="Q237" s="943"/>
      <c r="R237" s="943"/>
      <c r="S237" s="943"/>
    </row>
    <row r="238" spans="1:19" ht="12.75" customHeight="1" x14ac:dyDescent="0.25">
      <c r="A238" s="955">
        <v>4</v>
      </c>
      <c r="B238" s="955">
        <v>1</v>
      </c>
      <c r="C238" s="956" t="s">
        <v>2294</v>
      </c>
      <c r="D238" s="957" t="s">
        <v>1004</v>
      </c>
      <c r="E238" s="960"/>
      <c r="F238" s="961"/>
      <c r="G238" s="23">
        <v>-88985920</v>
      </c>
      <c r="H238" s="23">
        <f t="shared" si="3"/>
        <v>88985.919999999998</v>
      </c>
      <c r="I238" s="943"/>
      <c r="J238" s="943"/>
      <c r="K238" s="943"/>
      <c r="L238" s="943"/>
      <c r="M238" s="943"/>
      <c r="N238" s="943"/>
      <c r="O238" s="943"/>
      <c r="P238" s="943"/>
      <c r="Q238" s="943"/>
      <c r="R238" s="943"/>
      <c r="S238" s="943"/>
    </row>
    <row r="239" spans="1:19" ht="12.75" customHeight="1" x14ac:dyDescent="0.25">
      <c r="A239" s="955">
        <v>5</v>
      </c>
      <c r="B239" s="955">
        <v>0</v>
      </c>
      <c r="C239" s="956" t="s">
        <v>2295</v>
      </c>
      <c r="D239" s="957" t="s">
        <v>1007</v>
      </c>
      <c r="E239" s="960"/>
      <c r="F239" s="961"/>
      <c r="G239" s="23">
        <v>-9960000</v>
      </c>
      <c r="H239" s="23">
        <f t="shared" si="3"/>
        <v>9960</v>
      </c>
      <c r="I239" s="943"/>
      <c r="J239" s="943"/>
      <c r="K239" s="943"/>
      <c r="L239" s="943"/>
      <c r="M239" s="943"/>
      <c r="N239" s="943"/>
      <c r="O239" s="943"/>
      <c r="P239" s="943"/>
      <c r="Q239" s="943"/>
      <c r="R239" s="943"/>
      <c r="S239" s="943"/>
    </row>
    <row r="240" spans="1:19" ht="12.75" customHeight="1" x14ac:dyDescent="0.25">
      <c r="A240" s="955">
        <v>5</v>
      </c>
      <c r="B240" s="955">
        <v>0</v>
      </c>
      <c r="C240" s="956" t="s">
        <v>2296</v>
      </c>
      <c r="D240" s="957" t="s">
        <v>1009</v>
      </c>
      <c r="E240" s="960"/>
      <c r="F240" s="961"/>
      <c r="G240" s="23">
        <v>-1830000</v>
      </c>
      <c r="H240" s="23">
        <f t="shared" si="3"/>
        <v>1830</v>
      </c>
      <c r="I240" s="943"/>
      <c r="J240" s="943"/>
      <c r="K240" s="943"/>
      <c r="L240" s="943"/>
      <c r="M240" s="943"/>
      <c r="N240" s="943"/>
      <c r="O240" s="943"/>
      <c r="P240" s="943"/>
      <c r="Q240" s="943"/>
      <c r="R240" s="943"/>
      <c r="S240" s="943"/>
    </row>
    <row r="241" spans="1:19" ht="12.75" customHeight="1" x14ac:dyDescent="0.25">
      <c r="A241" s="955">
        <v>5</v>
      </c>
      <c r="B241" s="955">
        <v>0</v>
      </c>
      <c r="C241" s="956" t="s">
        <v>2297</v>
      </c>
      <c r="D241" s="957" t="s">
        <v>1011</v>
      </c>
      <c r="E241" s="960"/>
      <c r="F241" s="961"/>
      <c r="G241" s="23">
        <v>-3182680</v>
      </c>
      <c r="H241" s="23">
        <f t="shared" si="3"/>
        <v>3182.68</v>
      </c>
      <c r="I241" s="943"/>
      <c r="J241" s="943"/>
      <c r="K241" s="943"/>
      <c r="L241" s="943"/>
      <c r="M241" s="943"/>
      <c r="N241" s="943"/>
      <c r="O241" s="943"/>
      <c r="P241" s="943"/>
      <c r="Q241" s="943"/>
      <c r="R241" s="943"/>
      <c r="S241" s="943"/>
    </row>
    <row r="242" spans="1:19" ht="12.75" customHeight="1" x14ac:dyDescent="0.25">
      <c r="A242" s="955">
        <v>5</v>
      </c>
      <c r="B242" s="955">
        <v>0</v>
      </c>
      <c r="C242" s="956" t="s">
        <v>2298</v>
      </c>
      <c r="D242" s="957" t="s">
        <v>1014</v>
      </c>
      <c r="E242" s="960"/>
      <c r="F242" s="961"/>
      <c r="G242" s="23">
        <v>-500000</v>
      </c>
      <c r="H242" s="23">
        <f t="shared" si="3"/>
        <v>500</v>
      </c>
      <c r="I242" s="943"/>
      <c r="J242" s="943"/>
      <c r="K242" s="943"/>
      <c r="L242" s="943"/>
      <c r="M242" s="943"/>
      <c r="N242" s="943"/>
      <c r="O242" s="943"/>
      <c r="P242" s="943"/>
      <c r="Q242" s="943"/>
      <c r="R242" s="943"/>
      <c r="S242" s="943"/>
    </row>
    <row r="243" spans="1:19" ht="12.75" customHeight="1" x14ac:dyDescent="0.25">
      <c r="A243" s="955">
        <v>5</v>
      </c>
      <c r="B243" s="955">
        <v>0</v>
      </c>
      <c r="C243" s="956" t="s">
        <v>2299</v>
      </c>
      <c r="D243" s="957" t="s">
        <v>1017</v>
      </c>
      <c r="E243" s="960"/>
      <c r="F243" s="961"/>
      <c r="G243" s="23">
        <v>-800000</v>
      </c>
      <c r="H243" s="23">
        <f t="shared" si="3"/>
        <v>800</v>
      </c>
      <c r="I243" s="943"/>
      <c r="J243" s="943"/>
      <c r="K243" s="943"/>
      <c r="L243" s="943"/>
      <c r="M243" s="943"/>
      <c r="N243" s="943"/>
      <c r="O243" s="943"/>
      <c r="P243" s="943"/>
      <c r="Q243" s="943"/>
      <c r="R243" s="943"/>
      <c r="S243" s="943"/>
    </row>
    <row r="244" spans="1:19" ht="12.75" customHeight="1" x14ac:dyDescent="0.25">
      <c r="A244" s="955">
        <v>5</v>
      </c>
      <c r="B244" s="955">
        <v>0</v>
      </c>
      <c r="C244" s="956" t="s">
        <v>2300</v>
      </c>
      <c r="D244" s="957" t="s">
        <v>1020</v>
      </c>
      <c r="E244" s="960"/>
      <c r="F244" s="961"/>
      <c r="G244" s="23">
        <v>-4790000</v>
      </c>
      <c r="H244" s="23">
        <f t="shared" si="3"/>
        <v>4790</v>
      </c>
      <c r="I244" s="943"/>
      <c r="J244" s="943"/>
      <c r="K244" s="943"/>
      <c r="L244" s="943"/>
      <c r="M244" s="943"/>
      <c r="N244" s="943"/>
      <c r="O244" s="943"/>
      <c r="P244" s="943"/>
      <c r="Q244" s="943"/>
      <c r="R244" s="943"/>
      <c r="S244" s="943"/>
    </row>
    <row r="245" spans="1:19" ht="12.75" customHeight="1" x14ac:dyDescent="0.25">
      <c r="A245" s="955">
        <v>5</v>
      </c>
      <c r="B245" s="955">
        <v>0</v>
      </c>
      <c r="C245" s="956" t="s">
        <v>2301</v>
      </c>
      <c r="D245" s="957" t="s">
        <v>1022</v>
      </c>
      <c r="E245" s="960"/>
      <c r="F245" s="961"/>
      <c r="G245" s="23">
        <v>-1948000</v>
      </c>
      <c r="H245" s="23">
        <f t="shared" si="3"/>
        <v>1948</v>
      </c>
      <c r="I245" s="943"/>
      <c r="J245" s="943"/>
      <c r="K245" s="943"/>
      <c r="L245" s="943"/>
      <c r="M245" s="943"/>
      <c r="N245" s="943"/>
      <c r="O245" s="943"/>
      <c r="P245" s="943"/>
      <c r="Q245" s="943"/>
      <c r="R245" s="943"/>
      <c r="S245" s="943"/>
    </row>
    <row r="246" spans="1:19" ht="12.75" customHeight="1" x14ac:dyDescent="0.25">
      <c r="A246" s="955">
        <v>5</v>
      </c>
      <c r="B246" s="955">
        <v>0</v>
      </c>
      <c r="C246" s="956" t="s">
        <v>2302</v>
      </c>
      <c r="D246" s="957" t="s">
        <v>1024</v>
      </c>
      <c r="E246" s="960"/>
      <c r="F246" s="961"/>
      <c r="G246" s="23">
        <v>-500000</v>
      </c>
      <c r="H246" s="23">
        <f t="shared" si="3"/>
        <v>500</v>
      </c>
      <c r="I246" s="943"/>
      <c r="J246" s="943"/>
      <c r="K246" s="943"/>
      <c r="L246" s="943"/>
      <c r="M246" s="943"/>
      <c r="N246" s="943"/>
      <c r="O246" s="943"/>
      <c r="P246" s="943"/>
      <c r="Q246" s="943"/>
      <c r="R246" s="943"/>
      <c r="S246" s="943"/>
    </row>
    <row r="247" spans="1:19" ht="12.75" customHeight="1" x14ac:dyDescent="0.25">
      <c r="A247" s="955">
        <v>5</v>
      </c>
      <c r="B247" s="955">
        <v>0</v>
      </c>
      <c r="C247" s="956" t="s">
        <v>2303</v>
      </c>
      <c r="D247" s="957" t="s">
        <v>1028</v>
      </c>
      <c r="E247" s="960"/>
      <c r="F247" s="961"/>
      <c r="G247" s="23">
        <v>-57904240</v>
      </c>
      <c r="H247" s="23">
        <f t="shared" si="3"/>
        <v>57904.24</v>
      </c>
      <c r="I247" s="943"/>
      <c r="J247" s="943"/>
      <c r="K247" s="943"/>
      <c r="L247" s="943"/>
      <c r="M247" s="943"/>
      <c r="N247" s="943"/>
      <c r="O247" s="943"/>
      <c r="P247" s="943"/>
      <c r="Q247" s="943"/>
      <c r="R247" s="943"/>
      <c r="S247" s="943"/>
    </row>
    <row r="248" spans="1:19" ht="12.75" customHeight="1" x14ac:dyDescent="0.25">
      <c r="A248" s="955">
        <v>5</v>
      </c>
      <c r="B248" s="955">
        <v>0</v>
      </c>
      <c r="C248" s="956" t="s">
        <v>2304</v>
      </c>
      <c r="D248" s="957" t="s">
        <v>1031</v>
      </c>
      <c r="E248" s="960"/>
      <c r="F248" s="961"/>
      <c r="G248" s="23">
        <v>-1615000</v>
      </c>
      <c r="H248" s="23">
        <f t="shared" si="3"/>
        <v>1615</v>
      </c>
      <c r="I248" s="943"/>
      <c r="J248" s="943"/>
      <c r="K248" s="943"/>
      <c r="L248" s="943"/>
      <c r="M248" s="943"/>
      <c r="N248" s="943"/>
      <c r="O248" s="943"/>
      <c r="P248" s="943"/>
      <c r="Q248" s="943"/>
      <c r="R248" s="943"/>
      <c r="S248" s="943"/>
    </row>
    <row r="249" spans="1:19" ht="12.75" customHeight="1" x14ac:dyDescent="0.25">
      <c r="A249" s="955">
        <v>5</v>
      </c>
      <c r="B249" s="955">
        <v>0</v>
      </c>
      <c r="C249" s="956" t="s">
        <v>2305</v>
      </c>
      <c r="D249" s="957" t="s">
        <v>1034</v>
      </c>
      <c r="E249" s="960"/>
      <c r="F249" s="961"/>
      <c r="G249" s="23">
        <v>-400000</v>
      </c>
      <c r="H249" s="23">
        <f t="shared" si="3"/>
        <v>400</v>
      </c>
      <c r="I249" s="943"/>
      <c r="J249" s="943"/>
      <c r="K249" s="943"/>
      <c r="L249" s="943"/>
      <c r="M249" s="943"/>
      <c r="N249" s="943"/>
      <c r="O249" s="943"/>
      <c r="P249" s="943"/>
      <c r="Q249" s="943"/>
      <c r="R249" s="943"/>
      <c r="S249" s="943"/>
    </row>
    <row r="250" spans="1:19" ht="12.75" customHeight="1" x14ac:dyDescent="0.25">
      <c r="A250" s="955">
        <v>5</v>
      </c>
      <c r="B250" s="955">
        <v>0</v>
      </c>
      <c r="C250" s="956" t="s">
        <v>2306</v>
      </c>
      <c r="D250" s="957" t="s">
        <v>1036</v>
      </c>
      <c r="E250" s="960"/>
      <c r="F250" s="961"/>
      <c r="G250" s="23">
        <v>-2031000</v>
      </c>
      <c r="H250" s="23">
        <f t="shared" si="3"/>
        <v>2031</v>
      </c>
      <c r="I250" s="943"/>
      <c r="J250" s="943"/>
      <c r="K250" s="943"/>
      <c r="L250" s="943"/>
      <c r="M250" s="943"/>
      <c r="N250" s="943"/>
      <c r="O250" s="943"/>
      <c r="P250" s="943"/>
      <c r="Q250" s="943"/>
      <c r="R250" s="943"/>
      <c r="S250" s="943"/>
    </row>
    <row r="251" spans="1:19" ht="12.75" customHeight="1" x14ac:dyDescent="0.25">
      <c r="A251" s="955">
        <v>5</v>
      </c>
      <c r="B251" s="955">
        <v>0</v>
      </c>
      <c r="C251" s="956" t="s">
        <v>2307</v>
      </c>
      <c r="D251" s="957" t="s">
        <v>1038</v>
      </c>
      <c r="E251" s="960"/>
      <c r="F251" s="961"/>
      <c r="G251" s="23">
        <v>-1500000</v>
      </c>
      <c r="H251" s="23">
        <f t="shared" si="3"/>
        <v>1500</v>
      </c>
      <c r="I251" s="943"/>
      <c r="J251" s="943"/>
      <c r="K251" s="943"/>
      <c r="L251" s="943"/>
      <c r="M251" s="943"/>
      <c r="N251" s="943"/>
      <c r="O251" s="943"/>
      <c r="P251" s="943"/>
      <c r="Q251" s="943"/>
      <c r="R251" s="943"/>
      <c r="S251" s="943"/>
    </row>
    <row r="252" spans="1:19" ht="12.75" customHeight="1" x14ac:dyDescent="0.25">
      <c r="A252" s="955">
        <v>5</v>
      </c>
      <c r="B252" s="955">
        <v>0</v>
      </c>
      <c r="C252" s="956" t="s">
        <v>2308</v>
      </c>
      <c r="D252" s="957" t="s">
        <v>1040</v>
      </c>
      <c r="E252" s="960"/>
      <c r="F252" s="961"/>
      <c r="G252" s="23">
        <v>-1850000</v>
      </c>
      <c r="H252" s="23">
        <f t="shared" si="3"/>
        <v>1850</v>
      </c>
      <c r="I252" s="943"/>
      <c r="J252" s="943"/>
      <c r="K252" s="943"/>
      <c r="L252" s="943"/>
      <c r="M252" s="943"/>
      <c r="N252" s="943"/>
      <c r="O252" s="943"/>
      <c r="P252" s="943"/>
      <c r="Q252" s="943"/>
      <c r="R252" s="943"/>
      <c r="S252" s="943"/>
    </row>
    <row r="253" spans="1:19" ht="12.75" customHeight="1" x14ac:dyDescent="0.25">
      <c r="A253" s="955">
        <v>5</v>
      </c>
      <c r="B253" s="955">
        <v>0</v>
      </c>
      <c r="C253" s="956" t="s">
        <v>2309</v>
      </c>
      <c r="D253" s="957" t="s">
        <v>2310</v>
      </c>
      <c r="E253" s="960"/>
      <c r="F253" s="961"/>
      <c r="G253" s="23">
        <v>-175000</v>
      </c>
      <c r="H253" s="23">
        <f t="shared" si="3"/>
        <v>175</v>
      </c>
      <c r="I253" s="943"/>
      <c r="J253" s="943"/>
      <c r="K253" s="943"/>
      <c r="L253" s="943"/>
      <c r="M253" s="943"/>
      <c r="N253" s="943"/>
      <c r="O253" s="943"/>
      <c r="P253" s="943"/>
      <c r="Q253" s="943"/>
      <c r="R253" s="943"/>
      <c r="S253" s="943"/>
    </row>
    <row r="254" spans="1:19" ht="12.75" customHeight="1" x14ac:dyDescent="0.25">
      <c r="A254" s="955">
        <v>4</v>
      </c>
      <c r="B254" s="955">
        <v>1</v>
      </c>
      <c r="C254" s="956" t="s">
        <v>2311</v>
      </c>
      <c r="D254" s="957" t="s">
        <v>1047</v>
      </c>
      <c r="E254" s="960"/>
      <c r="F254" s="961"/>
      <c r="G254" s="23">
        <v>-500000</v>
      </c>
      <c r="H254" s="23">
        <f t="shared" si="3"/>
        <v>500</v>
      </c>
      <c r="I254" s="943"/>
      <c r="J254" s="943"/>
      <c r="K254" s="943"/>
      <c r="L254" s="943"/>
      <c r="M254" s="943"/>
      <c r="N254" s="943"/>
      <c r="O254" s="943"/>
      <c r="P254" s="943"/>
      <c r="Q254" s="943"/>
      <c r="R254" s="943"/>
      <c r="S254" s="943"/>
    </row>
    <row r="255" spans="1:19" ht="12.75" customHeight="1" x14ac:dyDescent="0.25">
      <c r="A255" s="955">
        <v>5</v>
      </c>
      <c r="B255" s="955">
        <v>0</v>
      </c>
      <c r="C255" s="956" t="s">
        <v>2312</v>
      </c>
      <c r="D255" s="957" t="s">
        <v>1049</v>
      </c>
      <c r="E255" s="960"/>
      <c r="F255" s="961"/>
      <c r="G255" s="23">
        <v>-500000</v>
      </c>
      <c r="H255" s="23">
        <f t="shared" si="3"/>
        <v>500</v>
      </c>
      <c r="I255" s="943"/>
      <c r="J255" s="943"/>
      <c r="K255" s="943"/>
      <c r="L255" s="943"/>
      <c r="M255" s="943"/>
      <c r="N255" s="943"/>
      <c r="O255" s="943"/>
      <c r="P255" s="943"/>
      <c r="Q255" s="943"/>
      <c r="R255" s="943"/>
      <c r="S255" s="943"/>
    </row>
    <row r="256" spans="1:19" ht="12.75" customHeight="1" x14ac:dyDescent="0.25">
      <c r="A256" s="955">
        <v>2</v>
      </c>
      <c r="B256" s="955">
        <v>3</v>
      </c>
      <c r="C256" s="956" t="s">
        <v>1064</v>
      </c>
      <c r="D256" s="957" t="s">
        <v>1065</v>
      </c>
      <c r="E256" s="960"/>
      <c r="F256" s="961"/>
      <c r="G256" s="23">
        <v>-3441235992.7846999</v>
      </c>
      <c r="H256" s="23">
        <f t="shared" si="3"/>
        <v>3441235.9927846999</v>
      </c>
      <c r="I256" s="943"/>
      <c r="J256" s="943"/>
      <c r="K256" s="943"/>
      <c r="L256" s="943"/>
      <c r="M256" s="943"/>
      <c r="N256" s="943"/>
      <c r="O256" s="943"/>
      <c r="P256" s="943"/>
      <c r="Q256" s="943"/>
      <c r="R256" s="943"/>
      <c r="S256" s="943"/>
    </row>
    <row r="257" spans="1:19" ht="12.75" customHeight="1" x14ac:dyDescent="0.25">
      <c r="A257" s="955">
        <v>3</v>
      </c>
      <c r="B257" s="955">
        <v>2</v>
      </c>
      <c r="C257" s="956" t="s">
        <v>72</v>
      </c>
      <c r="D257" s="957" t="s">
        <v>1066</v>
      </c>
      <c r="E257" s="960"/>
      <c r="F257" s="961"/>
      <c r="G257" s="23">
        <v>-2532879589.599</v>
      </c>
      <c r="H257" s="23">
        <f t="shared" si="3"/>
        <v>2532879.5895989998</v>
      </c>
      <c r="I257" s="943"/>
      <c r="J257" s="943"/>
      <c r="K257" s="943"/>
      <c r="L257" s="943"/>
      <c r="M257" s="943"/>
      <c r="N257" s="943"/>
      <c r="O257" s="943"/>
      <c r="P257" s="943"/>
      <c r="Q257" s="943"/>
      <c r="R257" s="943"/>
      <c r="S257" s="943"/>
    </row>
    <row r="258" spans="1:19" ht="12.75" customHeight="1" x14ac:dyDescent="0.25">
      <c r="A258" s="955">
        <v>4</v>
      </c>
      <c r="B258" s="955">
        <v>1</v>
      </c>
      <c r="C258" s="956" t="s">
        <v>2313</v>
      </c>
      <c r="D258" s="957" t="s">
        <v>1072</v>
      </c>
      <c r="E258" s="960"/>
      <c r="F258" s="961"/>
      <c r="G258" s="23">
        <v>-2493773864.599</v>
      </c>
      <c r="H258" s="23">
        <f t="shared" si="3"/>
        <v>2493773.8645990002</v>
      </c>
      <c r="I258" s="943"/>
      <c r="J258" s="943"/>
      <c r="K258" s="943"/>
      <c r="L258" s="943"/>
      <c r="M258" s="943"/>
      <c r="N258" s="943"/>
      <c r="O258" s="943"/>
      <c r="P258" s="943"/>
      <c r="Q258" s="943"/>
      <c r="R258" s="943"/>
      <c r="S258" s="943"/>
    </row>
    <row r="259" spans="1:19" ht="12.75" customHeight="1" x14ac:dyDescent="0.25">
      <c r="A259" s="955">
        <v>5</v>
      </c>
      <c r="B259" s="955">
        <v>0</v>
      </c>
      <c r="C259" s="956" t="s">
        <v>2314</v>
      </c>
      <c r="D259" s="957" t="s">
        <v>1074</v>
      </c>
      <c r="E259" s="960"/>
      <c r="F259" s="961"/>
      <c r="G259" s="23">
        <v>-2493773864.599</v>
      </c>
      <c r="H259" s="23">
        <f t="shared" si="3"/>
        <v>2493773.8645990002</v>
      </c>
      <c r="I259" s="943"/>
      <c r="J259" s="943"/>
      <c r="K259" s="943"/>
      <c r="L259" s="943"/>
      <c r="M259" s="943"/>
      <c r="N259" s="943"/>
      <c r="O259" s="943"/>
      <c r="P259" s="943"/>
      <c r="Q259" s="943"/>
      <c r="R259" s="943"/>
      <c r="S259" s="943"/>
    </row>
    <row r="260" spans="1:19" ht="12.75" customHeight="1" x14ac:dyDescent="0.25">
      <c r="A260" s="955">
        <v>4</v>
      </c>
      <c r="B260" s="955">
        <v>1</v>
      </c>
      <c r="C260" s="956" t="s">
        <v>2315</v>
      </c>
      <c r="D260" s="957" t="s">
        <v>1092</v>
      </c>
      <c r="E260" s="960"/>
      <c r="F260" s="961"/>
      <c r="G260" s="23">
        <v>-27239515</v>
      </c>
      <c r="H260" s="23">
        <f t="shared" si="3"/>
        <v>27239.514999999999</v>
      </c>
      <c r="I260" s="943"/>
      <c r="J260" s="943"/>
      <c r="K260" s="943"/>
      <c r="L260" s="943"/>
      <c r="M260" s="943"/>
      <c r="N260" s="943"/>
      <c r="O260" s="943"/>
      <c r="P260" s="943"/>
      <c r="Q260" s="943"/>
      <c r="R260" s="943"/>
      <c r="S260" s="943"/>
    </row>
    <row r="261" spans="1:19" ht="12.75" customHeight="1" x14ac:dyDescent="0.25">
      <c r="A261" s="955">
        <v>5</v>
      </c>
      <c r="B261" s="955">
        <v>0</v>
      </c>
      <c r="C261" s="956" t="s">
        <v>2316</v>
      </c>
      <c r="D261" s="957" t="s">
        <v>1094</v>
      </c>
      <c r="E261" s="960"/>
      <c r="F261" s="961"/>
      <c r="G261" s="23">
        <v>-27239515</v>
      </c>
      <c r="H261" s="23">
        <f t="shared" si="3"/>
        <v>27239.514999999999</v>
      </c>
      <c r="I261" s="943"/>
      <c r="J261" s="943"/>
      <c r="K261" s="943"/>
      <c r="L261" s="943"/>
      <c r="M261" s="943"/>
      <c r="N261" s="943"/>
      <c r="O261" s="943"/>
      <c r="P261" s="943"/>
      <c r="Q261" s="943"/>
      <c r="R261" s="943"/>
      <c r="S261" s="943"/>
    </row>
    <row r="262" spans="1:19" ht="12.75" customHeight="1" x14ac:dyDescent="0.25">
      <c r="A262" s="955">
        <v>4</v>
      </c>
      <c r="B262" s="955">
        <v>1</v>
      </c>
      <c r="C262" s="956" t="s">
        <v>2317</v>
      </c>
      <c r="D262" s="957" t="s">
        <v>1100</v>
      </c>
      <c r="E262" s="960"/>
      <c r="F262" s="961"/>
      <c r="G262" s="23">
        <v>-7360880</v>
      </c>
      <c r="H262" s="23">
        <f t="shared" si="3"/>
        <v>7360.88</v>
      </c>
      <c r="I262" s="943"/>
      <c r="J262" s="943"/>
      <c r="K262" s="943"/>
      <c r="L262" s="943"/>
      <c r="M262" s="943"/>
      <c r="N262" s="943"/>
      <c r="O262" s="943"/>
      <c r="P262" s="943"/>
      <c r="Q262" s="943"/>
      <c r="R262" s="943"/>
      <c r="S262" s="943"/>
    </row>
    <row r="263" spans="1:19" ht="12.75" customHeight="1" x14ac:dyDescent="0.25">
      <c r="A263" s="955">
        <v>5</v>
      </c>
      <c r="B263" s="955">
        <v>0</v>
      </c>
      <c r="C263" s="956" t="s">
        <v>2318</v>
      </c>
      <c r="D263" s="957" t="s">
        <v>1102</v>
      </c>
      <c r="E263" s="960"/>
      <c r="F263" s="961"/>
      <c r="G263" s="23">
        <v>-7360880</v>
      </c>
      <c r="H263" s="23">
        <f t="shared" si="3"/>
        <v>7360.88</v>
      </c>
      <c r="I263" s="943"/>
      <c r="J263" s="943"/>
      <c r="K263" s="943"/>
      <c r="L263" s="943"/>
      <c r="M263" s="943"/>
      <c r="N263" s="943"/>
      <c r="O263" s="943"/>
      <c r="P263" s="943"/>
      <c r="Q263" s="943"/>
      <c r="R263" s="943"/>
      <c r="S263" s="943"/>
    </row>
    <row r="264" spans="1:19" ht="12.75" customHeight="1" x14ac:dyDescent="0.25">
      <c r="A264" s="955">
        <v>4</v>
      </c>
      <c r="B264" s="955">
        <v>1</v>
      </c>
      <c r="C264" s="956" t="s">
        <v>2319</v>
      </c>
      <c r="D264" s="957" t="s">
        <v>1104</v>
      </c>
      <c r="E264" s="960"/>
      <c r="F264" s="961"/>
      <c r="G264" s="23">
        <v>-4505330</v>
      </c>
      <c r="H264" s="23">
        <f t="shared" si="3"/>
        <v>4505.33</v>
      </c>
      <c r="I264" s="943"/>
      <c r="J264" s="943"/>
      <c r="K264" s="943"/>
      <c r="L264" s="943"/>
      <c r="M264" s="943"/>
      <c r="N264" s="943"/>
      <c r="O264" s="943"/>
      <c r="P264" s="943"/>
      <c r="Q264" s="943"/>
      <c r="R264" s="943"/>
      <c r="S264" s="943"/>
    </row>
    <row r="265" spans="1:19" ht="12.75" customHeight="1" x14ac:dyDescent="0.25">
      <c r="A265" s="955">
        <v>5</v>
      </c>
      <c r="B265" s="955">
        <v>0</v>
      </c>
      <c r="C265" s="956" t="s">
        <v>2320</v>
      </c>
      <c r="D265" s="957" t="s">
        <v>1106</v>
      </c>
      <c r="E265" s="960"/>
      <c r="F265" s="961"/>
      <c r="G265" s="23">
        <v>-4505330</v>
      </c>
      <c r="H265" s="23">
        <f t="shared" si="3"/>
        <v>4505.33</v>
      </c>
      <c r="I265" s="943"/>
      <c r="J265" s="943"/>
      <c r="K265" s="943"/>
      <c r="L265" s="943"/>
      <c r="M265" s="943"/>
      <c r="N265" s="943"/>
      <c r="O265" s="943"/>
      <c r="P265" s="943"/>
      <c r="Q265" s="943"/>
      <c r="R265" s="943"/>
      <c r="S265" s="943"/>
    </row>
    <row r="266" spans="1:19" ht="12.75" customHeight="1" x14ac:dyDescent="0.25">
      <c r="A266" s="955">
        <v>3</v>
      </c>
      <c r="B266" s="955">
        <v>2</v>
      </c>
      <c r="C266" s="956" t="s">
        <v>74</v>
      </c>
      <c r="D266" s="957" t="s">
        <v>1121</v>
      </c>
      <c r="E266" s="960"/>
      <c r="F266" s="961"/>
      <c r="G266" s="23">
        <v>-847224961.18450296</v>
      </c>
      <c r="H266" s="23">
        <f t="shared" si="3"/>
        <v>847224.96118450293</v>
      </c>
      <c r="I266" s="943"/>
      <c r="J266" s="943"/>
      <c r="K266" s="943"/>
      <c r="L266" s="943"/>
      <c r="M266" s="943"/>
      <c r="N266" s="943"/>
      <c r="O266" s="943"/>
      <c r="P266" s="943"/>
      <c r="Q266" s="943"/>
      <c r="R266" s="943"/>
      <c r="S266" s="943"/>
    </row>
    <row r="267" spans="1:19" ht="12.75" customHeight="1" x14ac:dyDescent="0.25">
      <c r="A267" s="955">
        <v>4</v>
      </c>
      <c r="B267" s="955">
        <v>1</v>
      </c>
      <c r="C267" s="956" t="s">
        <v>2321</v>
      </c>
      <c r="D267" s="957" t="s">
        <v>1127</v>
      </c>
      <c r="E267" s="960"/>
      <c r="F267" s="961"/>
      <c r="G267" s="23">
        <v>-227245848.94760001</v>
      </c>
      <c r="H267" s="23">
        <f t="shared" si="3"/>
        <v>227245.8489476</v>
      </c>
      <c r="I267" s="943"/>
      <c r="J267" s="943"/>
      <c r="K267" s="943"/>
      <c r="L267" s="943"/>
      <c r="M267" s="943"/>
      <c r="N267" s="943"/>
      <c r="O267" s="943"/>
      <c r="P267" s="943"/>
      <c r="Q267" s="943"/>
      <c r="R267" s="943"/>
      <c r="S267" s="943"/>
    </row>
    <row r="268" spans="1:19" ht="12.75" customHeight="1" x14ac:dyDescent="0.25">
      <c r="A268" s="955">
        <v>5</v>
      </c>
      <c r="B268" s="955">
        <v>0</v>
      </c>
      <c r="C268" s="956" t="s">
        <v>2322</v>
      </c>
      <c r="D268" s="957" t="s">
        <v>1129</v>
      </c>
      <c r="E268" s="960"/>
      <c r="F268" s="961"/>
      <c r="G268" s="23">
        <v>-227245848.94760001</v>
      </c>
      <c r="H268" s="23">
        <f t="shared" ref="H268:H331" si="4">+G268/1000*-1</f>
        <v>227245.8489476</v>
      </c>
      <c r="I268" s="943"/>
      <c r="J268" s="943"/>
      <c r="K268" s="943"/>
      <c r="L268" s="943"/>
      <c r="M268" s="943"/>
      <c r="N268" s="943"/>
      <c r="O268" s="943"/>
      <c r="P268" s="943"/>
      <c r="Q268" s="943"/>
      <c r="R268" s="943"/>
      <c r="S268" s="943"/>
    </row>
    <row r="269" spans="1:19" ht="12.75" customHeight="1" x14ac:dyDescent="0.25">
      <c r="A269" s="955">
        <v>4</v>
      </c>
      <c r="B269" s="955">
        <v>1</v>
      </c>
      <c r="C269" s="956" t="s">
        <v>2323</v>
      </c>
      <c r="D269" s="957" t="s">
        <v>1131</v>
      </c>
      <c r="E269" s="960"/>
      <c r="F269" s="961"/>
      <c r="G269" s="23">
        <v>-619979112.23690295</v>
      </c>
      <c r="H269" s="23">
        <f t="shared" si="4"/>
        <v>619979.11223690293</v>
      </c>
      <c r="I269" s="943"/>
      <c r="J269" s="943"/>
      <c r="K269" s="943"/>
      <c r="L269" s="943"/>
      <c r="M269" s="943"/>
      <c r="N269" s="943"/>
      <c r="O269" s="943"/>
      <c r="P269" s="943"/>
      <c r="Q269" s="943"/>
      <c r="R269" s="943"/>
      <c r="S269" s="943"/>
    </row>
    <row r="270" spans="1:19" ht="12.75" customHeight="1" x14ac:dyDescent="0.25">
      <c r="A270" s="955">
        <v>5</v>
      </c>
      <c r="B270" s="955">
        <v>0</v>
      </c>
      <c r="C270" s="956" t="s">
        <v>2324</v>
      </c>
      <c r="D270" s="957" t="s">
        <v>1133</v>
      </c>
      <c r="E270" s="960"/>
      <c r="F270" s="961"/>
      <c r="G270" s="23">
        <v>-619979112.23690295</v>
      </c>
      <c r="H270" s="23">
        <f t="shared" si="4"/>
        <v>619979.11223690293</v>
      </c>
      <c r="I270" s="943"/>
      <c r="J270" s="943"/>
      <c r="K270" s="943"/>
      <c r="L270" s="943"/>
      <c r="M270" s="943"/>
      <c r="N270" s="943"/>
      <c r="O270" s="943"/>
      <c r="P270" s="943"/>
      <c r="Q270" s="943"/>
      <c r="R270" s="943"/>
      <c r="S270" s="943"/>
    </row>
    <row r="271" spans="1:19" ht="12.75" customHeight="1" x14ac:dyDescent="0.25">
      <c r="A271" s="955">
        <v>3</v>
      </c>
      <c r="B271" s="955">
        <v>2</v>
      </c>
      <c r="C271" s="956" t="s">
        <v>76</v>
      </c>
      <c r="D271" s="957" t="s">
        <v>1148</v>
      </c>
      <c r="E271" s="960"/>
      <c r="F271" s="961"/>
      <c r="G271" s="23">
        <v>-10473850.231799999</v>
      </c>
      <c r="H271" s="23">
        <f t="shared" si="4"/>
        <v>10473.850231799999</v>
      </c>
      <c r="I271" s="943"/>
      <c r="J271" s="943"/>
      <c r="K271" s="943"/>
      <c r="L271" s="943"/>
      <c r="M271" s="943"/>
      <c r="N271" s="943"/>
      <c r="O271" s="943"/>
      <c r="P271" s="943"/>
      <c r="Q271" s="943"/>
      <c r="R271" s="943"/>
      <c r="S271" s="943"/>
    </row>
    <row r="272" spans="1:19" ht="12.75" customHeight="1" x14ac:dyDescent="0.25">
      <c r="A272" s="955">
        <v>4</v>
      </c>
      <c r="B272" s="955">
        <v>1</v>
      </c>
      <c r="C272" s="956" t="s">
        <v>2325</v>
      </c>
      <c r="D272" s="957" t="s">
        <v>1150</v>
      </c>
      <c r="E272" s="960"/>
      <c r="F272" s="961"/>
      <c r="G272" s="23">
        <v>-10473850.231799999</v>
      </c>
      <c r="H272" s="23">
        <f t="shared" si="4"/>
        <v>10473.850231799999</v>
      </c>
      <c r="I272" s="943"/>
      <c r="J272" s="943"/>
      <c r="K272" s="943"/>
      <c r="L272" s="943"/>
      <c r="M272" s="943"/>
      <c r="N272" s="943"/>
      <c r="O272" s="943"/>
      <c r="P272" s="943"/>
      <c r="Q272" s="943"/>
      <c r="R272" s="943"/>
      <c r="S272" s="943"/>
    </row>
    <row r="273" spans="1:19" ht="12.75" customHeight="1" x14ac:dyDescent="0.25">
      <c r="A273" s="955">
        <v>5</v>
      </c>
      <c r="B273" s="955">
        <v>0</v>
      </c>
      <c r="C273" s="956" t="s">
        <v>2326</v>
      </c>
      <c r="D273" s="957" t="s">
        <v>1152</v>
      </c>
      <c r="E273" s="960"/>
      <c r="F273" s="961"/>
      <c r="G273" s="23">
        <v>-10473850.231799999</v>
      </c>
      <c r="H273" s="23">
        <f t="shared" si="4"/>
        <v>10473.850231799999</v>
      </c>
      <c r="I273" s="943"/>
      <c r="J273" s="943"/>
      <c r="K273" s="943"/>
      <c r="L273" s="943"/>
      <c r="M273" s="943"/>
      <c r="N273" s="943"/>
      <c r="O273" s="943"/>
      <c r="P273" s="943"/>
      <c r="Q273" s="943"/>
      <c r="R273" s="943"/>
      <c r="S273" s="943"/>
    </row>
    <row r="274" spans="1:19" ht="12.75" customHeight="1" x14ac:dyDescent="0.25">
      <c r="A274" s="955">
        <v>3</v>
      </c>
      <c r="B274" s="955">
        <v>2</v>
      </c>
      <c r="C274" s="956" t="s">
        <v>78</v>
      </c>
      <c r="D274" s="957" t="s">
        <v>1157</v>
      </c>
      <c r="E274" s="960"/>
      <c r="F274" s="961"/>
      <c r="G274" s="23">
        <v>-50657591.769400097</v>
      </c>
      <c r="H274" s="23">
        <f t="shared" si="4"/>
        <v>50657.591769400096</v>
      </c>
      <c r="I274" s="943"/>
      <c r="J274" s="943"/>
      <c r="K274" s="943"/>
      <c r="L274" s="943"/>
      <c r="M274" s="943"/>
      <c r="N274" s="943"/>
      <c r="O274" s="943"/>
      <c r="P274" s="943"/>
      <c r="Q274" s="943"/>
      <c r="R274" s="943"/>
      <c r="S274" s="943"/>
    </row>
    <row r="275" spans="1:19" ht="12.75" customHeight="1" x14ac:dyDescent="0.25">
      <c r="A275" s="955">
        <v>4</v>
      </c>
      <c r="B275" s="955">
        <v>1</v>
      </c>
      <c r="C275" s="956" t="s">
        <v>2327</v>
      </c>
      <c r="D275" s="957" t="s">
        <v>1163</v>
      </c>
      <c r="E275" s="960"/>
      <c r="F275" s="961"/>
      <c r="G275" s="23">
        <v>-50657591.769400097</v>
      </c>
      <c r="H275" s="23">
        <f t="shared" si="4"/>
        <v>50657.591769400096</v>
      </c>
      <c r="I275" s="943"/>
      <c r="J275" s="943"/>
      <c r="K275" s="943"/>
      <c r="L275" s="943"/>
      <c r="M275" s="943"/>
      <c r="N275" s="943"/>
      <c r="O275" s="943"/>
      <c r="P275" s="943"/>
      <c r="Q275" s="943"/>
      <c r="R275" s="943"/>
      <c r="S275" s="943"/>
    </row>
    <row r="276" spans="1:19" ht="12.75" customHeight="1" x14ac:dyDescent="0.25">
      <c r="A276" s="955">
        <v>5</v>
      </c>
      <c r="B276" s="955">
        <v>0</v>
      </c>
      <c r="C276" s="956" t="s">
        <v>2328</v>
      </c>
      <c r="D276" s="957" t="s">
        <v>1165</v>
      </c>
      <c r="E276" s="960"/>
      <c r="F276" s="961"/>
      <c r="G276" s="23">
        <v>-50657591.769400097</v>
      </c>
      <c r="H276" s="23">
        <f t="shared" si="4"/>
        <v>50657.591769400096</v>
      </c>
      <c r="I276" s="943"/>
      <c r="J276" s="943"/>
      <c r="K276" s="943"/>
      <c r="L276" s="943"/>
      <c r="M276" s="943"/>
      <c r="N276" s="943"/>
      <c r="O276" s="943"/>
      <c r="P276" s="943"/>
      <c r="Q276" s="943"/>
      <c r="R276" s="943"/>
      <c r="S276" s="943"/>
    </row>
    <row r="277" spans="1:19" ht="12.75" customHeight="1" x14ac:dyDescent="0.25">
      <c r="A277" s="955">
        <v>2</v>
      </c>
      <c r="B277" s="955">
        <v>3</v>
      </c>
      <c r="C277" s="956" t="s">
        <v>1178</v>
      </c>
      <c r="D277" s="957" t="s">
        <v>1179</v>
      </c>
      <c r="E277" s="960"/>
      <c r="F277" s="961"/>
      <c r="G277" s="23">
        <v>-221000</v>
      </c>
      <c r="H277" s="23">
        <f t="shared" si="4"/>
        <v>221</v>
      </c>
      <c r="I277" s="943"/>
      <c r="J277" s="943"/>
      <c r="K277" s="943"/>
      <c r="L277" s="943"/>
      <c r="M277" s="943"/>
      <c r="N277" s="943"/>
      <c r="O277" s="943"/>
      <c r="P277" s="943"/>
      <c r="Q277" s="943"/>
      <c r="R277" s="943"/>
      <c r="S277" s="943"/>
    </row>
    <row r="278" spans="1:19" ht="12.75" customHeight="1" x14ac:dyDescent="0.25">
      <c r="A278" s="955">
        <v>3</v>
      </c>
      <c r="B278" s="955">
        <v>2</v>
      </c>
      <c r="C278" s="956" t="s">
        <v>80</v>
      </c>
      <c r="D278" s="957" t="s">
        <v>1180</v>
      </c>
      <c r="E278" s="960"/>
      <c r="F278" s="961"/>
      <c r="G278" s="23">
        <v>-110000</v>
      </c>
      <c r="H278" s="23">
        <f t="shared" si="4"/>
        <v>110</v>
      </c>
      <c r="I278" s="943"/>
      <c r="J278" s="943"/>
      <c r="K278" s="943"/>
      <c r="L278" s="943"/>
      <c r="M278" s="943"/>
      <c r="N278" s="943"/>
      <c r="O278" s="943"/>
      <c r="P278" s="943"/>
      <c r="Q278" s="943"/>
      <c r="R278" s="943"/>
      <c r="S278" s="943"/>
    </row>
    <row r="279" spans="1:19" ht="12.75" customHeight="1" x14ac:dyDescent="0.25">
      <c r="A279" s="955">
        <v>4</v>
      </c>
      <c r="B279" s="955">
        <v>1</v>
      </c>
      <c r="C279" s="956" t="s">
        <v>2329</v>
      </c>
      <c r="D279" s="957" t="s">
        <v>1182</v>
      </c>
      <c r="E279" s="960"/>
      <c r="F279" s="961"/>
      <c r="G279" s="23">
        <v>-110000</v>
      </c>
      <c r="H279" s="23">
        <f t="shared" si="4"/>
        <v>110</v>
      </c>
      <c r="I279" s="943"/>
      <c r="J279" s="943"/>
      <c r="K279" s="943"/>
      <c r="L279" s="943"/>
      <c r="M279" s="943"/>
      <c r="N279" s="943"/>
      <c r="O279" s="943"/>
      <c r="P279" s="943"/>
      <c r="Q279" s="943"/>
      <c r="R279" s="943"/>
      <c r="S279" s="943"/>
    </row>
    <row r="280" spans="1:19" ht="12.75" customHeight="1" x14ac:dyDescent="0.25">
      <c r="A280" s="955">
        <v>5</v>
      </c>
      <c r="B280" s="955">
        <v>0</v>
      </c>
      <c r="C280" s="956" t="s">
        <v>2330</v>
      </c>
      <c r="D280" s="957" t="s">
        <v>1184</v>
      </c>
      <c r="E280" s="960"/>
      <c r="F280" s="961"/>
      <c r="G280" s="23">
        <v>-110000</v>
      </c>
      <c r="H280" s="23">
        <f t="shared" si="4"/>
        <v>110</v>
      </c>
      <c r="I280" s="943"/>
      <c r="J280" s="943"/>
      <c r="K280" s="943"/>
      <c r="L280" s="943"/>
      <c r="M280" s="943"/>
      <c r="N280" s="943"/>
      <c r="O280" s="943"/>
      <c r="P280" s="943"/>
      <c r="Q280" s="943"/>
      <c r="R280" s="943"/>
      <c r="S280" s="943"/>
    </row>
    <row r="281" spans="1:19" ht="12.75" customHeight="1" x14ac:dyDescent="0.25">
      <c r="A281" s="955">
        <v>3</v>
      </c>
      <c r="B281" s="955">
        <v>2</v>
      </c>
      <c r="C281" s="956" t="s">
        <v>82</v>
      </c>
      <c r="D281" s="957" t="s">
        <v>1185</v>
      </c>
      <c r="E281" s="960"/>
      <c r="F281" s="961"/>
      <c r="G281" s="23">
        <v>-86000</v>
      </c>
      <c r="H281" s="23">
        <f t="shared" si="4"/>
        <v>86</v>
      </c>
      <c r="I281" s="943"/>
      <c r="J281" s="943"/>
      <c r="K281" s="943"/>
      <c r="L281" s="943"/>
      <c r="M281" s="943"/>
      <c r="N281" s="943"/>
      <c r="O281" s="943"/>
      <c r="P281" s="943"/>
      <c r="Q281" s="943"/>
      <c r="R281" s="943"/>
      <c r="S281" s="943"/>
    </row>
    <row r="282" spans="1:19" ht="12.75" customHeight="1" x14ac:dyDescent="0.25">
      <c r="A282" s="955">
        <v>4</v>
      </c>
      <c r="B282" s="955">
        <v>1</v>
      </c>
      <c r="C282" s="956" t="s">
        <v>2331</v>
      </c>
      <c r="D282" s="957" t="s">
        <v>1187</v>
      </c>
      <c r="E282" s="960"/>
      <c r="F282" s="961"/>
      <c r="G282" s="23">
        <v>-86000</v>
      </c>
      <c r="H282" s="23">
        <f t="shared" si="4"/>
        <v>86</v>
      </c>
      <c r="I282" s="943"/>
      <c r="J282" s="943"/>
      <c r="K282" s="943"/>
      <c r="L282" s="943"/>
      <c r="M282" s="943"/>
      <c r="N282" s="943"/>
      <c r="O282" s="943"/>
      <c r="P282" s="943"/>
      <c r="Q282" s="943"/>
      <c r="R282" s="943"/>
      <c r="S282" s="943"/>
    </row>
    <row r="283" spans="1:19" ht="12.75" customHeight="1" x14ac:dyDescent="0.25">
      <c r="A283" s="955">
        <v>5</v>
      </c>
      <c r="B283" s="955">
        <v>0</v>
      </c>
      <c r="C283" s="956" t="s">
        <v>2332</v>
      </c>
      <c r="D283" s="957" t="s">
        <v>1189</v>
      </c>
      <c r="E283" s="960"/>
      <c r="F283" s="961"/>
      <c r="G283" s="23">
        <v>-86000</v>
      </c>
      <c r="H283" s="23">
        <f t="shared" si="4"/>
        <v>86</v>
      </c>
      <c r="I283" s="943"/>
      <c r="J283" s="943"/>
      <c r="K283" s="943"/>
      <c r="L283" s="943"/>
      <c r="M283" s="943"/>
      <c r="N283" s="943"/>
      <c r="O283" s="943"/>
      <c r="P283" s="943"/>
      <c r="Q283" s="943"/>
      <c r="R283" s="943"/>
      <c r="S283" s="943"/>
    </row>
    <row r="284" spans="1:19" ht="12.75" customHeight="1" x14ac:dyDescent="0.25">
      <c r="A284" s="955">
        <v>3</v>
      </c>
      <c r="B284" s="955">
        <v>2</v>
      </c>
      <c r="C284" s="956" t="s">
        <v>84</v>
      </c>
      <c r="D284" s="957" t="s">
        <v>1190</v>
      </c>
      <c r="E284" s="960"/>
      <c r="F284" s="961"/>
      <c r="G284" s="23">
        <v>-25000</v>
      </c>
      <c r="H284" s="23">
        <f t="shared" si="4"/>
        <v>25</v>
      </c>
      <c r="I284" s="943"/>
      <c r="J284" s="943"/>
      <c r="K284" s="943"/>
      <c r="L284" s="943"/>
      <c r="M284" s="943"/>
      <c r="N284" s="943"/>
      <c r="O284" s="943"/>
      <c r="P284" s="943"/>
      <c r="Q284" s="943"/>
      <c r="R284" s="943"/>
      <c r="S284" s="943"/>
    </row>
    <row r="285" spans="1:19" ht="12.75" customHeight="1" x14ac:dyDescent="0.25">
      <c r="A285" s="955">
        <v>4</v>
      </c>
      <c r="B285" s="955">
        <v>1</v>
      </c>
      <c r="C285" s="956" t="s">
        <v>2333</v>
      </c>
      <c r="D285" s="957" t="s">
        <v>1192</v>
      </c>
      <c r="E285" s="960"/>
      <c r="F285" s="961"/>
      <c r="G285" s="23">
        <v>-25000</v>
      </c>
      <c r="H285" s="23">
        <f t="shared" si="4"/>
        <v>25</v>
      </c>
      <c r="I285" s="943"/>
      <c r="J285" s="943"/>
      <c r="K285" s="943"/>
      <c r="L285" s="943"/>
      <c r="M285" s="943"/>
      <c r="N285" s="943"/>
      <c r="O285" s="943"/>
      <c r="P285" s="943"/>
      <c r="Q285" s="943"/>
      <c r="R285" s="943"/>
      <c r="S285" s="943"/>
    </row>
    <row r="286" spans="1:19" ht="12.75" customHeight="1" x14ac:dyDescent="0.25">
      <c r="A286" s="955">
        <v>5</v>
      </c>
      <c r="B286" s="955">
        <v>0</v>
      </c>
      <c r="C286" s="956" t="s">
        <v>2334</v>
      </c>
      <c r="D286" s="957" t="s">
        <v>1200</v>
      </c>
      <c r="E286" s="960"/>
      <c r="F286" s="961"/>
      <c r="G286" s="23">
        <v>-25000</v>
      </c>
      <c r="H286" s="23">
        <f t="shared" si="4"/>
        <v>25</v>
      </c>
      <c r="I286" s="943"/>
      <c r="J286" s="943"/>
      <c r="K286" s="943"/>
      <c r="L286" s="943"/>
      <c r="M286" s="943"/>
      <c r="N286" s="943"/>
      <c r="O286" s="943"/>
      <c r="P286" s="943"/>
      <c r="Q286" s="943"/>
      <c r="R286" s="943"/>
      <c r="S286" s="943"/>
    </row>
    <row r="287" spans="1:19" ht="12.75" customHeight="1" x14ac:dyDescent="0.25">
      <c r="A287" s="955">
        <v>2</v>
      </c>
      <c r="B287" s="955">
        <v>3</v>
      </c>
      <c r="C287" s="956" t="s">
        <v>1203</v>
      </c>
      <c r="D287" s="957" t="s">
        <v>1204</v>
      </c>
      <c r="E287" s="960"/>
      <c r="F287" s="961"/>
      <c r="G287" s="23">
        <v>-66634456</v>
      </c>
      <c r="H287" s="23">
        <f t="shared" si="4"/>
        <v>66634.456000000006</v>
      </c>
      <c r="I287" s="943"/>
      <c r="J287" s="943"/>
      <c r="K287" s="943"/>
      <c r="L287" s="943"/>
      <c r="M287" s="943"/>
      <c r="N287" s="943"/>
      <c r="O287" s="943"/>
      <c r="P287" s="943"/>
      <c r="Q287" s="943"/>
      <c r="R287" s="943"/>
      <c r="S287" s="943"/>
    </row>
    <row r="288" spans="1:19" ht="12.75" customHeight="1" x14ac:dyDescent="0.25">
      <c r="A288" s="955">
        <v>3</v>
      </c>
      <c r="B288" s="955">
        <v>2</v>
      </c>
      <c r="C288" s="956" t="s">
        <v>86</v>
      </c>
      <c r="D288" s="957" t="s">
        <v>1235</v>
      </c>
      <c r="E288" s="960"/>
      <c r="F288" s="961"/>
      <c r="G288" s="23">
        <v>-1000000</v>
      </c>
      <c r="H288" s="23">
        <f t="shared" si="4"/>
        <v>1000</v>
      </c>
      <c r="I288" s="943"/>
      <c r="J288" s="943"/>
      <c r="K288" s="943"/>
      <c r="L288" s="943"/>
      <c r="M288" s="943"/>
      <c r="N288" s="943"/>
      <c r="O288" s="943"/>
      <c r="P288" s="943"/>
      <c r="Q288" s="943"/>
      <c r="R288" s="943"/>
      <c r="S288" s="943"/>
    </row>
    <row r="289" spans="1:19" ht="12.75" customHeight="1" x14ac:dyDescent="0.25">
      <c r="A289" s="955">
        <v>4</v>
      </c>
      <c r="B289" s="955">
        <v>1</v>
      </c>
      <c r="C289" s="956" t="s">
        <v>2335</v>
      </c>
      <c r="D289" s="957" t="s">
        <v>1216</v>
      </c>
      <c r="E289" s="960"/>
      <c r="F289" s="961"/>
      <c r="G289" s="23">
        <v>-1000000</v>
      </c>
      <c r="H289" s="23">
        <f t="shared" si="4"/>
        <v>1000</v>
      </c>
      <c r="I289" s="943"/>
      <c r="J289" s="943"/>
      <c r="K289" s="943"/>
      <c r="L289" s="943"/>
      <c r="M289" s="943"/>
      <c r="N289" s="943"/>
      <c r="O289" s="943"/>
      <c r="P289" s="943"/>
      <c r="Q289" s="943"/>
      <c r="R289" s="943"/>
      <c r="S289" s="943"/>
    </row>
    <row r="290" spans="1:19" ht="12.75" customHeight="1" x14ac:dyDescent="0.25">
      <c r="A290" s="955">
        <v>5</v>
      </c>
      <c r="B290" s="955">
        <v>0</v>
      </c>
      <c r="C290" s="956" t="s">
        <v>2336</v>
      </c>
      <c r="D290" s="957" t="s">
        <v>2337</v>
      </c>
      <c r="E290" s="960"/>
      <c r="F290" s="961"/>
      <c r="G290" s="23">
        <v>-1000000</v>
      </c>
      <c r="H290" s="23">
        <f t="shared" si="4"/>
        <v>1000</v>
      </c>
      <c r="I290" s="943"/>
      <c r="J290" s="943"/>
      <c r="K290" s="943"/>
      <c r="L290" s="943"/>
      <c r="M290" s="943"/>
      <c r="N290" s="943"/>
      <c r="O290" s="943"/>
      <c r="P290" s="943"/>
      <c r="Q290" s="943"/>
      <c r="R290" s="943"/>
      <c r="S290" s="943"/>
    </row>
    <row r="291" spans="1:19" ht="12.75" customHeight="1" x14ac:dyDescent="0.25">
      <c r="A291" s="955">
        <v>3</v>
      </c>
      <c r="B291" s="955">
        <v>2</v>
      </c>
      <c r="C291" s="956" t="s">
        <v>88</v>
      </c>
      <c r="D291" s="957" t="s">
        <v>1833</v>
      </c>
      <c r="E291" s="960"/>
      <c r="F291" s="961"/>
      <c r="G291" s="23">
        <v>-47172000</v>
      </c>
      <c r="H291" s="23">
        <f t="shared" si="4"/>
        <v>47172</v>
      </c>
      <c r="I291" s="943"/>
      <c r="J291" s="943"/>
      <c r="K291" s="943"/>
      <c r="L291" s="943"/>
      <c r="M291" s="943"/>
      <c r="N291" s="943"/>
      <c r="O291" s="943"/>
      <c r="P291" s="943"/>
      <c r="Q291" s="943"/>
      <c r="R291" s="943"/>
      <c r="S291" s="943"/>
    </row>
    <row r="292" spans="1:19" ht="12.75" customHeight="1" x14ac:dyDescent="0.25">
      <c r="A292" s="955">
        <v>4</v>
      </c>
      <c r="B292" s="955">
        <v>1</v>
      </c>
      <c r="C292" s="956" t="s">
        <v>2338</v>
      </c>
      <c r="D292" s="957" t="s">
        <v>1237</v>
      </c>
      <c r="E292" s="960"/>
      <c r="F292" s="961"/>
      <c r="G292" s="23">
        <v>-47172000</v>
      </c>
      <c r="H292" s="23">
        <f t="shared" si="4"/>
        <v>47172</v>
      </c>
      <c r="I292" s="943"/>
      <c r="J292" s="943"/>
      <c r="K292" s="943"/>
      <c r="L292" s="943"/>
      <c r="M292" s="943"/>
      <c r="N292" s="943"/>
      <c r="O292" s="943"/>
      <c r="P292" s="943"/>
      <c r="Q292" s="943"/>
      <c r="R292" s="943"/>
      <c r="S292" s="943"/>
    </row>
    <row r="293" spans="1:19" ht="12.75" customHeight="1" x14ac:dyDescent="0.25">
      <c r="A293" s="955">
        <v>5</v>
      </c>
      <c r="B293" s="955">
        <v>0</v>
      </c>
      <c r="C293" s="956" t="s">
        <v>2339</v>
      </c>
      <c r="D293" s="957" t="s">
        <v>1239</v>
      </c>
      <c r="E293" s="960"/>
      <c r="F293" s="961"/>
      <c r="G293" s="23">
        <v>-9424000</v>
      </c>
      <c r="H293" s="23">
        <f t="shared" si="4"/>
        <v>9424</v>
      </c>
      <c r="I293" s="943"/>
      <c r="J293" s="943"/>
      <c r="K293" s="943"/>
      <c r="L293" s="943"/>
      <c r="M293" s="943"/>
      <c r="N293" s="943"/>
      <c r="O293" s="943"/>
      <c r="P293" s="943"/>
      <c r="Q293" s="943"/>
      <c r="R293" s="943"/>
      <c r="S293" s="943"/>
    </row>
    <row r="294" spans="1:19" ht="12.75" customHeight="1" x14ac:dyDescent="0.25">
      <c r="A294" s="955">
        <v>5</v>
      </c>
      <c r="B294" s="955">
        <v>0</v>
      </c>
      <c r="C294" s="956" t="s">
        <v>2340</v>
      </c>
      <c r="D294" s="957" t="s">
        <v>1241</v>
      </c>
      <c r="E294" s="960"/>
      <c r="F294" s="961"/>
      <c r="G294" s="23">
        <v>-37437000</v>
      </c>
      <c r="H294" s="23">
        <f t="shared" si="4"/>
        <v>37437</v>
      </c>
      <c r="I294" s="943"/>
      <c r="J294" s="943"/>
      <c r="K294" s="943"/>
      <c r="L294" s="943"/>
      <c r="M294" s="943"/>
      <c r="N294" s="943"/>
      <c r="O294" s="943"/>
      <c r="P294" s="943"/>
      <c r="Q294" s="943"/>
      <c r="R294" s="943"/>
      <c r="S294" s="943"/>
    </row>
    <row r="295" spans="1:19" ht="12.75" customHeight="1" x14ac:dyDescent="0.25">
      <c r="A295" s="955">
        <v>5</v>
      </c>
      <c r="B295" s="955">
        <v>0</v>
      </c>
      <c r="C295" s="956" t="s">
        <v>2341</v>
      </c>
      <c r="D295" s="957" t="s">
        <v>1243</v>
      </c>
      <c r="E295" s="960"/>
      <c r="F295" s="961"/>
      <c r="G295" s="23">
        <v>-311000</v>
      </c>
      <c r="H295" s="23">
        <f t="shared" si="4"/>
        <v>311</v>
      </c>
      <c r="I295" s="943"/>
      <c r="J295" s="943"/>
      <c r="K295" s="943"/>
      <c r="L295" s="943"/>
      <c r="M295" s="943"/>
      <c r="N295" s="943"/>
      <c r="O295" s="943"/>
      <c r="P295" s="943"/>
      <c r="Q295" s="943"/>
      <c r="R295" s="943"/>
      <c r="S295" s="943"/>
    </row>
    <row r="296" spans="1:19" ht="12.75" customHeight="1" x14ac:dyDescent="0.25">
      <c r="A296" s="955">
        <v>3</v>
      </c>
      <c r="B296" s="955">
        <v>2</v>
      </c>
      <c r="C296" s="956" t="s">
        <v>90</v>
      </c>
      <c r="D296" s="957" t="s">
        <v>2342</v>
      </c>
      <c r="E296" s="960"/>
      <c r="F296" s="961"/>
      <c r="G296" s="23">
        <v>-18462456</v>
      </c>
      <c r="H296" s="23">
        <f t="shared" si="4"/>
        <v>18462.455999999998</v>
      </c>
      <c r="I296" s="943"/>
      <c r="J296" s="943"/>
      <c r="K296" s="943"/>
      <c r="L296" s="943"/>
      <c r="M296" s="943"/>
      <c r="N296" s="943"/>
      <c r="O296" s="943"/>
      <c r="P296" s="943"/>
      <c r="Q296" s="943"/>
      <c r="R296" s="943"/>
      <c r="S296" s="943"/>
    </row>
    <row r="297" spans="1:19" ht="12.75" customHeight="1" x14ac:dyDescent="0.25">
      <c r="A297" s="955">
        <v>4</v>
      </c>
      <c r="B297" s="955">
        <v>1</v>
      </c>
      <c r="C297" s="956" t="s">
        <v>2343</v>
      </c>
      <c r="D297" s="957" t="s">
        <v>1275</v>
      </c>
      <c r="E297" s="960"/>
      <c r="F297" s="961"/>
      <c r="G297" s="23">
        <v>2800000</v>
      </c>
      <c r="H297" s="23">
        <f t="shared" si="4"/>
        <v>-2800</v>
      </c>
      <c r="I297" s="943"/>
      <c r="J297" s="943"/>
      <c r="K297" s="943"/>
      <c r="L297" s="943"/>
      <c r="M297" s="943"/>
      <c r="N297" s="943"/>
      <c r="O297" s="943"/>
      <c r="P297" s="943"/>
      <c r="Q297" s="943"/>
      <c r="R297" s="943"/>
      <c r="S297" s="943"/>
    </row>
    <row r="298" spans="1:19" ht="12.75" customHeight="1" x14ac:dyDescent="0.25">
      <c r="A298" s="955">
        <v>5</v>
      </c>
      <c r="B298" s="955">
        <v>0</v>
      </c>
      <c r="C298" s="956" t="s">
        <v>2344</v>
      </c>
      <c r="D298" s="957" t="s">
        <v>1277</v>
      </c>
      <c r="E298" s="960"/>
      <c r="F298" s="961"/>
      <c r="G298" s="23">
        <v>2800000</v>
      </c>
      <c r="H298" s="23">
        <f t="shared" si="4"/>
        <v>-2800</v>
      </c>
      <c r="I298" s="943"/>
      <c r="J298" s="943"/>
      <c r="K298" s="943"/>
      <c r="L298" s="943"/>
      <c r="M298" s="943"/>
      <c r="N298" s="943"/>
      <c r="O298" s="943"/>
      <c r="P298" s="943"/>
      <c r="Q298" s="943"/>
      <c r="R298" s="943"/>
      <c r="S298" s="943"/>
    </row>
    <row r="299" spans="1:19" ht="12.75" customHeight="1" x14ac:dyDescent="0.25">
      <c r="A299" s="955">
        <v>4</v>
      </c>
      <c r="B299" s="955">
        <v>1</v>
      </c>
      <c r="C299" s="956" t="s">
        <v>2345</v>
      </c>
      <c r="D299" s="957" t="s">
        <v>1287</v>
      </c>
      <c r="E299" s="960"/>
      <c r="F299" s="961"/>
      <c r="G299" s="23">
        <v>-5672000</v>
      </c>
      <c r="H299" s="23">
        <f t="shared" si="4"/>
        <v>5672</v>
      </c>
      <c r="I299" s="943"/>
      <c r="J299" s="943"/>
      <c r="K299" s="943"/>
      <c r="L299" s="943"/>
      <c r="M299" s="943"/>
      <c r="N299" s="943"/>
      <c r="O299" s="943"/>
      <c r="P299" s="943"/>
      <c r="Q299" s="943"/>
      <c r="R299" s="943"/>
      <c r="S299" s="943"/>
    </row>
    <row r="300" spans="1:19" ht="12.75" customHeight="1" x14ac:dyDescent="0.25">
      <c r="A300" s="955">
        <v>5</v>
      </c>
      <c r="B300" s="955">
        <v>0</v>
      </c>
      <c r="C300" s="956" t="s">
        <v>2346</v>
      </c>
      <c r="D300" s="957" t="s">
        <v>1291</v>
      </c>
      <c r="E300" s="960"/>
      <c r="F300" s="961"/>
      <c r="G300" s="23">
        <v>-240000</v>
      </c>
      <c r="H300" s="23">
        <f t="shared" si="4"/>
        <v>240</v>
      </c>
      <c r="I300" s="943"/>
      <c r="J300" s="943"/>
      <c r="K300" s="943"/>
      <c r="L300" s="943"/>
      <c r="M300" s="943"/>
      <c r="N300" s="943"/>
      <c r="O300" s="943"/>
      <c r="P300" s="943"/>
      <c r="Q300" s="943"/>
      <c r="R300" s="943"/>
      <c r="S300" s="943"/>
    </row>
    <row r="301" spans="1:19" ht="12.75" customHeight="1" x14ac:dyDescent="0.25">
      <c r="A301" s="955">
        <v>5</v>
      </c>
      <c r="B301" s="955">
        <v>0</v>
      </c>
      <c r="C301" s="956" t="s">
        <v>2347</v>
      </c>
      <c r="D301" s="957" t="s">
        <v>1297</v>
      </c>
      <c r="E301" s="960"/>
      <c r="F301" s="961"/>
      <c r="G301" s="23">
        <v>-70000</v>
      </c>
      <c r="H301" s="23">
        <f t="shared" si="4"/>
        <v>70</v>
      </c>
      <c r="I301" s="943"/>
      <c r="J301" s="943"/>
      <c r="K301" s="943"/>
      <c r="L301" s="943"/>
      <c r="M301" s="943"/>
      <c r="N301" s="943"/>
      <c r="O301" s="943"/>
      <c r="P301" s="943"/>
      <c r="Q301" s="943"/>
      <c r="R301" s="943"/>
      <c r="S301" s="943"/>
    </row>
    <row r="302" spans="1:19" ht="12.75" customHeight="1" x14ac:dyDescent="0.25">
      <c r="A302" s="955">
        <v>5</v>
      </c>
      <c r="B302" s="955">
        <v>0</v>
      </c>
      <c r="C302" s="956" t="s">
        <v>2348</v>
      </c>
      <c r="D302" s="957" t="s">
        <v>1299</v>
      </c>
      <c r="E302" s="960"/>
      <c r="F302" s="961"/>
      <c r="G302" s="23">
        <v>-1510000</v>
      </c>
      <c r="H302" s="23">
        <f t="shared" si="4"/>
        <v>1510</v>
      </c>
      <c r="I302" s="943"/>
      <c r="J302" s="943"/>
      <c r="K302" s="943"/>
      <c r="L302" s="943"/>
      <c r="M302" s="943"/>
      <c r="N302" s="943"/>
      <c r="O302" s="943"/>
      <c r="P302" s="943"/>
      <c r="Q302" s="943"/>
      <c r="R302" s="943"/>
      <c r="S302" s="943"/>
    </row>
    <row r="303" spans="1:19" ht="12.75" customHeight="1" x14ac:dyDescent="0.25">
      <c r="A303" s="955">
        <v>5</v>
      </c>
      <c r="B303" s="955">
        <v>0</v>
      </c>
      <c r="C303" s="956" t="s">
        <v>2349</v>
      </c>
      <c r="D303" s="957" t="s">
        <v>1301</v>
      </c>
      <c r="E303" s="960"/>
      <c r="F303" s="961"/>
      <c r="G303" s="23">
        <v>-2112000</v>
      </c>
      <c r="H303" s="23">
        <f t="shared" si="4"/>
        <v>2112</v>
      </c>
      <c r="I303" s="943"/>
      <c r="J303" s="943"/>
      <c r="K303" s="943"/>
      <c r="L303" s="943"/>
      <c r="M303" s="943"/>
      <c r="N303" s="943"/>
      <c r="O303" s="943"/>
      <c r="P303" s="943"/>
      <c r="Q303" s="943"/>
      <c r="R303" s="943"/>
      <c r="S303" s="943"/>
    </row>
    <row r="304" spans="1:19" ht="12.75" customHeight="1" x14ac:dyDescent="0.25">
      <c r="A304" s="955">
        <v>5</v>
      </c>
      <c r="B304" s="955">
        <v>0</v>
      </c>
      <c r="C304" s="956" t="s">
        <v>2350</v>
      </c>
      <c r="D304" s="957" t="s">
        <v>1303</v>
      </c>
      <c r="E304" s="960"/>
      <c r="F304" s="961"/>
      <c r="G304" s="23">
        <v>-700000</v>
      </c>
      <c r="H304" s="23">
        <f t="shared" si="4"/>
        <v>700</v>
      </c>
      <c r="I304" s="943"/>
      <c r="J304" s="943"/>
      <c r="K304" s="943"/>
      <c r="L304" s="943"/>
      <c r="M304" s="943"/>
      <c r="N304" s="943"/>
      <c r="O304" s="943"/>
      <c r="P304" s="943"/>
      <c r="Q304" s="943"/>
      <c r="R304" s="943"/>
      <c r="S304" s="943"/>
    </row>
    <row r="305" spans="1:19" ht="12.75" customHeight="1" x14ac:dyDescent="0.25">
      <c r="A305" s="955">
        <v>5</v>
      </c>
      <c r="B305" s="955">
        <v>0</v>
      </c>
      <c r="C305" s="956" t="s">
        <v>2351</v>
      </c>
      <c r="D305" s="957" t="s">
        <v>1305</v>
      </c>
      <c r="E305" s="960"/>
      <c r="F305" s="961"/>
      <c r="G305" s="23">
        <v>-330000</v>
      </c>
      <c r="H305" s="23">
        <f t="shared" si="4"/>
        <v>330</v>
      </c>
      <c r="I305" s="943"/>
      <c r="J305" s="943"/>
      <c r="K305" s="943"/>
      <c r="L305" s="943"/>
      <c r="M305" s="943"/>
      <c r="N305" s="943"/>
      <c r="O305" s="943"/>
      <c r="P305" s="943"/>
      <c r="Q305" s="943"/>
      <c r="R305" s="943"/>
      <c r="S305" s="943"/>
    </row>
    <row r="306" spans="1:19" ht="12.75" customHeight="1" x14ac:dyDescent="0.25">
      <c r="A306" s="955">
        <v>5</v>
      </c>
      <c r="B306" s="955">
        <v>0</v>
      </c>
      <c r="C306" s="956" t="s">
        <v>2352</v>
      </c>
      <c r="D306" s="957" t="s">
        <v>1313</v>
      </c>
      <c r="E306" s="960"/>
      <c r="F306" s="961"/>
      <c r="G306" s="23">
        <v>-710000</v>
      </c>
      <c r="H306" s="23">
        <f t="shared" si="4"/>
        <v>710</v>
      </c>
      <c r="I306" s="943"/>
      <c r="J306" s="943"/>
      <c r="K306" s="943"/>
      <c r="L306" s="943"/>
      <c r="M306" s="943"/>
      <c r="N306" s="943"/>
      <c r="O306" s="943"/>
      <c r="P306" s="943"/>
      <c r="Q306" s="943"/>
      <c r="R306" s="943"/>
      <c r="S306" s="943"/>
    </row>
    <row r="307" spans="1:19" ht="12.75" customHeight="1" x14ac:dyDescent="0.25">
      <c r="A307" s="955">
        <v>4</v>
      </c>
      <c r="B307" s="955">
        <v>1</v>
      </c>
      <c r="C307" s="956" t="s">
        <v>2353</v>
      </c>
      <c r="D307" s="957" t="s">
        <v>1317</v>
      </c>
      <c r="E307" s="960"/>
      <c r="F307" s="961"/>
      <c r="G307" s="23">
        <v>-11237456</v>
      </c>
      <c r="H307" s="23">
        <f t="shared" si="4"/>
        <v>11237.456</v>
      </c>
      <c r="I307" s="943"/>
      <c r="J307" s="943"/>
      <c r="K307" s="943"/>
      <c r="L307" s="943"/>
      <c r="M307" s="943"/>
      <c r="N307" s="943"/>
      <c r="O307" s="943"/>
      <c r="P307" s="943"/>
      <c r="Q307" s="943"/>
      <c r="R307" s="943"/>
      <c r="S307" s="943"/>
    </row>
    <row r="308" spans="1:19" ht="12.75" customHeight="1" x14ac:dyDescent="0.25">
      <c r="A308" s="955">
        <v>5</v>
      </c>
      <c r="B308" s="955">
        <v>0</v>
      </c>
      <c r="C308" s="956" t="s">
        <v>2354</v>
      </c>
      <c r="D308" s="957" t="s">
        <v>1319</v>
      </c>
      <c r="E308" s="960"/>
      <c r="F308" s="961"/>
      <c r="G308" s="23">
        <v>-2913456</v>
      </c>
      <c r="H308" s="23">
        <f t="shared" si="4"/>
        <v>2913.4560000000001</v>
      </c>
      <c r="I308" s="943"/>
      <c r="J308" s="943"/>
      <c r="K308" s="943"/>
      <c r="L308" s="943"/>
      <c r="M308" s="943"/>
      <c r="N308" s="943"/>
      <c r="O308" s="943"/>
      <c r="P308" s="943"/>
      <c r="Q308" s="943"/>
      <c r="R308" s="943"/>
      <c r="S308" s="943"/>
    </row>
    <row r="309" spans="1:19" ht="12.75" customHeight="1" x14ac:dyDescent="0.25">
      <c r="A309" s="955">
        <v>5</v>
      </c>
      <c r="B309" s="955">
        <v>0</v>
      </c>
      <c r="C309" s="956" t="s">
        <v>2355</v>
      </c>
      <c r="D309" s="957" t="s">
        <v>1321</v>
      </c>
      <c r="E309" s="960"/>
      <c r="F309" s="961"/>
      <c r="G309" s="23">
        <v>-7400000</v>
      </c>
      <c r="H309" s="23">
        <f t="shared" si="4"/>
        <v>7400</v>
      </c>
      <c r="I309" s="943"/>
      <c r="J309" s="943"/>
      <c r="K309" s="943"/>
      <c r="L309" s="943"/>
      <c r="M309" s="943"/>
      <c r="N309" s="943"/>
      <c r="O309" s="943"/>
      <c r="P309" s="943"/>
      <c r="Q309" s="943"/>
      <c r="R309" s="943"/>
      <c r="S309" s="943"/>
    </row>
    <row r="310" spans="1:19" ht="12.75" customHeight="1" x14ac:dyDescent="0.25">
      <c r="A310" s="955">
        <v>5</v>
      </c>
      <c r="B310" s="955">
        <v>0</v>
      </c>
      <c r="C310" s="956" t="s">
        <v>2356</v>
      </c>
      <c r="D310" s="957" t="s">
        <v>1323</v>
      </c>
      <c r="E310" s="960"/>
      <c r="F310" s="961"/>
      <c r="G310" s="23">
        <v>-900000</v>
      </c>
      <c r="H310" s="23">
        <f t="shared" si="4"/>
        <v>900</v>
      </c>
      <c r="I310" s="943"/>
      <c r="J310" s="943"/>
      <c r="K310" s="943"/>
      <c r="L310" s="943"/>
      <c r="M310" s="943"/>
      <c r="N310" s="943"/>
      <c r="O310" s="943"/>
      <c r="P310" s="943"/>
      <c r="Q310" s="943"/>
      <c r="R310" s="943"/>
      <c r="S310" s="943"/>
    </row>
    <row r="311" spans="1:19" ht="12.75" customHeight="1" x14ac:dyDescent="0.25">
      <c r="A311" s="955">
        <v>5</v>
      </c>
      <c r="B311" s="955">
        <v>0</v>
      </c>
      <c r="C311" s="956" t="s">
        <v>2357</v>
      </c>
      <c r="D311" s="957" t="s">
        <v>2358</v>
      </c>
      <c r="E311" s="960"/>
      <c r="F311" s="961"/>
      <c r="G311" s="23">
        <v>-24000</v>
      </c>
      <c r="H311" s="23">
        <f t="shared" si="4"/>
        <v>24</v>
      </c>
      <c r="I311" s="943"/>
      <c r="J311" s="943"/>
      <c r="K311" s="943"/>
      <c r="L311" s="943"/>
      <c r="M311" s="943"/>
      <c r="N311" s="943"/>
      <c r="O311" s="943"/>
      <c r="P311" s="943"/>
      <c r="Q311" s="943"/>
      <c r="R311" s="943"/>
      <c r="S311" s="943"/>
    </row>
    <row r="312" spans="1:19" ht="12.75" customHeight="1" x14ac:dyDescent="0.25">
      <c r="A312" s="955">
        <v>4</v>
      </c>
      <c r="B312" s="955">
        <v>1</v>
      </c>
      <c r="C312" s="956" t="s">
        <v>2359</v>
      </c>
      <c r="D312" s="957" t="s">
        <v>1329</v>
      </c>
      <c r="E312" s="960"/>
      <c r="F312" s="961"/>
      <c r="G312" s="23">
        <v>-44000</v>
      </c>
      <c r="H312" s="23">
        <f t="shared" si="4"/>
        <v>44</v>
      </c>
      <c r="I312" s="943"/>
      <c r="J312" s="943"/>
      <c r="K312" s="943"/>
      <c r="L312" s="943"/>
      <c r="M312" s="943"/>
      <c r="N312" s="943"/>
      <c r="O312" s="943"/>
      <c r="P312" s="943"/>
      <c r="Q312" s="943"/>
      <c r="R312" s="943"/>
      <c r="S312" s="943"/>
    </row>
    <row r="313" spans="1:19" ht="12.75" customHeight="1" x14ac:dyDescent="0.25">
      <c r="A313" s="955">
        <v>5</v>
      </c>
      <c r="B313" s="955">
        <v>0</v>
      </c>
      <c r="C313" s="956" t="s">
        <v>2360</v>
      </c>
      <c r="D313" s="957" t="s">
        <v>1332</v>
      </c>
      <c r="E313" s="960"/>
      <c r="F313" s="961"/>
      <c r="G313" s="23">
        <v>-44000</v>
      </c>
      <c r="H313" s="23">
        <f t="shared" si="4"/>
        <v>44</v>
      </c>
      <c r="I313" s="943"/>
      <c r="J313" s="943"/>
      <c r="K313" s="943"/>
      <c r="L313" s="943"/>
      <c r="M313" s="943"/>
      <c r="N313" s="943"/>
      <c r="O313" s="943"/>
      <c r="P313" s="943"/>
      <c r="Q313" s="943"/>
      <c r="R313" s="943"/>
      <c r="S313" s="943"/>
    </row>
    <row r="314" spans="1:19" ht="12.75" customHeight="1" x14ac:dyDescent="0.25">
      <c r="A314" s="955">
        <v>4</v>
      </c>
      <c r="B314" s="955">
        <v>1</v>
      </c>
      <c r="C314" s="956" t="s">
        <v>2361</v>
      </c>
      <c r="D314" s="957" t="s">
        <v>1334</v>
      </c>
      <c r="E314" s="960"/>
      <c r="F314" s="961"/>
      <c r="G314" s="23">
        <v>-397000</v>
      </c>
      <c r="H314" s="23">
        <f t="shared" si="4"/>
        <v>397</v>
      </c>
      <c r="I314" s="943"/>
      <c r="J314" s="943"/>
      <c r="K314" s="943"/>
      <c r="L314" s="943"/>
      <c r="M314" s="943"/>
      <c r="N314" s="943"/>
      <c r="O314" s="943"/>
      <c r="P314" s="943"/>
      <c r="Q314" s="943"/>
      <c r="R314" s="943"/>
      <c r="S314" s="943"/>
    </row>
    <row r="315" spans="1:19" ht="12.75" customHeight="1" x14ac:dyDescent="0.25">
      <c r="A315" s="955">
        <v>5</v>
      </c>
      <c r="B315" s="955">
        <v>0</v>
      </c>
      <c r="C315" s="956" t="s">
        <v>2362</v>
      </c>
      <c r="D315" s="957" t="s">
        <v>1336</v>
      </c>
      <c r="E315" s="960"/>
      <c r="F315" s="961"/>
      <c r="G315" s="23">
        <v>-397000</v>
      </c>
      <c r="H315" s="23">
        <f t="shared" si="4"/>
        <v>397</v>
      </c>
      <c r="I315" s="943"/>
      <c r="J315" s="943"/>
      <c r="K315" s="943"/>
      <c r="L315" s="943"/>
      <c r="M315" s="943"/>
      <c r="N315" s="943"/>
      <c r="O315" s="943"/>
      <c r="P315" s="943"/>
      <c r="Q315" s="943"/>
      <c r="R315" s="943"/>
      <c r="S315" s="943"/>
    </row>
    <row r="316" spans="1:19" ht="12.75" customHeight="1" x14ac:dyDescent="0.25">
      <c r="A316" s="955">
        <v>4</v>
      </c>
      <c r="B316" s="955">
        <v>1</v>
      </c>
      <c r="C316" s="956" t="s">
        <v>2363</v>
      </c>
      <c r="D316" s="957" t="s">
        <v>1338</v>
      </c>
      <c r="E316" s="960"/>
      <c r="F316" s="961"/>
      <c r="G316" s="23">
        <v>-290000</v>
      </c>
      <c r="H316" s="23">
        <f t="shared" si="4"/>
        <v>290</v>
      </c>
      <c r="I316" s="943"/>
      <c r="J316" s="943"/>
      <c r="K316" s="943"/>
      <c r="L316" s="943"/>
      <c r="M316" s="943"/>
      <c r="N316" s="943"/>
      <c r="O316" s="943"/>
      <c r="P316" s="943"/>
      <c r="Q316" s="943"/>
      <c r="R316" s="943"/>
      <c r="S316" s="943"/>
    </row>
    <row r="317" spans="1:19" ht="12.75" customHeight="1" x14ac:dyDescent="0.25">
      <c r="A317" s="955">
        <v>5</v>
      </c>
      <c r="B317" s="955">
        <v>0</v>
      </c>
      <c r="C317" s="956" t="s">
        <v>2364</v>
      </c>
      <c r="D317" s="957" t="s">
        <v>1340</v>
      </c>
      <c r="E317" s="960"/>
      <c r="F317" s="961"/>
      <c r="G317" s="23">
        <v>-290000</v>
      </c>
      <c r="H317" s="23">
        <f t="shared" si="4"/>
        <v>290</v>
      </c>
      <c r="I317" s="943"/>
      <c r="J317" s="943"/>
      <c r="K317" s="943"/>
      <c r="L317" s="943"/>
      <c r="M317" s="943"/>
      <c r="N317" s="943"/>
      <c r="O317" s="943"/>
      <c r="P317" s="943"/>
      <c r="Q317" s="943"/>
      <c r="R317" s="943"/>
      <c r="S317" s="943"/>
    </row>
    <row r="318" spans="1:19" ht="12.75" customHeight="1" x14ac:dyDescent="0.25">
      <c r="A318" s="955">
        <v>4</v>
      </c>
      <c r="B318" s="955">
        <v>1</v>
      </c>
      <c r="C318" s="956" t="s">
        <v>2365</v>
      </c>
      <c r="D318" s="957" t="s">
        <v>1344</v>
      </c>
      <c r="E318" s="960"/>
      <c r="F318" s="961"/>
      <c r="G318" s="23">
        <v>-1290000</v>
      </c>
      <c r="H318" s="23">
        <f t="shared" si="4"/>
        <v>1290</v>
      </c>
      <c r="I318" s="943"/>
      <c r="J318" s="943"/>
      <c r="K318" s="943"/>
      <c r="L318" s="943"/>
      <c r="M318" s="943"/>
      <c r="N318" s="943"/>
      <c r="O318" s="943"/>
      <c r="P318" s="943"/>
      <c r="Q318" s="943"/>
      <c r="R318" s="943"/>
      <c r="S318" s="943"/>
    </row>
    <row r="319" spans="1:19" ht="12.75" customHeight="1" x14ac:dyDescent="0.25">
      <c r="A319" s="955">
        <v>5</v>
      </c>
      <c r="B319" s="955">
        <v>0</v>
      </c>
      <c r="C319" s="956" t="s">
        <v>2366</v>
      </c>
      <c r="D319" s="957" t="s">
        <v>1346</v>
      </c>
      <c r="E319" s="960"/>
      <c r="F319" s="961"/>
      <c r="G319" s="23">
        <v>-1290000</v>
      </c>
      <c r="H319" s="23">
        <f t="shared" si="4"/>
        <v>1290</v>
      </c>
      <c r="I319" s="943"/>
      <c r="J319" s="943"/>
      <c r="K319" s="943"/>
      <c r="L319" s="943"/>
      <c r="M319" s="943"/>
      <c r="N319" s="943"/>
      <c r="O319" s="943"/>
      <c r="P319" s="943"/>
      <c r="Q319" s="943"/>
      <c r="R319" s="943"/>
      <c r="S319" s="943"/>
    </row>
    <row r="320" spans="1:19" ht="12.75" customHeight="1" x14ac:dyDescent="0.25">
      <c r="A320" s="955">
        <v>4</v>
      </c>
      <c r="B320" s="955">
        <v>1</v>
      </c>
      <c r="C320" s="956" t="s">
        <v>2367</v>
      </c>
      <c r="D320" s="957" t="s">
        <v>1352</v>
      </c>
      <c r="E320" s="960"/>
      <c r="F320" s="961"/>
      <c r="G320" s="23">
        <v>-210000</v>
      </c>
      <c r="H320" s="23">
        <f t="shared" si="4"/>
        <v>210</v>
      </c>
      <c r="I320" s="943"/>
      <c r="J320" s="943"/>
      <c r="K320" s="943"/>
      <c r="L320" s="943"/>
      <c r="M320" s="943"/>
      <c r="N320" s="943"/>
      <c r="O320" s="943"/>
      <c r="P320" s="943"/>
      <c r="Q320" s="943"/>
      <c r="R320" s="943"/>
      <c r="S320" s="943"/>
    </row>
    <row r="321" spans="1:19" ht="12.75" customHeight="1" x14ac:dyDescent="0.25">
      <c r="A321" s="955">
        <v>5</v>
      </c>
      <c r="B321" s="955">
        <v>0</v>
      </c>
      <c r="C321" s="956" t="s">
        <v>2368</v>
      </c>
      <c r="D321" s="957" t="s">
        <v>1354</v>
      </c>
      <c r="E321" s="960"/>
      <c r="F321" s="961"/>
      <c r="G321" s="23">
        <v>-210000</v>
      </c>
      <c r="H321" s="23">
        <f t="shared" si="4"/>
        <v>210</v>
      </c>
      <c r="I321" s="943"/>
      <c r="J321" s="943"/>
      <c r="K321" s="943"/>
      <c r="L321" s="943"/>
      <c r="M321" s="943"/>
      <c r="N321" s="943"/>
      <c r="O321" s="943"/>
      <c r="P321" s="943"/>
      <c r="Q321" s="943"/>
      <c r="R321" s="943"/>
      <c r="S321" s="943"/>
    </row>
    <row r="322" spans="1:19" ht="12.75" customHeight="1" x14ac:dyDescent="0.25">
      <c r="A322" s="955">
        <v>4</v>
      </c>
      <c r="B322" s="955">
        <v>1</v>
      </c>
      <c r="C322" s="956" t="s">
        <v>2369</v>
      </c>
      <c r="D322" s="957" t="s">
        <v>1356</v>
      </c>
      <c r="E322" s="960"/>
      <c r="F322" s="961"/>
      <c r="G322" s="23">
        <v>-700000</v>
      </c>
      <c r="H322" s="23">
        <f t="shared" si="4"/>
        <v>700</v>
      </c>
      <c r="I322" s="943"/>
      <c r="J322" s="943"/>
      <c r="K322" s="943"/>
      <c r="L322" s="943"/>
      <c r="M322" s="943"/>
      <c r="N322" s="943"/>
      <c r="O322" s="943"/>
      <c r="P322" s="943"/>
      <c r="Q322" s="943"/>
      <c r="R322" s="943"/>
      <c r="S322" s="943"/>
    </row>
    <row r="323" spans="1:19" ht="12.75" customHeight="1" x14ac:dyDescent="0.25">
      <c r="A323" s="955">
        <v>5</v>
      </c>
      <c r="B323" s="955">
        <v>0</v>
      </c>
      <c r="C323" s="956" t="s">
        <v>2370</v>
      </c>
      <c r="D323" s="957" t="s">
        <v>1358</v>
      </c>
      <c r="E323" s="960"/>
      <c r="F323" s="961"/>
      <c r="G323" s="23">
        <v>-700000</v>
      </c>
      <c r="H323" s="23">
        <f t="shared" si="4"/>
        <v>700</v>
      </c>
      <c r="I323" s="943"/>
      <c r="J323" s="943"/>
      <c r="K323" s="943"/>
      <c r="L323" s="943"/>
      <c r="M323" s="943"/>
      <c r="N323" s="943"/>
      <c r="O323" s="943"/>
      <c r="P323" s="943"/>
      <c r="Q323" s="943"/>
      <c r="R323" s="943"/>
      <c r="S323" s="943"/>
    </row>
    <row r="324" spans="1:19" ht="12.75" customHeight="1" x14ac:dyDescent="0.25">
      <c r="A324" s="955">
        <v>4</v>
      </c>
      <c r="B324" s="955">
        <v>1</v>
      </c>
      <c r="C324" s="956" t="s">
        <v>2371</v>
      </c>
      <c r="D324" s="957" t="s">
        <v>1360</v>
      </c>
      <c r="E324" s="960"/>
      <c r="F324" s="961"/>
      <c r="G324" s="23">
        <v>-200000</v>
      </c>
      <c r="H324" s="23">
        <f t="shared" si="4"/>
        <v>200</v>
      </c>
      <c r="I324" s="943"/>
      <c r="J324" s="943"/>
      <c r="K324" s="943"/>
      <c r="L324" s="943"/>
      <c r="M324" s="943"/>
      <c r="N324" s="943"/>
      <c r="O324" s="943"/>
      <c r="P324" s="943"/>
      <c r="Q324" s="943"/>
      <c r="R324" s="943"/>
      <c r="S324" s="943"/>
    </row>
    <row r="325" spans="1:19" ht="12.75" customHeight="1" x14ac:dyDescent="0.25">
      <c r="A325" s="955">
        <v>5</v>
      </c>
      <c r="B325" s="955">
        <v>0</v>
      </c>
      <c r="C325" s="956" t="s">
        <v>2372</v>
      </c>
      <c r="D325" s="957" t="s">
        <v>1362</v>
      </c>
      <c r="E325" s="960"/>
      <c r="F325" s="961"/>
      <c r="G325" s="23">
        <v>-200000</v>
      </c>
      <c r="H325" s="23">
        <f t="shared" si="4"/>
        <v>200</v>
      </c>
      <c r="I325" s="943"/>
      <c r="J325" s="943"/>
      <c r="K325" s="943"/>
      <c r="L325" s="943"/>
      <c r="M325" s="943"/>
      <c r="N325" s="943"/>
      <c r="O325" s="943"/>
      <c r="P325" s="943"/>
      <c r="Q325" s="943"/>
      <c r="R325" s="943"/>
      <c r="S325" s="943"/>
    </row>
    <row r="326" spans="1:19" ht="12.75" customHeight="1" x14ac:dyDescent="0.25">
      <c r="A326" s="955">
        <v>4</v>
      </c>
      <c r="B326" s="955">
        <v>1</v>
      </c>
      <c r="C326" s="956" t="s">
        <v>2373</v>
      </c>
      <c r="D326" s="957" t="s">
        <v>1368</v>
      </c>
      <c r="E326" s="960"/>
      <c r="F326" s="961"/>
      <c r="G326" s="23">
        <v>-580000</v>
      </c>
      <c r="H326" s="23">
        <f t="shared" si="4"/>
        <v>580</v>
      </c>
      <c r="I326" s="943"/>
      <c r="J326" s="943"/>
      <c r="K326" s="943"/>
      <c r="L326" s="943"/>
      <c r="M326" s="943"/>
      <c r="N326" s="943"/>
      <c r="O326" s="943"/>
      <c r="P326" s="943"/>
      <c r="Q326" s="943"/>
      <c r="R326" s="943"/>
      <c r="S326" s="943"/>
    </row>
    <row r="327" spans="1:19" ht="12.75" customHeight="1" x14ac:dyDescent="0.25">
      <c r="A327" s="955">
        <v>5</v>
      </c>
      <c r="B327" s="955">
        <v>0</v>
      </c>
      <c r="C327" s="956" t="s">
        <v>2374</v>
      </c>
      <c r="D327" s="957" t="s">
        <v>1370</v>
      </c>
      <c r="E327" s="960"/>
      <c r="F327" s="961"/>
      <c r="G327" s="23">
        <v>-580000</v>
      </c>
      <c r="H327" s="23">
        <f t="shared" si="4"/>
        <v>580</v>
      </c>
      <c r="I327" s="943"/>
      <c r="J327" s="943"/>
      <c r="K327" s="943"/>
      <c r="L327" s="943"/>
      <c r="M327" s="943"/>
      <c r="N327" s="943"/>
      <c r="O327" s="943"/>
      <c r="P327" s="943"/>
      <c r="Q327" s="943"/>
      <c r="R327" s="943"/>
      <c r="S327" s="943"/>
    </row>
    <row r="328" spans="1:19" ht="12.75" customHeight="1" x14ac:dyDescent="0.25">
      <c r="A328" s="955">
        <v>4</v>
      </c>
      <c r="B328" s="955">
        <v>1</v>
      </c>
      <c r="C328" s="956" t="s">
        <v>2375</v>
      </c>
      <c r="D328" s="957" t="s">
        <v>1372</v>
      </c>
      <c r="E328" s="960"/>
      <c r="F328" s="961"/>
      <c r="G328" s="23">
        <v>-500000</v>
      </c>
      <c r="H328" s="23">
        <f t="shared" si="4"/>
        <v>500</v>
      </c>
      <c r="I328" s="943"/>
      <c r="J328" s="943"/>
      <c r="K328" s="943"/>
      <c r="L328" s="943"/>
      <c r="M328" s="943"/>
      <c r="N328" s="943"/>
      <c r="O328" s="943"/>
      <c r="P328" s="943"/>
      <c r="Q328" s="943"/>
      <c r="R328" s="943"/>
      <c r="S328" s="943"/>
    </row>
    <row r="329" spans="1:19" ht="12.75" customHeight="1" x14ac:dyDescent="0.25">
      <c r="A329" s="955">
        <v>5</v>
      </c>
      <c r="B329" s="955">
        <v>0</v>
      </c>
      <c r="C329" s="956" t="s">
        <v>2376</v>
      </c>
      <c r="D329" s="957" t="s">
        <v>1374</v>
      </c>
      <c r="E329" s="960"/>
      <c r="F329" s="961"/>
      <c r="G329" s="23">
        <v>-500000</v>
      </c>
      <c r="H329" s="23">
        <f t="shared" si="4"/>
        <v>500</v>
      </c>
      <c r="I329" s="943"/>
      <c r="J329" s="943"/>
      <c r="K329" s="943"/>
      <c r="L329" s="943"/>
      <c r="M329" s="943"/>
      <c r="N329" s="943"/>
      <c r="O329" s="943"/>
      <c r="P329" s="943"/>
      <c r="Q329" s="943"/>
      <c r="R329" s="943"/>
      <c r="S329" s="943"/>
    </row>
    <row r="330" spans="1:19" ht="12.75" customHeight="1" x14ac:dyDescent="0.25">
      <c r="A330" s="955">
        <v>4</v>
      </c>
      <c r="B330" s="955">
        <v>1</v>
      </c>
      <c r="C330" s="956" t="s">
        <v>2377</v>
      </c>
      <c r="D330" s="957" t="s">
        <v>1384</v>
      </c>
      <c r="E330" s="960"/>
      <c r="F330" s="961"/>
      <c r="G330" s="23">
        <v>-142000</v>
      </c>
      <c r="H330" s="23">
        <f t="shared" si="4"/>
        <v>142</v>
      </c>
      <c r="I330" s="943"/>
      <c r="J330" s="943"/>
      <c r="K330" s="943"/>
      <c r="L330" s="943"/>
      <c r="M330" s="943"/>
      <c r="N330" s="943"/>
      <c r="O330" s="943"/>
      <c r="P330" s="943"/>
      <c r="Q330" s="943"/>
      <c r="R330" s="943"/>
      <c r="S330" s="943"/>
    </row>
    <row r="331" spans="1:19" ht="12.75" customHeight="1" x14ac:dyDescent="0.25">
      <c r="A331" s="955">
        <v>5</v>
      </c>
      <c r="B331" s="955">
        <v>0</v>
      </c>
      <c r="C331" s="956" t="s">
        <v>2378</v>
      </c>
      <c r="D331" s="957" t="s">
        <v>1386</v>
      </c>
      <c r="E331" s="960"/>
      <c r="F331" s="961"/>
      <c r="G331" s="23">
        <v>-142000</v>
      </c>
      <c r="H331" s="23">
        <f t="shared" si="4"/>
        <v>142</v>
      </c>
      <c r="I331" s="943"/>
      <c r="J331" s="943"/>
      <c r="K331" s="943"/>
      <c r="L331" s="943"/>
      <c r="M331" s="943"/>
      <c r="N331" s="943"/>
      <c r="O331" s="943"/>
      <c r="P331" s="943"/>
      <c r="Q331" s="943"/>
      <c r="R331" s="943"/>
      <c r="S331" s="943"/>
    </row>
    <row r="332" spans="1:19" ht="12.75" customHeight="1" x14ac:dyDescent="0.25">
      <c r="A332" s="955">
        <v>2</v>
      </c>
      <c r="B332" s="955">
        <v>3</v>
      </c>
      <c r="C332" s="956" t="s">
        <v>1390</v>
      </c>
      <c r="D332" s="957" t="s">
        <v>1391</v>
      </c>
      <c r="E332" s="960"/>
      <c r="F332" s="961"/>
      <c r="G332" s="23">
        <v>-373728722</v>
      </c>
      <c r="H332" s="23">
        <f t="shared" ref="H332:H371" si="5">+G332/1000*-1</f>
        <v>373728.72200000001</v>
      </c>
      <c r="I332" s="943"/>
      <c r="J332" s="943"/>
      <c r="K332" s="943"/>
      <c r="L332" s="943"/>
      <c r="M332" s="943"/>
      <c r="N332" s="943"/>
      <c r="O332" s="943"/>
      <c r="P332" s="943"/>
      <c r="Q332" s="943"/>
      <c r="R332" s="943"/>
      <c r="S332" s="943"/>
    </row>
    <row r="333" spans="1:19" ht="12.75" customHeight="1" x14ac:dyDescent="0.25">
      <c r="A333" s="955">
        <v>3</v>
      </c>
      <c r="B333" s="955">
        <v>2</v>
      </c>
      <c r="C333" s="956" t="s">
        <v>92</v>
      </c>
      <c r="D333" s="957" t="s">
        <v>1392</v>
      </c>
      <c r="E333" s="960"/>
      <c r="F333" s="961"/>
      <c r="G333" s="23">
        <v>-313583152</v>
      </c>
      <c r="H333" s="23">
        <f t="shared" si="5"/>
        <v>313583.152</v>
      </c>
      <c r="I333" s="943"/>
      <c r="J333" s="943"/>
      <c r="K333" s="943"/>
      <c r="L333" s="943"/>
      <c r="M333" s="943"/>
      <c r="N333" s="943"/>
      <c r="O333" s="943"/>
      <c r="P333" s="943"/>
      <c r="Q333" s="943"/>
      <c r="R333" s="943"/>
      <c r="S333" s="943"/>
    </row>
    <row r="334" spans="1:19" ht="12.75" customHeight="1" x14ac:dyDescent="0.25">
      <c r="A334" s="955">
        <v>4</v>
      </c>
      <c r="B334" s="955">
        <v>1</v>
      </c>
      <c r="C334" s="956" t="s">
        <v>2379</v>
      </c>
      <c r="D334" s="957" t="s">
        <v>1398</v>
      </c>
      <c r="E334" s="960"/>
      <c r="F334" s="961"/>
      <c r="G334" s="23">
        <v>-273339731</v>
      </c>
      <c r="H334" s="23">
        <f t="shared" si="5"/>
        <v>273339.73100000003</v>
      </c>
      <c r="I334" s="943"/>
      <c r="J334" s="943"/>
      <c r="K334" s="943"/>
      <c r="L334" s="943"/>
      <c r="M334" s="943"/>
      <c r="N334" s="943"/>
      <c r="O334" s="943"/>
      <c r="P334" s="943"/>
      <c r="Q334" s="943"/>
      <c r="R334" s="943"/>
      <c r="S334" s="943"/>
    </row>
    <row r="335" spans="1:19" ht="12.75" customHeight="1" x14ac:dyDescent="0.25">
      <c r="A335" s="955">
        <v>5</v>
      </c>
      <c r="B335" s="955">
        <v>0</v>
      </c>
      <c r="C335" s="956" t="s">
        <v>2380</v>
      </c>
      <c r="D335" s="957" t="s">
        <v>1400</v>
      </c>
      <c r="E335" s="960"/>
      <c r="F335" s="961"/>
      <c r="G335" s="23">
        <v>-5932180</v>
      </c>
      <c r="H335" s="23">
        <f t="shared" si="5"/>
        <v>5932.18</v>
      </c>
      <c r="I335" s="943"/>
      <c r="J335" s="943"/>
      <c r="K335" s="943"/>
      <c r="L335" s="943"/>
      <c r="M335" s="943"/>
      <c r="N335" s="943"/>
      <c r="O335" s="943"/>
      <c r="P335" s="943"/>
      <c r="Q335" s="943"/>
      <c r="R335" s="943"/>
      <c r="S335" s="943"/>
    </row>
    <row r="336" spans="1:19" ht="12.75" customHeight="1" x14ac:dyDescent="0.25">
      <c r="A336" s="955">
        <v>5</v>
      </c>
      <c r="B336" s="955">
        <v>0</v>
      </c>
      <c r="C336" s="956" t="s">
        <v>2381</v>
      </c>
      <c r="D336" s="957" t="s">
        <v>1402</v>
      </c>
      <c r="E336" s="960"/>
      <c r="F336" s="961"/>
      <c r="G336" s="23">
        <v>-33640822</v>
      </c>
      <c r="H336" s="23">
        <f t="shared" si="5"/>
        <v>33640.822</v>
      </c>
      <c r="I336" s="943"/>
      <c r="J336" s="943"/>
      <c r="K336" s="943"/>
      <c r="L336" s="943"/>
      <c r="M336" s="943"/>
      <c r="N336" s="943"/>
      <c r="O336" s="943"/>
      <c r="P336" s="943"/>
      <c r="Q336" s="943"/>
      <c r="R336" s="943"/>
      <c r="S336" s="943"/>
    </row>
    <row r="337" spans="1:19" ht="12.75" customHeight="1" x14ac:dyDescent="0.25">
      <c r="A337" s="955">
        <v>5</v>
      </c>
      <c r="B337" s="955">
        <v>0</v>
      </c>
      <c r="C337" s="956" t="s">
        <v>2382</v>
      </c>
      <c r="D337" s="957" t="s">
        <v>1405</v>
      </c>
      <c r="E337" s="960"/>
      <c r="F337" s="961"/>
      <c r="G337" s="23">
        <v>-100566883</v>
      </c>
      <c r="H337" s="23">
        <f t="shared" si="5"/>
        <v>100566.883</v>
      </c>
      <c r="I337" s="943"/>
      <c r="J337" s="943"/>
      <c r="K337" s="943"/>
      <c r="L337" s="943"/>
      <c r="M337" s="943"/>
      <c r="N337" s="943"/>
      <c r="O337" s="943"/>
      <c r="P337" s="943"/>
      <c r="Q337" s="943"/>
      <c r="R337" s="943"/>
      <c r="S337" s="943"/>
    </row>
    <row r="338" spans="1:19" ht="12.75" customHeight="1" x14ac:dyDescent="0.25">
      <c r="A338" s="955">
        <v>5</v>
      </c>
      <c r="B338" s="955">
        <v>0</v>
      </c>
      <c r="C338" s="956" t="s">
        <v>2383</v>
      </c>
      <c r="D338" s="957" t="s">
        <v>1407</v>
      </c>
      <c r="E338" s="960"/>
      <c r="F338" s="961"/>
      <c r="G338" s="23">
        <v>-34277467</v>
      </c>
      <c r="H338" s="23">
        <f t="shared" si="5"/>
        <v>34277.466999999997</v>
      </c>
      <c r="I338" s="943"/>
      <c r="J338" s="943"/>
      <c r="K338" s="943"/>
      <c r="L338" s="943"/>
      <c r="M338" s="943"/>
      <c r="N338" s="943"/>
      <c r="O338" s="943"/>
      <c r="P338" s="943"/>
      <c r="Q338" s="943"/>
      <c r="R338" s="943"/>
      <c r="S338" s="943"/>
    </row>
    <row r="339" spans="1:19" ht="12.75" customHeight="1" x14ac:dyDescent="0.25">
      <c r="A339" s="955">
        <v>5</v>
      </c>
      <c r="B339" s="955">
        <v>0</v>
      </c>
      <c r="C339" s="956" t="s">
        <v>2384</v>
      </c>
      <c r="D339" s="957" t="s">
        <v>1409</v>
      </c>
      <c r="E339" s="960"/>
      <c r="F339" s="961"/>
      <c r="G339" s="23">
        <v>-22352202</v>
      </c>
      <c r="H339" s="23">
        <f t="shared" si="5"/>
        <v>22352.202000000001</v>
      </c>
      <c r="I339" s="943"/>
      <c r="J339" s="943"/>
      <c r="K339" s="943"/>
      <c r="L339" s="943"/>
      <c r="M339" s="943"/>
      <c r="N339" s="943"/>
      <c r="O339" s="943"/>
      <c r="P339" s="943"/>
      <c r="Q339" s="943"/>
      <c r="R339" s="943"/>
      <c r="S339" s="943"/>
    </row>
    <row r="340" spans="1:19" ht="12.75" customHeight="1" x14ac:dyDescent="0.25">
      <c r="A340" s="955">
        <v>5</v>
      </c>
      <c r="B340" s="955">
        <v>0</v>
      </c>
      <c r="C340" s="956" t="s">
        <v>2385</v>
      </c>
      <c r="D340" s="957" t="s">
        <v>1411</v>
      </c>
      <c r="E340" s="960"/>
      <c r="F340" s="961"/>
      <c r="G340" s="23">
        <v>-67113280</v>
      </c>
      <c r="H340" s="23">
        <f t="shared" si="5"/>
        <v>67113.279999999999</v>
      </c>
      <c r="I340" s="943"/>
      <c r="J340" s="943"/>
      <c r="K340" s="943"/>
      <c r="L340" s="943"/>
      <c r="M340" s="943"/>
      <c r="N340" s="943"/>
      <c r="O340" s="943"/>
      <c r="P340" s="943"/>
      <c r="Q340" s="943"/>
      <c r="R340" s="943"/>
      <c r="S340" s="943"/>
    </row>
    <row r="341" spans="1:19" ht="12.75" customHeight="1" x14ac:dyDescent="0.25">
      <c r="A341" s="955">
        <v>5</v>
      </c>
      <c r="B341" s="955">
        <v>0</v>
      </c>
      <c r="C341" s="956" t="s">
        <v>2386</v>
      </c>
      <c r="D341" s="957" t="s">
        <v>1413</v>
      </c>
      <c r="E341" s="960"/>
      <c r="F341" s="961"/>
      <c r="G341" s="23">
        <v>-9456897</v>
      </c>
      <c r="H341" s="23">
        <f t="shared" si="5"/>
        <v>9456.8970000000008</v>
      </c>
      <c r="I341" s="943"/>
      <c r="J341" s="943"/>
      <c r="K341" s="943"/>
      <c r="L341" s="943"/>
      <c r="M341" s="943"/>
      <c r="N341" s="943"/>
      <c r="O341" s="943"/>
      <c r="P341" s="943"/>
      <c r="Q341" s="943"/>
      <c r="R341" s="943"/>
      <c r="S341" s="943"/>
    </row>
    <row r="342" spans="1:19" ht="12.75" customHeight="1" x14ac:dyDescent="0.25">
      <c r="A342" s="955">
        <v>4</v>
      </c>
      <c r="B342" s="955">
        <v>1</v>
      </c>
      <c r="C342" s="956" t="s">
        <v>2387</v>
      </c>
      <c r="D342" s="957" t="s">
        <v>1415</v>
      </c>
      <c r="E342" s="960"/>
      <c r="F342" s="961"/>
      <c r="G342" s="23">
        <v>-40243421</v>
      </c>
      <c r="H342" s="23">
        <f t="shared" si="5"/>
        <v>40243.421000000002</v>
      </c>
      <c r="I342" s="943"/>
      <c r="J342" s="943"/>
      <c r="K342" s="943"/>
      <c r="L342" s="943"/>
      <c r="M342" s="943"/>
      <c r="N342" s="943"/>
      <c r="O342" s="943"/>
      <c r="P342" s="943"/>
      <c r="Q342" s="943"/>
      <c r="R342" s="943"/>
      <c r="S342" s="943"/>
    </row>
    <row r="343" spans="1:19" ht="12.75" customHeight="1" x14ac:dyDescent="0.25">
      <c r="A343" s="955">
        <v>5</v>
      </c>
      <c r="B343" s="955">
        <v>0</v>
      </c>
      <c r="C343" s="956" t="s">
        <v>2388</v>
      </c>
      <c r="D343" s="957" t="s">
        <v>1417</v>
      </c>
      <c r="E343" s="960"/>
      <c r="F343" s="961"/>
      <c r="G343" s="23">
        <v>-1800000</v>
      </c>
      <c r="H343" s="23">
        <f t="shared" si="5"/>
        <v>1800</v>
      </c>
      <c r="I343" s="943"/>
      <c r="J343" s="943"/>
      <c r="K343" s="943"/>
      <c r="L343" s="943"/>
      <c r="M343" s="943"/>
      <c r="N343" s="943"/>
      <c r="O343" s="943"/>
      <c r="P343" s="943"/>
      <c r="Q343" s="943"/>
      <c r="R343" s="943"/>
      <c r="S343" s="943"/>
    </row>
    <row r="344" spans="1:19" ht="12.75" customHeight="1" x14ac:dyDescent="0.25">
      <c r="A344" s="955">
        <v>5</v>
      </c>
      <c r="B344" s="955">
        <v>0</v>
      </c>
      <c r="C344" s="956" t="s">
        <v>2389</v>
      </c>
      <c r="D344" s="957" t="s">
        <v>1421</v>
      </c>
      <c r="E344" s="960"/>
      <c r="F344" s="961"/>
      <c r="G344" s="23">
        <v>-344000</v>
      </c>
      <c r="H344" s="23">
        <f t="shared" si="5"/>
        <v>344</v>
      </c>
      <c r="I344" s="943"/>
      <c r="J344" s="943"/>
      <c r="K344" s="943"/>
      <c r="L344" s="943"/>
      <c r="M344" s="943"/>
      <c r="N344" s="943"/>
      <c r="O344" s="943"/>
      <c r="P344" s="943"/>
      <c r="Q344" s="943"/>
      <c r="R344" s="943"/>
      <c r="S344" s="943"/>
    </row>
    <row r="345" spans="1:19" ht="12.75" customHeight="1" x14ac:dyDescent="0.25">
      <c r="A345" s="955">
        <v>5</v>
      </c>
      <c r="B345" s="955">
        <v>0</v>
      </c>
      <c r="C345" s="956" t="s">
        <v>2390</v>
      </c>
      <c r="D345" s="957" t="s">
        <v>1425</v>
      </c>
      <c r="E345" s="960"/>
      <c r="F345" s="961"/>
      <c r="G345" s="23">
        <v>-38099421</v>
      </c>
      <c r="H345" s="23">
        <f t="shared" si="5"/>
        <v>38099.421000000002</v>
      </c>
      <c r="I345" s="943"/>
      <c r="J345" s="943"/>
      <c r="K345" s="943"/>
      <c r="L345" s="943"/>
      <c r="M345" s="943"/>
      <c r="N345" s="943"/>
      <c r="O345" s="943"/>
      <c r="P345" s="943"/>
      <c r="Q345" s="943"/>
      <c r="R345" s="943"/>
      <c r="S345" s="943"/>
    </row>
    <row r="346" spans="1:19" ht="12.75" customHeight="1" x14ac:dyDescent="0.25">
      <c r="A346" s="955">
        <v>3</v>
      </c>
      <c r="B346" s="955">
        <v>2</v>
      </c>
      <c r="C346" s="956" t="s">
        <v>94</v>
      </c>
      <c r="D346" s="957" t="s">
        <v>1450</v>
      </c>
      <c r="E346" s="960"/>
      <c r="F346" s="961"/>
      <c r="G346" s="23">
        <v>-60145570</v>
      </c>
      <c r="H346" s="23">
        <f t="shared" si="5"/>
        <v>60145.57</v>
      </c>
      <c r="I346" s="943"/>
      <c r="J346" s="943"/>
      <c r="K346" s="943"/>
      <c r="L346" s="943"/>
      <c r="M346" s="943"/>
      <c r="N346" s="943"/>
      <c r="O346" s="943"/>
      <c r="P346" s="943"/>
      <c r="Q346" s="943"/>
      <c r="R346" s="943"/>
      <c r="S346" s="943"/>
    </row>
    <row r="347" spans="1:19" ht="12.75" customHeight="1" x14ac:dyDescent="0.25">
      <c r="A347" s="955">
        <v>4</v>
      </c>
      <c r="B347" s="955">
        <v>1</v>
      </c>
      <c r="C347" s="956" t="s">
        <v>2391</v>
      </c>
      <c r="D347" s="957" t="s">
        <v>1456</v>
      </c>
      <c r="E347" s="960"/>
      <c r="F347" s="961"/>
      <c r="G347" s="23">
        <v>-30000000</v>
      </c>
      <c r="H347" s="23">
        <f t="shared" si="5"/>
        <v>30000</v>
      </c>
      <c r="I347" s="943"/>
      <c r="J347" s="943"/>
      <c r="K347" s="943"/>
      <c r="L347" s="943"/>
      <c r="M347" s="943"/>
      <c r="N347" s="943"/>
      <c r="O347" s="943"/>
      <c r="P347" s="943"/>
      <c r="Q347" s="943"/>
      <c r="R347" s="943"/>
      <c r="S347" s="943"/>
    </row>
    <row r="348" spans="1:19" ht="12.75" customHeight="1" x14ac:dyDescent="0.25">
      <c r="A348" s="955">
        <v>5</v>
      </c>
      <c r="B348" s="955">
        <v>0</v>
      </c>
      <c r="C348" s="956" t="s">
        <v>2392</v>
      </c>
      <c r="D348" s="957" t="s">
        <v>1459</v>
      </c>
      <c r="E348" s="960"/>
      <c r="F348" s="961"/>
      <c r="G348" s="23">
        <v>-30000000</v>
      </c>
      <c r="H348" s="23">
        <f t="shared" si="5"/>
        <v>30000</v>
      </c>
      <c r="I348" s="943"/>
      <c r="J348" s="943"/>
      <c r="K348" s="943"/>
      <c r="L348" s="943"/>
      <c r="M348" s="943"/>
      <c r="N348" s="943"/>
      <c r="O348" s="943"/>
      <c r="P348" s="943"/>
      <c r="Q348" s="943"/>
      <c r="R348" s="943"/>
      <c r="S348" s="943"/>
    </row>
    <row r="349" spans="1:19" ht="12.75" customHeight="1" x14ac:dyDescent="0.25">
      <c r="A349" s="955">
        <v>4</v>
      </c>
      <c r="B349" s="955">
        <v>1</v>
      </c>
      <c r="C349" s="956" t="s">
        <v>2393</v>
      </c>
      <c r="D349" s="957" t="s">
        <v>1467</v>
      </c>
      <c r="E349" s="960"/>
      <c r="F349" s="961"/>
      <c r="G349" s="23">
        <v>-1605000</v>
      </c>
      <c r="H349" s="23">
        <f t="shared" si="5"/>
        <v>1605</v>
      </c>
      <c r="I349" s="943"/>
      <c r="J349" s="943"/>
      <c r="K349" s="943"/>
      <c r="L349" s="943"/>
      <c r="M349" s="943"/>
      <c r="N349" s="943"/>
      <c r="O349" s="943"/>
      <c r="P349" s="943"/>
      <c r="Q349" s="943"/>
      <c r="R349" s="943"/>
      <c r="S349" s="943"/>
    </row>
    <row r="350" spans="1:19" ht="12.75" customHeight="1" x14ac:dyDescent="0.25">
      <c r="A350" s="955">
        <v>5</v>
      </c>
      <c r="B350" s="955">
        <v>0</v>
      </c>
      <c r="C350" s="956" t="s">
        <v>2394</v>
      </c>
      <c r="D350" s="957" t="s">
        <v>1469</v>
      </c>
      <c r="E350" s="960"/>
      <c r="F350" s="961"/>
      <c r="G350" s="23">
        <v>-860000</v>
      </c>
      <c r="H350" s="23">
        <f t="shared" si="5"/>
        <v>860</v>
      </c>
      <c r="I350" s="943"/>
      <c r="J350" s="943"/>
      <c r="K350" s="943"/>
      <c r="L350" s="943"/>
      <c r="M350" s="943"/>
      <c r="N350" s="943"/>
      <c r="O350" s="943"/>
      <c r="P350" s="943"/>
      <c r="Q350" s="943"/>
      <c r="R350" s="943"/>
      <c r="S350" s="943"/>
    </row>
    <row r="351" spans="1:19" ht="12.75" customHeight="1" x14ac:dyDescent="0.25">
      <c r="A351" s="955">
        <v>5</v>
      </c>
      <c r="B351" s="955">
        <v>0</v>
      </c>
      <c r="C351" s="956" t="s">
        <v>2395</v>
      </c>
      <c r="D351" s="957" t="s">
        <v>1471</v>
      </c>
      <c r="E351" s="960"/>
      <c r="F351" s="961"/>
      <c r="G351" s="23">
        <v>-510000</v>
      </c>
      <c r="H351" s="23">
        <f t="shared" si="5"/>
        <v>510</v>
      </c>
      <c r="I351" s="943"/>
      <c r="J351" s="943"/>
      <c r="K351" s="943"/>
      <c r="L351" s="943"/>
      <c r="M351" s="943"/>
      <c r="N351" s="943"/>
      <c r="O351" s="943"/>
      <c r="P351" s="943"/>
      <c r="Q351" s="943"/>
      <c r="R351" s="943"/>
      <c r="S351" s="943"/>
    </row>
    <row r="352" spans="1:19" ht="12.75" customHeight="1" x14ac:dyDescent="0.25">
      <c r="A352" s="955">
        <v>5</v>
      </c>
      <c r="B352" s="955">
        <v>0</v>
      </c>
      <c r="C352" s="956" t="s">
        <v>2396</v>
      </c>
      <c r="D352" s="957" t="s">
        <v>1473</v>
      </c>
      <c r="E352" s="960"/>
      <c r="F352" s="961"/>
      <c r="G352" s="23">
        <v>-200000</v>
      </c>
      <c r="H352" s="23">
        <f t="shared" si="5"/>
        <v>200</v>
      </c>
      <c r="I352" s="943"/>
      <c r="J352" s="943"/>
      <c r="K352" s="943"/>
      <c r="L352" s="943"/>
      <c r="M352" s="943"/>
      <c r="N352" s="943"/>
      <c r="O352" s="943"/>
      <c r="P352" s="943"/>
      <c r="Q352" s="943"/>
      <c r="R352" s="943"/>
      <c r="S352" s="943"/>
    </row>
    <row r="353" spans="1:19" ht="12.75" customHeight="1" x14ac:dyDescent="0.25">
      <c r="A353" s="955">
        <v>5</v>
      </c>
      <c r="B353" s="955">
        <v>0</v>
      </c>
      <c r="C353" s="956" t="s">
        <v>2397</v>
      </c>
      <c r="D353" s="957" t="s">
        <v>1478</v>
      </c>
      <c r="E353" s="960"/>
      <c r="F353" s="961"/>
      <c r="G353" s="23">
        <v>-35000</v>
      </c>
      <c r="H353" s="23">
        <f t="shared" si="5"/>
        <v>35</v>
      </c>
      <c r="I353" s="943"/>
      <c r="J353" s="943"/>
      <c r="K353" s="943"/>
      <c r="L353" s="943"/>
      <c r="M353" s="943"/>
      <c r="N353" s="943"/>
      <c r="O353" s="943"/>
      <c r="P353" s="943"/>
      <c r="Q353" s="943"/>
      <c r="R353" s="943"/>
      <c r="S353" s="943"/>
    </row>
    <row r="354" spans="1:19" ht="12.75" customHeight="1" x14ac:dyDescent="0.25">
      <c r="A354" s="955">
        <v>4</v>
      </c>
      <c r="B354" s="955">
        <v>1</v>
      </c>
      <c r="C354" s="956" t="s">
        <v>2398</v>
      </c>
      <c r="D354" s="957" t="s">
        <v>1484</v>
      </c>
      <c r="E354" s="960"/>
      <c r="F354" s="961"/>
      <c r="G354" s="23">
        <v>-10042900</v>
      </c>
      <c r="H354" s="23">
        <f t="shared" si="5"/>
        <v>10042.9</v>
      </c>
      <c r="I354" s="943"/>
      <c r="J354" s="943"/>
      <c r="K354" s="943"/>
      <c r="L354" s="943"/>
      <c r="M354" s="943"/>
      <c r="N354" s="943"/>
      <c r="O354" s="943"/>
      <c r="P354" s="943"/>
      <c r="Q354" s="943"/>
      <c r="R354" s="943"/>
      <c r="S354" s="943"/>
    </row>
    <row r="355" spans="1:19" ht="12.75" customHeight="1" x14ac:dyDescent="0.25">
      <c r="A355" s="955">
        <v>5</v>
      </c>
      <c r="B355" s="955">
        <v>0</v>
      </c>
      <c r="C355" s="956" t="s">
        <v>2399</v>
      </c>
      <c r="D355" s="957" t="s">
        <v>1486</v>
      </c>
      <c r="E355" s="960"/>
      <c r="F355" s="961"/>
      <c r="G355" s="23">
        <v>-8931400</v>
      </c>
      <c r="H355" s="23">
        <f t="shared" si="5"/>
        <v>8931.4</v>
      </c>
      <c r="I355" s="943"/>
      <c r="J355" s="943"/>
      <c r="K355" s="943"/>
      <c r="L355" s="943"/>
      <c r="M355" s="943"/>
      <c r="N355" s="943"/>
      <c r="O355" s="943"/>
      <c r="P355" s="943"/>
      <c r="Q355" s="943"/>
      <c r="R355" s="943"/>
      <c r="S355" s="943"/>
    </row>
    <row r="356" spans="1:19" ht="12.75" customHeight="1" x14ac:dyDescent="0.25">
      <c r="A356" s="955">
        <v>5</v>
      </c>
      <c r="B356" s="955">
        <v>0</v>
      </c>
      <c r="C356" s="956" t="s">
        <v>2400</v>
      </c>
      <c r="D356" s="957" t="s">
        <v>1488</v>
      </c>
      <c r="E356" s="960"/>
      <c r="F356" s="961"/>
      <c r="G356" s="23">
        <v>-1111500</v>
      </c>
      <c r="H356" s="23">
        <f t="shared" si="5"/>
        <v>1111.5</v>
      </c>
      <c r="I356" s="943"/>
      <c r="J356" s="943"/>
      <c r="K356" s="943"/>
      <c r="L356" s="943"/>
      <c r="M356" s="943"/>
      <c r="N356" s="943"/>
      <c r="O356" s="943"/>
      <c r="P356" s="943"/>
      <c r="Q356" s="943"/>
      <c r="R356" s="943"/>
      <c r="S356" s="943"/>
    </row>
    <row r="357" spans="1:19" ht="12.75" customHeight="1" x14ac:dyDescent="0.25">
      <c r="A357" s="955">
        <v>4</v>
      </c>
      <c r="B357" s="955">
        <v>1</v>
      </c>
      <c r="C357" s="956" t="s">
        <v>2401</v>
      </c>
      <c r="D357" s="957" t="s">
        <v>1496</v>
      </c>
      <c r="E357" s="960"/>
      <c r="F357" s="961"/>
      <c r="G357" s="23">
        <v>-13850000</v>
      </c>
      <c r="H357" s="23">
        <f t="shared" si="5"/>
        <v>13850</v>
      </c>
      <c r="I357" s="943"/>
      <c r="J357" s="943"/>
      <c r="K357" s="943"/>
      <c r="L357" s="943"/>
      <c r="M357" s="943"/>
      <c r="N357" s="943"/>
      <c r="O357" s="943"/>
      <c r="P357" s="943"/>
      <c r="Q357" s="943"/>
      <c r="R357" s="943"/>
      <c r="S357" s="943"/>
    </row>
    <row r="358" spans="1:19" ht="12.75" customHeight="1" x14ac:dyDescent="0.25">
      <c r="A358" s="955">
        <v>5</v>
      </c>
      <c r="B358" s="955">
        <v>0</v>
      </c>
      <c r="C358" s="956" t="s">
        <v>2402</v>
      </c>
      <c r="D358" s="957" t="s">
        <v>1498</v>
      </c>
      <c r="E358" s="960"/>
      <c r="F358" s="961"/>
      <c r="G358" s="23">
        <v>-350000</v>
      </c>
      <c r="H358" s="23">
        <f t="shared" si="5"/>
        <v>350</v>
      </c>
      <c r="I358" s="943"/>
      <c r="J358" s="943"/>
      <c r="K358" s="943"/>
      <c r="L358" s="943"/>
      <c r="M358" s="943"/>
      <c r="N358" s="943"/>
      <c r="O358" s="943"/>
      <c r="P358" s="943"/>
      <c r="Q358" s="943"/>
      <c r="R358" s="943"/>
      <c r="S358" s="943"/>
    </row>
    <row r="359" spans="1:19" ht="12.75" customHeight="1" x14ac:dyDescent="0.25">
      <c r="A359" s="955">
        <v>5</v>
      </c>
      <c r="B359" s="955">
        <v>0</v>
      </c>
      <c r="C359" s="956" t="s">
        <v>2403</v>
      </c>
      <c r="D359" s="957" t="s">
        <v>1500</v>
      </c>
      <c r="E359" s="960"/>
      <c r="F359" s="961"/>
      <c r="G359" s="23">
        <v>-13500000</v>
      </c>
      <c r="H359" s="23">
        <f t="shared" si="5"/>
        <v>13500</v>
      </c>
      <c r="I359" s="943"/>
      <c r="J359" s="943"/>
      <c r="K359" s="943"/>
      <c r="L359" s="943"/>
      <c r="M359" s="943"/>
      <c r="N359" s="943"/>
      <c r="O359" s="943"/>
      <c r="P359" s="943"/>
      <c r="Q359" s="943"/>
      <c r="R359" s="943"/>
      <c r="S359" s="943"/>
    </row>
    <row r="360" spans="1:19" ht="12.75" customHeight="1" x14ac:dyDescent="0.25">
      <c r="A360" s="955">
        <v>4</v>
      </c>
      <c r="B360" s="955">
        <v>1</v>
      </c>
      <c r="C360" s="956" t="s">
        <v>2404</v>
      </c>
      <c r="D360" s="957" t="s">
        <v>1506</v>
      </c>
      <c r="E360" s="960"/>
      <c r="F360" s="961"/>
      <c r="G360" s="23">
        <v>-1000000</v>
      </c>
      <c r="H360" s="23">
        <f t="shared" si="5"/>
        <v>1000</v>
      </c>
      <c r="I360" s="943"/>
      <c r="J360" s="943"/>
      <c r="K360" s="943"/>
      <c r="L360" s="943"/>
      <c r="M360" s="943"/>
      <c r="N360" s="943"/>
      <c r="O360" s="943"/>
      <c r="P360" s="943"/>
      <c r="Q360" s="943"/>
      <c r="R360" s="943"/>
      <c r="S360" s="943"/>
    </row>
    <row r="361" spans="1:19" ht="12.75" customHeight="1" x14ac:dyDescent="0.25">
      <c r="A361" s="955">
        <v>5</v>
      </c>
      <c r="B361" s="955">
        <v>0</v>
      </c>
      <c r="C361" s="956" t="s">
        <v>2405</v>
      </c>
      <c r="D361" s="957" t="s">
        <v>1508</v>
      </c>
      <c r="E361" s="960"/>
      <c r="F361" s="961"/>
      <c r="G361" s="23">
        <v>-1000000</v>
      </c>
      <c r="H361" s="23">
        <f t="shared" si="5"/>
        <v>1000</v>
      </c>
      <c r="I361" s="943"/>
      <c r="J361" s="943"/>
      <c r="K361" s="943"/>
      <c r="L361" s="943"/>
      <c r="M361" s="943"/>
      <c r="N361" s="943"/>
      <c r="O361" s="943"/>
      <c r="P361" s="943"/>
      <c r="Q361" s="943"/>
      <c r="R361" s="943"/>
      <c r="S361" s="943"/>
    </row>
    <row r="362" spans="1:19" ht="12.75" customHeight="1" x14ac:dyDescent="0.25">
      <c r="A362" s="955">
        <v>4</v>
      </c>
      <c r="B362" s="955">
        <v>1</v>
      </c>
      <c r="C362" s="956" t="s">
        <v>2406</v>
      </c>
      <c r="D362" s="957" t="s">
        <v>1514</v>
      </c>
      <c r="E362" s="960"/>
      <c r="F362" s="961"/>
      <c r="G362" s="23">
        <v>-3647670</v>
      </c>
      <c r="H362" s="23">
        <f t="shared" si="5"/>
        <v>3647.67</v>
      </c>
      <c r="I362" s="943"/>
      <c r="J362" s="943"/>
      <c r="K362" s="943"/>
      <c r="L362" s="943"/>
      <c r="M362" s="943"/>
      <c r="N362" s="943"/>
      <c r="O362" s="943"/>
      <c r="P362" s="943"/>
      <c r="Q362" s="943"/>
      <c r="R362" s="943"/>
      <c r="S362" s="943"/>
    </row>
    <row r="363" spans="1:19" ht="12.75" customHeight="1" x14ac:dyDescent="0.25">
      <c r="A363" s="955">
        <v>5</v>
      </c>
      <c r="B363" s="955">
        <v>0</v>
      </c>
      <c r="C363" s="956" t="s">
        <v>2407</v>
      </c>
      <c r="D363" s="957" t="s">
        <v>2408</v>
      </c>
      <c r="E363" s="960"/>
      <c r="F363" s="961"/>
      <c r="G363" s="23">
        <v>-3647670</v>
      </c>
      <c r="H363" s="23">
        <f t="shared" si="5"/>
        <v>3647.67</v>
      </c>
      <c r="I363" s="943"/>
      <c r="J363" s="943"/>
      <c r="K363" s="943"/>
      <c r="L363" s="943"/>
      <c r="M363" s="943"/>
      <c r="N363" s="943"/>
      <c r="O363" s="943"/>
      <c r="P363" s="943"/>
      <c r="Q363" s="943"/>
      <c r="R363" s="943"/>
      <c r="S363" s="943"/>
    </row>
    <row r="364" spans="1:19" ht="12.75" customHeight="1" x14ac:dyDescent="0.25">
      <c r="A364" s="955">
        <v>2</v>
      </c>
      <c r="B364" s="955">
        <v>3</v>
      </c>
      <c r="C364" s="956" t="s">
        <v>1542</v>
      </c>
      <c r="D364" s="957" t="s">
        <v>1543</v>
      </c>
      <c r="E364" s="960"/>
      <c r="F364" s="961"/>
      <c r="G364" s="23">
        <v>-280000</v>
      </c>
      <c r="H364" s="23">
        <f t="shared" si="5"/>
        <v>280</v>
      </c>
      <c r="I364" s="943"/>
      <c r="J364" s="943"/>
      <c r="K364" s="943"/>
      <c r="L364" s="943"/>
      <c r="M364" s="943"/>
      <c r="N364" s="943"/>
      <c r="O364" s="943"/>
      <c r="P364" s="943"/>
      <c r="Q364" s="943"/>
      <c r="R364" s="943"/>
      <c r="S364" s="943"/>
    </row>
    <row r="365" spans="1:19" ht="12.75" customHeight="1" x14ac:dyDescent="0.25">
      <c r="A365" s="955">
        <v>3</v>
      </c>
      <c r="B365" s="955">
        <v>2</v>
      </c>
      <c r="C365" s="956" t="s">
        <v>96</v>
      </c>
      <c r="D365" s="957" t="s">
        <v>1552</v>
      </c>
      <c r="E365" s="960"/>
      <c r="F365" s="961"/>
      <c r="G365" s="23">
        <v>-280000</v>
      </c>
      <c r="H365" s="23">
        <f t="shared" si="5"/>
        <v>280</v>
      </c>
      <c r="I365" s="943"/>
      <c r="J365" s="943"/>
      <c r="K365" s="943"/>
      <c r="L365" s="943"/>
      <c r="M365" s="943"/>
      <c r="N365" s="943"/>
      <c r="O365" s="943"/>
      <c r="P365" s="943"/>
      <c r="Q365" s="943"/>
      <c r="R365" s="943"/>
      <c r="S365" s="943"/>
    </row>
    <row r="366" spans="1:19" ht="12.75" customHeight="1" x14ac:dyDescent="0.25">
      <c r="A366" s="955">
        <v>4</v>
      </c>
      <c r="B366" s="955">
        <v>1</v>
      </c>
      <c r="C366" s="956" t="s">
        <v>2409</v>
      </c>
      <c r="D366" s="957" t="s">
        <v>1558</v>
      </c>
      <c r="E366" s="960"/>
      <c r="F366" s="961"/>
      <c r="G366" s="23">
        <v>-280000</v>
      </c>
      <c r="H366" s="23">
        <f t="shared" si="5"/>
        <v>280</v>
      </c>
      <c r="I366" s="943"/>
      <c r="J366" s="943"/>
      <c r="K366" s="943"/>
      <c r="L366" s="943"/>
      <c r="M366" s="943"/>
      <c r="N366" s="943"/>
      <c r="O366" s="943"/>
      <c r="P366" s="943"/>
      <c r="Q366" s="943"/>
      <c r="R366" s="943"/>
      <c r="S366" s="943"/>
    </row>
    <row r="367" spans="1:19" ht="12.75" customHeight="1" x14ac:dyDescent="0.25">
      <c r="A367" s="955">
        <v>5</v>
      </c>
      <c r="B367" s="955">
        <v>0</v>
      </c>
      <c r="C367" s="956" t="s">
        <v>2410</v>
      </c>
      <c r="D367" s="957" t="s">
        <v>1560</v>
      </c>
      <c r="E367" s="960"/>
      <c r="F367" s="961"/>
      <c r="G367" s="23">
        <v>-280000</v>
      </c>
      <c r="H367" s="23">
        <f t="shared" si="5"/>
        <v>280</v>
      </c>
      <c r="I367" s="943"/>
      <c r="J367" s="943"/>
      <c r="K367" s="943"/>
      <c r="L367" s="943"/>
      <c r="M367" s="943"/>
      <c r="N367" s="943"/>
      <c r="O367" s="943"/>
      <c r="P367" s="943"/>
      <c r="Q367" s="943"/>
      <c r="R367" s="943"/>
      <c r="S367" s="943"/>
    </row>
    <row r="368" spans="1:19" ht="12.75" customHeight="1" x14ac:dyDescent="0.25">
      <c r="A368" s="955">
        <v>2</v>
      </c>
      <c r="B368" s="955">
        <v>3</v>
      </c>
      <c r="C368" s="956" t="s">
        <v>1605</v>
      </c>
      <c r="D368" s="957" t="s">
        <v>1606</v>
      </c>
      <c r="E368" s="960"/>
      <c r="F368" s="961"/>
      <c r="G368" s="23">
        <v>-7499999.9999999404</v>
      </c>
      <c r="H368" s="23">
        <f t="shared" si="5"/>
        <v>7499.99999999994</v>
      </c>
      <c r="I368" s="943"/>
      <c r="J368" s="943"/>
      <c r="K368" s="943"/>
      <c r="L368" s="943"/>
      <c r="M368" s="943"/>
      <c r="N368" s="943"/>
      <c r="O368" s="943"/>
      <c r="P368" s="943"/>
      <c r="Q368" s="943"/>
      <c r="R368" s="943"/>
      <c r="S368" s="943"/>
    </row>
    <row r="369" spans="1:19" ht="12.75" customHeight="1" x14ac:dyDescent="0.25">
      <c r="A369" s="955">
        <v>3</v>
      </c>
      <c r="B369" s="955">
        <v>2</v>
      </c>
      <c r="C369" s="956" t="s">
        <v>98</v>
      </c>
      <c r="D369" s="957" t="s">
        <v>1607</v>
      </c>
      <c r="E369" s="960"/>
      <c r="F369" s="961"/>
      <c r="G369" s="23">
        <v>-7499999.9999999404</v>
      </c>
      <c r="H369" s="23">
        <f t="shared" si="5"/>
        <v>7499.99999999994</v>
      </c>
      <c r="I369" s="943"/>
      <c r="J369" s="943"/>
      <c r="K369" s="943"/>
      <c r="L369" s="943"/>
      <c r="M369" s="943"/>
      <c r="N369" s="943"/>
      <c r="O369" s="943"/>
      <c r="P369" s="943"/>
      <c r="Q369" s="943"/>
      <c r="R369" s="943"/>
      <c r="S369" s="943"/>
    </row>
    <row r="370" spans="1:19" ht="12.75" customHeight="1" x14ac:dyDescent="0.25">
      <c r="A370" s="955">
        <v>4</v>
      </c>
      <c r="B370" s="955">
        <v>1</v>
      </c>
      <c r="C370" s="956" t="s">
        <v>2411</v>
      </c>
      <c r="D370" s="957" t="s">
        <v>1609</v>
      </c>
      <c r="E370" s="960"/>
      <c r="F370" s="961"/>
      <c r="G370" s="23">
        <v>-7499999.9999999404</v>
      </c>
      <c r="H370" s="23">
        <f t="shared" si="5"/>
        <v>7499.99999999994</v>
      </c>
      <c r="I370" s="943"/>
      <c r="J370" s="943"/>
      <c r="K370" s="943"/>
      <c r="L370" s="943"/>
      <c r="M370" s="943"/>
      <c r="N370" s="943"/>
      <c r="O370" s="943"/>
      <c r="P370" s="943"/>
      <c r="Q370" s="943"/>
      <c r="R370" s="943"/>
      <c r="S370" s="943"/>
    </row>
    <row r="371" spans="1:19" ht="12.75" customHeight="1" x14ac:dyDescent="0.25">
      <c r="A371" s="955">
        <v>5</v>
      </c>
      <c r="B371" s="955">
        <v>0</v>
      </c>
      <c r="C371" s="956" t="s">
        <v>2412</v>
      </c>
      <c r="D371" s="957" t="s">
        <v>1611</v>
      </c>
      <c r="E371" s="960"/>
      <c r="F371" s="961"/>
      <c r="G371" s="23">
        <v>-7499999.9999999404</v>
      </c>
      <c r="H371" s="23">
        <f t="shared" si="5"/>
        <v>7499.99999999994</v>
      </c>
      <c r="I371" s="943"/>
      <c r="J371" s="943"/>
      <c r="K371" s="943"/>
      <c r="L371" s="943"/>
      <c r="M371" s="943"/>
      <c r="N371" s="943"/>
      <c r="O371" s="943"/>
      <c r="P371" s="943"/>
      <c r="Q371" s="943"/>
      <c r="R371" s="943"/>
      <c r="S371" s="943"/>
    </row>
    <row r="372" spans="1:19" ht="12.75" customHeight="1" x14ac:dyDescent="0.25">
      <c r="A372" s="955">
        <v>1</v>
      </c>
      <c r="B372" s="955">
        <v>4</v>
      </c>
      <c r="C372" s="956" t="s">
        <v>1632</v>
      </c>
      <c r="D372" s="957" t="s">
        <v>1633</v>
      </c>
      <c r="E372" s="960"/>
      <c r="F372" s="961"/>
      <c r="G372" s="23">
        <v>7718184108.2414999</v>
      </c>
      <c r="H372" s="23">
        <f>+G372/1000</f>
        <v>7718184.1082415003</v>
      </c>
      <c r="I372" s="943"/>
      <c r="J372" s="943"/>
      <c r="K372" s="943"/>
      <c r="L372" s="943"/>
      <c r="M372" s="943"/>
      <c r="N372" s="943"/>
      <c r="O372" s="943"/>
      <c r="P372" s="943"/>
      <c r="Q372" s="943"/>
      <c r="R372" s="943"/>
      <c r="S372" s="943"/>
    </row>
    <row r="373" spans="1:19" ht="12.75" customHeight="1" x14ac:dyDescent="0.25">
      <c r="A373" s="955">
        <v>2</v>
      </c>
      <c r="B373" s="955">
        <v>3</v>
      </c>
      <c r="C373" s="956" t="s">
        <v>1634</v>
      </c>
      <c r="D373" s="957" t="s">
        <v>1635</v>
      </c>
      <c r="E373" s="960"/>
      <c r="F373" s="961"/>
      <c r="G373" s="23">
        <v>7316258588.2414999</v>
      </c>
      <c r="H373" s="23">
        <f t="shared" ref="H373:H436" si="6">+G373/1000</f>
        <v>7316258.5882414998</v>
      </c>
      <c r="I373" s="943"/>
      <c r="J373" s="943"/>
      <c r="K373" s="943"/>
      <c r="L373" s="943"/>
      <c r="M373" s="943"/>
      <c r="N373" s="943"/>
      <c r="O373" s="943"/>
      <c r="P373" s="943"/>
      <c r="Q373" s="943"/>
      <c r="R373" s="943"/>
      <c r="S373" s="943"/>
    </row>
    <row r="374" spans="1:19" ht="12.75" customHeight="1" x14ac:dyDescent="0.25">
      <c r="A374" s="955">
        <v>3</v>
      </c>
      <c r="B374" s="955">
        <v>2</v>
      </c>
      <c r="C374" s="956" t="s">
        <v>100</v>
      </c>
      <c r="D374" s="957" t="s">
        <v>1638</v>
      </c>
      <c r="E374" s="960"/>
      <c r="F374" s="961"/>
      <c r="G374" s="23">
        <v>6833450433</v>
      </c>
      <c r="H374" s="23">
        <f t="shared" si="6"/>
        <v>6833450.4330000002</v>
      </c>
      <c r="I374" s="943"/>
      <c r="J374" s="943"/>
      <c r="K374" s="943"/>
      <c r="L374" s="943"/>
      <c r="M374" s="943"/>
      <c r="N374" s="943"/>
      <c r="O374" s="943"/>
      <c r="P374" s="943"/>
      <c r="Q374" s="943"/>
      <c r="R374" s="943"/>
      <c r="S374" s="943"/>
    </row>
    <row r="375" spans="1:19" ht="12.75" customHeight="1" x14ac:dyDescent="0.25">
      <c r="A375" s="955">
        <v>4</v>
      </c>
      <c r="B375" s="955">
        <v>1</v>
      </c>
      <c r="C375" s="956" t="s">
        <v>2413</v>
      </c>
      <c r="D375" s="957" t="s">
        <v>1640</v>
      </c>
      <c r="E375" s="960"/>
      <c r="F375" s="961"/>
      <c r="G375" s="23">
        <v>51600000</v>
      </c>
      <c r="H375" s="23">
        <f t="shared" si="6"/>
        <v>51600</v>
      </c>
      <c r="I375" s="943"/>
      <c r="J375" s="943"/>
      <c r="K375" s="943"/>
      <c r="L375" s="943"/>
      <c r="M375" s="943"/>
      <c r="N375" s="943"/>
      <c r="O375" s="943"/>
      <c r="P375" s="943"/>
      <c r="Q375" s="943"/>
      <c r="R375" s="943"/>
      <c r="S375" s="943"/>
    </row>
    <row r="376" spans="1:19" ht="12.75" customHeight="1" x14ac:dyDescent="0.25">
      <c r="A376" s="955">
        <v>5</v>
      </c>
      <c r="B376" s="955">
        <v>0</v>
      </c>
      <c r="C376" s="956" t="s">
        <v>2414</v>
      </c>
      <c r="D376" s="957" t="s">
        <v>1642</v>
      </c>
      <c r="E376" s="960"/>
      <c r="F376" s="961"/>
      <c r="G376" s="23">
        <v>4200000</v>
      </c>
      <c r="H376" s="23">
        <f t="shared" si="6"/>
        <v>4200</v>
      </c>
      <c r="I376" s="943"/>
      <c r="J376" s="943"/>
      <c r="K376" s="943"/>
      <c r="L376" s="943"/>
      <c r="M376" s="943"/>
      <c r="N376" s="943"/>
      <c r="O376" s="943"/>
      <c r="P376" s="943"/>
      <c r="Q376" s="943"/>
      <c r="R376" s="943"/>
      <c r="S376" s="943"/>
    </row>
    <row r="377" spans="1:19" ht="12.75" customHeight="1" x14ac:dyDescent="0.25">
      <c r="A377" s="955">
        <v>5</v>
      </c>
      <c r="B377" s="955">
        <v>0</v>
      </c>
      <c r="C377" s="956" t="s">
        <v>2415</v>
      </c>
      <c r="D377" s="957" t="s">
        <v>1644</v>
      </c>
      <c r="E377" s="960"/>
      <c r="F377" s="961"/>
      <c r="G377" s="23">
        <v>1150000</v>
      </c>
      <c r="H377" s="23">
        <f t="shared" si="6"/>
        <v>1150</v>
      </c>
      <c r="I377" s="943"/>
      <c r="J377" s="943"/>
      <c r="K377" s="943"/>
      <c r="L377" s="943"/>
      <c r="M377" s="943"/>
      <c r="N377" s="943"/>
      <c r="O377" s="943"/>
      <c r="P377" s="943"/>
      <c r="Q377" s="943"/>
      <c r="R377" s="943"/>
      <c r="S377" s="943"/>
    </row>
    <row r="378" spans="1:19" ht="12.75" customHeight="1" x14ac:dyDescent="0.25">
      <c r="A378" s="955">
        <v>5</v>
      </c>
      <c r="B378" s="955">
        <v>0</v>
      </c>
      <c r="C378" s="956" t="s">
        <v>2416</v>
      </c>
      <c r="D378" s="957" t="s">
        <v>1646</v>
      </c>
      <c r="E378" s="960"/>
      <c r="F378" s="961"/>
      <c r="G378" s="23">
        <v>1900000</v>
      </c>
      <c r="H378" s="23">
        <f t="shared" si="6"/>
        <v>1900</v>
      </c>
      <c r="I378" s="943"/>
      <c r="J378" s="943"/>
      <c r="K378" s="943"/>
      <c r="L378" s="943"/>
      <c r="M378" s="943"/>
      <c r="N378" s="943"/>
      <c r="O378" s="943"/>
      <c r="P378" s="943"/>
      <c r="Q378" s="943"/>
      <c r="R378" s="943"/>
      <c r="S378" s="943"/>
    </row>
    <row r="379" spans="1:19" ht="12.75" customHeight="1" x14ac:dyDescent="0.25">
      <c r="A379" s="955">
        <v>5</v>
      </c>
      <c r="B379" s="955">
        <v>0</v>
      </c>
      <c r="C379" s="956" t="s">
        <v>2417</v>
      </c>
      <c r="D379" s="957" t="s">
        <v>1648</v>
      </c>
      <c r="E379" s="960"/>
      <c r="F379" s="961"/>
      <c r="G379" s="23">
        <v>750000</v>
      </c>
      <c r="H379" s="23">
        <f t="shared" si="6"/>
        <v>750</v>
      </c>
      <c r="I379" s="943"/>
      <c r="J379" s="943"/>
      <c r="K379" s="943"/>
      <c r="L379" s="943"/>
      <c r="M379" s="943"/>
      <c r="N379" s="943"/>
      <c r="O379" s="943"/>
      <c r="P379" s="943"/>
      <c r="Q379" s="943"/>
      <c r="R379" s="943"/>
      <c r="S379" s="943"/>
    </row>
    <row r="380" spans="1:19" ht="12.75" customHeight="1" x14ac:dyDescent="0.25">
      <c r="A380" s="955">
        <v>5</v>
      </c>
      <c r="B380" s="955">
        <v>0</v>
      </c>
      <c r="C380" s="956" t="s">
        <v>102</v>
      </c>
      <c r="D380" s="957" t="s">
        <v>1650</v>
      </c>
      <c r="E380" s="960"/>
      <c r="F380" s="961"/>
      <c r="G380" s="23">
        <v>8600000</v>
      </c>
      <c r="H380" s="23">
        <f t="shared" si="6"/>
        <v>8600</v>
      </c>
      <c r="I380" s="943"/>
      <c r="J380" s="943"/>
      <c r="K380" s="943"/>
      <c r="L380" s="943"/>
      <c r="M380" s="943"/>
      <c r="N380" s="943"/>
      <c r="O380" s="943"/>
      <c r="P380" s="943"/>
      <c r="Q380" s="943"/>
      <c r="R380" s="943"/>
      <c r="S380" s="943"/>
    </row>
    <row r="381" spans="1:19" ht="12.75" customHeight="1" x14ac:dyDescent="0.25">
      <c r="A381" s="955">
        <v>5</v>
      </c>
      <c r="B381" s="955">
        <v>0</v>
      </c>
      <c r="C381" s="956" t="s">
        <v>2418</v>
      </c>
      <c r="D381" s="957" t="s">
        <v>1652</v>
      </c>
      <c r="E381" s="960"/>
      <c r="F381" s="961"/>
      <c r="G381" s="23">
        <v>35000000</v>
      </c>
      <c r="H381" s="23">
        <f t="shared" si="6"/>
        <v>35000</v>
      </c>
      <c r="I381" s="943"/>
      <c r="J381" s="943"/>
      <c r="K381" s="943"/>
      <c r="L381" s="943"/>
      <c r="M381" s="943"/>
      <c r="N381" s="943"/>
      <c r="O381" s="943"/>
      <c r="P381" s="943"/>
      <c r="Q381" s="943"/>
      <c r="R381" s="943"/>
      <c r="S381" s="943"/>
    </row>
    <row r="382" spans="1:19" ht="12.75" customHeight="1" x14ac:dyDescent="0.25">
      <c r="A382" s="955">
        <v>4</v>
      </c>
      <c r="B382" s="955">
        <v>1</v>
      </c>
      <c r="C382" s="956" t="s">
        <v>2419</v>
      </c>
      <c r="D382" s="957" t="s">
        <v>1654</v>
      </c>
      <c r="E382" s="960"/>
      <c r="F382" s="961"/>
      <c r="G382" s="23">
        <v>15050000</v>
      </c>
      <c r="H382" s="23">
        <f t="shared" si="6"/>
        <v>15050</v>
      </c>
      <c r="I382" s="1262">
        <f>H382+H375</f>
        <v>66650</v>
      </c>
      <c r="J382" s="943"/>
      <c r="K382" s="943"/>
      <c r="L382" s="943"/>
      <c r="M382" s="943"/>
      <c r="N382" s="943"/>
      <c r="O382" s="943"/>
      <c r="P382" s="943"/>
      <c r="Q382" s="943"/>
      <c r="R382" s="943"/>
      <c r="S382" s="943"/>
    </row>
    <row r="383" spans="1:19" ht="12.75" customHeight="1" x14ac:dyDescent="0.25">
      <c r="A383" s="955">
        <v>5</v>
      </c>
      <c r="B383" s="955">
        <v>0</v>
      </c>
      <c r="C383" s="956" t="s">
        <v>2420</v>
      </c>
      <c r="D383" s="957" t="s">
        <v>1656</v>
      </c>
      <c r="E383" s="960"/>
      <c r="F383" s="961"/>
      <c r="G383" s="23">
        <v>10250000</v>
      </c>
      <c r="H383" s="23">
        <f t="shared" si="6"/>
        <v>10250</v>
      </c>
      <c r="I383" s="943"/>
      <c r="J383" s="943"/>
      <c r="K383" s="943"/>
      <c r="L383" s="943"/>
      <c r="M383" s="943"/>
      <c r="N383" s="943"/>
      <c r="O383" s="943"/>
      <c r="P383" s="943"/>
      <c r="Q383" s="943"/>
      <c r="R383" s="943"/>
      <c r="S383" s="943"/>
    </row>
    <row r="384" spans="1:19" ht="12.75" customHeight="1" x14ac:dyDescent="0.25">
      <c r="A384" s="955">
        <v>5</v>
      </c>
      <c r="B384" s="955">
        <v>0</v>
      </c>
      <c r="C384" s="956" t="s">
        <v>2421</v>
      </c>
      <c r="D384" s="957" t="s">
        <v>1658</v>
      </c>
      <c r="E384" s="960"/>
      <c r="F384" s="961"/>
      <c r="G384" s="23">
        <v>4800000</v>
      </c>
      <c r="H384" s="23">
        <f t="shared" si="6"/>
        <v>4800</v>
      </c>
      <c r="I384" s="943"/>
      <c r="J384" s="943"/>
      <c r="K384" s="943"/>
      <c r="L384" s="943"/>
      <c r="M384" s="943"/>
      <c r="N384" s="943"/>
      <c r="O384" s="943"/>
      <c r="P384" s="943"/>
      <c r="Q384" s="943"/>
      <c r="R384" s="943"/>
      <c r="S384" s="943"/>
    </row>
    <row r="385" spans="1:19" ht="12.75" customHeight="1" x14ac:dyDescent="0.25">
      <c r="A385" s="955">
        <v>4</v>
      </c>
      <c r="B385" s="955">
        <v>1</v>
      </c>
      <c r="C385" s="956" t="s">
        <v>103</v>
      </c>
      <c r="D385" s="957" t="s">
        <v>1721</v>
      </c>
      <c r="E385" s="960"/>
      <c r="F385" s="961"/>
      <c r="G385" s="23">
        <v>6766800433</v>
      </c>
      <c r="H385" s="23">
        <f t="shared" si="6"/>
        <v>6766800.4330000002</v>
      </c>
      <c r="I385" s="943"/>
      <c r="J385" s="943"/>
      <c r="K385" s="943"/>
      <c r="L385" s="943"/>
      <c r="M385" s="943"/>
      <c r="N385" s="943"/>
      <c r="O385" s="943"/>
      <c r="P385" s="943"/>
      <c r="Q385" s="943"/>
      <c r="R385" s="943"/>
      <c r="S385" s="943"/>
    </row>
    <row r="386" spans="1:19" ht="12.75" customHeight="1" x14ac:dyDescent="0.25">
      <c r="A386" s="955">
        <v>5</v>
      </c>
      <c r="B386" s="955">
        <v>0</v>
      </c>
      <c r="C386" s="956" t="s">
        <v>2422</v>
      </c>
      <c r="D386" s="957" t="s">
        <v>1723</v>
      </c>
      <c r="E386" s="960"/>
      <c r="F386" s="961"/>
      <c r="G386" s="23">
        <v>5416800433</v>
      </c>
      <c r="H386" s="23">
        <f t="shared" si="6"/>
        <v>5416800.4330000002</v>
      </c>
      <c r="I386" s="943"/>
      <c r="J386" s="943"/>
      <c r="K386" s="943"/>
      <c r="L386" s="943"/>
      <c r="M386" s="943"/>
      <c r="N386" s="943"/>
      <c r="O386" s="943"/>
      <c r="P386" s="943"/>
      <c r="Q386" s="943"/>
      <c r="R386" s="943"/>
      <c r="S386" s="943"/>
    </row>
    <row r="387" spans="1:19" ht="12.75" customHeight="1" x14ac:dyDescent="0.25">
      <c r="A387" s="955">
        <v>5</v>
      </c>
      <c r="B387" s="955">
        <v>0</v>
      </c>
      <c r="C387" s="956" t="s">
        <v>2423</v>
      </c>
      <c r="D387" s="957" t="s">
        <v>1725</v>
      </c>
      <c r="E387" s="960"/>
      <c r="F387" s="961"/>
      <c r="G387" s="23">
        <v>1350000000</v>
      </c>
      <c r="H387" s="23">
        <f t="shared" si="6"/>
        <v>1350000</v>
      </c>
      <c r="I387" s="943"/>
      <c r="J387" s="943"/>
      <c r="K387" s="943"/>
      <c r="L387" s="943"/>
      <c r="M387" s="943"/>
      <c r="N387" s="943"/>
      <c r="O387" s="943"/>
      <c r="P387" s="943"/>
      <c r="Q387" s="943"/>
      <c r="R387" s="943"/>
      <c r="S387" s="943"/>
    </row>
    <row r="388" spans="1:19" ht="12.75" customHeight="1" x14ac:dyDescent="0.25">
      <c r="A388" s="955">
        <v>3</v>
      </c>
      <c r="B388" s="955">
        <v>2</v>
      </c>
      <c r="C388" s="956" t="s">
        <v>106</v>
      </c>
      <c r="D388" s="957" t="s">
        <v>1738</v>
      </c>
      <c r="E388" s="960"/>
      <c r="F388" s="961"/>
      <c r="G388" s="23">
        <v>454304005.24150002</v>
      </c>
      <c r="H388" s="23">
        <f t="shared" si="6"/>
        <v>454304.00524150004</v>
      </c>
      <c r="I388" s="943"/>
      <c r="J388" s="943"/>
      <c r="K388" s="943"/>
      <c r="L388" s="943"/>
      <c r="M388" s="943"/>
      <c r="N388" s="943"/>
      <c r="O388" s="943"/>
      <c r="P388" s="943"/>
      <c r="Q388" s="943"/>
      <c r="R388" s="943"/>
      <c r="S388" s="943"/>
    </row>
    <row r="389" spans="1:19" ht="12.75" customHeight="1" x14ac:dyDescent="0.25">
      <c r="A389" s="955">
        <v>4</v>
      </c>
      <c r="B389" s="955">
        <v>1</v>
      </c>
      <c r="C389" s="956" t="s">
        <v>2424</v>
      </c>
      <c r="D389" s="957" t="s">
        <v>1740</v>
      </c>
      <c r="E389" s="960"/>
      <c r="F389" s="961"/>
      <c r="G389" s="23">
        <v>4547000</v>
      </c>
      <c r="H389" s="23">
        <f t="shared" si="6"/>
        <v>4547</v>
      </c>
      <c r="I389" s="943"/>
      <c r="J389" s="943"/>
      <c r="K389" s="943"/>
      <c r="L389" s="943"/>
      <c r="M389" s="943"/>
      <c r="N389" s="943"/>
      <c r="O389" s="943"/>
      <c r="P389" s="943"/>
      <c r="Q389" s="943"/>
      <c r="R389" s="943"/>
      <c r="S389" s="943"/>
    </row>
    <row r="390" spans="1:19" ht="12.75" customHeight="1" x14ac:dyDescent="0.25">
      <c r="A390" s="955">
        <v>5</v>
      </c>
      <c r="B390" s="955">
        <v>0</v>
      </c>
      <c r="C390" s="956" t="s">
        <v>2425</v>
      </c>
      <c r="D390" s="957" t="s">
        <v>2426</v>
      </c>
      <c r="E390" s="960"/>
      <c r="F390" s="961"/>
      <c r="G390" s="23">
        <v>4307000</v>
      </c>
      <c r="H390" s="23">
        <f t="shared" si="6"/>
        <v>4307</v>
      </c>
      <c r="I390" s="943"/>
      <c r="J390" s="943"/>
      <c r="K390" s="943"/>
      <c r="L390" s="943"/>
      <c r="M390" s="943"/>
      <c r="N390" s="943"/>
      <c r="O390" s="943"/>
      <c r="P390" s="943"/>
      <c r="Q390" s="943"/>
      <c r="R390" s="943"/>
      <c r="S390" s="943"/>
    </row>
    <row r="391" spans="1:19" ht="12.75" customHeight="1" x14ac:dyDescent="0.25">
      <c r="A391" s="955">
        <v>5</v>
      </c>
      <c r="B391" s="955">
        <v>0</v>
      </c>
      <c r="C391" s="956" t="s">
        <v>2427</v>
      </c>
      <c r="D391" s="957" t="s">
        <v>743</v>
      </c>
      <c r="E391" s="960"/>
      <c r="F391" s="961"/>
      <c r="G391" s="23">
        <v>240000</v>
      </c>
      <c r="H391" s="23">
        <f t="shared" si="6"/>
        <v>240</v>
      </c>
      <c r="I391" s="943"/>
      <c r="J391" s="943"/>
      <c r="K391" s="943"/>
      <c r="L391" s="943"/>
      <c r="M391" s="943"/>
      <c r="N391" s="943"/>
      <c r="O391" s="943"/>
      <c r="P391" s="943"/>
      <c r="Q391" s="943"/>
      <c r="R391" s="943"/>
      <c r="S391" s="943"/>
    </row>
    <row r="392" spans="1:19" ht="12.75" customHeight="1" x14ac:dyDescent="0.25">
      <c r="A392" s="955">
        <v>4</v>
      </c>
      <c r="B392" s="955">
        <v>1</v>
      </c>
      <c r="C392" s="956" t="s">
        <v>2428</v>
      </c>
      <c r="D392" s="957" t="s">
        <v>1745</v>
      </c>
      <c r="E392" s="960"/>
      <c r="F392" s="961"/>
      <c r="G392" s="23">
        <v>449757005.24150002</v>
      </c>
      <c r="H392" s="23">
        <f t="shared" si="6"/>
        <v>449757.00524150004</v>
      </c>
      <c r="I392" s="943"/>
      <c r="J392" s="943"/>
      <c r="K392" s="943"/>
      <c r="L392" s="943"/>
      <c r="M392" s="943"/>
      <c r="N392" s="943"/>
      <c r="O392" s="943"/>
      <c r="P392" s="943"/>
      <c r="Q392" s="943"/>
      <c r="R392" s="943"/>
      <c r="S392" s="943"/>
    </row>
    <row r="393" spans="1:19" ht="12.75" customHeight="1" x14ac:dyDescent="0.25">
      <c r="A393" s="955">
        <v>5</v>
      </c>
      <c r="B393" s="955">
        <v>0</v>
      </c>
      <c r="C393" s="956" t="s">
        <v>2429</v>
      </c>
      <c r="D393" s="957" t="s">
        <v>1747</v>
      </c>
      <c r="E393" s="960"/>
      <c r="F393" s="961"/>
      <c r="G393" s="23">
        <v>38920396.004050002</v>
      </c>
      <c r="H393" s="23">
        <f t="shared" si="6"/>
        <v>38920.396004050002</v>
      </c>
      <c r="I393" s="943"/>
      <c r="J393" s="943"/>
      <c r="K393" s="943"/>
      <c r="L393" s="943"/>
      <c r="M393" s="943"/>
      <c r="N393" s="943"/>
      <c r="O393" s="943"/>
      <c r="P393" s="943"/>
      <c r="Q393" s="943"/>
      <c r="R393" s="943"/>
      <c r="S393" s="943"/>
    </row>
    <row r="394" spans="1:19" ht="12.75" customHeight="1" x14ac:dyDescent="0.25">
      <c r="A394" s="955">
        <v>5</v>
      </c>
      <c r="B394" s="955">
        <v>0</v>
      </c>
      <c r="C394" s="956" t="s">
        <v>2430</v>
      </c>
      <c r="D394" s="957" t="s">
        <v>1749</v>
      </c>
      <c r="E394" s="960"/>
      <c r="F394" s="961"/>
      <c r="G394" s="23">
        <v>1952586.7845000001</v>
      </c>
      <c r="H394" s="23">
        <f t="shared" si="6"/>
        <v>1952.5867845</v>
      </c>
      <c r="I394" s="943"/>
      <c r="J394" s="943"/>
      <c r="K394" s="943"/>
      <c r="L394" s="943"/>
      <c r="M394" s="943"/>
      <c r="N394" s="943"/>
      <c r="O394" s="943"/>
      <c r="P394" s="943"/>
      <c r="Q394" s="943"/>
      <c r="R394" s="943"/>
      <c r="S394" s="943"/>
    </row>
    <row r="395" spans="1:19" ht="12.75" customHeight="1" x14ac:dyDescent="0.25">
      <c r="A395" s="955">
        <v>5</v>
      </c>
      <c r="B395" s="955">
        <v>0</v>
      </c>
      <c r="C395" s="956" t="s">
        <v>2431</v>
      </c>
      <c r="D395" s="957" t="s">
        <v>1751</v>
      </c>
      <c r="E395" s="960"/>
      <c r="F395" s="961"/>
      <c r="G395" s="23">
        <v>1507442.7318500001</v>
      </c>
      <c r="H395" s="23">
        <f t="shared" si="6"/>
        <v>1507.4427318500002</v>
      </c>
      <c r="I395" s="943"/>
      <c r="J395" s="943"/>
      <c r="K395" s="943"/>
      <c r="L395" s="943"/>
      <c r="M395" s="943"/>
      <c r="N395" s="943"/>
      <c r="O395" s="943"/>
      <c r="P395" s="943"/>
      <c r="Q395" s="943"/>
      <c r="R395" s="943"/>
      <c r="S395" s="943"/>
    </row>
    <row r="396" spans="1:19" ht="12.75" customHeight="1" x14ac:dyDescent="0.25">
      <c r="A396" s="955">
        <v>5</v>
      </c>
      <c r="B396" s="955">
        <v>0</v>
      </c>
      <c r="C396" s="956" t="s">
        <v>2432</v>
      </c>
      <c r="D396" s="957" t="s">
        <v>1753</v>
      </c>
      <c r="E396" s="960"/>
      <c r="F396" s="961"/>
      <c r="G396" s="23">
        <v>331398848.32340002</v>
      </c>
      <c r="H396" s="23">
        <f t="shared" si="6"/>
        <v>331398.84832340002</v>
      </c>
      <c r="I396" s="943"/>
      <c r="J396" s="943"/>
      <c r="K396" s="943"/>
      <c r="L396" s="943"/>
      <c r="M396" s="943"/>
      <c r="N396" s="943"/>
      <c r="O396" s="943"/>
      <c r="P396" s="943"/>
      <c r="Q396" s="943"/>
      <c r="R396" s="943"/>
      <c r="S396" s="943"/>
    </row>
    <row r="397" spans="1:19" ht="12.75" customHeight="1" x14ac:dyDescent="0.25">
      <c r="A397" s="955">
        <v>5</v>
      </c>
      <c r="B397" s="955">
        <v>0</v>
      </c>
      <c r="C397" s="956" t="s">
        <v>2433</v>
      </c>
      <c r="D397" s="957" t="s">
        <v>1755</v>
      </c>
      <c r="E397" s="960"/>
      <c r="F397" s="961"/>
      <c r="G397" s="23">
        <v>7710128.8896500003</v>
      </c>
      <c r="H397" s="23">
        <f t="shared" si="6"/>
        <v>7710.12888965</v>
      </c>
      <c r="I397" s="943"/>
      <c r="J397" s="943"/>
      <c r="K397" s="943"/>
      <c r="L397" s="943"/>
      <c r="M397" s="943"/>
      <c r="N397" s="943"/>
      <c r="O397" s="943"/>
      <c r="P397" s="943"/>
      <c r="Q397" s="943"/>
      <c r="R397" s="943"/>
      <c r="S397" s="943"/>
    </row>
    <row r="398" spans="1:19" ht="12.75" customHeight="1" x14ac:dyDescent="0.25">
      <c r="A398" s="955">
        <v>5</v>
      </c>
      <c r="B398" s="955">
        <v>0</v>
      </c>
      <c r="C398" s="956" t="s">
        <v>2434</v>
      </c>
      <c r="D398" s="957" t="s">
        <v>1757</v>
      </c>
      <c r="E398" s="960"/>
      <c r="F398" s="961"/>
      <c r="G398" s="23">
        <v>50627060.116599999</v>
      </c>
      <c r="H398" s="23">
        <f t="shared" si="6"/>
        <v>50627.060116599998</v>
      </c>
      <c r="I398" s="943"/>
      <c r="J398" s="943"/>
      <c r="K398" s="943"/>
      <c r="L398" s="943"/>
      <c r="M398" s="943"/>
      <c r="N398" s="943"/>
      <c r="O398" s="943"/>
      <c r="P398" s="943"/>
      <c r="Q398" s="943"/>
      <c r="R398" s="943"/>
      <c r="S398" s="943"/>
    </row>
    <row r="399" spans="1:19" ht="12.75" customHeight="1" x14ac:dyDescent="0.25">
      <c r="A399" s="955">
        <v>5</v>
      </c>
      <c r="B399" s="955">
        <v>0</v>
      </c>
      <c r="C399" s="956" t="s">
        <v>2435</v>
      </c>
      <c r="D399" s="957" t="s">
        <v>1759</v>
      </c>
      <c r="E399" s="960"/>
      <c r="F399" s="961"/>
      <c r="G399" s="23">
        <v>2441391.8776500002</v>
      </c>
      <c r="H399" s="23">
        <f t="shared" si="6"/>
        <v>2441.39187765</v>
      </c>
      <c r="I399" s="943"/>
      <c r="J399" s="943"/>
      <c r="K399" s="943"/>
      <c r="L399" s="943"/>
      <c r="M399" s="943"/>
      <c r="N399" s="943"/>
      <c r="O399" s="943"/>
      <c r="P399" s="943"/>
      <c r="Q399" s="943"/>
      <c r="R399" s="943"/>
      <c r="S399" s="943"/>
    </row>
    <row r="400" spans="1:19" ht="12.75" customHeight="1" x14ac:dyDescent="0.25">
      <c r="A400" s="955">
        <v>5</v>
      </c>
      <c r="B400" s="955">
        <v>0</v>
      </c>
      <c r="C400" s="956" t="s">
        <v>2436</v>
      </c>
      <c r="D400" s="957" t="s">
        <v>1761</v>
      </c>
      <c r="E400" s="960"/>
      <c r="F400" s="961"/>
      <c r="G400" s="23">
        <v>386485.37070000003</v>
      </c>
      <c r="H400" s="23">
        <f t="shared" si="6"/>
        <v>386.48537070000003</v>
      </c>
      <c r="I400" s="943"/>
      <c r="J400" s="943"/>
      <c r="K400" s="943"/>
      <c r="L400" s="943"/>
      <c r="M400" s="943"/>
      <c r="N400" s="943"/>
      <c r="O400" s="943"/>
      <c r="P400" s="943"/>
      <c r="Q400" s="943"/>
      <c r="R400" s="943"/>
      <c r="S400" s="943"/>
    </row>
    <row r="401" spans="1:19" ht="12.75" customHeight="1" x14ac:dyDescent="0.25">
      <c r="A401" s="955">
        <v>5</v>
      </c>
      <c r="B401" s="955">
        <v>0</v>
      </c>
      <c r="C401" s="956" t="s">
        <v>2437</v>
      </c>
      <c r="D401" s="957" t="s">
        <v>1763</v>
      </c>
      <c r="E401" s="960"/>
      <c r="F401" s="961"/>
      <c r="G401" s="23">
        <v>913640.4486</v>
      </c>
      <c r="H401" s="23">
        <f t="shared" si="6"/>
        <v>913.64044860000001</v>
      </c>
      <c r="I401" s="943"/>
      <c r="J401" s="943"/>
      <c r="K401" s="943"/>
      <c r="L401" s="943"/>
      <c r="M401" s="943"/>
      <c r="N401" s="943"/>
      <c r="O401" s="943"/>
      <c r="P401" s="943"/>
      <c r="Q401" s="943"/>
      <c r="R401" s="943"/>
      <c r="S401" s="943"/>
    </row>
    <row r="402" spans="1:19" ht="12.75" customHeight="1" x14ac:dyDescent="0.25">
      <c r="A402" s="955">
        <v>5</v>
      </c>
      <c r="B402" s="955">
        <v>0</v>
      </c>
      <c r="C402" s="956" t="s">
        <v>2438</v>
      </c>
      <c r="D402" s="957" t="s">
        <v>1765</v>
      </c>
      <c r="E402" s="960"/>
      <c r="F402" s="961"/>
      <c r="G402" s="23">
        <v>165440.32449999999</v>
      </c>
      <c r="H402" s="23">
        <f t="shared" si="6"/>
        <v>165.44032449999997</v>
      </c>
      <c r="I402" s="943"/>
      <c r="J402" s="943"/>
      <c r="K402" s="943"/>
      <c r="L402" s="943"/>
      <c r="M402" s="943"/>
      <c r="N402" s="943"/>
      <c r="O402" s="943"/>
      <c r="P402" s="943"/>
      <c r="Q402" s="943"/>
      <c r="R402" s="943"/>
      <c r="S402" s="943"/>
    </row>
    <row r="403" spans="1:19" ht="12.75" customHeight="1" x14ac:dyDescent="0.25">
      <c r="A403" s="955">
        <v>5</v>
      </c>
      <c r="B403" s="955">
        <v>0</v>
      </c>
      <c r="C403" s="956" t="s">
        <v>2439</v>
      </c>
      <c r="D403" s="957" t="s">
        <v>1767</v>
      </c>
      <c r="E403" s="960"/>
      <c r="F403" s="961"/>
      <c r="G403" s="23">
        <v>13733584.369999999</v>
      </c>
      <c r="H403" s="23">
        <f t="shared" si="6"/>
        <v>13733.584369999999</v>
      </c>
      <c r="I403" s="943"/>
      <c r="J403" s="943"/>
      <c r="K403" s="943"/>
      <c r="L403" s="943"/>
      <c r="M403" s="943"/>
      <c r="N403" s="943"/>
      <c r="O403" s="943"/>
      <c r="P403" s="943"/>
      <c r="Q403" s="943"/>
      <c r="R403" s="943"/>
      <c r="S403" s="943"/>
    </row>
    <row r="404" spans="1:19" ht="12.75" customHeight="1" x14ac:dyDescent="0.25">
      <c r="A404" s="955">
        <v>3</v>
      </c>
      <c r="B404" s="955">
        <v>2</v>
      </c>
      <c r="C404" s="956" t="s">
        <v>104</v>
      </c>
      <c r="D404" s="957" t="s">
        <v>1782</v>
      </c>
      <c r="E404" s="960"/>
      <c r="F404" s="961"/>
      <c r="G404" s="23">
        <v>22604150</v>
      </c>
      <c r="H404" s="23">
        <f t="shared" si="6"/>
        <v>22604.15</v>
      </c>
      <c r="I404" s="943"/>
      <c r="J404" s="943"/>
      <c r="K404" s="943"/>
      <c r="L404" s="943"/>
      <c r="M404" s="943"/>
      <c r="N404" s="943"/>
      <c r="O404" s="943"/>
      <c r="P404" s="943"/>
      <c r="Q404" s="943"/>
      <c r="R404" s="943"/>
      <c r="S404" s="943"/>
    </row>
    <row r="405" spans="1:19" ht="12.75" customHeight="1" x14ac:dyDescent="0.25">
      <c r="A405" s="955">
        <v>4</v>
      </c>
      <c r="B405" s="955">
        <v>1</v>
      </c>
      <c r="C405" s="956" t="s">
        <v>2440</v>
      </c>
      <c r="D405" s="957" t="s">
        <v>1784</v>
      </c>
      <c r="E405" s="960"/>
      <c r="F405" s="961"/>
      <c r="G405" s="23">
        <v>22604150</v>
      </c>
      <c r="H405" s="23">
        <f t="shared" si="6"/>
        <v>22604.15</v>
      </c>
      <c r="I405" s="943"/>
      <c r="J405" s="943"/>
      <c r="K405" s="943"/>
      <c r="L405" s="943"/>
      <c r="M405" s="943"/>
      <c r="N405" s="943"/>
      <c r="O405" s="943"/>
      <c r="P405" s="943"/>
      <c r="Q405" s="943"/>
      <c r="R405" s="943"/>
      <c r="S405" s="943"/>
    </row>
    <row r="406" spans="1:19" ht="12.75" customHeight="1" x14ac:dyDescent="0.25">
      <c r="A406" s="955">
        <v>5</v>
      </c>
      <c r="B406" s="955">
        <v>0</v>
      </c>
      <c r="C406" s="956" t="s">
        <v>2441</v>
      </c>
      <c r="D406" s="957" t="s">
        <v>1786</v>
      </c>
      <c r="E406" s="960"/>
      <c r="F406" s="961"/>
      <c r="G406" s="23">
        <v>10296000</v>
      </c>
      <c r="H406" s="23">
        <f t="shared" si="6"/>
        <v>10296</v>
      </c>
      <c r="I406" s="943"/>
      <c r="J406" s="943"/>
      <c r="K406" s="943"/>
      <c r="L406" s="943"/>
      <c r="M406" s="943"/>
      <c r="N406" s="943"/>
      <c r="O406" s="943"/>
      <c r="P406" s="943"/>
      <c r="Q406" s="943"/>
      <c r="R406" s="943"/>
      <c r="S406" s="943"/>
    </row>
    <row r="407" spans="1:19" ht="12.75" customHeight="1" x14ac:dyDescent="0.25">
      <c r="A407" s="955">
        <v>5</v>
      </c>
      <c r="B407" s="955">
        <v>0</v>
      </c>
      <c r="C407" s="956" t="s">
        <v>2442</v>
      </c>
      <c r="D407" s="957" t="s">
        <v>1788</v>
      </c>
      <c r="E407" s="960"/>
      <c r="F407" s="961"/>
      <c r="G407" s="23">
        <v>962000</v>
      </c>
      <c r="H407" s="23">
        <f t="shared" si="6"/>
        <v>962</v>
      </c>
      <c r="I407" s="943"/>
      <c r="J407" s="943"/>
      <c r="K407" s="943"/>
      <c r="L407" s="943"/>
      <c r="M407" s="943"/>
      <c r="N407" s="943"/>
      <c r="O407" s="943"/>
      <c r="P407" s="943"/>
      <c r="Q407" s="943"/>
      <c r="R407" s="943"/>
      <c r="S407" s="943"/>
    </row>
    <row r="408" spans="1:19" ht="12.75" customHeight="1" x14ac:dyDescent="0.25">
      <c r="A408" s="955">
        <v>5</v>
      </c>
      <c r="B408" s="955">
        <v>0</v>
      </c>
      <c r="C408" s="956" t="s">
        <v>2443</v>
      </c>
      <c r="D408" s="957" t="s">
        <v>1790</v>
      </c>
      <c r="E408" s="960"/>
      <c r="F408" s="961"/>
      <c r="G408" s="23">
        <v>8933900</v>
      </c>
      <c r="H408" s="23">
        <f t="shared" si="6"/>
        <v>8933.9</v>
      </c>
      <c r="I408" s="943"/>
      <c r="J408" s="943"/>
      <c r="K408" s="943"/>
      <c r="L408" s="943"/>
      <c r="M408" s="943"/>
      <c r="N408" s="943"/>
      <c r="O408" s="943"/>
      <c r="P408" s="943"/>
      <c r="Q408" s="943"/>
      <c r="R408" s="943"/>
      <c r="S408" s="943"/>
    </row>
    <row r="409" spans="1:19" ht="12.75" customHeight="1" x14ac:dyDescent="0.25">
      <c r="A409" s="955">
        <v>5</v>
      </c>
      <c r="B409" s="955">
        <v>0</v>
      </c>
      <c r="C409" s="956" t="s">
        <v>2444</v>
      </c>
      <c r="D409" s="957" t="s">
        <v>1792</v>
      </c>
      <c r="E409" s="960"/>
      <c r="F409" s="961"/>
      <c r="G409" s="23">
        <v>1590000</v>
      </c>
      <c r="H409" s="23">
        <f t="shared" si="6"/>
        <v>1590</v>
      </c>
      <c r="I409" s="943"/>
      <c r="J409" s="943"/>
      <c r="K409" s="943"/>
      <c r="L409" s="943"/>
      <c r="M409" s="943"/>
      <c r="N409" s="943"/>
      <c r="O409" s="943"/>
      <c r="P409" s="943"/>
      <c r="Q409" s="943"/>
      <c r="R409" s="943"/>
      <c r="S409" s="943"/>
    </row>
    <row r="410" spans="1:19" ht="12.75" customHeight="1" x14ac:dyDescent="0.25">
      <c r="A410" s="955">
        <v>5</v>
      </c>
      <c r="B410" s="955">
        <v>0</v>
      </c>
      <c r="C410" s="956" t="s">
        <v>2445</v>
      </c>
      <c r="D410" s="957" t="s">
        <v>1794</v>
      </c>
      <c r="E410" s="960"/>
      <c r="F410" s="961"/>
      <c r="G410" s="23">
        <v>320000</v>
      </c>
      <c r="H410" s="23">
        <f t="shared" si="6"/>
        <v>320</v>
      </c>
      <c r="I410" s="943"/>
      <c r="J410" s="943"/>
      <c r="K410" s="943"/>
      <c r="L410" s="943"/>
      <c r="M410" s="943"/>
      <c r="N410" s="943"/>
      <c r="O410" s="943"/>
      <c r="P410" s="943"/>
      <c r="Q410" s="943"/>
      <c r="R410" s="943"/>
      <c r="S410" s="943"/>
    </row>
    <row r="411" spans="1:19" ht="12.75" customHeight="1" x14ac:dyDescent="0.25">
      <c r="A411" s="955">
        <v>5</v>
      </c>
      <c r="B411" s="955">
        <v>0</v>
      </c>
      <c r="C411" s="956" t="s">
        <v>2446</v>
      </c>
      <c r="D411" s="957" t="s">
        <v>1797</v>
      </c>
      <c r="E411" s="960"/>
      <c r="F411" s="961"/>
      <c r="G411" s="23">
        <v>502250</v>
      </c>
      <c r="H411" s="23">
        <f t="shared" si="6"/>
        <v>502.25</v>
      </c>
      <c r="I411" s="943"/>
      <c r="J411" s="943"/>
      <c r="K411" s="943"/>
      <c r="L411" s="943"/>
      <c r="M411" s="943"/>
      <c r="N411" s="943"/>
      <c r="O411" s="943"/>
      <c r="P411" s="943"/>
      <c r="Q411" s="943"/>
      <c r="R411" s="943"/>
      <c r="S411" s="943"/>
    </row>
    <row r="412" spans="1:19" ht="12.75" customHeight="1" x14ac:dyDescent="0.25">
      <c r="A412" s="955">
        <v>3</v>
      </c>
      <c r="B412" s="955">
        <v>2</v>
      </c>
      <c r="C412" s="956" t="s">
        <v>108</v>
      </c>
      <c r="D412" s="957" t="s">
        <v>1798</v>
      </c>
      <c r="E412" s="960"/>
      <c r="F412" s="961"/>
      <c r="G412" s="23">
        <v>5900000</v>
      </c>
      <c r="H412" s="23">
        <f t="shared" si="6"/>
        <v>5900</v>
      </c>
      <c r="I412" s="943"/>
      <c r="J412" s="943"/>
      <c r="K412" s="943"/>
      <c r="L412" s="943"/>
      <c r="M412" s="943"/>
      <c r="N412" s="943"/>
      <c r="O412" s="943"/>
      <c r="P412" s="943"/>
      <c r="Q412" s="943"/>
      <c r="R412" s="943"/>
      <c r="S412" s="943"/>
    </row>
    <row r="413" spans="1:19" ht="12.75" customHeight="1" x14ac:dyDescent="0.25">
      <c r="A413" s="955">
        <v>4</v>
      </c>
      <c r="B413" s="955">
        <v>1</v>
      </c>
      <c r="C413" s="956" t="s">
        <v>2447</v>
      </c>
      <c r="D413" s="957" t="s">
        <v>1800</v>
      </c>
      <c r="E413" s="960"/>
      <c r="F413" s="961"/>
      <c r="G413" s="23">
        <v>5900000</v>
      </c>
      <c r="H413" s="23">
        <f t="shared" si="6"/>
        <v>5900</v>
      </c>
      <c r="I413" s="943"/>
      <c r="J413" s="943"/>
      <c r="K413" s="943"/>
      <c r="L413" s="943"/>
      <c r="M413" s="943"/>
      <c r="N413" s="943"/>
      <c r="O413" s="943"/>
      <c r="P413" s="943"/>
      <c r="Q413" s="943"/>
      <c r="R413" s="943"/>
      <c r="S413" s="943"/>
    </row>
    <row r="414" spans="1:19" ht="12.75" customHeight="1" x14ac:dyDescent="0.25">
      <c r="A414" s="955">
        <v>5</v>
      </c>
      <c r="B414" s="955">
        <v>0</v>
      </c>
      <c r="C414" s="956" t="s">
        <v>2448</v>
      </c>
      <c r="D414" s="957" t="s">
        <v>1802</v>
      </c>
      <c r="E414" s="960"/>
      <c r="F414" s="961"/>
      <c r="G414" s="23">
        <v>5900000</v>
      </c>
      <c r="H414" s="23">
        <f t="shared" si="6"/>
        <v>5900</v>
      </c>
      <c r="I414" s="943"/>
      <c r="J414" s="943"/>
      <c r="K414" s="943"/>
      <c r="L414" s="943"/>
      <c r="M414" s="943"/>
      <c r="N414" s="943"/>
      <c r="O414" s="943"/>
      <c r="P414" s="943"/>
      <c r="Q414" s="943"/>
      <c r="R414" s="943"/>
      <c r="S414" s="943"/>
    </row>
    <row r="415" spans="1:19" ht="12.75" customHeight="1" x14ac:dyDescent="0.25">
      <c r="A415" s="955">
        <v>2</v>
      </c>
      <c r="B415" s="955">
        <v>3</v>
      </c>
      <c r="C415" s="956" t="s">
        <v>1814</v>
      </c>
      <c r="D415" s="957" t="s">
        <v>1815</v>
      </c>
      <c r="E415" s="960"/>
      <c r="F415" s="961"/>
      <c r="G415" s="23">
        <v>348407520</v>
      </c>
      <c r="H415" s="23">
        <f t="shared" si="6"/>
        <v>348407.52</v>
      </c>
      <c r="I415" s="943"/>
      <c r="J415" s="943"/>
      <c r="K415" s="943"/>
      <c r="L415" s="943"/>
      <c r="M415" s="943"/>
      <c r="N415" s="943"/>
      <c r="O415" s="943"/>
      <c r="P415" s="943"/>
      <c r="Q415" s="943"/>
      <c r="R415" s="943"/>
      <c r="S415" s="943"/>
    </row>
    <row r="416" spans="1:19" ht="12.75" customHeight="1" x14ac:dyDescent="0.25">
      <c r="A416" s="955">
        <v>3</v>
      </c>
      <c r="B416" s="955">
        <v>2</v>
      </c>
      <c r="C416" s="956" t="s">
        <v>110</v>
      </c>
      <c r="D416" s="957" t="s">
        <v>1833</v>
      </c>
      <c r="E416" s="960"/>
      <c r="F416" s="961"/>
      <c r="G416" s="23">
        <v>59269000</v>
      </c>
      <c r="H416" s="23">
        <f t="shared" si="6"/>
        <v>59269</v>
      </c>
      <c r="I416" s="943"/>
      <c r="J416" s="943"/>
      <c r="K416" s="943"/>
      <c r="L416" s="943"/>
      <c r="M416" s="943"/>
      <c r="N416" s="943"/>
      <c r="O416" s="943"/>
      <c r="P416" s="943"/>
      <c r="Q416" s="943"/>
      <c r="R416" s="943"/>
      <c r="S416" s="943"/>
    </row>
    <row r="417" spans="1:19" ht="12.75" customHeight="1" x14ac:dyDescent="0.25">
      <c r="A417" s="955">
        <v>4</v>
      </c>
      <c r="B417" s="955">
        <v>1</v>
      </c>
      <c r="C417" s="956" t="s">
        <v>2449</v>
      </c>
      <c r="D417" s="957" t="s">
        <v>1835</v>
      </c>
      <c r="E417" s="960"/>
      <c r="F417" s="961"/>
      <c r="G417" s="23">
        <v>59269000</v>
      </c>
      <c r="H417" s="23">
        <f t="shared" si="6"/>
        <v>59269</v>
      </c>
      <c r="I417" s="943"/>
      <c r="J417" s="943"/>
      <c r="K417" s="943"/>
      <c r="L417" s="943"/>
      <c r="M417" s="943"/>
      <c r="N417" s="943"/>
      <c r="O417" s="943"/>
      <c r="P417" s="943"/>
      <c r="Q417" s="943"/>
      <c r="R417" s="943"/>
      <c r="S417" s="943"/>
    </row>
    <row r="418" spans="1:19" ht="12.75" customHeight="1" x14ac:dyDescent="0.25">
      <c r="A418" s="955">
        <v>5</v>
      </c>
      <c r="B418" s="955">
        <v>0</v>
      </c>
      <c r="C418" s="956" t="s">
        <v>2450</v>
      </c>
      <c r="D418" s="957" t="s">
        <v>1837</v>
      </c>
      <c r="E418" s="960"/>
      <c r="F418" s="961"/>
      <c r="G418" s="23">
        <v>14997000</v>
      </c>
      <c r="H418" s="23">
        <f t="shared" si="6"/>
        <v>14997</v>
      </c>
      <c r="I418" s="943"/>
      <c r="J418" s="943"/>
      <c r="K418" s="943"/>
      <c r="L418" s="943"/>
      <c r="M418" s="943"/>
      <c r="N418" s="943"/>
      <c r="O418" s="943"/>
      <c r="P418" s="943"/>
      <c r="Q418" s="943"/>
      <c r="R418" s="943"/>
      <c r="S418" s="943"/>
    </row>
    <row r="419" spans="1:19" ht="12.75" customHeight="1" x14ac:dyDescent="0.25">
      <c r="A419" s="955">
        <v>5</v>
      </c>
      <c r="B419" s="955">
        <v>0</v>
      </c>
      <c r="C419" s="956" t="s">
        <v>2451</v>
      </c>
      <c r="D419" s="957" t="s">
        <v>1839</v>
      </c>
      <c r="E419" s="960"/>
      <c r="F419" s="961"/>
      <c r="G419" s="23">
        <v>43878000</v>
      </c>
      <c r="H419" s="23">
        <f t="shared" si="6"/>
        <v>43878</v>
      </c>
      <c r="I419" s="943"/>
      <c r="J419" s="943"/>
      <c r="K419" s="943"/>
      <c r="L419" s="943"/>
      <c r="M419" s="943"/>
      <c r="N419" s="943"/>
      <c r="O419" s="943"/>
      <c r="P419" s="943"/>
      <c r="Q419" s="943"/>
      <c r="R419" s="943"/>
      <c r="S419" s="943"/>
    </row>
    <row r="420" spans="1:19" ht="12.75" customHeight="1" x14ac:dyDescent="0.25">
      <c r="A420" s="955">
        <v>5</v>
      </c>
      <c r="B420" s="955">
        <v>0</v>
      </c>
      <c r="C420" s="956" t="s">
        <v>2452</v>
      </c>
      <c r="D420" s="957" t="s">
        <v>1841</v>
      </c>
      <c r="E420" s="960"/>
      <c r="F420" s="961"/>
      <c r="G420" s="23">
        <v>374000</v>
      </c>
      <c r="H420" s="23">
        <f t="shared" si="6"/>
        <v>374</v>
      </c>
      <c r="I420" s="943"/>
      <c r="J420" s="943"/>
      <c r="K420" s="943"/>
      <c r="L420" s="943"/>
      <c r="M420" s="943"/>
      <c r="N420" s="943"/>
      <c r="O420" s="943"/>
      <c r="P420" s="943"/>
      <c r="Q420" s="943"/>
      <c r="R420" s="943"/>
      <c r="S420" s="943"/>
    </row>
    <row r="421" spans="1:19" ht="12.75" customHeight="1" x14ac:dyDescent="0.25">
      <c r="A421" s="955">
        <v>5</v>
      </c>
      <c r="B421" s="955">
        <v>0</v>
      </c>
      <c r="C421" s="956" t="s">
        <v>2453</v>
      </c>
      <c r="D421" s="957" t="s">
        <v>1843</v>
      </c>
      <c r="E421" s="960"/>
      <c r="F421" s="961"/>
      <c r="G421" s="23">
        <v>20000</v>
      </c>
      <c r="H421" s="23">
        <f t="shared" si="6"/>
        <v>20</v>
      </c>
      <c r="I421" s="943"/>
      <c r="J421" s="943"/>
      <c r="K421" s="943"/>
      <c r="L421" s="943"/>
      <c r="M421" s="943"/>
      <c r="N421" s="943"/>
      <c r="O421" s="943"/>
      <c r="P421" s="943"/>
      <c r="Q421" s="943"/>
      <c r="R421" s="943"/>
      <c r="S421" s="943"/>
    </row>
    <row r="422" spans="1:19" ht="12.75" customHeight="1" x14ac:dyDescent="0.25">
      <c r="A422" s="955">
        <v>3</v>
      </c>
      <c r="B422" s="955">
        <v>2</v>
      </c>
      <c r="C422" s="956" t="s">
        <v>111</v>
      </c>
      <c r="D422" s="957" t="s">
        <v>1852</v>
      </c>
      <c r="E422" s="960"/>
      <c r="F422" s="961"/>
      <c r="G422" s="23">
        <v>13281122</v>
      </c>
      <c r="H422" s="23">
        <f t="shared" si="6"/>
        <v>13281.121999999999</v>
      </c>
      <c r="I422" s="943"/>
      <c r="J422" s="943"/>
      <c r="K422" s="943"/>
      <c r="L422" s="943"/>
      <c r="M422" s="943"/>
      <c r="N422" s="943"/>
      <c r="O422" s="943"/>
      <c r="P422" s="943"/>
      <c r="Q422" s="943"/>
      <c r="R422" s="943"/>
      <c r="S422" s="943"/>
    </row>
    <row r="423" spans="1:19" ht="12.75" customHeight="1" x14ac:dyDescent="0.25">
      <c r="A423" s="955">
        <v>4</v>
      </c>
      <c r="B423" s="955">
        <v>1</v>
      </c>
      <c r="C423" s="956" t="s">
        <v>2454</v>
      </c>
      <c r="D423" s="957" t="s">
        <v>1858</v>
      </c>
      <c r="E423" s="960"/>
      <c r="F423" s="961"/>
      <c r="G423" s="23">
        <v>2500000</v>
      </c>
      <c r="H423" s="23">
        <f t="shared" si="6"/>
        <v>2500</v>
      </c>
      <c r="I423" s="943"/>
      <c r="J423" s="943"/>
      <c r="K423" s="943"/>
      <c r="L423" s="943"/>
      <c r="M423" s="943"/>
      <c r="N423" s="943"/>
      <c r="O423" s="943"/>
      <c r="P423" s="943"/>
      <c r="Q423" s="943"/>
      <c r="R423" s="943"/>
      <c r="S423" s="943"/>
    </row>
    <row r="424" spans="1:19" ht="12.75" customHeight="1" x14ac:dyDescent="0.25">
      <c r="A424" s="955">
        <v>5</v>
      </c>
      <c r="B424" s="955">
        <v>0</v>
      </c>
      <c r="C424" s="956" t="s">
        <v>2455</v>
      </c>
      <c r="D424" s="957" t="s">
        <v>1860</v>
      </c>
      <c r="E424" s="960"/>
      <c r="F424" s="961"/>
      <c r="G424" s="23">
        <v>2500000</v>
      </c>
      <c r="H424" s="23">
        <f t="shared" si="6"/>
        <v>2500</v>
      </c>
      <c r="I424" s="943"/>
      <c r="J424" s="943"/>
      <c r="K424" s="943"/>
      <c r="L424" s="943"/>
      <c r="M424" s="943"/>
      <c r="N424" s="943"/>
      <c r="O424" s="943"/>
      <c r="P424" s="943"/>
      <c r="Q424" s="943"/>
      <c r="R424" s="943"/>
      <c r="S424" s="943"/>
    </row>
    <row r="425" spans="1:19" ht="12.75" customHeight="1" x14ac:dyDescent="0.25">
      <c r="A425" s="955">
        <v>4</v>
      </c>
      <c r="B425" s="955">
        <v>1</v>
      </c>
      <c r="C425" s="956" t="s">
        <v>2456</v>
      </c>
      <c r="D425" s="957" t="s">
        <v>1862</v>
      </c>
      <c r="E425" s="960"/>
      <c r="F425" s="961"/>
      <c r="G425" s="23">
        <v>10781122</v>
      </c>
      <c r="H425" s="23">
        <f t="shared" si="6"/>
        <v>10781.121999999999</v>
      </c>
      <c r="I425" s="943"/>
      <c r="J425" s="943"/>
      <c r="K425" s="943"/>
      <c r="L425" s="943"/>
      <c r="M425" s="943"/>
      <c r="N425" s="943"/>
      <c r="O425" s="943"/>
      <c r="P425" s="943"/>
      <c r="Q425" s="943"/>
      <c r="R425" s="943"/>
      <c r="S425" s="943"/>
    </row>
    <row r="426" spans="1:19" ht="12.75" customHeight="1" x14ac:dyDescent="0.25">
      <c r="A426" s="955">
        <v>5</v>
      </c>
      <c r="B426" s="955">
        <v>0</v>
      </c>
      <c r="C426" s="956" t="s">
        <v>2457</v>
      </c>
      <c r="D426" s="957" t="s">
        <v>1864</v>
      </c>
      <c r="E426" s="960"/>
      <c r="F426" s="961"/>
      <c r="G426" s="23">
        <v>4505330</v>
      </c>
      <c r="H426" s="23">
        <f t="shared" si="6"/>
        <v>4505.33</v>
      </c>
      <c r="I426" s="943"/>
      <c r="J426" s="943"/>
      <c r="K426" s="943"/>
      <c r="L426" s="943"/>
      <c r="M426" s="943"/>
      <c r="N426" s="943"/>
      <c r="O426" s="943"/>
      <c r="P426" s="943"/>
      <c r="Q426" s="943"/>
      <c r="R426" s="943"/>
      <c r="S426" s="943"/>
    </row>
    <row r="427" spans="1:19" ht="12.75" customHeight="1" x14ac:dyDescent="0.25">
      <c r="A427" s="955">
        <v>5</v>
      </c>
      <c r="B427" s="955">
        <v>0</v>
      </c>
      <c r="C427" s="956" t="s">
        <v>2458</v>
      </c>
      <c r="D427" s="957" t="s">
        <v>1866</v>
      </c>
      <c r="E427" s="960"/>
      <c r="F427" s="961"/>
      <c r="G427" s="23">
        <v>6275792</v>
      </c>
      <c r="H427" s="23">
        <f t="shared" si="6"/>
        <v>6275.7920000000004</v>
      </c>
      <c r="I427" s="943"/>
      <c r="J427" s="943"/>
      <c r="K427" s="943"/>
      <c r="L427" s="943"/>
      <c r="M427" s="943"/>
      <c r="N427" s="943"/>
      <c r="O427" s="943"/>
      <c r="P427" s="943"/>
      <c r="Q427" s="943"/>
      <c r="R427" s="943"/>
      <c r="S427" s="943"/>
    </row>
    <row r="428" spans="1:19" ht="12.75" customHeight="1" x14ac:dyDescent="0.25">
      <c r="A428" s="955">
        <v>3</v>
      </c>
      <c r="B428" s="955">
        <v>2</v>
      </c>
      <c r="C428" s="956" t="s">
        <v>113</v>
      </c>
      <c r="D428" s="957" t="s">
        <v>1869</v>
      </c>
      <c r="E428" s="960"/>
      <c r="F428" s="961"/>
      <c r="G428" s="23">
        <v>275857398</v>
      </c>
      <c r="H428" s="23">
        <f t="shared" si="6"/>
        <v>275857.39799999999</v>
      </c>
      <c r="I428" s="943"/>
      <c r="J428" s="943"/>
      <c r="K428" s="943"/>
      <c r="L428" s="943"/>
      <c r="M428" s="943"/>
      <c r="N428" s="943"/>
      <c r="O428" s="943"/>
      <c r="P428" s="943"/>
      <c r="Q428" s="943"/>
      <c r="R428" s="943"/>
      <c r="S428" s="943"/>
    </row>
    <row r="429" spans="1:19" ht="12.75" customHeight="1" x14ac:dyDescent="0.25">
      <c r="A429" s="955">
        <v>4</v>
      </c>
      <c r="B429" s="955">
        <v>1</v>
      </c>
      <c r="C429" s="956" t="s">
        <v>2459</v>
      </c>
      <c r="D429" s="957" t="s">
        <v>1876</v>
      </c>
      <c r="E429" s="960"/>
      <c r="F429" s="961"/>
      <c r="G429" s="23">
        <v>17109449</v>
      </c>
      <c r="H429" s="23">
        <f t="shared" si="6"/>
        <v>17109.449000000001</v>
      </c>
      <c r="I429" s="943"/>
      <c r="J429" s="943"/>
      <c r="K429" s="943"/>
      <c r="L429" s="943"/>
      <c r="M429" s="943"/>
      <c r="N429" s="943"/>
      <c r="O429" s="943"/>
      <c r="P429" s="943"/>
      <c r="Q429" s="943"/>
      <c r="R429" s="943"/>
      <c r="S429" s="943"/>
    </row>
    <row r="430" spans="1:19" ht="12.75" customHeight="1" x14ac:dyDescent="0.25">
      <c r="A430" s="955">
        <v>5</v>
      </c>
      <c r="B430" s="955">
        <v>0</v>
      </c>
      <c r="C430" s="956" t="s">
        <v>2460</v>
      </c>
      <c r="D430" s="957" t="s">
        <v>1880</v>
      </c>
      <c r="E430" s="960"/>
      <c r="F430" s="961"/>
      <c r="G430" s="23">
        <v>5000000</v>
      </c>
      <c r="H430" s="23">
        <f t="shared" si="6"/>
        <v>5000</v>
      </c>
      <c r="I430" s="943"/>
      <c r="J430" s="943"/>
      <c r="K430" s="943"/>
      <c r="L430" s="943"/>
      <c r="M430" s="943"/>
      <c r="N430" s="943"/>
      <c r="O430" s="943"/>
      <c r="P430" s="943"/>
      <c r="Q430" s="943"/>
      <c r="R430" s="943"/>
      <c r="S430" s="943"/>
    </row>
    <row r="431" spans="1:19" ht="12.75" customHeight="1" x14ac:dyDescent="0.25">
      <c r="A431" s="955">
        <v>5</v>
      </c>
      <c r="B431" s="955">
        <v>0</v>
      </c>
      <c r="C431" s="956" t="s">
        <v>2461</v>
      </c>
      <c r="D431" s="957" t="s">
        <v>1883</v>
      </c>
      <c r="E431" s="960"/>
      <c r="F431" s="961"/>
      <c r="G431" s="23">
        <v>11192000</v>
      </c>
      <c r="H431" s="23">
        <f t="shared" si="6"/>
        <v>11192</v>
      </c>
      <c r="I431" s="943"/>
      <c r="J431" s="943"/>
      <c r="K431" s="943"/>
      <c r="L431" s="943"/>
      <c r="M431" s="943"/>
      <c r="N431" s="943"/>
      <c r="O431" s="943"/>
      <c r="P431" s="943"/>
      <c r="Q431" s="943"/>
      <c r="R431" s="943"/>
      <c r="S431" s="943"/>
    </row>
    <row r="432" spans="1:19" ht="12.75" customHeight="1" x14ac:dyDescent="0.25">
      <c r="A432" s="955">
        <v>5</v>
      </c>
      <c r="B432" s="955">
        <v>0</v>
      </c>
      <c r="C432" s="956" t="s">
        <v>2462</v>
      </c>
      <c r="D432" s="957" t="s">
        <v>1889</v>
      </c>
      <c r="E432" s="960"/>
      <c r="F432" s="961"/>
      <c r="G432" s="23">
        <v>917449</v>
      </c>
      <c r="H432" s="23">
        <f t="shared" si="6"/>
        <v>917.44899999999996</v>
      </c>
      <c r="I432" s="943"/>
      <c r="J432" s="943"/>
      <c r="K432" s="943"/>
      <c r="L432" s="943"/>
      <c r="M432" s="943"/>
      <c r="N432" s="943"/>
      <c r="O432" s="943"/>
      <c r="P432" s="943"/>
      <c r="Q432" s="943"/>
      <c r="R432" s="943"/>
      <c r="S432" s="943"/>
    </row>
    <row r="433" spans="1:19" ht="12.75" customHeight="1" x14ac:dyDescent="0.25">
      <c r="A433" s="955">
        <v>4</v>
      </c>
      <c r="B433" s="955">
        <v>1</v>
      </c>
      <c r="C433" s="956" t="s">
        <v>2463</v>
      </c>
      <c r="D433" s="957" t="s">
        <v>1895</v>
      </c>
      <c r="E433" s="960"/>
      <c r="F433" s="961"/>
      <c r="G433" s="23">
        <v>130500000</v>
      </c>
      <c r="H433" s="23">
        <f t="shared" si="6"/>
        <v>130500</v>
      </c>
      <c r="I433" s="943"/>
      <c r="J433" s="943"/>
      <c r="K433" s="943"/>
      <c r="L433" s="943"/>
      <c r="M433" s="943"/>
      <c r="N433" s="943"/>
      <c r="O433" s="943"/>
      <c r="P433" s="943"/>
      <c r="Q433" s="943"/>
      <c r="R433" s="943"/>
      <c r="S433" s="943"/>
    </row>
    <row r="434" spans="1:19" ht="12.75" customHeight="1" x14ac:dyDescent="0.25">
      <c r="A434" s="955">
        <v>5</v>
      </c>
      <c r="B434" s="955">
        <v>0</v>
      </c>
      <c r="C434" s="956" t="s">
        <v>2464</v>
      </c>
      <c r="D434" s="957" t="s">
        <v>1898</v>
      </c>
      <c r="E434" s="960"/>
      <c r="F434" s="961"/>
      <c r="G434" s="23">
        <v>50000000</v>
      </c>
      <c r="H434" s="23">
        <f t="shared" si="6"/>
        <v>50000</v>
      </c>
      <c r="I434" s="943"/>
      <c r="J434" s="943"/>
      <c r="K434" s="943"/>
      <c r="L434" s="943"/>
      <c r="M434" s="943"/>
      <c r="N434" s="943"/>
      <c r="O434" s="943"/>
      <c r="P434" s="943"/>
      <c r="Q434" s="943"/>
      <c r="R434" s="943"/>
      <c r="S434" s="943"/>
    </row>
    <row r="435" spans="1:19" ht="12.75" customHeight="1" x14ac:dyDescent="0.25">
      <c r="A435" s="955">
        <v>5</v>
      </c>
      <c r="B435" s="955">
        <v>0</v>
      </c>
      <c r="C435" s="956" t="s">
        <v>2465</v>
      </c>
      <c r="D435" s="957" t="s">
        <v>1900</v>
      </c>
      <c r="E435" s="960"/>
      <c r="F435" s="961"/>
      <c r="G435" s="23">
        <v>60000000</v>
      </c>
      <c r="H435" s="23">
        <f t="shared" si="6"/>
        <v>60000</v>
      </c>
      <c r="I435" s="943"/>
      <c r="J435" s="943"/>
      <c r="K435" s="943"/>
      <c r="L435" s="943"/>
      <c r="M435" s="943"/>
      <c r="N435" s="943"/>
      <c r="O435" s="943"/>
      <c r="P435" s="943"/>
      <c r="Q435" s="943"/>
      <c r="R435" s="943"/>
      <c r="S435" s="943"/>
    </row>
    <row r="436" spans="1:19" ht="12.75" customHeight="1" x14ac:dyDescent="0.25">
      <c r="A436" s="955">
        <v>5</v>
      </c>
      <c r="B436" s="955">
        <v>0</v>
      </c>
      <c r="C436" s="956" t="s">
        <v>2466</v>
      </c>
      <c r="D436" s="957" t="s">
        <v>1902</v>
      </c>
      <c r="E436" s="960"/>
      <c r="F436" s="961"/>
      <c r="G436" s="23">
        <v>20000000</v>
      </c>
      <c r="H436" s="23">
        <f t="shared" si="6"/>
        <v>20000</v>
      </c>
      <c r="I436" s="943"/>
      <c r="J436" s="943"/>
      <c r="K436" s="943"/>
      <c r="L436" s="943"/>
      <c r="M436" s="943"/>
      <c r="N436" s="943"/>
      <c r="O436" s="943"/>
      <c r="P436" s="943"/>
      <c r="Q436" s="943"/>
      <c r="R436" s="943"/>
      <c r="S436" s="943"/>
    </row>
    <row r="437" spans="1:19" ht="12.75" customHeight="1" x14ac:dyDescent="0.25">
      <c r="A437" s="955">
        <v>5</v>
      </c>
      <c r="B437" s="955">
        <v>0</v>
      </c>
      <c r="C437" s="956" t="s">
        <v>2467</v>
      </c>
      <c r="D437" s="957" t="s">
        <v>1904</v>
      </c>
      <c r="E437" s="960"/>
      <c r="F437" s="961"/>
      <c r="G437" s="23">
        <v>500000</v>
      </c>
      <c r="H437" s="23">
        <f t="shared" ref="H437:H487" si="7">+G437/1000</f>
        <v>500</v>
      </c>
      <c r="I437" s="943"/>
      <c r="J437" s="943"/>
      <c r="K437" s="943"/>
      <c r="L437" s="943"/>
      <c r="M437" s="943"/>
      <c r="N437" s="943"/>
      <c r="O437" s="943"/>
      <c r="P437" s="943"/>
      <c r="Q437" s="943"/>
      <c r="R437" s="943"/>
      <c r="S437" s="943"/>
    </row>
    <row r="438" spans="1:19" ht="12.75" customHeight="1" x14ac:dyDescent="0.25">
      <c r="A438" s="955">
        <v>4</v>
      </c>
      <c r="B438" s="955">
        <v>1</v>
      </c>
      <c r="C438" s="956" t="s">
        <v>2468</v>
      </c>
      <c r="D438" s="957" t="s">
        <v>1906</v>
      </c>
      <c r="E438" s="960"/>
      <c r="F438" s="961"/>
      <c r="G438" s="23">
        <v>120892949</v>
      </c>
      <c r="H438" s="23">
        <f t="shared" si="7"/>
        <v>120892.94899999999</v>
      </c>
      <c r="I438" s="943"/>
      <c r="J438" s="943"/>
      <c r="K438" s="943"/>
      <c r="L438" s="943"/>
      <c r="M438" s="943"/>
      <c r="N438" s="943"/>
      <c r="O438" s="943"/>
      <c r="P438" s="943"/>
      <c r="Q438" s="943"/>
      <c r="R438" s="943"/>
      <c r="S438" s="943"/>
    </row>
    <row r="439" spans="1:19" ht="12.75" customHeight="1" x14ac:dyDescent="0.25">
      <c r="A439" s="955">
        <v>5</v>
      </c>
      <c r="B439" s="955">
        <v>0</v>
      </c>
      <c r="C439" s="956" t="s">
        <v>2469</v>
      </c>
      <c r="D439" s="957" t="s">
        <v>1908</v>
      </c>
      <c r="E439" s="960"/>
      <c r="F439" s="961"/>
      <c r="G439" s="23">
        <v>230000</v>
      </c>
      <c r="H439" s="23">
        <f t="shared" si="7"/>
        <v>230</v>
      </c>
      <c r="I439" s="943"/>
      <c r="J439" s="943"/>
      <c r="K439" s="943"/>
      <c r="L439" s="943"/>
      <c r="M439" s="943"/>
      <c r="N439" s="943"/>
      <c r="O439" s="943"/>
      <c r="P439" s="943"/>
      <c r="Q439" s="943"/>
      <c r="R439" s="943"/>
      <c r="S439" s="943"/>
    </row>
    <row r="440" spans="1:19" ht="12.75" customHeight="1" x14ac:dyDescent="0.25">
      <c r="A440" s="955">
        <v>5</v>
      </c>
      <c r="B440" s="955">
        <v>0</v>
      </c>
      <c r="C440" s="956" t="s">
        <v>2470</v>
      </c>
      <c r="D440" s="957" t="s">
        <v>1912</v>
      </c>
      <c r="E440" s="960"/>
      <c r="F440" s="961"/>
      <c r="G440" s="23">
        <v>6300000</v>
      </c>
      <c r="H440" s="23">
        <f t="shared" si="7"/>
        <v>6300</v>
      </c>
      <c r="I440" s="943"/>
      <c r="J440" s="943"/>
      <c r="K440" s="943"/>
      <c r="L440" s="943"/>
      <c r="M440" s="943"/>
      <c r="N440" s="943"/>
      <c r="O440" s="943"/>
      <c r="P440" s="943"/>
      <c r="Q440" s="943"/>
      <c r="R440" s="943"/>
      <c r="S440" s="943"/>
    </row>
    <row r="441" spans="1:19" ht="12.75" customHeight="1" x14ac:dyDescent="0.25">
      <c r="A441" s="955">
        <v>5</v>
      </c>
      <c r="B441" s="955">
        <v>0</v>
      </c>
      <c r="C441" s="956" t="s">
        <v>2471</v>
      </c>
      <c r="D441" s="957" t="s">
        <v>1914</v>
      </c>
      <c r="E441" s="960"/>
      <c r="F441" s="961"/>
      <c r="G441" s="23">
        <v>11850495</v>
      </c>
      <c r="H441" s="23">
        <f t="shared" si="7"/>
        <v>11850.495000000001</v>
      </c>
      <c r="I441" s="943"/>
      <c r="J441" s="943"/>
      <c r="K441" s="943"/>
      <c r="L441" s="943"/>
      <c r="M441" s="943"/>
      <c r="N441" s="943"/>
      <c r="O441" s="943"/>
      <c r="P441" s="943"/>
      <c r="Q441" s="943"/>
      <c r="R441" s="943"/>
      <c r="S441" s="943"/>
    </row>
    <row r="442" spans="1:19" ht="12.75" customHeight="1" x14ac:dyDescent="0.25">
      <c r="A442" s="955">
        <v>5</v>
      </c>
      <c r="B442" s="955">
        <v>0</v>
      </c>
      <c r="C442" s="956" t="s">
        <v>2472</v>
      </c>
      <c r="D442" s="957" t="s">
        <v>1916</v>
      </c>
      <c r="E442" s="960"/>
      <c r="F442" s="961"/>
      <c r="G442" s="23">
        <v>1759764</v>
      </c>
      <c r="H442" s="23">
        <f t="shared" si="7"/>
        <v>1759.7639999999999</v>
      </c>
      <c r="I442" s="943"/>
      <c r="J442" s="943"/>
      <c r="K442" s="943"/>
      <c r="L442" s="943"/>
      <c r="M442" s="943"/>
      <c r="N442" s="943"/>
      <c r="O442" s="943"/>
      <c r="P442" s="943"/>
      <c r="Q442" s="943"/>
      <c r="R442" s="943"/>
      <c r="S442" s="943"/>
    </row>
    <row r="443" spans="1:19" ht="12.75" customHeight="1" x14ac:dyDescent="0.25">
      <c r="A443" s="955">
        <v>5</v>
      </c>
      <c r="B443" s="955">
        <v>0</v>
      </c>
      <c r="C443" s="956" t="s">
        <v>2473</v>
      </c>
      <c r="D443" s="957" t="s">
        <v>1918</v>
      </c>
      <c r="E443" s="960"/>
      <c r="F443" s="961"/>
      <c r="G443" s="23">
        <v>170000</v>
      </c>
      <c r="H443" s="23">
        <f t="shared" si="7"/>
        <v>170</v>
      </c>
      <c r="I443" s="943"/>
      <c r="J443" s="943"/>
      <c r="K443" s="943"/>
      <c r="L443" s="943"/>
      <c r="M443" s="943"/>
      <c r="N443" s="943"/>
      <c r="O443" s="943"/>
      <c r="P443" s="943"/>
      <c r="Q443" s="943"/>
      <c r="R443" s="943"/>
      <c r="S443" s="943"/>
    </row>
    <row r="444" spans="1:19" ht="12.75" customHeight="1" x14ac:dyDescent="0.25">
      <c r="A444" s="955">
        <v>5</v>
      </c>
      <c r="B444" s="955">
        <v>0</v>
      </c>
      <c r="C444" s="956" t="s">
        <v>2474</v>
      </c>
      <c r="D444" s="957" t="s">
        <v>1920</v>
      </c>
      <c r="E444" s="960"/>
      <c r="F444" s="961"/>
      <c r="G444" s="23">
        <v>2300000</v>
      </c>
      <c r="H444" s="23">
        <f t="shared" si="7"/>
        <v>2300</v>
      </c>
      <c r="I444" s="943"/>
      <c r="J444" s="943"/>
      <c r="K444" s="943"/>
      <c r="L444" s="943"/>
      <c r="M444" s="943"/>
      <c r="N444" s="943"/>
      <c r="O444" s="943"/>
      <c r="P444" s="943"/>
      <c r="Q444" s="943"/>
      <c r="R444" s="943"/>
      <c r="S444" s="943"/>
    </row>
    <row r="445" spans="1:19" ht="12.75" customHeight="1" x14ac:dyDescent="0.25">
      <c r="A445" s="955">
        <v>5</v>
      </c>
      <c r="B445" s="955">
        <v>0</v>
      </c>
      <c r="C445" s="956" t="s">
        <v>2475</v>
      </c>
      <c r="D445" s="957" t="s">
        <v>1922</v>
      </c>
      <c r="E445" s="960"/>
      <c r="F445" s="961"/>
      <c r="G445" s="23">
        <v>44960000</v>
      </c>
      <c r="H445" s="23">
        <f t="shared" si="7"/>
        <v>44960</v>
      </c>
      <c r="I445" s="943"/>
      <c r="J445" s="943"/>
      <c r="K445" s="943"/>
      <c r="L445" s="943"/>
      <c r="M445" s="943"/>
      <c r="N445" s="943"/>
      <c r="O445" s="943"/>
      <c r="P445" s="943"/>
      <c r="Q445" s="943"/>
      <c r="R445" s="943"/>
      <c r="S445" s="943"/>
    </row>
    <row r="446" spans="1:19" ht="12.75" customHeight="1" x14ac:dyDescent="0.25">
      <c r="A446" s="955">
        <v>5</v>
      </c>
      <c r="B446" s="955">
        <v>0</v>
      </c>
      <c r="C446" s="956" t="s">
        <v>2476</v>
      </c>
      <c r="D446" s="957" t="s">
        <v>1924</v>
      </c>
      <c r="E446" s="960"/>
      <c r="F446" s="961"/>
      <c r="G446" s="23">
        <v>10900000</v>
      </c>
      <c r="H446" s="23">
        <f t="shared" si="7"/>
        <v>10900</v>
      </c>
      <c r="I446" s="943"/>
      <c r="J446" s="943"/>
      <c r="K446" s="943"/>
      <c r="L446" s="943"/>
      <c r="M446" s="943"/>
      <c r="N446" s="943"/>
      <c r="O446" s="943"/>
      <c r="P446" s="943"/>
      <c r="Q446" s="943"/>
      <c r="R446" s="943"/>
      <c r="S446" s="943"/>
    </row>
    <row r="447" spans="1:19" ht="12.75" customHeight="1" x14ac:dyDescent="0.25">
      <c r="A447" s="955">
        <v>5</v>
      </c>
      <c r="B447" s="955">
        <v>0</v>
      </c>
      <c r="C447" s="956" t="s">
        <v>2477</v>
      </c>
      <c r="D447" s="957" t="s">
        <v>1926</v>
      </c>
      <c r="E447" s="960"/>
      <c r="F447" s="961"/>
      <c r="G447" s="23">
        <v>8000000</v>
      </c>
      <c r="H447" s="23">
        <f t="shared" si="7"/>
        <v>8000</v>
      </c>
      <c r="I447" s="943"/>
      <c r="J447" s="943"/>
      <c r="K447" s="943"/>
      <c r="L447" s="943"/>
      <c r="M447" s="943"/>
      <c r="N447" s="943"/>
      <c r="O447" s="943"/>
      <c r="P447" s="943"/>
      <c r="Q447" s="943"/>
      <c r="R447" s="943"/>
      <c r="S447" s="943"/>
    </row>
    <row r="448" spans="1:19" ht="12.75" customHeight="1" x14ac:dyDescent="0.25">
      <c r="A448" s="955">
        <v>5</v>
      </c>
      <c r="B448" s="955">
        <v>0</v>
      </c>
      <c r="C448" s="956" t="s">
        <v>2478</v>
      </c>
      <c r="D448" s="957" t="s">
        <v>1929</v>
      </c>
      <c r="E448" s="960"/>
      <c r="F448" s="961"/>
      <c r="G448" s="23">
        <v>20000</v>
      </c>
      <c r="H448" s="23">
        <f t="shared" si="7"/>
        <v>20</v>
      </c>
      <c r="I448" s="943"/>
      <c r="J448" s="943"/>
      <c r="K448" s="943"/>
      <c r="L448" s="943"/>
      <c r="M448" s="943"/>
      <c r="N448" s="943"/>
      <c r="O448" s="943"/>
      <c r="P448" s="943"/>
      <c r="Q448" s="943"/>
      <c r="R448" s="943"/>
      <c r="S448" s="943"/>
    </row>
    <row r="449" spans="1:19" ht="12.75" customHeight="1" x14ac:dyDescent="0.25">
      <c r="A449" s="955">
        <v>5</v>
      </c>
      <c r="B449" s="955">
        <v>0</v>
      </c>
      <c r="C449" s="956" t="s">
        <v>2479</v>
      </c>
      <c r="D449" s="957" t="s">
        <v>1931</v>
      </c>
      <c r="E449" s="960"/>
      <c r="F449" s="961"/>
      <c r="G449" s="23">
        <v>1400000</v>
      </c>
      <c r="H449" s="23">
        <f t="shared" si="7"/>
        <v>1400</v>
      </c>
      <c r="I449" s="943"/>
      <c r="J449" s="943"/>
      <c r="K449" s="943"/>
      <c r="L449" s="943"/>
      <c r="M449" s="943"/>
      <c r="N449" s="943"/>
      <c r="O449" s="943"/>
      <c r="P449" s="943"/>
      <c r="Q449" s="943"/>
      <c r="R449" s="943"/>
      <c r="S449" s="943"/>
    </row>
    <row r="450" spans="1:19" ht="12.75" customHeight="1" x14ac:dyDescent="0.25">
      <c r="A450" s="955">
        <v>5</v>
      </c>
      <c r="B450" s="955">
        <v>0</v>
      </c>
      <c r="C450" s="956" t="s">
        <v>2480</v>
      </c>
      <c r="D450" s="957" t="s">
        <v>1933</v>
      </c>
      <c r="E450" s="960"/>
      <c r="F450" s="961"/>
      <c r="G450" s="23">
        <v>8020000</v>
      </c>
      <c r="H450" s="23">
        <f t="shared" si="7"/>
        <v>8020</v>
      </c>
      <c r="I450" s="943"/>
      <c r="J450" s="943"/>
      <c r="K450" s="943"/>
      <c r="L450" s="943"/>
      <c r="M450" s="943"/>
      <c r="N450" s="943"/>
      <c r="O450" s="943"/>
      <c r="P450" s="943"/>
      <c r="Q450" s="943"/>
      <c r="R450" s="943"/>
      <c r="S450" s="943"/>
    </row>
    <row r="451" spans="1:19" ht="12.75" customHeight="1" x14ac:dyDescent="0.25">
      <c r="A451" s="955">
        <v>5</v>
      </c>
      <c r="B451" s="955">
        <v>0</v>
      </c>
      <c r="C451" s="956" t="s">
        <v>2481</v>
      </c>
      <c r="D451" s="957" t="s">
        <v>1935</v>
      </c>
      <c r="E451" s="960"/>
      <c r="F451" s="961"/>
      <c r="G451" s="23">
        <v>1100000</v>
      </c>
      <c r="H451" s="23">
        <f t="shared" si="7"/>
        <v>1100</v>
      </c>
      <c r="I451" s="943"/>
      <c r="J451" s="943"/>
      <c r="K451" s="943"/>
      <c r="L451" s="943"/>
      <c r="M451" s="943"/>
      <c r="N451" s="943"/>
      <c r="O451" s="943"/>
      <c r="P451" s="943"/>
      <c r="Q451" s="943"/>
      <c r="R451" s="943"/>
      <c r="S451" s="943"/>
    </row>
    <row r="452" spans="1:19" ht="12.75" customHeight="1" x14ac:dyDescent="0.25">
      <c r="A452" s="955">
        <v>5</v>
      </c>
      <c r="B452" s="955">
        <v>0</v>
      </c>
      <c r="C452" s="956" t="s">
        <v>2482</v>
      </c>
      <c r="D452" s="957" t="s">
        <v>1937</v>
      </c>
      <c r="E452" s="960"/>
      <c r="F452" s="961"/>
      <c r="G452" s="23">
        <v>550000</v>
      </c>
      <c r="H452" s="23">
        <f t="shared" si="7"/>
        <v>550</v>
      </c>
      <c r="I452" s="943"/>
      <c r="J452" s="943"/>
      <c r="K452" s="943"/>
      <c r="L452" s="943"/>
      <c r="M452" s="943"/>
      <c r="N452" s="943"/>
      <c r="O452" s="943"/>
      <c r="P452" s="943"/>
      <c r="Q452" s="943"/>
      <c r="R452" s="943"/>
      <c r="S452" s="943"/>
    </row>
    <row r="453" spans="1:19" ht="12.75" customHeight="1" x14ac:dyDescent="0.25">
      <c r="A453" s="955">
        <v>5</v>
      </c>
      <c r="B453" s="955">
        <v>0</v>
      </c>
      <c r="C453" s="956" t="s">
        <v>2483</v>
      </c>
      <c r="D453" s="957" t="s">
        <v>1939</v>
      </c>
      <c r="E453" s="960"/>
      <c r="F453" s="961"/>
      <c r="G453" s="23">
        <v>3000000</v>
      </c>
      <c r="H453" s="23">
        <f t="shared" si="7"/>
        <v>3000</v>
      </c>
      <c r="I453" s="943"/>
      <c r="J453" s="943"/>
      <c r="K453" s="943"/>
      <c r="L453" s="943"/>
      <c r="M453" s="943"/>
      <c r="N453" s="943"/>
      <c r="O453" s="943"/>
      <c r="P453" s="943"/>
      <c r="Q453" s="943"/>
      <c r="R453" s="943"/>
      <c r="S453" s="943"/>
    </row>
    <row r="454" spans="1:19" ht="12.75" customHeight="1" x14ac:dyDescent="0.25">
      <c r="A454" s="955">
        <v>5</v>
      </c>
      <c r="B454" s="955">
        <v>0</v>
      </c>
      <c r="C454" s="956" t="s">
        <v>2484</v>
      </c>
      <c r="D454" s="957" t="s">
        <v>1943</v>
      </c>
      <c r="E454" s="960"/>
      <c r="F454" s="961"/>
      <c r="G454" s="23">
        <v>230000</v>
      </c>
      <c r="H454" s="23">
        <f t="shared" si="7"/>
        <v>230</v>
      </c>
      <c r="I454" s="943"/>
      <c r="J454" s="943"/>
      <c r="K454" s="943"/>
      <c r="L454" s="943"/>
      <c r="M454" s="943"/>
      <c r="N454" s="943"/>
      <c r="O454" s="943"/>
      <c r="P454" s="943"/>
      <c r="Q454" s="943"/>
      <c r="R454" s="943"/>
      <c r="S454" s="943"/>
    </row>
    <row r="455" spans="1:19" ht="12.75" customHeight="1" x14ac:dyDescent="0.25">
      <c r="A455" s="955">
        <v>5</v>
      </c>
      <c r="B455" s="955">
        <v>0</v>
      </c>
      <c r="C455" s="956" t="s">
        <v>2485</v>
      </c>
      <c r="D455" s="957" t="s">
        <v>1945</v>
      </c>
      <c r="E455" s="960"/>
      <c r="F455" s="961"/>
      <c r="G455" s="23">
        <v>4400000</v>
      </c>
      <c r="H455" s="23">
        <f t="shared" si="7"/>
        <v>4400</v>
      </c>
      <c r="I455" s="943"/>
      <c r="J455" s="943"/>
      <c r="K455" s="943"/>
      <c r="L455" s="943"/>
      <c r="M455" s="943"/>
      <c r="N455" s="943"/>
      <c r="O455" s="943"/>
      <c r="P455" s="943"/>
      <c r="Q455" s="943"/>
      <c r="R455" s="943"/>
      <c r="S455" s="943"/>
    </row>
    <row r="456" spans="1:19" ht="12.75" customHeight="1" x14ac:dyDescent="0.25">
      <c r="A456" s="955">
        <v>5</v>
      </c>
      <c r="B456" s="955">
        <v>0</v>
      </c>
      <c r="C456" s="956" t="s">
        <v>2486</v>
      </c>
      <c r="D456" s="957" t="s">
        <v>1947</v>
      </c>
      <c r="E456" s="960"/>
      <c r="F456" s="961"/>
      <c r="G456" s="23">
        <v>130000</v>
      </c>
      <c r="H456" s="23">
        <f t="shared" si="7"/>
        <v>130</v>
      </c>
      <c r="I456" s="943"/>
      <c r="J456" s="943"/>
      <c r="K456" s="943"/>
      <c r="L456" s="943"/>
      <c r="M456" s="943"/>
      <c r="N456" s="943"/>
      <c r="O456" s="943"/>
      <c r="P456" s="943"/>
      <c r="Q456" s="943"/>
      <c r="R456" s="943"/>
      <c r="S456" s="943"/>
    </row>
    <row r="457" spans="1:19" ht="12.75" customHeight="1" x14ac:dyDescent="0.25">
      <c r="A457" s="955">
        <v>5</v>
      </c>
      <c r="B457" s="955">
        <v>0</v>
      </c>
      <c r="C457" s="956" t="s">
        <v>2487</v>
      </c>
      <c r="D457" s="957" t="s">
        <v>1949</v>
      </c>
      <c r="E457" s="960"/>
      <c r="F457" s="961"/>
      <c r="G457" s="23">
        <v>3785690</v>
      </c>
      <c r="H457" s="23">
        <f t="shared" si="7"/>
        <v>3785.69</v>
      </c>
      <c r="I457" s="943"/>
      <c r="J457" s="943"/>
      <c r="K457" s="943"/>
      <c r="L457" s="943"/>
      <c r="M457" s="943"/>
      <c r="N457" s="943"/>
      <c r="O457" s="943"/>
      <c r="P457" s="943"/>
      <c r="Q457" s="943"/>
      <c r="R457" s="943"/>
      <c r="S457" s="943"/>
    </row>
    <row r="458" spans="1:19" ht="12.75" customHeight="1" x14ac:dyDescent="0.25">
      <c r="A458" s="955">
        <v>5</v>
      </c>
      <c r="B458" s="955">
        <v>0</v>
      </c>
      <c r="C458" s="956" t="s">
        <v>2488</v>
      </c>
      <c r="D458" s="957" t="s">
        <v>1951</v>
      </c>
      <c r="E458" s="960"/>
      <c r="F458" s="961"/>
      <c r="G458" s="23">
        <v>7000</v>
      </c>
      <c r="H458" s="23">
        <f t="shared" si="7"/>
        <v>7</v>
      </c>
      <c r="I458" s="943"/>
      <c r="J458" s="943"/>
      <c r="K458" s="943"/>
      <c r="L458" s="943"/>
      <c r="M458" s="943"/>
      <c r="N458" s="943"/>
      <c r="O458" s="943"/>
      <c r="P458" s="943"/>
      <c r="Q458" s="943"/>
      <c r="R458" s="943"/>
      <c r="S458" s="943"/>
    </row>
    <row r="459" spans="1:19" ht="12.75" customHeight="1" x14ac:dyDescent="0.25">
      <c r="A459" s="955">
        <v>5</v>
      </c>
      <c r="B459" s="955">
        <v>0</v>
      </c>
      <c r="C459" s="956" t="s">
        <v>2489</v>
      </c>
      <c r="D459" s="957" t="s">
        <v>2490</v>
      </c>
      <c r="E459" s="960"/>
      <c r="F459" s="961"/>
      <c r="G459" s="23">
        <v>11780000</v>
      </c>
      <c r="H459" s="23">
        <f t="shared" si="7"/>
        <v>11780</v>
      </c>
      <c r="I459" s="943"/>
      <c r="J459" s="943"/>
      <c r="K459" s="943"/>
      <c r="L459" s="943"/>
      <c r="M459" s="943"/>
      <c r="N459" s="943"/>
      <c r="O459" s="943"/>
      <c r="P459" s="943"/>
      <c r="Q459" s="943"/>
      <c r="R459" s="943"/>
      <c r="S459" s="943"/>
    </row>
    <row r="460" spans="1:19" ht="12.75" customHeight="1" x14ac:dyDescent="0.25">
      <c r="A460" s="955">
        <v>4</v>
      </c>
      <c r="B460" s="955">
        <v>1</v>
      </c>
      <c r="C460" s="956" t="s">
        <v>2491</v>
      </c>
      <c r="D460" s="957" t="s">
        <v>1958</v>
      </c>
      <c r="E460" s="960"/>
      <c r="F460" s="961"/>
      <c r="G460" s="23">
        <v>5855000</v>
      </c>
      <c r="H460" s="23">
        <f t="shared" si="7"/>
        <v>5855</v>
      </c>
      <c r="I460" s="943"/>
      <c r="J460" s="943"/>
      <c r="K460" s="943"/>
      <c r="L460" s="943"/>
      <c r="M460" s="943"/>
      <c r="N460" s="943"/>
      <c r="O460" s="943"/>
      <c r="P460" s="943"/>
      <c r="Q460" s="943"/>
      <c r="R460" s="943"/>
      <c r="S460" s="943"/>
    </row>
    <row r="461" spans="1:19" ht="12.75" customHeight="1" x14ac:dyDescent="0.25">
      <c r="A461" s="955">
        <v>5</v>
      </c>
      <c r="B461" s="955">
        <v>0</v>
      </c>
      <c r="C461" s="956" t="s">
        <v>2492</v>
      </c>
      <c r="D461" s="957" t="s">
        <v>1960</v>
      </c>
      <c r="E461" s="960"/>
      <c r="F461" s="961"/>
      <c r="G461" s="23">
        <v>105000</v>
      </c>
      <c r="H461" s="23">
        <f t="shared" si="7"/>
        <v>105</v>
      </c>
      <c r="I461" s="943"/>
      <c r="J461" s="943"/>
      <c r="K461" s="943"/>
      <c r="L461" s="943"/>
      <c r="M461" s="943"/>
      <c r="N461" s="943"/>
      <c r="O461" s="943"/>
      <c r="P461" s="943"/>
      <c r="Q461" s="943"/>
      <c r="R461" s="943"/>
      <c r="S461" s="943"/>
    </row>
    <row r="462" spans="1:19" ht="12.75" customHeight="1" x14ac:dyDescent="0.25">
      <c r="A462" s="955">
        <v>5</v>
      </c>
      <c r="B462" s="955">
        <v>0</v>
      </c>
      <c r="C462" s="956" t="s">
        <v>2493</v>
      </c>
      <c r="D462" s="957" t="s">
        <v>1962</v>
      </c>
      <c r="E462" s="960"/>
      <c r="F462" s="961"/>
      <c r="G462" s="23">
        <v>1950000</v>
      </c>
      <c r="H462" s="23">
        <f t="shared" si="7"/>
        <v>1950</v>
      </c>
      <c r="I462" s="943"/>
      <c r="J462" s="943"/>
      <c r="K462" s="943"/>
      <c r="L462" s="943"/>
      <c r="M462" s="943"/>
      <c r="N462" s="943"/>
      <c r="O462" s="943"/>
      <c r="P462" s="943"/>
      <c r="Q462" s="943"/>
      <c r="R462" s="943"/>
      <c r="S462" s="943"/>
    </row>
    <row r="463" spans="1:19" ht="12.75" customHeight="1" x14ac:dyDescent="0.25">
      <c r="A463" s="955">
        <v>5</v>
      </c>
      <c r="B463" s="955">
        <v>0</v>
      </c>
      <c r="C463" s="956" t="s">
        <v>2494</v>
      </c>
      <c r="D463" s="957" t="s">
        <v>1964</v>
      </c>
      <c r="E463" s="960"/>
      <c r="F463" s="961"/>
      <c r="G463" s="23">
        <v>1500000</v>
      </c>
      <c r="H463" s="23">
        <f t="shared" si="7"/>
        <v>1500</v>
      </c>
      <c r="I463" s="943"/>
      <c r="J463" s="943"/>
      <c r="K463" s="943"/>
      <c r="L463" s="943"/>
      <c r="M463" s="943"/>
      <c r="N463" s="943"/>
      <c r="O463" s="943"/>
      <c r="P463" s="943"/>
      <c r="Q463" s="943"/>
      <c r="R463" s="943"/>
      <c r="S463" s="943"/>
    </row>
    <row r="464" spans="1:19" ht="12.75" customHeight="1" x14ac:dyDescent="0.25">
      <c r="A464" s="955">
        <v>5</v>
      </c>
      <c r="B464" s="955">
        <v>0</v>
      </c>
      <c r="C464" s="956" t="s">
        <v>2495</v>
      </c>
      <c r="D464" s="957" t="s">
        <v>1966</v>
      </c>
      <c r="E464" s="960"/>
      <c r="F464" s="961"/>
      <c r="G464" s="23">
        <v>990000</v>
      </c>
      <c r="H464" s="23">
        <f t="shared" si="7"/>
        <v>990</v>
      </c>
      <c r="I464" s="943"/>
      <c r="J464" s="943"/>
      <c r="K464" s="943"/>
      <c r="L464" s="943"/>
      <c r="M464" s="943"/>
      <c r="N464" s="943"/>
      <c r="O464" s="943"/>
      <c r="P464" s="943"/>
      <c r="Q464" s="943"/>
      <c r="R464" s="943"/>
      <c r="S464" s="943"/>
    </row>
    <row r="465" spans="1:19" ht="12.75" customHeight="1" x14ac:dyDescent="0.25">
      <c r="A465" s="955">
        <v>5</v>
      </c>
      <c r="B465" s="955">
        <v>0</v>
      </c>
      <c r="C465" s="956" t="s">
        <v>2496</v>
      </c>
      <c r="D465" s="957" t="s">
        <v>1968</v>
      </c>
      <c r="E465" s="960"/>
      <c r="F465" s="961"/>
      <c r="G465" s="23">
        <v>200000</v>
      </c>
      <c r="H465" s="23">
        <f t="shared" si="7"/>
        <v>200</v>
      </c>
      <c r="I465" s="943"/>
      <c r="J465" s="943"/>
      <c r="K465" s="943"/>
      <c r="L465" s="943"/>
      <c r="M465" s="943"/>
      <c r="N465" s="943"/>
      <c r="O465" s="943"/>
      <c r="P465" s="943"/>
      <c r="Q465" s="943"/>
      <c r="R465" s="943"/>
      <c r="S465" s="943"/>
    </row>
    <row r="466" spans="1:19" ht="12.75" customHeight="1" x14ac:dyDescent="0.25">
      <c r="A466" s="955">
        <v>5</v>
      </c>
      <c r="B466" s="955">
        <v>0</v>
      </c>
      <c r="C466" s="956" t="s">
        <v>2497</v>
      </c>
      <c r="D466" s="957" t="s">
        <v>1970</v>
      </c>
      <c r="E466" s="960"/>
      <c r="F466" s="961"/>
      <c r="G466" s="23">
        <v>1110000</v>
      </c>
      <c r="H466" s="23">
        <f t="shared" si="7"/>
        <v>1110</v>
      </c>
      <c r="I466" s="943"/>
      <c r="J466" s="943"/>
      <c r="K466" s="943"/>
      <c r="L466" s="943"/>
      <c r="M466" s="943"/>
      <c r="N466" s="943"/>
      <c r="O466" s="943"/>
      <c r="P466" s="943"/>
      <c r="Q466" s="943"/>
      <c r="R466" s="943"/>
      <c r="S466" s="943"/>
    </row>
    <row r="467" spans="1:19" ht="12.75" customHeight="1" x14ac:dyDescent="0.25">
      <c r="A467" s="955">
        <v>4</v>
      </c>
      <c r="B467" s="955">
        <v>1</v>
      </c>
      <c r="C467" s="956" t="s">
        <v>2498</v>
      </c>
      <c r="D467" s="957" t="s">
        <v>1972</v>
      </c>
      <c r="E467" s="960"/>
      <c r="F467" s="961"/>
      <c r="G467" s="23">
        <v>1500000</v>
      </c>
      <c r="H467" s="23">
        <f t="shared" si="7"/>
        <v>1500</v>
      </c>
      <c r="I467" s="943"/>
      <c r="J467" s="943"/>
      <c r="K467" s="943"/>
      <c r="L467" s="943"/>
      <c r="M467" s="943"/>
      <c r="N467" s="943"/>
      <c r="O467" s="943"/>
      <c r="P467" s="943"/>
      <c r="Q467" s="943"/>
      <c r="R467" s="943"/>
      <c r="S467" s="943"/>
    </row>
    <row r="468" spans="1:19" ht="12.75" customHeight="1" x14ac:dyDescent="0.25">
      <c r="A468" s="955">
        <v>5</v>
      </c>
      <c r="B468" s="955">
        <v>0</v>
      </c>
      <c r="C468" s="956" t="s">
        <v>2499</v>
      </c>
      <c r="D468" s="957" t="s">
        <v>676</v>
      </c>
      <c r="E468" s="960"/>
      <c r="F468" s="961"/>
      <c r="G468" s="23">
        <v>1500000</v>
      </c>
      <c r="H468" s="23">
        <f t="shared" si="7"/>
        <v>1500</v>
      </c>
      <c r="I468" s="943"/>
      <c r="J468" s="943"/>
      <c r="K468" s="943"/>
      <c r="L468" s="943"/>
      <c r="M468" s="943"/>
      <c r="N468" s="943"/>
      <c r="O468" s="943"/>
      <c r="P468" s="943"/>
      <c r="Q468" s="943"/>
      <c r="R468" s="943"/>
      <c r="S468" s="943"/>
    </row>
    <row r="469" spans="1:19" ht="12.75" customHeight="1" x14ac:dyDescent="0.25">
      <c r="A469" s="955">
        <v>2</v>
      </c>
      <c r="B469" s="955">
        <v>3</v>
      </c>
      <c r="C469" s="956" t="s">
        <v>1980</v>
      </c>
      <c r="D469" s="957" t="s">
        <v>1981</v>
      </c>
      <c r="E469" s="960"/>
      <c r="F469" s="961"/>
      <c r="G469" s="23">
        <v>80000</v>
      </c>
      <c r="H469" s="23">
        <f t="shared" si="7"/>
        <v>80</v>
      </c>
      <c r="I469" s="943"/>
      <c r="J469" s="943"/>
      <c r="K469" s="943"/>
      <c r="L469" s="943"/>
      <c r="M469" s="943"/>
      <c r="N469" s="943"/>
      <c r="O469" s="943"/>
      <c r="P469" s="943"/>
      <c r="Q469" s="943"/>
      <c r="R469" s="943"/>
      <c r="S469" s="943"/>
    </row>
    <row r="470" spans="1:19" ht="12.75" customHeight="1" x14ac:dyDescent="0.25">
      <c r="A470" s="955">
        <v>3</v>
      </c>
      <c r="B470" s="955">
        <v>2</v>
      </c>
      <c r="C470" s="956" t="s">
        <v>115</v>
      </c>
      <c r="D470" s="957" t="s">
        <v>1989</v>
      </c>
      <c r="E470" s="960"/>
      <c r="F470" s="961"/>
      <c r="G470" s="23">
        <v>80000</v>
      </c>
      <c r="H470" s="23">
        <f t="shared" si="7"/>
        <v>80</v>
      </c>
      <c r="I470" s="943"/>
      <c r="J470" s="943"/>
      <c r="K470" s="943"/>
      <c r="L470" s="943"/>
      <c r="M470" s="943"/>
      <c r="N470" s="943"/>
      <c r="O470" s="943"/>
      <c r="P470" s="943"/>
      <c r="Q470" s="943"/>
      <c r="R470" s="943"/>
      <c r="S470" s="943"/>
    </row>
    <row r="471" spans="1:19" ht="12.75" customHeight="1" x14ac:dyDescent="0.25">
      <c r="A471" s="955">
        <v>4</v>
      </c>
      <c r="B471" s="955">
        <v>1</v>
      </c>
      <c r="C471" s="956" t="s">
        <v>2500</v>
      </c>
      <c r="D471" s="957" t="s">
        <v>1991</v>
      </c>
      <c r="E471" s="960"/>
      <c r="F471" s="961"/>
      <c r="G471" s="23">
        <v>80000</v>
      </c>
      <c r="H471" s="23">
        <f t="shared" si="7"/>
        <v>80</v>
      </c>
      <c r="I471" s="943"/>
      <c r="J471" s="943"/>
      <c r="K471" s="943"/>
      <c r="L471" s="943"/>
      <c r="M471" s="943"/>
      <c r="N471" s="943"/>
      <c r="O471" s="943"/>
      <c r="P471" s="943"/>
      <c r="Q471" s="943"/>
      <c r="R471" s="943"/>
      <c r="S471" s="943"/>
    </row>
    <row r="472" spans="1:19" ht="12.75" customHeight="1" x14ac:dyDescent="0.25">
      <c r="A472" s="955">
        <v>5</v>
      </c>
      <c r="B472" s="955">
        <v>0</v>
      </c>
      <c r="C472" s="956" t="s">
        <v>2501</v>
      </c>
      <c r="D472" s="957" t="s">
        <v>1993</v>
      </c>
      <c r="E472" s="960"/>
      <c r="F472" s="961"/>
      <c r="G472" s="23">
        <v>80000</v>
      </c>
      <c r="H472" s="23">
        <f t="shared" si="7"/>
        <v>80</v>
      </c>
      <c r="I472" s="943"/>
      <c r="J472" s="943"/>
      <c r="K472" s="943"/>
      <c r="L472" s="943"/>
      <c r="M472" s="943"/>
      <c r="N472" s="943"/>
      <c r="O472" s="943"/>
      <c r="P472" s="943"/>
      <c r="Q472" s="943"/>
      <c r="R472" s="943"/>
      <c r="S472" s="943"/>
    </row>
    <row r="473" spans="1:19" ht="12.75" customHeight="1" x14ac:dyDescent="0.25">
      <c r="A473" s="955">
        <v>2</v>
      </c>
      <c r="B473" s="955">
        <v>3</v>
      </c>
      <c r="C473" s="956" t="s">
        <v>2010</v>
      </c>
      <c r="D473" s="957" t="s">
        <v>1975</v>
      </c>
      <c r="E473" s="960"/>
      <c r="F473" s="961"/>
      <c r="G473" s="23">
        <v>53438000</v>
      </c>
      <c r="H473" s="23">
        <f t="shared" si="7"/>
        <v>53438</v>
      </c>
      <c r="I473" s="943"/>
      <c r="J473" s="943"/>
      <c r="K473" s="943"/>
      <c r="L473" s="943"/>
      <c r="M473" s="943"/>
      <c r="N473" s="943"/>
      <c r="O473" s="943"/>
      <c r="P473" s="943"/>
      <c r="Q473" s="943"/>
      <c r="R473" s="943"/>
      <c r="S473" s="943"/>
    </row>
    <row r="474" spans="1:19" ht="12.75" customHeight="1" x14ac:dyDescent="0.25">
      <c r="A474" s="955">
        <v>3</v>
      </c>
      <c r="B474" s="955">
        <v>2</v>
      </c>
      <c r="C474" s="956" t="s">
        <v>117</v>
      </c>
      <c r="D474" s="957" t="s">
        <v>2013</v>
      </c>
      <c r="E474" s="960"/>
      <c r="F474" s="961"/>
      <c r="G474" s="23">
        <v>53438000</v>
      </c>
      <c r="H474" s="23">
        <f t="shared" si="7"/>
        <v>53438</v>
      </c>
      <c r="I474" s="943"/>
      <c r="J474" s="943"/>
      <c r="K474" s="943"/>
      <c r="L474" s="943"/>
      <c r="M474" s="943"/>
      <c r="N474" s="943"/>
      <c r="O474" s="943"/>
      <c r="P474" s="943"/>
      <c r="Q474" s="943"/>
      <c r="R474" s="943"/>
      <c r="S474" s="943"/>
    </row>
    <row r="475" spans="1:19" ht="12.75" customHeight="1" x14ac:dyDescent="0.25">
      <c r="A475" s="955">
        <v>4</v>
      </c>
      <c r="B475" s="955">
        <v>1</v>
      </c>
      <c r="C475" s="956" t="s">
        <v>2502</v>
      </c>
      <c r="D475" s="957" t="s">
        <v>2015</v>
      </c>
      <c r="E475" s="960"/>
      <c r="F475" s="961"/>
      <c r="G475" s="23">
        <v>29988000</v>
      </c>
      <c r="H475" s="23">
        <f t="shared" si="7"/>
        <v>29988</v>
      </c>
      <c r="I475" s="943"/>
      <c r="J475" s="943"/>
      <c r="K475" s="943"/>
      <c r="L475" s="943"/>
      <c r="M475" s="943"/>
      <c r="N475" s="943"/>
      <c r="O475" s="943"/>
      <c r="P475" s="943"/>
      <c r="Q475" s="943"/>
      <c r="R475" s="943"/>
      <c r="S475" s="943"/>
    </row>
    <row r="476" spans="1:19" ht="12.75" customHeight="1" x14ac:dyDescent="0.25">
      <c r="A476" s="955">
        <v>5</v>
      </c>
      <c r="B476" s="955">
        <v>0</v>
      </c>
      <c r="C476" s="956" t="s">
        <v>2503</v>
      </c>
      <c r="D476" s="957" t="s">
        <v>2017</v>
      </c>
      <c r="E476" s="960"/>
      <c r="F476" s="961"/>
      <c r="G476" s="23">
        <v>4311000</v>
      </c>
      <c r="H476" s="23">
        <f t="shared" si="7"/>
        <v>4311</v>
      </c>
      <c r="I476" s="943"/>
      <c r="J476" s="943"/>
      <c r="K476" s="943"/>
      <c r="L476" s="943"/>
      <c r="M476" s="943"/>
      <c r="N476" s="943"/>
      <c r="O476" s="943"/>
      <c r="P476" s="943"/>
      <c r="Q476" s="943"/>
      <c r="R476" s="943"/>
      <c r="S476" s="943"/>
    </row>
    <row r="477" spans="1:19" ht="12.75" customHeight="1" x14ac:dyDescent="0.25">
      <c r="A477" s="955">
        <v>5</v>
      </c>
      <c r="B477" s="955">
        <v>0</v>
      </c>
      <c r="C477" s="956" t="s">
        <v>2504</v>
      </c>
      <c r="D477" s="957" t="s">
        <v>2019</v>
      </c>
      <c r="E477" s="960"/>
      <c r="F477" s="961"/>
      <c r="G477" s="23">
        <v>3498000</v>
      </c>
      <c r="H477" s="23">
        <f t="shared" si="7"/>
        <v>3498</v>
      </c>
      <c r="I477" s="943"/>
      <c r="J477" s="943"/>
      <c r="K477" s="943"/>
      <c r="L477" s="943"/>
      <c r="M477" s="943"/>
      <c r="N477" s="943"/>
      <c r="O477" s="943"/>
      <c r="P477" s="943"/>
      <c r="Q477" s="943"/>
      <c r="R477" s="943"/>
      <c r="S477" s="943"/>
    </row>
    <row r="478" spans="1:19" ht="12.75" customHeight="1" x14ac:dyDescent="0.25">
      <c r="A478" s="955">
        <v>5</v>
      </c>
      <c r="B478" s="955">
        <v>0</v>
      </c>
      <c r="C478" s="956" t="s">
        <v>2505</v>
      </c>
      <c r="D478" s="957" t="s">
        <v>2021</v>
      </c>
      <c r="E478" s="960"/>
      <c r="F478" s="961"/>
      <c r="G478" s="23">
        <v>6190000</v>
      </c>
      <c r="H478" s="23">
        <f t="shared" si="7"/>
        <v>6190</v>
      </c>
      <c r="I478" s="943"/>
      <c r="J478" s="943"/>
      <c r="K478" s="943"/>
      <c r="L478" s="943"/>
      <c r="M478" s="943"/>
      <c r="N478" s="943"/>
      <c r="O478" s="943"/>
      <c r="P478" s="943"/>
      <c r="Q478" s="943"/>
      <c r="R478" s="943"/>
      <c r="S478" s="943"/>
    </row>
    <row r="479" spans="1:19" ht="12.75" customHeight="1" x14ac:dyDescent="0.25">
      <c r="A479" s="955">
        <v>5</v>
      </c>
      <c r="B479" s="955">
        <v>0</v>
      </c>
      <c r="C479" s="956" t="s">
        <v>2506</v>
      </c>
      <c r="D479" s="957" t="s">
        <v>2026</v>
      </c>
      <c r="E479" s="960"/>
      <c r="F479" s="961"/>
      <c r="G479" s="23">
        <v>8000000</v>
      </c>
      <c r="H479" s="23">
        <f t="shared" si="7"/>
        <v>8000</v>
      </c>
      <c r="I479" s="943"/>
      <c r="J479" s="943"/>
      <c r="K479" s="943"/>
      <c r="L479" s="943"/>
      <c r="M479" s="943"/>
      <c r="N479" s="943"/>
      <c r="O479" s="943"/>
      <c r="P479" s="943"/>
      <c r="Q479" s="943"/>
      <c r="R479" s="943"/>
      <c r="S479" s="943"/>
    </row>
    <row r="480" spans="1:19" ht="12.75" customHeight="1" x14ac:dyDescent="0.25">
      <c r="A480" s="955">
        <v>5</v>
      </c>
      <c r="B480" s="955">
        <v>0</v>
      </c>
      <c r="C480" s="956" t="s">
        <v>2507</v>
      </c>
      <c r="D480" s="957" t="s">
        <v>2028</v>
      </c>
      <c r="E480" s="960"/>
      <c r="F480" s="961"/>
      <c r="G480" s="23">
        <v>4545000</v>
      </c>
      <c r="H480" s="23">
        <f t="shared" si="7"/>
        <v>4545</v>
      </c>
      <c r="I480" s="943"/>
      <c r="J480" s="943"/>
      <c r="K480" s="943"/>
      <c r="L480" s="943"/>
      <c r="M480" s="943"/>
      <c r="N480" s="943"/>
      <c r="O480" s="943"/>
      <c r="P480" s="943"/>
      <c r="Q480" s="943"/>
      <c r="R480" s="943"/>
      <c r="S480" s="943"/>
    </row>
    <row r="481" spans="1:19" ht="12.75" customHeight="1" x14ac:dyDescent="0.25">
      <c r="A481" s="955">
        <v>5</v>
      </c>
      <c r="B481" s="955">
        <v>0</v>
      </c>
      <c r="C481" s="956" t="s">
        <v>2508</v>
      </c>
      <c r="D481" s="957" t="s">
        <v>2030</v>
      </c>
      <c r="E481" s="960"/>
      <c r="F481" s="961"/>
      <c r="G481" s="23">
        <v>3444000</v>
      </c>
      <c r="H481" s="23">
        <f t="shared" si="7"/>
        <v>3444</v>
      </c>
      <c r="I481" s="943"/>
      <c r="J481" s="943"/>
      <c r="K481" s="943"/>
      <c r="L481" s="943"/>
      <c r="M481" s="943"/>
      <c r="N481" s="943"/>
      <c r="O481" s="943"/>
      <c r="P481" s="943"/>
      <c r="Q481" s="943"/>
      <c r="R481" s="943"/>
      <c r="S481" s="943"/>
    </row>
    <row r="482" spans="1:19" ht="12.75" customHeight="1" x14ac:dyDescent="0.25">
      <c r="A482" s="955">
        <v>4</v>
      </c>
      <c r="B482" s="955">
        <v>1</v>
      </c>
      <c r="C482" s="956" t="s">
        <v>2509</v>
      </c>
      <c r="D482" s="957" t="s">
        <v>2032</v>
      </c>
      <c r="E482" s="960"/>
      <c r="F482" s="961"/>
      <c r="G482" s="23">
        <v>22900000</v>
      </c>
      <c r="H482" s="23">
        <f t="shared" si="7"/>
        <v>22900</v>
      </c>
      <c r="I482" s="943"/>
      <c r="J482" s="943"/>
      <c r="K482" s="943"/>
      <c r="L482" s="943"/>
      <c r="M482" s="943"/>
      <c r="N482" s="943"/>
      <c r="O482" s="943"/>
      <c r="P482" s="943"/>
      <c r="Q482" s="943"/>
      <c r="R482" s="943"/>
      <c r="S482" s="943"/>
    </row>
    <row r="483" spans="1:19" ht="12.75" customHeight="1" x14ac:dyDescent="0.25">
      <c r="A483" s="955">
        <v>5</v>
      </c>
      <c r="B483" s="955">
        <v>0</v>
      </c>
      <c r="C483" s="956" t="s">
        <v>2510</v>
      </c>
      <c r="D483" s="957" t="s">
        <v>2034</v>
      </c>
      <c r="E483" s="960"/>
      <c r="F483" s="961"/>
      <c r="G483" s="23">
        <v>8429000</v>
      </c>
      <c r="H483" s="23">
        <f t="shared" si="7"/>
        <v>8429</v>
      </c>
      <c r="I483" s="943"/>
      <c r="J483" s="943"/>
      <c r="K483" s="943"/>
      <c r="L483" s="943"/>
      <c r="M483" s="943"/>
      <c r="N483" s="943"/>
      <c r="O483" s="943"/>
      <c r="P483" s="943"/>
      <c r="Q483" s="943"/>
      <c r="R483" s="943"/>
      <c r="S483" s="943"/>
    </row>
    <row r="484" spans="1:19" ht="12.75" customHeight="1" x14ac:dyDescent="0.25">
      <c r="A484" s="955">
        <v>5</v>
      </c>
      <c r="B484" s="955">
        <v>0</v>
      </c>
      <c r="C484" s="956" t="s">
        <v>2511</v>
      </c>
      <c r="D484" s="957" t="s">
        <v>2036</v>
      </c>
      <c r="E484" s="960"/>
      <c r="F484" s="961"/>
      <c r="G484" s="23">
        <v>14471000</v>
      </c>
      <c r="H484" s="23">
        <f t="shared" si="7"/>
        <v>14471</v>
      </c>
      <c r="I484" s="943"/>
      <c r="J484" s="943"/>
      <c r="K484" s="943"/>
      <c r="L484" s="943"/>
      <c r="M484" s="943"/>
      <c r="N484" s="943"/>
      <c r="O484" s="943"/>
      <c r="P484" s="943"/>
      <c r="Q484" s="943"/>
      <c r="R484" s="943"/>
      <c r="S484" s="943"/>
    </row>
    <row r="485" spans="1:19" ht="12.75" customHeight="1" x14ac:dyDescent="0.25">
      <c r="A485" s="955">
        <v>4</v>
      </c>
      <c r="B485" s="955">
        <v>1</v>
      </c>
      <c r="C485" s="956" t="s">
        <v>2512</v>
      </c>
      <c r="D485" s="957" t="s">
        <v>2038</v>
      </c>
      <c r="E485" s="960"/>
      <c r="F485" s="961"/>
      <c r="G485" s="23">
        <v>550000</v>
      </c>
      <c r="H485" s="23">
        <f t="shared" si="7"/>
        <v>550</v>
      </c>
      <c r="I485" s="943"/>
      <c r="J485" s="943"/>
      <c r="K485" s="943"/>
      <c r="L485" s="943"/>
      <c r="M485" s="943"/>
      <c r="N485" s="943"/>
      <c r="O485" s="943"/>
      <c r="P485" s="943"/>
      <c r="Q485" s="943"/>
      <c r="R485" s="943"/>
      <c r="S485" s="943"/>
    </row>
    <row r="486" spans="1:19" ht="12.75" customHeight="1" x14ac:dyDescent="0.25">
      <c r="A486" s="955">
        <v>5</v>
      </c>
      <c r="B486" s="955">
        <v>0</v>
      </c>
      <c r="C486" s="956" t="s">
        <v>2513</v>
      </c>
      <c r="D486" s="957" t="s">
        <v>2040</v>
      </c>
      <c r="E486" s="960"/>
      <c r="F486" s="961"/>
      <c r="G486" s="23">
        <v>550000</v>
      </c>
      <c r="H486" s="23">
        <f t="shared" si="7"/>
        <v>550</v>
      </c>
      <c r="I486" s="943"/>
      <c r="J486" s="943"/>
      <c r="K486" s="943"/>
      <c r="L486" s="943"/>
      <c r="M486" s="943"/>
      <c r="N486" s="943"/>
      <c r="O486" s="943"/>
      <c r="P486" s="943"/>
      <c r="Q486" s="943"/>
      <c r="R486" s="943"/>
      <c r="S486" s="943"/>
    </row>
    <row r="487" spans="1:19" ht="12.75" customHeight="1" x14ac:dyDescent="0.25">
      <c r="C487" s="956" t="s">
        <v>9</v>
      </c>
      <c r="D487" s="957" t="s">
        <v>14</v>
      </c>
      <c r="E487" s="960"/>
      <c r="F487" s="961"/>
      <c r="G487" s="23">
        <v>0.43422176639978699</v>
      </c>
      <c r="H487" s="23">
        <f t="shared" si="7"/>
        <v>4.3422176639978699E-4</v>
      </c>
      <c r="I487" s="733"/>
      <c r="J487" s="733"/>
      <c r="K487" s="733"/>
      <c r="L487" s="733"/>
      <c r="M487" s="733"/>
      <c r="N487" s="733"/>
      <c r="O487" s="733"/>
      <c r="P487" s="733"/>
      <c r="Q487" s="733"/>
      <c r="R487" s="733"/>
      <c r="S487" s="733"/>
    </row>
    <row r="489" spans="1:19" x14ac:dyDescent="0.25">
      <c r="C489" s="962" t="s">
        <v>2514</v>
      </c>
      <c r="D489" s="963" t="s">
        <v>2515</v>
      </c>
      <c r="E489" s="963"/>
      <c r="F489" s="963"/>
    </row>
    <row r="490" spans="1:19" x14ac:dyDescent="0.25">
      <c r="C490" s="964"/>
      <c r="D490" s="964"/>
      <c r="E490" s="964"/>
      <c r="F490" s="964"/>
    </row>
    <row r="491" spans="1:19" x14ac:dyDescent="0.25">
      <c r="C491" s="964"/>
      <c r="D491" s="964"/>
      <c r="E491" s="964"/>
      <c r="F491" s="964"/>
    </row>
    <row r="492" spans="1:19" x14ac:dyDescent="0.25">
      <c r="C492" s="965" t="s">
        <v>2516</v>
      </c>
      <c r="D492" s="966" t="s">
        <v>2517</v>
      </c>
      <c r="E492" s="967" t="s">
        <v>2518</v>
      </c>
      <c r="F492" s="967" t="s">
        <v>2519</v>
      </c>
    </row>
    <row r="493" spans="1:19" x14ac:dyDescent="0.25">
      <c r="C493" s="968"/>
      <c r="D493" s="966" t="s">
        <v>2520</v>
      </c>
      <c r="E493" s="966"/>
      <c r="F493" s="966" t="s">
        <v>2521</v>
      </c>
    </row>
    <row r="494" spans="1:19" x14ac:dyDescent="0.25">
      <c r="C494" s="968"/>
      <c r="D494" s="966"/>
      <c r="E494" s="966"/>
      <c r="F494" s="966"/>
    </row>
    <row r="495" spans="1:19" x14ac:dyDescent="0.25">
      <c r="C495" s="968"/>
      <c r="D495" s="966"/>
      <c r="E495" s="966"/>
      <c r="F495" s="966"/>
    </row>
    <row r="496" spans="1:19" x14ac:dyDescent="0.25">
      <c r="C496" s="967" t="s">
        <v>2522</v>
      </c>
      <c r="D496" s="964" t="s">
        <v>2523</v>
      </c>
      <c r="E496" s="962" t="s">
        <v>2524</v>
      </c>
      <c r="F496" s="969" t="s">
        <v>2525</v>
      </c>
    </row>
    <row r="497" spans="3:6" x14ac:dyDescent="0.25">
      <c r="C497" s="964"/>
      <c r="D497" s="964" t="s">
        <v>2526</v>
      </c>
      <c r="E497" s="964"/>
      <c r="F497" s="964" t="s">
        <v>2527</v>
      </c>
    </row>
  </sheetData>
  <mergeCells count="1">
    <mergeCell ref="C3:H3"/>
  </mergeCells>
  <conditionalFormatting sqref="C10:G486">
    <cfRule type="expression" dxfId="65" priority="31">
      <formula>AND($B10=0,$A10=1,LEFT($C10,1)="A")</formula>
    </cfRule>
    <cfRule type="expression" dxfId="64" priority="33">
      <formula>$A10=3</formula>
    </cfRule>
    <cfRule type="expression" dxfId="63" priority="34">
      <formula>$A10=2</formula>
    </cfRule>
    <cfRule type="expression" dxfId="62" priority="35">
      <formula>AND($A10=1,OR($B10&lt;&gt;0,LEFT($C10,1)="I",LEFT($C10,1)="C",RIGHT($C10,1)="X"))</formula>
    </cfRule>
    <cfRule type="expression" dxfId="61" priority="36">
      <formula>$A10=0</formula>
    </cfRule>
  </conditionalFormatting>
  <conditionalFormatting sqref="C10:G486">
    <cfRule type="expression" dxfId="60" priority="32">
      <formula>$A10=4</formula>
    </cfRule>
  </conditionalFormatting>
  <conditionalFormatting sqref="D487:F487">
    <cfRule type="expression" dxfId="59" priority="25">
      <formula>AND($B487=0,$A487=1,LEFT($C487,1)="A")</formula>
    </cfRule>
    <cfRule type="expression" dxfId="58" priority="27">
      <formula>$A487=3</formula>
    </cfRule>
    <cfRule type="expression" dxfId="57" priority="28">
      <formula>$A487=2</formula>
    </cfRule>
    <cfRule type="expression" dxfId="56" priority="29">
      <formula>AND($A487=1,OR($B487&lt;&gt;0,LEFT($C487,1)="I",LEFT($C487,1)="C",RIGHT($C487,1)="X"))</formula>
    </cfRule>
    <cfRule type="expression" dxfId="55" priority="30">
      <formula>$A487=0</formula>
    </cfRule>
  </conditionalFormatting>
  <conditionalFormatting sqref="D487:F487">
    <cfRule type="expression" dxfId="54" priority="26">
      <formula>$A487=4</formula>
    </cfRule>
  </conditionalFormatting>
  <conditionalFormatting sqref="G487">
    <cfRule type="expression" dxfId="53" priority="19">
      <formula>AND($B487=0,$A487=1,LEFT($C487,1)="A")</formula>
    </cfRule>
    <cfRule type="expression" dxfId="52" priority="21">
      <formula>$A487=3</formula>
    </cfRule>
    <cfRule type="expression" dxfId="51" priority="22">
      <formula>$A487=2</formula>
    </cfRule>
    <cfRule type="expression" dxfId="50" priority="23">
      <formula>AND($A487=1,OR($B487&lt;&gt;0,LEFT($C487,1)="I",LEFT($C487,1)="C",RIGHT($C487,1)="X"))</formula>
    </cfRule>
    <cfRule type="expression" dxfId="49" priority="24">
      <formula>$A487=0</formula>
    </cfRule>
  </conditionalFormatting>
  <conditionalFormatting sqref="G487">
    <cfRule type="expression" dxfId="48" priority="20">
      <formula>$A487=4</formula>
    </cfRule>
  </conditionalFormatting>
  <conditionalFormatting sqref="C487">
    <cfRule type="expression" dxfId="47" priority="13">
      <formula>AND($B487=0,$A487=1,LEFT($C487,1)="A")</formula>
    </cfRule>
    <cfRule type="expression" dxfId="46" priority="15">
      <formula>$A487=3</formula>
    </cfRule>
    <cfRule type="expression" dxfId="45" priority="16">
      <formula>$A487=2</formula>
    </cfRule>
    <cfRule type="expression" dxfId="44" priority="17">
      <formula>AND($A487=1,OR($B487&lt;&gt;0,LEFT($C487,1)="I",LEFT($C487,1)="C",RIGHT($C487,1)="X"))</formula>
    </cfRule>
    <cfRule type="expression" dxfId="43" priority="18">
      <formula>$A487=0</formula>
    </cfRule>
  </conditionalFormatting>
  <conditionalFormatting sqref="C487">
    <cfRule type="expression" dxfId="42" priority="14">
      <formula>$A487=4</formula>
    </cfRule>
  </conditionalFormatting>
  <conditionalFormatting sqref="H10:H486">
    <cfRule type="expression" dxfId="41" priority="7">
      <formula>AND($B10=0,$A10=1,LEFT($C10,1)="A")</formula>
    </cfRule>
    <cfRule type="expression" dxfId="40" priority="9">
      <formula>$A10=3</formula>
    </cfRule>
    <cfRule type="expression" dxfId="39" priority="10">
      <formula>$A10=2</formula>
    </cfRule>
    <cfRule type="expression" dxfId="38" priority="11">
      <formula>AND($A10=1,OR($B10&lt;&gt;0,LEFT($C10,1)="I",LEFT($C10,1)="C",RIGHT($C10,1)="X"))</formula>
    </cfRule>
    <cfRule type="expression" dxfId="37" priority="12">
      <formula>$A10=0</formula>
    </cfRule>
  </conditionalFormatting>
  <conditionalFormatting sqref="H10:H486">
    <cfRule type="expression" dxfId="36" priority="8">
      <formula>$A10=4</formula>
    </cfRule>
  </conditionalFormatting>
  <conditionalFormatting sqref="H487">
    <cfRule type="expression" dxfId="35" priority="1">
      <formula>AND($B487=0,$A487=1,LEFT($C487,1)="A")</formula>
    </cfRule>
    <cfRule type="expression" dxfId="34" priority="3">
      <formula>$A487=3</formula>
    </cfRule>
    <cfRule type="expression" dxfId="33" priority="4">
      <formula>$A487=2</formula>
    </cfRule>
    <cfRule type="expression" dxfId="32" priority="5">
      <formula>AND($A487=1,OR($B487&lt;&gt;0,LEFT($C487,1)="I",LEFT($C487,1)="C",RIGHT($C487,1)="X"))</formula>
    </cfRule>
    <cfRule type="expression" dxfId="31" priority="6">
      <formula>$A487=0</formula>
    </cfRule>
  </conditionalFormatting>
  <conditionalFormatting sqref="H487">
    <cfRule type="expression" dxfId="30" priority="2">
      <formula>$A487=4</formula>
    </cfRule>
  </conditionalFormatting>
  <printOptions horizontalCentered="1"/>
  <pageMargins left="0.19685039370078741" right="0.19685039370078741" top="0.76" bottom="0.15748031496062992" header="0.19685039370078741" footer="0.19685039370078741"/>
  <pageSetup paperSize="9" fitToHeight="0" orientation="portrait" blackAndWhite="1" r:id="rId1"/>
  <headerFooter alignWithMargins="0">
    <oddHeader>&amp;R&amp;"Arial,Tučné"&amp;10&amp;K03+038Příkaz ředitele č. xx/2020
Příloha č.2: číselník NS 2020 všechna pracoviště</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65"/>
  <sheetViews>
    <sheetView showGridLines="0" topLeftCell="A19" workbookViewId="0">
      <selection activeCell="D36" sqref="D36"/>
    </sheetView>
  </sheetViews>
  <sheetFormatPr defaultRowHeight="15" x14ac:dyDescent="0.25"/>
  <cols>
    <col min="1" max="2" width="2.140625" style="945" customWidth="1"/>
    <col min="3" max="3" width="11.42578125" customWidth="1"/>
    <col min="4" max="4" width="33.5703125" customWidth="1"/>
    <col min="5" max="5" width="13.85546875" customWidth="1"/>
    <col min="6" max="6" width="12.28515625" customWidth="1"/>
    <col min="7" max="7" width="19.7109375" hidden="1" customWidth="1"/>
    <col min="8" max="8" width="23.28515625" customWidth="1"/>
    <col min="9" max="9" width="8.140625" customWidth="1"/>
    <col min="10" max="10" width="23.28515625" customWidth="1"/>
    <col min="11" max="17" width="9.140625" customWidth="1"/>
    <col min="18" max="19" width="0" hidden="1" customWidth="1"/>
  </cols>
  <sheetData>
    <row r="2" spans="1:19" ht="4.5" customHeight="1" x14ac:dyDescent="0.25"/>
    <row r="3" spans="1:19" ht="29.25" customHeight="1" x14ac:dyDescent="0.25">
      <c r="C3" s="1463" t="s">
        <v>2057</v>
      </c>
      <c r="D3" s="1464"/>
      <c r="E3" s="1464"/>
      <c r="F3" s="1464"/>
      <c r="G3" s="1464"/>
      <c r="H3" s="1465"/>
      <c r="I3" s="733"/>
      <c r="J3" s="733"/>
      <c r="K3" s="733"/>
      <c r="L3" s="733"/>
      <c r="M3" s="733"/>
      <c r="N3" s="733"/>
      <c r="O3" s="733"/>
      <c r="P3" s="733"/>
      <c r="Q3" s="733"/>
      <c r="R3" s="970"/>
      <c r="S3" s="970"/>
    </row>
    <row r="4" spans="1:19" ht="4.5" customHeight="1" x14ac:dyDescent="0.25">
      <c r="C4" s="946"/>
      <c r="D4" s="946"/>
      <c r="E4" s="946"/>
      <c r="F4" s="946"/>
      <c r="G4" s="946"/>
      <c r="I4" s="733"/>
      <c r="J4" s="733"/>
      <c r="K4" s="733"/>
      <c r="L4" s="733"/>
      <c r="M4" s="733"/>
      <c r="N4" s="733"/>
      <c r="O4" s="733"/>
      <c r="P4" s="733"/>
      <c r="Q4" s="733"/>
      <c r="R4" s="970"/>
      <c r="S4" s="970"/>
    </row>
    <row r="5" spans="1:19" ht="12.75" customHeight="1" x14ac:dyDescent="0.25">
      <c r="C5" s="947" t="s">
        <v>2058</v>
      </c>
      <c r="G5" s="948"/>
      <c r="I5" s="733"/>
      <c r="J5" s="733"/>
      <c r="K5" s="733"/>
      <c r="L5" s="733"/>
      <c r="M5" s="733"/>
      <c r="N5" s="733"/>
      <c r="O5" s="733"/>
      <c r="P5" s="733"/>
      <c r="Q5" s="733"/>
      <c r="R5" s="970"/>
      <c r="S5" s="970"/>
    </row>
    <row r="6" spans="1:19" ht="4.5" customHeight="1" x14ac:dyDescent="0.25">
      <c r="C6" s="947"/>
      <c r="G6" s="948"/>
      <c r="I6" s="733"/>
      <c r="J6" s="733"/>
      <c r="K6" s="733"/>
      <c r="L6" s="733"/>
      <c r="M6" s="733"/>
      <c r="N6" s="733"/>
      <c r="O6" s="733"/>
      <c r="P6" s="733"/>
      <c r="Q6" s="733"/>
      <c r="R6" s="970"/>
      <c r="S6" s="970"/>
    </row>
    <row r="7" spans="1:19" ht="12" customHeight="1" x14ac:dyDescent="0.25">
      <c r="C7" s="949"/>
      <c r="D7" s="947"/>
      <c r="E7" s="947"/>
      <c r="F7" s="947"/>
      <c r="G7" s="948"/>
      <c r="I7" s="733"/>
      <c r="J7" s="733"/>
      <c r="K7" s="733"/>
      <c r="L7" s="733"/>
      <c r="M7" s="733"/>
      <c r="N7" s="733"/>
      <c r="O7" s="733"/>
      <c r="P7" s="733"/>
      <c r="Q7" s="733"/>
      <c r="R7" s="970"/>
      <c r="S7" s="970"/>
    </row>
    <row r="8" spans="1:19" ht="4.5" customHeight="1" x14ac:dyDescent="0.25">
      <c r="C8" s="948"/>
      <c r="D8" s="948"/>
      <c r="E8" s="948"/>
      <c r="F8" s="948"/>
      <c r="G8" s="948"/>
      <c r="I8" s="733"/>
      <c r="J8" s="733"/>
      <c r="K8" s="733"/>
      <c r="L8" s="733"/>
      <c r="M8" s="733"/>
      <c r="N8" s="733"/>
      <c r="O8" s="733"/>
      <c r="P8" s="733"/>
      <c r="Q8" s="733"/>
      <c r="R8" s="970"/>
      <c r="S8" s="970"/>
    </row>
    <row r="9" spans="1:19" ht="57.75" customHeight="1" x14ac:dyDescent="0.25">
      <c r="C9" s="971" t="s">
        <v>2060</v>
      </c>
      <c r="D9" s="971" t="s">
        <v>2061</v>
      </c>
      <c r="E9" s="951"/>
      <c r="F9" s="972"/>
      <c r="G9" s="973" t="s">
        <v>2062</v>
      </c>
      <c r="H9" s="973" t="s">
        <v>2063</v>
      </c>
      <c r="I9" s="976" t="s">
        <v>2529</v>
      </c>
      <c r="J9" s="733"/>
      <c r="K9" s="733"/>
      <c r="L9" s="733"/>
      <c r="M9" s="733"/>
      <c r="N9" s="733"/>
      <c r="O9" s="733"/>
      <c r="P9" s="733"/>
      <c r="Q9" s="733"/>
      <c r="R9" s="970"/>
      <c r="S9" s="970"/>
    </row>
    <row r="10" spans="1:19" ht="12.75" customHeight="1" x14ac:dyDescent="0.25">
      <c r="A10" s="955">
        <v>1</v>
      </c>
      <c r="B10" s="955">
        <v>4</v>
      </c>
      <c r="C10" s="956" t="s">
        <v>125</v>
      </c>
      <c r="D10" s="957" t="s">
        <v>2064</v>
      </c>
      <c r="E10" s="960"/>
      <c r="F10" s="961"/>
      <c r="G10" s="23">
        <v>-7718184107.8073301</v>
      </c>
      <c r="H10" s="23">
        <f>+G10/1000*-1</f>
        <v>7718184.1078073299</v>
      </c>
      <c r="I10" s="975">
        <f>VALUE(MID(C10,2,3))</f>
        <v>5</v>
      </c>
      <c r="J10" s="943"/>
      <c r="K10" s="943"/>
      <c r="L10" s="943"/>
      <c r="M10" s="943"/>
      <c r="N10" s="943"/>
      <c r="O10" s="943"/>
      <c r="P10" s="943"/>
      <c r="Q10" s="943"/>
      <c r="R10" s="974"/>
      <c r="S10" s="974"/>
    </row>
    <row r="11" spans="1:19" ht="12.75" customHeight="1" x14ac:dyDescent="0.25">
      <c r="A11" s="955">
        <v>2</v>
      </c>
      <c r="B11" s="955">
        <v>3</v>
      </c>
      <c r="C11" s="956" t="s">
        <v>351</v>
      </c>
      <c r="D11" s="957" t="s">
        <v>352</v>
      </c>
      <c r="E11" s="960"/>
      <c r="F11" s="961"/>
      <c r="G11" s="23">
        <v>-3453995256.1125998</v>
      </c>
      <c r="H11" s="23">
        <f t="shared" ref="H11:H55" si="0">+G11/1000*-1</f>
        <v>3453995.2561125997</v>
      </c>
      <c r="I11" s="975">
        <f t="shared" ref="I11:I54" si="1">VALUE(MID(C11,2,3))</f>
        <v>50</v>
      </c>
      <c r="J11" s="943"/>
      <c r="K11" s="943"/>
      <c r="L11" s="943"/>
      <c r="M11" s="943"/>
      <c r="N11" s="943"/>
      <c r="O11" s="943"/>
      <c r="P11" s="943"/>
      <c r="Q11" s="943"/>
      <c r="R11" s="974"/>
      <c r="S11" s="974"/>
    </row>
    <row r="12" spans="1:19" ht="12.75" customHeight="1" x14ac:dyDescent="0.25">
      <c r="A12" s="955">
        <v>3</v>
      </c>
      <c r="B12" s="955">
        <v>2</v>
      </c>
      <c r="C12" s="956" t="s">
        <v>52</v>
      </c>
      <c r="D12" s="957" t="s">
        <v>353</v>
      </c>
      <c r="E12" s="960"/>
      <c r="F12" s="961"/>
      <c r="G12" s="23">
        <v>-3091567143</v>
      </c>
      <c r="H12" s="23">
        <f t="shared" si="0"/>
        <v>3091567.1430000002</v>
      </c>
      <c r="I12" s="975">
        <f t="shared" si="1"/>
        <v>501</v>
      </c>
      <c r="J12" s="943"/>
      <c r="K12" s="943"/>
      <c r="L12" s="943"/>
      <c r="M12" s="943"/>
      <c r="N12" s="943"/>
      <c r="O12" s="943"/>
      <c r="P12" s="943"/>
      <c r="Q12" s="943"/>
      <c r="R12" s="974"/>
      <c r="S12" s="974"/>
    </row>
    <row r="13" spans="1:19" ht="12.75" customHeight="1" x14ac:dyDescent="0.25">
      <c r="A13" s="955">
        <v>3</v>
      </c>
      <c r="B13" s="955">
        <v>2</v>
      </c>
      <c r="C13" s="956" t="s">
        <v>58</v>
      </c>
      <c r="D13" s="957" t="s">
        <v>707</v>
      </c>
      <c r="E13" s="960"/>
      <c r="F13" s="961"/>
      <c r="G13" s="23">
        <v>-107540000</v>
      </c>
      <c r="H13" s="23">
        <f t="shared" si="0"/>
        <v>107540</v>
      </c>
      <c r="I13" s="975">
        <f t="shared" si="1"/>
        <v>502</v>
      </c>
      <c r="J13" s="943"/>
      <c r="K13" s="943"/>
      <c r="L13" s="943"/>
      <c r="M13" s="943"/>
      <c r="N13" s="943"/>
      <c r="O13" s="943"/>
      <c r="P13" s="943"/>
      <c r="Q13" s="943"/>
      <c r="R13" s="974"/>
      <c r="S13" s="974"/>
    </row>
    <row r="14" spans="1:19" ht="12.75" customHeight="1" x14ac:dyDescent="0.25">
      <c r="A14" s="955">
        <v>3</v>
      </c>
      <c r="B14" s="955">
        <v>2</v>
      </c>
      <c r="C14" s="956" t="s">
        <v>60</v>
      </c>
      <c r="D14" s="957" t="s">
        <v>737</v>
      </c>
      <c r="E14" s="960"/>
      <c r="F14" s="961"/>
      <c r="G14" s="23">
        <v>-378457113.11260003</v>
      </c>
      <c r="H14" s="23">
        <f t="shared" si="0"/>
        <v>378457.11311260005</v>
      </c>
      <c r="I14" s="975">
        <f t="shared" si="1"/>
        <v>504</v>
      </c>
      <c r="J14" s="943"/>
      <c r="K14" s="943"/>
      <c r="L14" s="943"/>
      <c r="M14" s="943"/>
      <c r="N14" s="943"/>
      <c r="O14" s="943"/>
      <c r="P14" s="943"/>
      <c r="Q14" s="943"/>
      <c r="R14" s="974"/>
      <c r="S14" s="974"/>
    </row>
    <row r="15" spans="1:19" ht="12.75" customHeight="1" x14ac:dyDescent="0.25">
      <c r="A15" s="955">
        <v>3</v>
      </c>
      <c r="B15" s="955">
        <v>2</v>
      </c>
      <c r="C15" s="956" t="s">
        <v>62</v>
      </c>
      <c r="D15" s="957" t="s">
        <v>789</v>
      </c>
      <c r="E15" s="960"/>
      <c r="F15" s="961"/>
      <c r="G15" s="23">
        <v>123569000</v>
      </c>
      <c r="H15" s="23">
        <f t="shared" si="0"/>
        <v>-123569</v>
      </c>
      <c r="I15" s="975">
        <f t="shared" si="1"/>
        <v>507</v>
      </c>
      <c r="J15" s="943"/>
      <c r="K15" s="943"/>
      <c r="L15" s="943"/>
      <c r="M15" s="943"/>
      <c r="N15" s="943"/>
      <c r="O15" s="943"/>
      <c r="P15" s="943"/>
      <c r="Q15" s="943"/>
      <c r="R15" s="974"/>
      <c r="S15" s="974"/>
    </row>
    <row r="16" spans="1:19" ht="12.75" customHeight="1" x14ac:dyDescent="0.25">
      <c r="A16" s="955">
        <v>2</v>
      </c>
      <c r="B16" s="955">
        <v>3</v>
      </c>
      <c r="C16" s="956" t="s">
        <v>812</v>
      </c>
      <c r="D16" s="957" t="s">
        <v>813</v>
      </c>
      <c r="E16" s="960"/>
      <c r="F16" s="961"/>
      <c r="G16" s="23">
        <v>-374588680.91000003</v>
      </c>
      <c r="H16" s="23">
        <f t="shared" si="0"/>
        <v>374588.68091000005</v>
      </c>
      <c r="I16" s="975">
        <f t="shared" si="1"/>
        <v>51</v>
      </c>
      <c r="J16" s="943"/>
      <c r="K16" s="943"/>
      <c r="L16" s="943"/>
      <c r="M16" s="943"/>
      <c r="N16" s="943"/>
      <c r="O16" s="943"/>
      <c r="P16" s="943"/>
      <c r="Q16" s="943"/>
      <c r="R16" s="974"/>
      <c r="S16" s="974"/>
    </row>
    <row r="17" spans="1:19" ht="12.75" customHeight="1" x14ac:dyDescent="0.25">
      <c r="A17" s="955">
        <v>3</v>
      </c>
      <c r="B17" s="955">
        <v>2</v>
      </c>
      <c r="C17" s="956" t="s">
        <v>64</v>
      </c>
      <c r="D17" s="957" t="s">
        <v>814</v>
      </c>
      <c r="E17" s="960"/>
      <c r="F17" s="961"/>
      <c r="G17" s="23">
        <v>-86605000</v>
      </c>
      <c r="H17" s="23">
        <f t="shared" si="0"/>
        <v>86605</v>
      </c>
      <c r="I17" s="975">
        <f t="shared" si="1"/>
        <v>511</v>
      </c>
      <c r="J17" s="943"/>
      <c r="K17" s="943"/>
      <c r="L17" s="943"/>
      <c r="M17" s="943"/>
      <c r="N17" s="943"/>
      <c r="O17" s="943"/>
      <c r="P17" s="943"/>
      <c r="Q17" s="943"/>
      <c r="R17" s="974"/>
      <c r="S17" s="974"/>
    </row>
    <row r="18" spans="1:19" ht="12.75" customHeight="1" x14ac:dyDescent="0.25">
      <c r="A18" s="955">
        <v>3</v>
      </c>
      <c r="B18" s="955">
        <v>2</v>
      </c>
      <c r="C18" s="956" t="s">
        <v>66</v>
      </c>
      <c r="D18" s="957" t="s">
        <v>861</v>
      </c>
      <c r="E18" s="960"/>
      <c r="F18" s="961"/>
      <c r="G18" s="23">
        <v>-9544503</v>
      </c>
      <c r="H18" s="23">
        <f t="shared" si="0"/>
        <v>9544.5030000000006</v>
      </c>
      <c r="I18" s="975">
        <f t="shared" si="1"/>
        <v>512</v>
      </c>
      <c r="J18" s="943"/>
      <c r="K18" s="943"/>
      <c r="L18" s="943"/>
      <c r="M18" s="943"/>
      <c r="N18" s="943"/>
      <c r="O18" s="943"/>
      <c r="P18" s="943"/>
      <c r="Q18" s="943"/>
      <c r="R18" s="974"/>
      <c r="S18" s="974"/>
    </row>
    <row r="19" spans="1:19" ht="12.75" customHeight="1" x14ac:dyDescent="0.25">
      <c r="A19" s="955">
        <v>3</v>
      </c>
      <c r="B19" s="955">
        <v>2</v>
      </c>
      <c r="C19" s="956" t="s">
        <v>68</v>
      </c>
      <c r="D19" s="957" t="s">
        <v>886</v>
      </c>
      <c r="E19" s="960"/>
      <c r="F19" s="961"/>
      <c r="G19" s="23">
        <v>-250000</v>
      </c>
      <c r="H19" s="23">
        <f t="shared" si="0"/>
        <v>250</v>
      </c>
      <c r="I19" s="975">
        <f t="shared" si="1"/>
        <v>513</v>
      </c>
      <c r="J19" s="943"/>
      <c r="K19" s="943"/>
      <c r="L19" s="943"/>
      <c r="M19" s="943"/>
      <c r="N19" s="943"/>
      <c r="O19" s="943"/>
      <c r="P19" s="943"/>
      <c r="Q19" s="943"/>
      <c r="R19" s="974"/>
      <c r="S19" s="974"/>
    </row>
    <row r="20" spans="1:19" ht="12.75" customHeight="1" x14ac:dyDescent="0.25">
      <c r="A20" s="955">
        <v>3</v>
      </c>
      <c r="B20" s="955">
        <v>2</v>
      </c>
      <c r="C20" s="956" t="s">
        <v>70</v>
      </c>
      <c r="D20" s="957" t="s">
        <v>893</v>
      </c>
      <c r="E20" s="960"/>
      <c r="F20" s="961"/>
      <c r="G20" s="23">
        <v>-278189177.91000003</v>
      </c>
      <c r="H20" s="23">
        <f t="shared" si="0"/>
        <v>278189.17791000003</v>
      </c>
      <c r="I20" s="975">
        <f t="shared" si="1"/>
        <v>518</v>
      </c>
      <c r="J20" s="943"/>
      <c r="K20" s="943"/>
      <c r="L20" s="943"/>
      <c r="M20" s="943"/>
      <c r="N20" s="943"/>
      <c r="O20" s="943"/>
      <c r="P20" s="943"/>
      <c r="Q20" s="943"/>
      <c r="R20" s="974"/>
      <c r="S20" s="974"/>
    </row>
    <row r="21" spans="1:19" ht="12.75" customHeight="1" x14ac:dyDescent="0.25">
      <c r="A21" s="955">
        <v>2</v>
      </c>
      <c r="B21" s="955">
        <v>3</v>
      </c>
      <c r="C21" s="956" t="s">
        <v>1064</v>
      </c>
      <c r="D21" s="957" t="s">
        <v>1065</v>
      </c>
      <c r="E21" s="960"/>
      <c r="F21" s="961"/>
      <c r="G21" s="23">
        <v>-3441235992.7846999</v>
      </c>
      <c r="H21" s="23">
        <f t="shared" si="0"/>
        <v>3441235.9927846999</v>
      </c>
      <c r="I21" s="975">
        <f t="shared" si="1"/>
        <v>52</v>
      </c>
      <c r="J21" s="943"/>
      <c r="K21" s="943"/>
      <c r="L21" s="943"/>
      <c r="M21" s="943"/>
      <c r="N21" s="943"/>
      <c r="O21" s="943"/>
      <c r="P21" s="943"/>
      <c r="Q21" s="943"/>
      <c r="R21" s="974"/>
      <c r="S21" s="974"/>
    </row>
    <row r="22" spans="1:19" ht="12.75" customHeight="1" x14ac:dyDescent="0.25">
      <c r="A22" s="955">
        <v>3</v>
      </c>
      <c r="B22" s="955">
        <v>2</v>
      </c>
      <c r="C22" s="956" t="s">
        <v>72</v>
      </c>
      <c r="D22" s="957" t="s">
        <v>1066</v>
      </c>
      <c r="E22" s="960"/>
      <c r="F22" s="961"/>
      <c r="G22" s="23">
        <v>-2532879589.599</v>
      </c>
      <c r="H22" s="23">
        <f t="shared" si="0"/>
        <v>2532879.5895989998</v>
      </c>
      <c r="I22" s="975">
        <f t="shared" si="1"/>
        <v>521</v>
      </c>
      <c r="J22" s="943"/>
      <c r="K22" s="943"/>
      <c r="L22" s="943"/>
      <c r="M22" s="943"/>
      <c r="N22" s="943"/>
      <c r="O22" s="943"/>
      <c r="P22" s="943"/>
      <c r="Q22" s="943"/>
      <c r="R22" s="974"/>
      <c r="S22" s="974"/>
    </row>
    <row r="23" spans="1:19" ht="12.75" customHeight="1" x14ac:dyDescent="0.25">
      <c r="A23" s="955">
        <v>3</v>
      </c>
      <c r="B23" s="955">
        <v>2</v>
      </c>
      <c r="C23" s="956" t="s">
        <v>74</v>
      </c>
      <c r="D23" s="957" t="s">
        <v>1121</v>
      </c>
      <c r="E23" s="960"/>
      <c r="F23" s="961"/>
      <c r="G23" s="23">
        <v>-847224961.18450296</v>
      </c>
      <c r="H23" s="23">
        <f t="shared" si="0"/>
        <v>847224.96118450293</v>
      </c>
      <c r="I23" s="975">
        <f t="shared" si="1"/>
        <v>524</v>
      </c>
      <c r="J23" s="943"/>
      <c r="K23" s="943"/>
      <c r="L23" s="943"/>
      <c r="M23" s="943"/>
      <c r="N23" s="943"/>
      <c r="O23" s="943"/>
      <c r="P23" s="943"/>
      <c r="Q23" s="943"/>
      <c r="R23" s="974"/>
      <c r="S23" s="974"/>
    </row>
    <row r="24" spans="1:19" ht="12.75" customHeight="1" x14ac:dyDescent="0.25">
      <c r="A24" s="955">
        <v>3</v>
      </c>
      <c r="B24" s="955">
        <v>2</v>
      </c>
      <c r="C24" s="956" t="s">
        <v>76</v>
      </c>
      <c r="D24" s="957" t="s">
        <v>1148</v>
      </c>
      <c r="E24" s="960"/>
      <c r="F24" s="961"/>
      <c r="G24" s="23">
        <v>-10473850.231799999</v>
      </c>
      <c r="H24" s="23">
        <f t="shared" si="0"/>
        <v>10473.850231799999</v>
      </c>
      <c r="I24" s="975">
        <f t="shared" si="1"/>
        <v>525</v>
      </c>
      <c r="J24" s="943"/>
      <c r="K24" s="943"/>
      <c r="L24" s="943"/>
      <c r="M24" s="943"/>
      <c r="N24" s="943"/>
      <c r="O24" s="943"/>
      <c r="P24" s="943"/>
      <c r="Q24" s="943"/>
      <c r="R24" s="974"/>
      <c r="S24" s="974"/>
    </row>
    <row r="25" spans="1:19" ht="12.75" customHeight="1" x14ac:dyDescent="0.25">
      <c r="A25" s="955">
        <v>3</v>
      </c>
      <c r="B25" s="955">
        <v>2</v>
      </c>
      <c r="C25" s="956" t="s">
        <v>78</v>
      </c>
      <c r="D25" s="957" t="s">
        <v>1157</v>
      </c>
      <c r="E25" s="960"/>
      <c r="F25" s="961"/>
      <c r="G25" s="23">
        <v>-50657591.769400097</v>
      </c>
      <c r="H25" s="23">
        <f t="shared" si="0"/>
        <v>50657.591769400096</v>
      </c>
      <c r="I25" s="975">
        <f t="shared" si="1"/>
        <v>527</v>
      </c>
      <c r="J25" s="943"/>
      <c r="K25" s="943"/>
      <c r="L25" s="943"/>
      <c r="M25" s="943"/>
      <c r="N25" s="943"/>
      <c r="O25" s="943"/>
      <c r="P25" s="943"/>
      <c r="Q25" s="943"/>
      <c r="R25" s="974"/>
      <c r="S25" s="974"/>
    </row>
    <row r="26" spans="1:19" ht="12.75" customHeight="1" x14ac:dyDescent="0.25">
      <c r="A26" s="955">
        <v>2</v>
      </c>
      <c r="B26" s="955">
        <v>3</v>
      </c>
      <c r="C26" s="956" t="s">
        <v>1178</v>
      </c>
      <c r="D26" s="957" t="s">
        <v>1179</v>
      </c>
      <c r="E26" s="960"/>
      <c r="F26" s="961"/>
      <c r="G26" s="23">
        <v>-221000</v>
      </c>
      <c r="H26" s="23">
        <f t="shared" si="0"/>
        <v>221</v>
      </c>
      <c r="I26" s="975">
        <f t="shared" si="1"/>
        <v>53</v>
      </c>
      <c r="J26" s="943"/>
      <c r="K26" s="943"/>
      <c r="L26" s="943"/>
      <c r="M26" s="943"/>
      <c r="N26" s="943"/>
      <c r="O26" s="943"/>
      <c r="P26" s="943"/>
      <c r="Q26" s="943"/>
      <c r="R26" s="974"/>
      <c r="S26" s="974"/>
    </row>
    <row r="27" spans="1:19" ht="12.75" customHeight="1" x14ac:dyDescent="0.25">
      <c r="A27" s="955">
        <v>3</v>
      </c>
      <c r="B27" s="955">
        <v>2</v>
      </c>
      <c r="C27" s="956" t="s">
        <v>80</v>
      </c>
      <c r="D27" s="957" t="s">
        <v>1180</v>
      </c>
      <c r="E27" s="960"/>
      <c r="F27" s="961"/>
      <c r="G27" s="23">
        <v>-110000</v>
      </c>
      <c r="H27" s="23">
        <f t="shared" si="0"/>
        <v>110</v>
      </c>
      <c r="I27" s="975">
        <f t="shared" si="1"/>
        <v>531</v>
      </c>
      <c r="J27" s="943"/>
      <c r="K27" s="943"/>
      <c r="L27" s="943"/>
      <c r="M27" s="943"/>
      <c r="N27" s="943"/>
      <c r="O27" s="943"/>
      <c r="P27" s="943"/>
      <c r="Q27" s="943"/>
      <c r="R27" s="974"/>
      <c r="S27" s="974"/>
    </row>
    <row r="28" spans="1:19" ht="12.75" customHeight="1" x14ac:dyDescent="0.25">
      <c r="A28" s="955">
        <v>3</v>
      </c>
      <c r="B28" s="955">
        <v>2</v>
      </c>
      <c r="C28" s="956" t="s">
        <v>82</v>
      </c>
      <c r="D28" s="957" t="s">
        <v>1185</v>
      </c>
      <c r="E28" s="960"/>
      <c r="F28" s="961"/>
      <c r="G28" s="23">
        <v>-86000</v>
      </c>
      <c r="H28" s="23">
        <f t="shared" si="0"/>
        <v>86</v>
      </c>
      <c r="I28" s="975">
        <f t="shared" si="1"/>
        <v>532</v>
      </c>
      <c r="J28" s="943"/>
      <c r="K28" s="943"/>
      <c r="L28" s="943"/>
      <c r="M28" s="943"/>
      <c r="N28" s="943"/>
      <c r="O28" s="943"/>
      <c r="P28" s="943"/>
      <c r="Q28" s="943"/>
      <c r="R28" s="974"/>
      <c r="S28" s="974"/>
    </row>
    <row r="29" spans="1:19" ht="12.75" customHeight="1" x14ac:dyDescent="0.25">
      <c r="A29" s="955">
        <v>3</v>
      </c>
      <c r="B29" s="955">
        <v>2</v>
      </c>
      <c r="C29" s="956" t="s">
        <v>84</v>
      </c>
      <c r="D29" s="957" t="s">
        <v>1190</v>
      </c>
      <c r="E29" s="960"/>
      <c r="F29" s="961"/>
      <c r="G29" s="23">
        <v>-25000</v>
      </c>
      <c r="H29" s="23">
        <f t="shared" si="0"/>
        <v>25</v>
      </c>
      <c r="I29" s="975">
        <f t="shared" si="1"/>
        <v>538</v>
      </c>
      <c r="J29" s="943"/>
      <c r="K29" s="943"/>
      <c r="L29" s="943"/>
      <c r="M29" s="943"/>
      <c r="N29" s="943"/>
      <c r="O29" s="943"/>
      <c r="P29" s="943"/>
      <c r="Q29" s="943"/>
      <c r="R29" s="974"/>
      <c r="S29" s="974"/>
    </row>
    <row r="30" spans="1:19" ht="12.75" customHeight="1" x14ac:dyDescent="0.25">
      <c r="A30" s="955">
        <v>2</v>
      </c>
      <c r="B30" s="955">
        <v>3</v>
      </c>
      <c r="C30" s="956" t="s">
        <v>1203</v>
      </c>
      <c r="D30" s="957" t="s">
        <v>1204</v>
      </c>
      <c r="E30" s="960"/>
      <c r="F30" s="961"/>
      <c r="G30" s="23">
        <v>-66634456</v>
      </c>
      <c r="H30" s="23">
        <f t="shared" si="0"/>
        <v>66634.456000000006</v>
      </c>
      <c r="I30" s="975">
        <f t="shared" si="1"/>
        <v>54</v>
      </c>
      <c r="J30" s="943"/>
      <c r="K30" s="943"/>
      <c r="L30" s="943"/>
      <c r="M30" s="943"/>
      <c r="N30" s="943"/>
      <c r="O30" s="943"/>
      <c r="P30" s="943"/>
      <c r="Q30" s="943"/>
      <c r="R30" s="974"/>
      <c r="S30" s="974"/>
    </row>
    <row r="31" spans="1:19" ht="12.75" customHeight="1" x14ac:dyDescent="0.25">
      <c r="A31" s="955">
        <v>3</v>
      </c>
      <c r="B31" s="955">
        <v>2</v>
      </c>
      <c r="C31" s="956" t="s">
        <v>86</v>
      </c>
      <c r="D31" s="957" t="s">
        <v>1235</v>
      </c>
      <c r="E31" s="960"/>
      <c r="F31" s="961"/>
      <c r="G31" s="23">
        <v>-1000000</v>
      </c>
      <c r="H31" s="23">
        <f t="shared" si="0"/>
        <v>1000</v>
      </c>
      <c r="I31" s="975">
        <f t="shared" si="1"/>
        <v>542</v>
      </c>
      <c r="J31" s="943"/>
      <c r="K31" s="943"/>
      <c r="L31" s="943"/>
      <c r="M31" s="943"/>
      <c r="N31" s="943"/>
      <c r="O31" s="943"/>
      <c r="P31" s="943"/>
      <c r="Q31" s="943"/>
      <c r="R31" s="974"/>
      <c r="S31" s="974"/>
    </row>
    <row r="32" spans="1:19" ht="12.75" customHeight="1" x14ac:dyDescent="0.25">
      <c r="A32" s="955">
        <v>3</v>
      </c>
      <c r="B32" s="955">
        <v>2</v>
      </c>
      <c r="C32" s="956" t="s">
        <v>88</v>
      </c>
      <c r="D32" s="957" t="s">
        <v>1833</v>
      </c>
      <c r="E32" s="960"/>
      <c r="F32" s="961"/>
      <c r="G32" s="23">
        <v>-47172000</v>
      </c>
      <c r="H32" s="23">
        <f t="shared" si="0"/>
        <v>47172</v>
      </c>
      <c r="I32" s="975">
        <f t="shared" si="1"/>
        <v>544</v>
      </c>
      <c r="J32" s="943"/>
      <c r="K32" s="943"/>
      <c r="L32" s="943"/>
      <c r="M32" s="943"/>
      <c r="N32" s="943"/>
      <c r="O32" s="943"/>
      <c r="P32" s="943"/>
      <c r="Q32" s="943"/>
      <c r="R32" s="974"/>
      <c r="S32" s="974"/>
    </row>
    <row r="33" spans="1:19" ht="12.75" customHeight="1" x14ac:dyDescent="0.25">
      <c r="A33" s="955">
        <v>3</v>
      </c>
      <c r="B33" s="955">
        <v>2</v>
      </c>
      <c r="C33" s="956" t="s">
        <v>90</v>
      </c>
      <c r="D33" s="957" t="s">
        <v>2342</v>
      </c>
      <c r="E33" s="960"/>
      <c r="F33" s="961"/>
      <c r="G33" s="23">
        <v>-18462456</v>
      </c>
      <c r="H33" s="23">
        <f t="shared" si="0"/>
        <v>18462.455999999998</v>
      </c>
      <c r="I33" s="975">
        <f t="shared" si="1"/>
        <v>549</v>
      </c>
      <c r="J33" s="943"/>
      <c r="K33" s="943"/>
      <c r="L33" s="943"/>
      <c r="M33" s="943"/>
      <c r="N33" s="943"/>
      <c r="O33" s="943"/>
      <c r="P33" s="943"/>
      <c r="Q33" s="943"/>
      <c r="R33" s="974"/>
      <c r="S33" s="974"/>
    </row>
    <row r="34" spans="1:19" ht="12.75" customHeight="1" x14ac:dyDescent="0.25">
      <c r="A34" s="955">
        <v>2</v>
      </c>
      <c r="B34" s="955">
        <v>3</v>
      </c>
      <c r="C34" s="956" t="s">
        <v>1390</v>
      </c>
      <c r="D34" s="957" t="s">
        <v>1391</v>
      </c>
      <c r="E34" s="960"/>
      <c r="F34" s="961"/>
      <c r="G34" s="23">
        <v>-373728722</v>
      </c>
      <c r="H34" s="23">
        <f t="shared" si="0"/>
        <v>373728.72200000001</v>
      </c>
      <c r="I34" s="975">
        <f t="shared" si="1"/>
        <v>55</v>
      </c>
      <c r="J34" s="943"/>
      <c r="K34" s="943"/>
      <c r="L34" s="943"/>
      <c r="M34" s="943"/>
      <c r="N34" s="943"/>
      <c r="O34" s="943"/>
      <c r="P34" s="943"/>
      <c r="Q34" s="943"/>
      <c r="R34" s="974"/>
      <c r="S34" s="974"/>
    </row>
    <row r="35" spans="1:19" ht="12.75" customHeight="1" x14ac:dyDescent="0.25">
      <c r="A35" s="955">
        <v>3</v>
      </c>
      <c r="B35" s="955">
        <v>2</v>
      </c>
      <c r="C35" s="956" t="s">
        <v>92</v>
      </c>
      <c r="D35" s="957" t="s">
        <v>1392</v>
      </c>
      <c r="E35" s="960"/>
      <c r="F35" s="961"/>
      <c r="G35" s="23">
        <v>-313583152</v>
      </c>
      <c r="H35" s="23">
        <f t="shared" si="0"/>
        <v>313583.152</v>
      </c>
      <c r="I35" s="975">
        <f t="shared" si="1"/>
        <v>551</v>
      </c>
      <c r="J35" s="943"/>
      <c r="K35" s="943"/>
      <c r="L35" s="943"/>
      <c r="M35" s="943"/>
      <c r="N35" s="943"/>
      <c r="O35" s="943"/>
      <c r="P35" s="943"/>
      <c r="Q35" s="943"/>
      <c r="R35" s="974"/>
      <c r="S35" s="974"/>
    </row>
    <row r="36" spans="1:19" ht="12.75" customHeight="1" x14ac:dyDescent="0.25">
      <c r="A36" s="955">
        <v>3</v>
      </c>
      <c r="B36" s="955">
        <v>2</v>
      </c>
      <c r="C36" s="956" t="s">
        <v>94</v>
      </c>
      <c r="D36" s="957" t="s">
        <v>1450</v>
      </c>
      <c r="E36" s="960"/>
      <c r="F36" s="961"/>
      <c r="G36" s="23">
        <v>-60145570</v>
      </c>
      <c r="H36" s="23">
        <f t="shared" si="0"/>
        <v>60145.57</v>
      </c>
      <c r="I36" s="975">
        <f t="shared" si="1"/>
        <v>558</v>
      </c>
      <c r="J36" s="943"/>
      <c r="K36" s="943"/>
      <c r="L36" s="943"/>
      <c r="M36" s="943"/>
      <c r="N36" s="943"/>
      <c r="O36" s="943"/>
      <c r="P36" s="943"/>
      <c r="Q36" s="943"/>
      <c r="R36" s="974"/>
      <c r="S36" s="974"/>
    </row>
    <row r="37" spans="1:19" ht="12.75" customHeight="1" x14ac:dyDescent="0.25">
      <c r="A37" s="955">
        <v>2</v>
      </c>
      <c r="B37" s="955">
        <v>3</v>
      </c>
      <c r="C37" s="956" t="s">
        <v>1542</v>
      </c>
      <c r="D37" s="957" t="s">
        <v>1543</v>
      </c>
      <c r="E37" s="960"/>
      <c r="F37" s="961"/>
      <c r="G37" s="23">
        <v>-280000</v>
      </c>
      <c r="H37" s="23">
        <f t="shared" si="0"/>
        <v>280</v>
      </c>
      <c r="I37" s="975">
        <f t="shared" si="1"/>
        <v>56</v>
      </c>
      <c r="J37" s="943"/>
      <c r="K37" s="943"/>
      <c r="L37" s="943"/>
      <c r="M37" s="943"/>
      <c r="N37" s="943"/>
      <c r="O37" s="943"/>
      <c r="P37" s="943"/>
      <c r="Q37" s="943"/>
      <c r="R37" s="974"/>
      <c r="S37" s="974"/>
    </row>
    <row r="38" spans="1:19" ht="12.75" customHeight="1" x14ac:dyDescent="0.25">
      <c r="A38" s="955">
        <v>3</v>
      </c>
      <c r="B38" s="955">
        <v>2</v>
      </c>
      <c r="C38" s="956" t="s">
        <v>96</v>
      </c>
      <c r="D38" s="957" t="s">
        <v>1552</v>
      </c>
      <c r="E38" s="960"/>
      <c r="F38" s="961"/>
      <c r="G38" s="23">
        <v>-280000</v>
      </c>
      <c r="H38" s="23">
        <f t="shared" si="0"/>
        <v>280</v>
      </c>
      <c r="I38" s="975">
        <f t="shared" si="1"/>
        <v>563</v>
      </c>
      <c r="J38" s="943"/>
      <c r="K38" s="943"/>
      <c r="L38" s="943"/>
      <c r="M38" s="943"/>
      <c r="N38" s="943"/>
      <c r="O38" s="943"/>
      <c r="P38" s="943"/>
      <c r="Q38" s="943"/>
      <c r="R38" s="974"/>
      <c r="S38" s="974"/>
    </row>
    <row r="39" spans="1:19" ht="12.75" customHeight="1" x14ac:dyDescent="0.25">
      <c r="A39" s="955">
        <v>2</v>
      </c>
      <c r="B39" s="955">
        <v>3</v>
      </c>
      <c r="C39" s="956" t="s">
        <v>1605</v>
      </c>
      <c r="D39" s="957" t="s">
        <v>1606</v>
      </c>
      <c r="E39" s="960"/>
      <c r="F39" s="961"/>
      <c r="G39" s="23">
        <v>-7499999.9999999404</v>
      </c>
      <c r="H39" s="23">
        <f t="shared" si="0"/>
        <v>7499.99999999994</v>
      </c>
      <c r="I39" s="975">
        <f t="shared" si="1"/>
        <v>59</v>
      </c>
      <c r="J39" s="943"/>
      <c r="K39" s="943"/>
      <c r="L39" s="943"/>
      <c r="M39" s="943"/>
      <c r="N39" s="943"/>
      <c r="O39" s="943"/>
      <c r="P39" s="943"/>
      <c r="Q39" s="943"/>
      <c r="R39" s="974"/>
      <c r="S39" s="974"/>
    </row>
    <row r="40" spans="1:19" ht="12.75" customHeight="1" x14ac:dyDescent="0.25">
      <c r="A40" s="955">
        <v>3</v>
      </c>
      <c r="B40" s="955">
        <v>2</v>
      </c>
      <c r="C40" s="956" t="s">
        <v>98</v>
      </c>
      <c r="D40" s="957" t="s">
        <v>1607</v>
      </c>
      <c r="E40" s="960"/>
      <c r="F40" s="961"/>
      <c r="G40" s="23">
        <v>-7499999.9999999404</v>
      </c>
      <c r="H40" s="23">
        <f t="shared" si="0"/>
        <v>7499.99999999994</v>
      </c>
      <c r="I40" s="975">
        <f t="shared" si="1"/>
        <v>591</v>
      </c>
      <c r="J40" s="943"/>
      <c r="K40" s="943"/>
      <c r="L40" s="943"/>
      <c r="M40" s="943"/>
      <c r="N40" s="943"/>
      <c r="O40" s="943"/>
      <c r="P40" s="943"/>
      <c r="Q40" s="943"/>
      <c r="R40" s="974"/>
      <c r="S40" s="974"/>
    </row>
    <row r="41" spans="1:19" ht="12.75" customHeight="1" x14ac:dyDescent="0.25">
      <c r="A41" s="955">
        <v>1</v>
      </c>
      <c r="B41" s="955">
        <v>4</v>
      </c>
      <c r="C41" s="956" t="s">
        <v>1632</v>
      </c>
      <c r="D41" s="957" t="s">
        <v>1633</v>
      </c>
      <c r="E41" s="960"/>
      <c r="F41" s="961"/>
      <c r="G41" s="23">
        <v>7718184108.2414999</v>
      </c>
      <c r="H41" s="23">
        <f>+G41/1000</f>
        <v>7718184.1082415003</v>
      </c>
      <c r="I41" s="975">
        <f t="shared" si="1"/>
        <v>6</v>
      </c>
      <c r="J41" s="943"/>
      <c r="K41" s="943"/>
      <c r="L41" s="943"/>
      <c r="M41" s="943"/>
      <c r="N41" s="943"/>
      <c r="O41" s="943"/>
      <c r="P41" s="943"/>
      <c r="Q41" s="943"/>
      <c r="R41" s="974"/>
      <c r="S41" s="974"/>
    </row>
    <row r="42" spans="1:19" ht="12.75" customHeight="1" x14ac:dyDescent="0.25">
      <c r="A42" s="955">
        <v>2</v>
      </c>
      <c r="B42" s="955">
        <v>3</v>
      </c>
      <c r="C42" s="956" t="s">
        <v>1634</v>
      </c>
      <c r="D42" s="957" t="s">
        <v>1635</v>
      </c>
      <c r="E42" s="960"/>
      <c r="F42" s="961"/>
      <c r="G42" s="23">
        <v>7316258588.2414999</v>
      </c>
      <c r="H42" s="23">
        <f>+G42/1000</f>
        <v>7316258.5882414998</v>
      </c>
      <c r="I42" s="975">
        <f t="shared" si="1"/>
        <v>60</v>
      </c>
      <c r="J42" s="943"/>
      <c r="K42" s="943"/>
      <c r="L42" s="943"/>
      <c r="M42" s="943"/>
      <c r="N42" s="943"/>
      <c r="O42" s="943"/>
      <c r="P42" s="943"/>
      <c r="Q42" s="943"/>
      <c r="R42" s="974"/>
      <c r="S42" s="974"/>
    </row>
    <row r="43" spans="1:19" ht="12.75" customHeight="1" x14ac:dyDescent="0.25">
      <c r="A43" s="955">
        <v>3</v>
      </c>
      <c r="B43" s="955">
        <v>2</v>
      </c>
      <c r="C43" s="956" t="s">
        <v>100</v>
      </c>
      <c r="D43" s="957" t="s">
        <v>1638</v>
      </c>
      <c r="E43" s="960"/>
      <c r="F43" s="961"/>
      <c r="G43" s="23">
        <v>6833450433</v>
      </c>
      <c r="H43" s="23">
        <f>+G43/1000</f>
        <v>6833450.4330000002</v>
      </c>
      <c r="I43" s="975">
        <f t="shared" si="1"/>
        <v>602</v>
      </c>
      <c r="J43" s="943"/>
      <c r="K43" s="943"/>
      <c r="L43" s="943"/>
      <c r="M43" s="943"/>
      <c r="N43" s="943"/>
      <c r="O43" s="943"/>
      <c r="P43" s="943"/>
      <c r="Q43" s="943"/>
      <c r="R43" s="974"/>
      <c r="S43" s="974"/>
    </row>
    <row r="44" spans="1:19" ht="12.75" customHeight="1" x14ac:dyDescent="0.25">
      <c r="A44" s="955">
        <v>3</v>
      </c>
      <c r="B44" s="955">
        <v>2</v>
      </c>
      <c r="C44" s="956" t="s">
        <v>106</v>
      </c>
      <c r="D44" s="957" t="s">
        <v>1738</v>
      </c>
      <c r="E44" s="960"/>
      <c r="F44" s="961"/>
      <c r="G44" s="23">
        <v>454304005.24150002</v>
      </c>
      <c r="H44" s="23">
        <f t="shared" ref="H44:H50" si="2">+G44/1000</f>
        <v>454304.00524150004</v>
      </c>
      <c r="I44" s="975">
        <f t="shared" si="1"/>
        <v>604</v>
      </c>
      <c r="J44" s="943"/>
      <c r="K44" s="943"/>
      <c r="L44" s="943"/>
      <c r="M44" s="943"/>
      <c r="N44" s="943"/>
      <c r="O44" s="943"/>
      <c r="P44" s="943"/>
      <c r="Q44" s="943"/>
      <c r="R44" s="974"/>
      <c r="S44" s="974"/>
    </row>
    <row r="45" spans="1:19" ht="12.75" customHeight="1" x14ac:dyDescent="0.25">
      <c r="A45" s="955">
        <v>3</v>
      </c>
      <c r="B45" s="955">
        <v>2</v>
      </c>
      <c r="C45" s="956" t="s">
        <v>104</v>
      </c>
      <c r="D45" s="957" t="s">
        <v>1782</v>
      </c>
      <c r="E45" s="960"/>
      <c r="F45" s="961"/>
      <c r="G45" s="23">
        <v>22604150</v>
      </c>
      <c r="H45" s="23">
        <f t="shared" si="2"/>
        <v>22604.15</v>
      </c>
      <c r="I45" s="975">
        <f t="shared" si="1"/>
        <v>603</v>
      </c>
      <c r="J45" s="943"/>
      <c r="K45" s="943"/>
      <c r="L45" s="943"/>
      <c r="M45" s="943"/>
      <c r="N45" s="943"/>
      <c r="O45" s="943"/>
      <c r="P45" s="943"/>
      <c r="Q45" s="943"/>
      <c r="R45" s="974"/>
      <c r="S45" s="974"/>
    </row>
    <row r="46" spans="1:19" ht="12.75" customHeight="1" x14ac:dyDescent="0.25">
      <c r="A46" s="955">
        <v>3</v>
      </c>
      <c r="B46" s="955">
        <v>2</v>
      </c>
      <c r="C46" s="956" t="s">
        <v>108</v>
      </c>
      <c r="D46" s="957" t="s">
        <v>1798</v>
      </c>
      <c r="E46" s="960"/>
      <c r="F46" s="961"/>
      <c r="G46" s="23">
        <v>5900000</v>
      </c>
      <c r="H46" s="23">
        <f t="shared" si="2"/>
        <v>5900</v>
      </c>
      <c r="I46" s="975">
        <f t="shared" si="1"/>
        <v>609</v>
      </c>
      <c r="J46" s="943"/>
      <c r="K46" s="943"/>
      <c r="L46" s="943"/>
      <c r="M46" s="943"/>
      <c r="N46" s="943"/>
      <c r="O46" s="943"/>
      <c r="P46" s="943"/>
      <c r="Q46" s="943"/>
      <c r="R46" s="974"/>
      <c r="S46" s="974"/>
    </row>
    <row r="47" spans="1:19" ht="12.75" customHeight="1" x14ac:dyDescent="0.25">
      <c r="A47" s="955">
        <v>2</v>
      </c>
      <c r="B47" s="955">
        <v>3</v>
      </c>
      <c r="C47" s="956" t="s">
        <v>1814</v>
      </c>
      <c r="D47" s="957" t="s">
        <v>1815</v>
      </c>
      <c r="E47" s="960"/>
      <c r="F47" s="961"/>
      <c r="G47" s="23">
        <v>348407520</v>
      </c>
      <c r="H47" s="23">
        <f>+G47/1000</f>
        <v>348407.52</v>
      </c>
      <c r="I47" s="975">
        <f t="shared" si="1"/>
        <v>64</v>
      </c>
      <c r="J47" s="943"/>
      <c r="K47" s="943"/>
      <c r="L47" s="943"/>
      <c r="M47" s="943"/>
      <c r="N47" s="943"/>
      <c r="O47" s="943"/>
      <c r="P47" s="943"/>
      <c r="Q47" s="943"/>
      <c r="R47" s="974"/>
      <c r="S47" s="974"/>
    </row>
    <row r="48" spans="1:19" ht="12.75" customHeight="1" x14ac:dyDescent="0.25">
      <c r="A48" s="955">
        <v>3</v>
      </c>
      <c r="B48" s="955">
        <v>2</v>
      </c>
      <c r="C48" s="956" t="s">
        <v>110</v>
      </c>
      <c r="D48" s="957" t="s">
        <v>1833</v>
      </c>
      <c r="E48" s="960"/>
      <c r="F48" s="961"/>
      <c r="G48" s="23">
        <v>59269000</v>
      </c>
      <c r="H48" s="23">
        <f t="shared" si="2"/>
        <v>59269</v>
      </c>
      <c r="I48" s="975">
        <f t="shared" si="1"/>
        <v>644</v>
      </c>
      <c r="J48" s="943"/>
      <c r="K48" s="943"/>
      <c r="L48" s="943"/>
      <c r="M48" s="943"/>
      <c r="N48" s="943"/>
      <c r="O48" s="943"/>
      <c r="P48" s="943"/>
      <c r="Q48" s="943"/>
      <c r="R48" s="974"/>
      <c r="S48" s="974"/>
    </row>
    <row r="49" spans="1:19" ht="12.75" customHeight="1" x14ac:dyDescent="0.25">
      <c r="A49" s="955">
        <v>3</v>
      </c>
      <c r="B49" s="955">
        <v>2</v>
      </c>
      <c r="C49" s="956" t="s">
        <v>111</v>
      </c>
      <c r="D49" s="957" t="s">
        <v>1852</v>
      </c>
      <c r="E49" s="960"/>
      <c r="F49" s="961"/>
      <c r="G49" s="23">
        <v>13281122</v>
      </c>
      <c r="H49" s="23">
        <f t="shared" si="2"/>
        <v>13281.121999999999</v>
      </c>
      <c r="I49" s="975">
        <f t="shared" si="1"/>
        <v>648</v>
      </c>
      <c r="J49" s="943"/>
      <c r="K49" s="943"/>
      <c r="L49" s="943"/>
      <c r="M49" s="943"/>
      <c r="N49" s="943"/>
      <c r="O49" s="943"/>
      <c r="P49" s="943"/>
      <c r="Q49" s="943"/>
      <c r="R49" s="974"/>
      <c r="S49" s="974"/>
    </row>
    <row r="50" spans="1:19" ht="12.75" customHeight="1" x14ac:dyDescent="0.25">
      <c r="A50" s="955">
        <v>3</v>
      </c>
      <c r="B50" s="955">
        <v>2</v>
      </c>
      <c r="C50" s="956" t="s">
        <v>113</v>
      </c>
      <c r="D50" s="957" t="s">
        <v>1869</v>
      </c>
      <c r="E50" s="960"/>
      <c r="F50" s="961"/>
      <c r="G50" s="23">
        <v>275857398</v>
      </c>
      <c r="H50" s="23">
        <f t="shared" si="2"/>
        <v>275857.39799999999</v>
      </c>
      <c r="I50" s="975">
        <f t="shared" si="1"/>
        <v>649</v>
      </c>
      <c r="J50" s="943"/>
      <c r="K50" s="943"/>
      <c r="L50" s="943"/>
      <c r="M50" s="943"/>
      <c r="N50" s="943"/>
      <c r="O50" s="943"/>
      <c r="P50" s="943"/>
      <c r="Q50" s="943"/>
      <c r="R50" s="974"/>
      <c r="S50" s="974"/>
    </row>
    <row r="51" spans="1:19" ht="12.75" customHeight="1" x14ac:dyDescent="0.25">
      <c r="A51" s="955">
        <v>2</v>
      </c>
      <c r="B51" s="955">
        <v>3</v>
      </c>
      <c r="C51" s="956" t="s">
        <v>1980</v>
      </c>
      <c r="D51" s="957" t="s">
        <v>1981</v>
      </c>
      <c r="E51" s="960"/>
      <c r="F51" s="961"/>
      <c r="G51" s="23">
        <v>80000</v>
      </c>
      <c r="H51" s="23">
        <f>+G51/1000</f>
        <v>80</v>
      </c>
      <c r="I51" s="975">
        <f t="shared" si="1"/>
        <v>66</v>
      </c>
      <c r="J51" s="943"/>
      <c r="K51" s="943"/>
      <c r="L51" s="943"/>
      <c r="M51" s="943"/>
      <c r="N51" s="943"/>
      <c r="O51" s="943"/>
      <c r="P51" s="943"/>
      <c r="Q51" s="943"/>
      <c r="R51" s="974"/>
      <c r="S51" s="974"/>
    </row>
    <row r="52" spans="1:19" ht="12.75" customHeight="1" x14ac:dyDescent="0.25">
      <c r="A52" s="955">
        <v>3</v>
      </c>
      <c r="B52" s="955">
        <v>2</v>
      </c>
      <c r="C52" s="956" t="s">
        <v>115</v>
      </c>
      <c r="D52" s="957" t="s">
        <v>1989</v>
      </c>
      <c r="E52" s="960"/>
      <c r="F52" s="961"/>
      <c r="G52" s="23">
        <v>80000</v>
      </c>
      <c r="H52" s="23">
        <f>+G52/1000</f>
        <v>80</v>
      </c>
      <c r="I52" s="975">
        <f t="shared" si="1"/>
        <v>663</v>
      </c>
      <c r="J52" s="943"/>
      <c r="K52" s="943"/>
      <c r="L52" s="943"/>
      <c r="M52" s="943"/>
      <c r="N52" s="943"/>
      <c r="O52" s="943"/>
      <c r="P52" s="943"/>
      <c r="Q52" s="943"/>
      <c r="R52" s="974"/>
      <c r="S52" s="974"/>
    </row>
    <row r="53" spans="1:19" ht="12.75" customHeight="1" x14ac:dyDescent="0.25">
      <c r="A53" s="955">
        <v>2</v>
      </c>
      <c r="B53" s="955">
        <v>3</v>
      </c>
      <c r="C53" s="956" t="s">
        <v>2010</v>
      </c>
      <c r="D53" s="957" t="s">
        <v>1975</v>
      </c>
      <c r="E53" s="960"/>
      <c r="F53" s="961"/>
      <c r="G53" s="23">
        <v>53438000</v>
      </c>
      <c r="H53" s="23">
        <f>+G53/1000</f>
        <v>53438</v>
      </c>
      <c r="I53" s="975">
        <f t="shared" si="1"/>
        <v>67</v>
      </c>
      <c r="J53" s="943"/>
      <c r="K53" s="943"/>
      <c r="L53" s="943"/>
      <c r="M53" s="943"/>
      <c r="N53" s="943"/>
      <c r="O53" s="943"/>
      <c r="P53" s="943"/>
      <c r="Q53" s="943"/>
      <c r="R53" s="974"/>
      <c r="S53" s="974"/>
    </row>
    <row r="54" spans="1:19" ht="12.75" customHeight="1" x14ac:dyDescent="0.25">
      <c r="A54" s="955">
        <v>3</v>
      </c>
      <c r="B54" s="955">
        <v>2</v>
      </c>
      <c r="C54" s="956" t="s">
        <v>117</v>
      </c>
      <c r="D54" s="957" t="s">
        <v>2013</v>
      </c>
      <c r="E54" s="960"/>
      <c r="F54" s="961"/>
      <c r="G54" s="23">
        <v>53438000</v>
      </c>
      <c r="H54" s="23">
        <f>+G54/1000</f>
        <v>53438</v>
      </c>
      <c r="I54" s="975">
        <f t="shared" si="1"/>
        <v>671</v>
      </c>
      <c r="J54" s="943"/>
      <c r="K54" s="943"/>
      <c r="L54" s="943"/>
      <c r="M54" s="943"/>
      <c r="N54" s="943"/>
      <c r="O54" s="943"/>
      <c r="P54" s="943"/>
      <c r="Q54" s="943"/>
      <c r="R54" s="974"/>
      <c r="S54" s="974"/>
    </row>
    <row r="55" spans="1:19" ht="12.75" customHeight="1" x14ac:dyDescent="0.25">
      <c r="C55" s="956" t="s">
        <v>9</v>
      </c>
      <c r="D55" s="957" t="s">
        <v>14</v>
      </c>
      <c r="E55" s="960"/>
      <c r="F55" s="961"/>
      <c r="G55" s="23">
        <v>0.43422176639978699</v>
      </c>
      <c r="H55" s="23">
        <f t="shared" si="0"/>
        <v>-4.3422176639978699E-4</v>
      </c>
      <c r="I55" s="975"/>
      <c r="J55" s="733"/>
      <c r="K55" s="733"/>
      <c r="L55" s="733"/>
      <c r="M55" s="733"/>
      <c r="N55" s="733"/>
      <c r="O55" s="733"/>
      <c r="P55" s="733"/>
      <c r="Q55" s="733"/>
      <c r="R55" s="970"/>
      <c r="S55" s="970"/>
    </row>
    <row r="57" spans="1:19" x14ac:dyDescent="0.25">
      <c r="C57" s="962" t="s">
        <v>2514</v>
      </c>
      <c r="D57" s="963" t="s">
        <v>2515</v>
      </c>
      <c r="E57" s="963"/>
      <c r="F57" s="963"/>
    </row>
    <row r="58" spans="1:19" x14ac:dyDescent="0.25">
      <c r="C58" s="964"/>
      <c r="D58" s="964"/>
      <c r="E58" s="964"/>
      <c r="F58" s="964"/>
    </row>
    <row r="59" spans="1:19" x14ac:dyDescent="0.25">
      <c r="C59" s="964"/>
      <c r="D59" s="964"/>
      <c r="E59" s="964"/>
      <c r="F59" s="964"/>
    </row>
    <row r="60" spans="1:19" x14ac:dyDescent="0.25">
      <c r="C60" s="965" t="s">
        <v>2516</v>
      </c>
      <c r="D60" s="966" t="s">
        <v>2517</v>
      </c>
      <c r="E60" s="967" t="s">
        <v>2518</v>
      </c>
      <c r="F60" s="967" t="s">
        <v>2519</v>
      </c>
    </row>
    <row r="61" spans="1:19" x14ac:dyDescent="0.25">
      <c r="C61" s="968"/>
      <c r="D61" s="966" t="s">
        <v>2520</v>
      </c>
      <c r="E61" s="966"/>
      <c r="F61" s="966" t="s">
        <v>2521</v>
      </c>
    </row>
    <row r="62" spans="1:19" x14ac:dyDescent="0.25">
      <c r="C62" s="968"/>
      <c r="D62" s="966"/>
      <c r="E62" s="966"/>
      <c r="F62" s="966"/>
    </row>
    <row r="63" spans="1:19" x14ac:dyDescent="0.25">
      <c r="C63" s="968"/>
      <c r="D63" s="966"/>
      <c r="E63" s="966"/>
      <c r="F63" s="966"/>
    </row>
    <row r="64" spans="1:19" x14ac:dyDescent="0.25">
      <c r="C64" s="967" t="s">
        <v>2522</v>
      </c>
      <c r="D64" s="964" t="s">
        <v>2523</v>
      </c>
      <c r="E64" s="962" t="s">
        <v>2524</v>
      </c>
      <c r="F64" s="969" t="s">
        <v>2525</v>
      </c>
    </row>
    <row r="65" spans="3:6" x14ac:dyDescent="0.25">
      <c r="C65" s="964"/>
      <c r="D65" s="964" t="s">
        <v>2526</v>
      </c>
      <c r="E65" s="964"/>
      <c r="F65" s="964" t="s">
        <v>2527</v>
      </c>
    </row>
  </sheetData>
  <mergeCells count="1">
    <mergeCell ref="C3:H3"/>
  </mergeCells>
  <conditionalFormatting sqref="C10:G54">
    <cfRule type="expression" dxfId="29" priority="25">
      <formula>AND($B10=0,$A10=1,LEFT($C10,1)="A")</formula>
    </cfRule>
    <cfRule type="expression" dxfId="28" priority="27">
      <formula>$A10=3</formula>
    </cfRule>
    <cfRule type="expression" dxfId="27" priority="28">
      <formula>$A10=2</formula>
    </cfRule>
    <cfRule type="expression" dxfId="26" priority="29">
      <formula>AND($A10=1,OR($B10&lt;&gt;0,LEFT($C10,1)="I",LEFT($C10,1)="C",RIGHT($C10,1)="X"))</formula>
    </cfRule>
    <cfRule type="expression" dxfId="25" priority="30">
      <formula>$A10=0</formula>
    </cfRule>
  </conditionalFormatting>
  <conditionalFormatting sqref="C10:G54">
    <cfRule type="expression" dxfId="24" priority="26">
      <formula>$A10=4</formula>
    </cfRule>
  </conditionalFormatting>
  <conditionalFormatting sqref="C55:F55">
    <cfRule type="expression" dxfId="23" priority="19">
      <formula>AND($B55=0,$A55=1,LEFT($C55,1)="A")</formula>
    </cfRule>
    <cfRule type="expression" dxfId="22" priority="21">
      <formula>$A55=3</formula>
    </cfRule>
    <cfRule type="expression" dxfId="21" priority="22">
      <formula>$A55=2</formula>
    </cfRule>
    <cfRule type="expression" dxfId="20" priority="23">
      <formula>AND($A55=1,OR($B55&lt;&gt;0,LEFT($C55,1)="I",LEFT($C55,1)="C",RIGHT($C55,1)="X"))</formula>
    </cfRule>
    <cfRule type="expression" dxfId="19" priority="24">
      <formula>$A55=0</formula>
    </cfRule>
  </conditionalFormatting>
  <conditionalFormatting sqref="C55:F55">
    <cfRule type="expression" dxfId="18" priority="20">
      <formula>$A55=4</formula>
    </cfRule>
  </conditionalFormatting>
  <conditionalFormatting sqref="G55">
    <cfRule type="expression" dxfId="17" priority="13">
      <formula>AND($B55=0,$A55=1,LEFT($C55,1)="A")</formula>
    </cfRule>
    <cfRule type="expression" dxfId="16" priority="15">
      <formula>$A55=3</formula>
    </cfRule>
    <cfRule type="expression" dxfId="15" priority="16">
      <formula>$A55=2</formula>
    </cfRule>
    <cfRule type="expression" dxfId="14" priority="17">
      <formula>AND($A55=1,OR($B55&lt;&gt;0,LEFT($C55,1)="I",LEFT($C55,1)="C",RIGHT($C55,1)="X"))</formula>
    </cfRule>
    <cfRule type="expression" dxfId="13" priority="18">
      <formula>$A55=0</formula>
    </cfRule>
  </conditionalFormatting>
  <conditionalFormatting sqref="G55">
    <cfRule type="expression" dxfId="12" priority="14">
      <formula>$A55=4</formula>
    </cfRule>
  </conditionalFormatting>
  <conditionalFormatting sqref="H10:H54">
    <cfRule type="expression" dxfId="11" priority="7">
      <formula>AND($B10=0,$A10=1,LEFT($C10,1)="A")</formula>
    </cfRule>
    <cfRule type="expression" dxfId="10" priority="9">
      <formula>$A10=3</formula>
    </cfRule>
    <cfRule type="expression" dxfId="9" priority="10">
      <formula>$A10=2</formula>
    </cfRule>
    <cfRule type="expression" dxfId="8" priority="11">
      <formula>AND($A10=1,OR($B10&lt;&gt;0,LEFT($C10,1)="I",LEFT($C10,1)="C",RIGHT($C10,1)="X"))</formula>
    </cfRule>
    <cfRule type="expression" dxfId="7" priority="12">
      <formula>$A10=0</formula>
    </cfRule>
  </conditionalFormatting>
  <conditionalFormatting sqref="H10:H54">
    <cfRule type="expression" dxfId="6" priority="8">
      <formula>$A10=4</formula>
    </cfRule>
  </conditionalFormatting>
  <conditionalFormatting sqref="H55">
    <cfRule type="expression" dxfId="5" priority="1">
      <formula>AND($B55=0,$A55=1,LEFT($C55,1)="A")</formula>
    </cfRule>
    <cfRule type="expression" dxfId="4" priority="3">
      <formula>$A55=3</formula>
    </cfRule>
    <cfRule type="expression" dxfId="3" priority="4">
      <formula>$A55=2</formula>
    </cfRule>
    <cfRule type="expression" dxfId="2" priority="5">
      <formula>AND($A55=1,OR($B55&lt;&gt;0,LEFT($C55,1)="I",LEFT($C55,1)="C",RIGHT($C55,1)="X"))</formula>
    </cfRule>
    <cfRule type="expression" dxfId="1" priority="6">
      <formula>$A55=0</formula>
    </cfRule>
  </conditionalFormatting>
  <conditionalFormatting sqref="H55">
    <cfRule type="expression" dxfId="0" priority="2">
      <formula>$A55=4</formula>
    </cfRule>
  </conditionalFormatting>
  <printOptions horizontalCentered="1"/>
  <pageMargins left="0.19685039370078741" right="0.19685039370078741" top="0.62992125984251968" bottom="0.19685039370078741" header="0.19685039370078741" footer="0.19685039370078741"/>
  <pageSetup paperSize="9" scale="93" orientation="portrait" blackAndWhite="1" verticalDpi="0" r:id="rId1"/>
  <headerFooter>
    <oddHeader>&amp;R&amp;"Arial,Tučné"&amp;10&amp;K03+036Příkaz ředitele č. xx/2020
Příloha č.2: číselník NS 2020 všechna pracoviště</oddHead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AL26"/>
  <sheetViews>
    <sheetView showGridLines="0" zoomScale="83" zoomScaleNormal="83" workbookViewId="0">
      <pane xSplit="1" ySplit="4" topLeftCell="R5" activePane="bottomRight" state="frozen"/>
      <selection activeCell="S24" sqref="S24"/>
      <selection pane="topRight" activeCell="S24" sqref="S24"/>
      <selection pane="bottomLeft" activeCell="S24" sqref="S24"/>
      <selection pane="bottomRight" activeCell="S19" activeCellId="4" sqref="AC19 AD19 AE19 Y19 S19"/>
    </sheetView>
  </sheetViews>
  <sheetFormatPr defaultColWidth="8.85546875" defaultRowHeight="15" x14ac:dyDescent="0.25"/>
  <cols>
    <col min="1" max="1" width="34.85546875" style="983" customWidth="1"/>
    <col min="2" max="10" width="18.28515625" style="983" customWidth="1"/>
    <col min="11" max="12" width="13.5703125" style="983" customWidth="1"/>
    <col min="13" max="18" width="18.28515625" style="983" customWidth="1"/>
    <col min="19" max="19" width="20" style="983" customWidth="1"/>
    <col min="20" max="21" width="14.140625" style="983" customWidth="1"/>
    <col min="22" max="22" width="16.140625" style="983" customWidth="1"/>
    <col min="23" max="23" width="16.28515625" style="983" customWidth="1"/>
    <col min="24" max="24" width="18" style="983" customWidth="1"/>
    <col min="25" max="25" width="19.85546875" style="983" customWidth="1"/>
    <col min="26" max="26" width="14.5703125" style="983" customWidth="1"/>
    <col min="27" max="28" width="13.28515625" style="983" customWidth="1"/>
    <col min="29" max="29" width="16.42578125" style="983" customWidth="1"/>
    <col min="30" max="30" width="16.7109375" style="983" customWidth="1"/>
    <col min="31" max="31" width="18.28515625" style="983" customWidth="1"/>
    <col min="32" max="32" width="31.7109375" style="983" customWidth="1"/>
    <col min="33" max="33" width="12.28515625" style="983" customWidth="1"/>
    <col min="34" max="34" width="8.85546875" style="983"/>
    <col min="35" max="35" width="18.28515625" style="983" customWidth="1"/>
    <col min="36" max="36" width="14.140625" style="983" customWidth="1"/>
    <col min="37" max="37" width="8.85546875" style="983"/>
    <col min="38" max="38" width="13.85546875" style="983" customWidth="1"/>
    <col min="39" max="16384" width="8.85546875" style="983"/>
  </cols>
  <sheetData>
    <row r="1" spans="1:32" s="980" customFormat="1" ht="31.9" customHeight="1" x14ac:dyDescent="0.25">
      <c r="A1" s="979" t="s">
        <v>2532</v>
      </c>
      <c r="B1" s="979"/>
      <c r="C1" s="979"/>
      <c r="D1" s="979"/>
      <c r="E1" s="979"/>
      <c r="F1" s="979"/>
      <c r="G1" s="979"/>
      <c r="H1" s="979"/>
      <c r="I1" s="979"/>
      <c r="J1" s="979"/>
      <c r="K1" s="979"/>
      <c r="L1" s="979"/>
      <c r="M1" s="979"/>
      <c r="N1" s="979"/>
      <c r="O1" s="979"/>
      <c r="P1" s="979"/>
      <c r="Q1" s="979"/>
      <c r="R1" s="979"/>
      <c r="S1" s="979"/>
      <c r="T1" s="979"/>
      <c r="U1" s="979"/>
      <c r="V1" s="979"/>
      <c r="W1" s="979"/>
      <c r="X1" s="979"/>
      <c r="Y1" s="979"/>
      <c r="Z1" s="979"/>
      <c r="AA1" s="979"/>
      <c r="AB1" s="979"/>
      <c r="AC1" s="979"/>
      <c r="AD1" s="979"/>
      <c r="AE1" s="979"/>
      <c r="AF1" s="979"/>
    </row>
    <row r="2" spans="1:32" ht="30" customHeight="1" thickBot="1" x14ac:dyDescent="0.3">
      <c r="A2" s="981" t="s">
        <v>2533</v>
      </c>
      <c r="B2" s="981"/>
      <c r="C2" s="981"/>
      <c r="D2" s="981"/>
      <c r="E2" s="981"/>
      <c r="F2" s="981"/>
      <c r="G2" s="981"/>
      <c r="H2" s="981"/>
      <c r="I2" s="981"/>
      <c r="J2" s="981"/>
      <c r="K2" s="981"/>
      <c r="L2" s="981"/>
      <c r="M2" s="982"/>
      <c r="N2" s="981"/>
      <c r="O2" s="981"/>
      <c r="P2" s="981"/>
      <c r="Q2" s="981"/>
      <c r="R2" s="981"/>
      <c r="S2" s="981"/>
      <c r="T2" s="981"/>
      <c r="U2" s="981"/>
      <c r="V2" s="981"/>
      <c r="W2" s="981"/>
      <c r="X2" s="981"/>
      <c r="Y2" s="981"/>
      <c r="Z2" s="981"/>
      <c r="AA2" s="981"/>
      <c r="AB2" s="981"/>
      <c r="AC2" s="981"/>
      <c r="AD2" s="981"/>
      <c r="AE2" s="981"/>
      <c r="AF2" s="981"/>
    </row>
    <row r="3" spans="1:32" s="987" customFormat="1" ht="37.9" customHeight="1" thickTop="1" x14ac:dyDescent="0.25">
      <c r="A3" s="984"/>
      <c r="B3" s="1466" t="s">
        <v>2534</v>
      </c>
      <c r="C3" s="1467"/>
      <c r="D3" s="1467"/>
      <c r="E3" s="1467"/>
      <c r="F3" s="1467"/>
      <c r="G3" s="1467"/>
      <c r="H3" s="1467"/>
      <c r="I3" s="1467"/>
      <c r="J3" s="1472"/>
      <c r="K3" s="1473" t="s">
        <v>2535</v>
      </c>
      <c r="L3" s="1474"/>
      <c r="M3" s="1474"/>
      <c r="N3" s="1474"/>
      <c r="O3" s="1474"/>
      <c r="P3" s="1474"/>
      <c r="Q3" s="1474"/>
      <c r="R3" s="1475"/>
      <c r="S3" s="1476" t="s">
        <v>2536</v>
      </c>
      <c r="T3" s="1477"/>
      <c r="U3" s="1477"/>
      <c r="V3" s="1477"/>
      <c r="W3" s="1477"/>
      <c r="X3" s="1477"/>
      <c r="Y3" s="1478"/>
      <c r="Z3" s="1466" t="s">
        <v>2537</v>
      </c>
      <c r="AA3" s="1467"/>
      <c r="AB3" s="1472"/>
      <c r="AC3" s="985" t="s">
        <v>2538</v>
      </c>
      <c r="AD3" s="1466" t="s">
        <v>2539</v>
      </c>
      <c r="AE3" s="1467"/>
      <c r="AF3" s="986" t="s">
        <v>2540</v>
      </c>
    </row>
    <row r="4" spans="1:32" ht="96" customHeight="1" thickBot="1" x14ac:dyDescent="0.3">
      <c r="A4" s="988" t="s">
        <v>2541</v>
      </c>
      <c r="B4" s="989" t="s">
        <v>2542</v>
      </c>
      <c r="C4" s="989" t="s">
        <v>2543</v>
      </c>
      <c r="D4" s="989" t="s">
        <v>2544</v>
      </c>
      <c r="E4" s="989" t="s">
        <v>2545</v>
      </c>
      <c r="F4" s="990" t="s">
        <v>2546</v>
      </c>
      <c r="G4" s="989" t="s">
        <v>2547</v>
      </c>
      <c r="H4" s="989" t="s">
        <v>2548</v>
      </c>
      <c r="I4" s="989" t="s">
        <v>2549</v>
      </c>
      <c r="J4" s="989" t="s">
        <v>2550</v>
      </c>
      <c r="K4" s="989" t="s">
        <v>2551</v>
      </c>
      <c r="L4" s="989" t="s">
        <v>2552</v>
      </c>
      <c r="M4" s="991" t="s">
        <v>2553</v>
      </c>
      <c r="N4" s="991" t="s">
        <v>2554</v>
      </c>
      <c r="O4" s="992" t="s">
        <v>2555</v>
      </c>
      <c r="P4" s="991" t="s">
        <v>2556</v>
      </c>
      <c r="Q4" s="991" t="s">
        <v>2557</v>
      </c>
      <c r="R4" s="991" t="s">
        <v>2558</v>
      </c>
      <c r="S4" s="991" t="s">
        <v>2559</v>
      </c>
      <c r="T4" s="993" t="s">
        <v>2560</v>
      </c>
      <c r="U4" s="991" t="s">
        <v>2561</v>
      </c>
      <c r="V4" s="991" t="s">
        <v>2562</v>
      </c>
      <c r="W4" s="994" t="s">
        <v>2563</v>
      </c>
      <c r="X4" s="991" t="s">
        <v>2564</v>
      </c>
      <c r="Y4" s="991" t="s">
        <v>2565</v>
      </c>
      <c r="Z4" s="989" t="s">
        <v>377</v>
      </c>
      <c r="AA4" s="989" t="s">
        <v>2566</v>
      </c>
      <c r="AB4" s="991" t="s">
        <v>2567</v>
      </c>
      <c r="AC4" s="991" t="s">
        <v>2568</v>
      </c>
      <c r="AD4" s="989" t="s">
        <v>2569</v>
      </c>
      <c r="AE4" s="991" t="s">
        <v>2570</v>
      </c>
      <c r="AF4" s="995"/>
    </row>
    <row r="5" spans="1:32" s="1004" customFormat="1" ht="30.6" hidden="1" customHeight="1" x14ac:dyDescent="0.25">
      <c r="A5" s="996" t="s">
        <v>2571</v>
      </c>
      <c r="B5" s="997">
        <v>1</v>
      </c>
      <c r="C5" s="998"/>
      <c r="D5" s="997">
        <v>1</v>
      </c>
      <c r="E5" s="998"/>
      <c r="F5" s="997">
        <v>1</v>
      </c>
      <c r="G5" s="997">
        <v>1</v>
      </c>
      <c r="H5" s="997">
        <v>1</v>
      </c>
      <c r="I5" s="997">
        <v>1</v>
      </c>
      <c r="J5" s="997">
        <v>1</v>
      </c>
      <c r="K5" s="1468" t="s">
        <v>2572</v>
      </c>
      <c r="L5" s="1469"/>
      <c r="M5" s="999">
        <v>1</v>
      </c>
      <c r="N5" s="999">
        <v>1</v>
      </c>
      <c r="O5" s="999">
        <v>1.0485436893203883</v>
      </c>
      <c r="P5" s="999">
        <v>1</v>
      </c>
      <c r="Q5" s="999">
        <v>1.2</v>
      </c>
      <c r="R5" s="999">
        <v>1</v>
      </c>
      <c r="S5" s="1000">
        <v>1.1647058823529413</v>
      </c>
      <c r="T5" s="1001">
        <v>9.9999999999999995E-8</v>
      </c>
      <c r="U5" s="999">
        <v>1</v>
      </c>
      <c r="V5" s="1000">
        <v>1</v>
      </c>
      <c r="W5" s="1001">
        <v>9.9999999999999995E-8</v>
      </c>
      <c r="X5" s="999">
        <v>1</v>
      </c>
      <c r="Y5" s="999">
        <v>1</v>
      </c>
      <c r="Z5" s="999">
        <v>1</v>
      </c>
      <c r="AA5" s="997">
        <v>1</v>
      </c>
      <c r="AB5" s="1002">
        <v>1</v>
      </c>
      <c r="AC5" s="999">
        <v>1</v>
      </c>
      <c r="AD5" s="997">
        <v>1</v>
      </c>
      <c r="AE5" s="999">
        <v>1</v>
      </c>
      <c r="AF5" s="1003"/>
    </row>
    <row r="6" spans="1:32" customFormat="1" ht="16.5" hidden="1" thickTop="1" thickBot="1" x14ac:dyDescent="0.3">
      <c r="A6" s="1005">
        <v>111</v>
      </c>
      <c r="B6" s="1006">
        <v>1492009353.3211088</v>
      </c>
      <c r="C6" s="1006">
        <v>45180291</v>
      </c>
      <c r="D6" s="1006">
        <v>75036687.405176565</v>
      </c>
      <c r="E6" s="1006">
        <v>2290302</v>
      </c>
      <c r="F6" s="1006"/>
      <c r="G6" s="1007">
        <v>27904000</v>
      </c>
      <c r="H6" s="1007">
        <v>24449645</v>
      </c>
      <c r="I6" s="1006">
        <v>831867</v>
      </c>
      <c r="J6" s="1006">
        <v>17868437.260000002</v>
      </c>
      <c r="K6" s="1479">
        <v>554709337.53983998</v>
      </c>
      <c r="L6" s="1480"/>
      <c r="M6" s="1006">
        <v>1807725.5069421751</v>
      </c>
      <c r="N6" s="1006">
        <v>8333533.3243120657</v>
      </c>
      <c r="O6" s="1006">
        <v>1617676.8470819264</v>
      </c>
      <c r="P6" s="1006">
        <v>190000</v>
      </c>
      <c r="Q6" s="1006">
        <v>1927500</v>
      </c>
      <c r="R6" s="1006">
        <v>3796170</v>
      </c>
      <c r="S6" s="1006">
        <v>6558884.036669882</v>
      </c>
      <c r="T6" s="1006">
        <v>3.0963919999999992E-2</v>
      </c>
      <c r="U6" s="1006">
        <v>253333.59820000001</v>
      </c>
      <c r="V6" s="1006">
        <v>3657883.6874000002</v>
      </c>
      <c r="W6" s="1006">
        <v>1.8289418437E-2</v>
      </c>
      <c r="X6" s="1006">
        <v>301445.55748457927</v>
      </c>
      <c r="Y6" s="1006">
        <v>11954644.9</v>
      </c>
      <c r="Z6" s="1008">
        <v>412048403.44127613</v>
      </c>
      <c r="AA6" s="1009"/>
      <c r="AB6" s="1010">
        <v>30000000</v>
      </c>
      <c r="AC6" s="1006">
        <v>14625537.765400002</v>
      </c>
      <c r="AD6" s="1006">
        <v>5531687.8822752303</v>
      </c>
      <c r="AE6" s="1011">
        <v>15560618.258880001</v>
      </c>
      <c r="AF6" s="1012">
        <v>2758444965.3813009</v>
      </c>
    </row>
    <row r="7" spans="1:32" customFormat="1" ht="15.75" hidden="1" thickBot="1" x14ac:dyDescent="0.3">
      <c r="A7" s="1013">
        <v>201</v>
      </c>
      <c r="B7" s="1014">
        <v>281836820.40805048</v>
      </c>
      <c r="C7" s="1014">
        <v>10844235</v>
      </c>
      <c r="D7" s="1014">
        <v>22189629.105171185</v>
      </c>
      <c r="E7" s="1014">
        <v>833567</v>
      </c>
      <c r="F7" s="1014"/>
      <c r="G7" s="1015">
        <v>5836600</v>
      </c>
      <c r="H7" s="1014"/>
      <c r="I7" s="1014">
        <v>622671</v>
      </c>
      <c r="J7" s="1014">
        <v>1222549.53</v>
      </c>
      <c r="K7" s="1470">
        <v>141558293.96584001</v>
      </c>
      <c r="L7" s="1471"/>
      <c r="M7" s="1014">
        <v>920238.41703349794</v>
      </c>
      <c r="N7" s="1014">
        <v>788307.20635384391</v>
      </c>
      <c r="O7" s="1014">
        <v>880456.19599541021</v>
      </c>
      <c r="P7" s="1014">
        <v>40000</v>
      </c>
      <c r="Q7" s="1014">
        <v>834000</v>
      </c>
      <c r="R7" s="1014">
        <v>1270380</v>
      </c>
      <c r="S7" s="1006">
        <v>1141793.6027638838</v>
      </c>
      <c r="T7" s="1006">
        <v>4.10926E-3</v>
      </c>
      <c r="U7" s="1014">
        <v>136164.24739999999</v>
      </c>
      <c r="V7" s="1014">
        <v>1316889.0034</v>
      </c>
      <c r="W7" s="1006">
        <v>6.5844450169999999E-3</v>
      </c>
      <c r="X7" s="1006">
        <v>99486.907756101878</v>
      </c>
      <c r="Y7" s="1014">
        <v>4090154.9400000004</v>
      </c>
      <c r="Z7" s="1011">
        <v>82725508.044626102</v>
      </c>
      <c r="AA7" s="1006"/>
      <c r="AB7" s="1016"/>
      <c r="AC7" s="1014">
        <v>2001841.7390000001</v>
      </c>
      <c r="AD7" s="1014">
        <v>1699604.4286319308</v>
      </c>
      <c r="AE7" s="1017">
        <v>2917615.9235400003</v>
      </c>
      <c r="AF7" s="1018">
        <v>565806806.67625606</v>
      </c>
    </row>
    <row r="8" spans="1:32" customFormat="1" ht="15.75" hidden="1" thickBot="1" x14ac:dyDescent="0.3">
      <c r="A8" s="1019">
        <v>205</v>
      </c>
      <c r="B8" s="1014">
        <v>749802013.60030949</v>
      </c>
      <c r="C8" s="1014">
        <v>27794183</v>
      </c>
      <c r="D8" s="1014">
        <v>80771113.26338394</v>
      </c>
      <c r="E8" s="1014">
        <v>4251114</v>
      </c>
      <c r="F8" s="1014"/>
      <c r="G8" s="1015">
        <v>4000000</v>
      </c>
      <c r="H8" s="1014"/>
      <c r="I8" s="1014">
        <v>1783083</v>
      </c>
      <c r="J8" s="1014">
        <v>8969298</v>
      </c>
      <c r="K8" s="1470">
        <v>349882886.88568002</v>
      </c>
      <c r="L8" s="1471"/>
      <c r="M8" s="1014">
        <v>2561991.0331325964</v>
      </c>
      <c r="N8" s="1014">
        <v>2393075.4478598838</v>
      </c>
      <c r="O8" s="1014">
        <v>2089658.4007446489</v>
      </c>
      <c r="P8" s="1014">
        <v>20000</v>
      </c>
      <c r="Q8" s="1014">
        <v>1489500</v>
      </c>
      <c r="R8" s="1014">
        <v>3022290</v>
      </c>
      <c r="S8" s="1014">
        <v>2344362.3496825323</v>
      </c>
      <c r="T8" s="1014">
        <v>9.3715650000000001E-3</v>
      </c>
      <c r="U8" s="1014">
        <v>503417.21680000005</v>
      </c>
      <c r="V8" s="1014">
        <v>4210945.1680000005</v>
      </c>
      <c r="W8" s="1014">
        <v>2.1054725840000003E-2</v>
      </c>
      <c r="X8" s="1014">
        <v>238566.56321901837</v>
      </c>
      <c r="Y8" s="1014">
        <v>11805856.34</v>
      </c>
      <c r="Z8" s="1017">
        <v>246703361.921213</v>
      </c>
      <c r="AA8" s="1014"/>
      <c r="AB8" s="1020">
        <v>25000000</v>
      </c>
      <c r="AC8" s="1014">
        <v>3445302.2269999995</v>
      </c>
      <c r="AD8" s="1014">
        <v>4532278.4763518181</v>
      </c>
      <c r="AE8" s="1017">
        <v>7780309.1294400003</v>
      </c>
      <c r="AF8" s="1021">
        <v>1545394606.0532432</v>
      </c>
    </row>
    <row r="9" spans="1:32" customFormat="1" ht="15.75" hidden="1" thickBot="1" x14ac:dyDescent="0.3">
      <c r="A9" s="1013">
        <v>207</v>
      </c>
      <c r="B9" s="1014">
        <v>109944644.41275024</v>
      </c>
      <c r="C9" s="1014">
        <v>3642657</v>
      </c>
      <c r="D9" s="1014">
        <v>6532317.3960566996</v>
      </c>
      <c r="E9" s="1014">
        <v>365179</v>
      </c>
      <c r="F9" s="1014"/>
      <c r="G9" s="1015">
        <v>2640000</v>
      </c>
      <c r="H9" s="1014"/>
      <c r="I9" s="1014">
        <v>169867.152</v>
      </c>
      <c r="J9" s="1014">
        <v>442675.04000000004</v>
      </c>
      <c r="K9" s="1470">
        <v>44297676.480000004</v>
      </c>
      <c r="L9" s="1471"/>
      <c r="M9" s="1014">
        <v>249698.08800427266</v>
      </c>
      <c r="N9" s="1014">
        <v>295615.2023826915</v>
      </c>
      <c r="O9" s="1014">
        <v>220601.82047162167</v>
      </c>
      <c r="P9" s="1014">
        <v>0</v>
      </c>
      <c r="Q9" s="1014">
        <v>232500</v>
      </c>
      <c r="R9" s="1014">
        <v>390240</v>
      </c>
      <c r="S9" s="1014">
        <v>446900.57628648414</v>
      </c>
      <c r="T9" s="1014">
        <v>1.0391399999999998E-3</v>
      </c>
      <c r="U9" s="1014">
        <v>34370.461800000005</v>
      </c>
      <c r="V9" s="1014">
        <v>386873.21880000003</v>
      </c>
      <c r="W9" s="1014">
        <v>1.9343660940000001E-3</v>
      </c>
      <c r="X9" s="1014">
        <v>28434.234393353592</v>
      </c>
      <c r="Y9" s="1014">
        <v>1234180.9744000002</v>
      </c>
      <c r="Z9" s="1022">
        <v>41000000</v>
      </c>
      <c r="AA9" s="1014"/>
      <c r="AB9" s="1020"/>
      <c r="AC9" s="1014">
        <v>232389.43600000005</v>
      </c>
      <c r="AD9" s="1014">
        <v>755379.74605863588</v>
      </c>
      <c r="AE9" s="1017">
        <v>1296718.1882400003</v>
      </c>
      <c r="AF9" s="1018">
        <v>214838918.43061754</v>
      </c>
    </row>
    <row r="10" spans="1:32" customFormat="1" ht="15.75" hidden="1" thickBot="1" x14ac:dyDescent="0.3">
      <c r="A10" s="1019">
        <v>209</v>
      </c>
      <c r="B10" s="1014">
        <v>0</v>
      </c>
      <c r="C10" s="1014"/>
      <c r="D10" s="1014">
        <v>0</v>
      </c>
      <c r="E10" s="1014"/>
      <c r="F10" s="1014"/>
      <c r="G10" s="1014"/>
      <c r="H10" s="1014"/>
      <c r="I10" s="1014">
        <v>0</v>
      </c>
      <c r="J10" s="1014">
        <v>0</v>
      </c>
      <c r="K10" s="1470">
        <v>1835838.8341100446</v>
      </c>
      <c r="L10" s="1471"/>
      <c r="M10" s="1014">
        <v>0</v>
      </c>
      <c r="N10" s="1014">
        <v>0</v>
      </c>
      <c r="O10" s="1014">
        <v>0</v>
      </c>
      <c r="P10" s="1014">
        <v>0</v>
      </c>
      <c r="Q10" s="1014">
        <v>0</v>
      </c>
      <c r="R10" s="1014">
        <v>1260</v>
      </c>
      <c r="S10" s="1014">
        <v>0</v>
      </c>
      <c r="T10" s="1014">
        <v>0</v>
      </c>
      <c r="U10" s="1014">
        <v>2567.9868000000001</v>
      </c>
      <c r="V10" s="1014">
        <v>1734.1044000000002</v>
      </c>
      <c r="W10" s="1014">
        <v>8.6705220000000013E-6</v>
      </c>
      <c r="X10" s="1014">
        <v>97.602943954195311</v>
      </c>
      <c r="Y10" s="1014">
        <v>12334.54</v>
      </c>
      <c r="Z10" s="1017">
        <v>1409820.3728899553</v>
      </c>
      <c r="AA10" s="1014"/>
      <c r="AB10" s="1020"/>
      <c r="AC10" s="1014">
        <v>-2.6830093702301387E-13</v>
      </c>
      <c r="AD10" s="1014">
        <v>0</v>
      </c>
      <c r="AE10" s="1017">
        <v>0</v>
      </c>
      <c r="AF10" s="1021">
        <v>3263653.4411526248</v>
      </c>
    </row>
    <row r="11" spans="1:32" customFormat="1" ht="15.75" hidden="1" thickBot="1" x14ac:dyDescent="0.3">
      <c r="A11" s="1013">
        <v>211</v>
      </c>
      <c r="B11" s="1014">
        <v>345796841.98055094</v>
      </c>
      <c r="C11" s="1014">
        <v>13898160</v>
      </c>
      <c r="D11" s="1014">
        <v>29248265.317394927</v>
      </c>
      <c r="E11" s="1014">
        <v>1104756</v>
      </c>
      <c r="F11" s="1014"/>
      <c r="G11" s="1015">
        <v>5076000</v>
      </c>
      <c r="H11" s="1015">
        <v>5000000</v>
      </c>
      <c r="I11" s="1014">
        <v>393360</v>
      </c>
      <c r="J11" s="1014">
        <v>2336788.62</v>
      </c>
      <c r="K11" s="1470">
        <v>163588406.74584001</v>
      </c>
      <c r="L11" s="1471"/>
      <c r="M11" s="1014">
        <v>1017753.6466683027</v>
      </c>
      <c r="N11" s="1014">
        <v>1407691.4399175786</v>
      </c>
      <c r="O11" s="1014">
        <v>794118.12907489704</v>
      </c>
      <c r="P11" s="1014">
        <v>20000</v>
      </c>
      <c r="Q11" s="1014">
        <v>463500</v>
      </c>
      <c r="R11" s="1014">
        <v>1450590</v>
      </c>
      <c r="S11" s="1014">
        <v>1780716.3545959948</v>
      </c>
      <c r="T11" s="1014">
        <v>8.6485400000000014E-3</v>
      </c>
      <c r="U11" s="1014">
        <v>89236.709400000007</v>
      </c>
      <c r="V11" s="1014">
        <v>711477.74320000014</v>
      </c>
      <c r="W11" s="1014">
        <v>3.5573887160000005E-3</v>
      </c>
      <c r="X11" s="1014">
        <v>113321.55760263259</v>
      </c>
      <c r="Y11" s="1014">
        <v>4893817.540000001</v>
      </c>
      <c r="Z11" s="1017">
        <v>129710758.98207849</v>
      </c>
      <c r="AA11" s="1014"/>
      <c r="AB11" s="1020"/>
      <c r="AC11" s="1014">
        <v>669322.33759999997</v>
      </c>
      <c r="AD11" s="1014">
        <v>2077294.3016612493</v>
      </c>
      <c r="AE11" s="1017">
        <v>3565975.0176600004</v>
      </c>
      <c r="AF11" s="1018">
        <v>715208152.43545115</v>
      </c>
    </row>
    <row r="12" spans="1:32" customFormat="1" ht="15.75" hidden="1" thickBot="1" x14ac:dyDescent="0.3">
      <c r="A12" s="1023">
        <v>213</v>
      </c>
      <c r="B12" s="1024">
        <v>98155516.085299283</v>
      </c>
      <c r="C12" s="1024">
        <v>3964952</v>
      </c>
      <c r="D12" s="1024">
        <v>6090082.8326190738</v>
      </c>
      <c r="E12" s="1024">
        <v>644384</v>
      </c>
      <c r="F12" s="1024"/>
      <c r="G12" s="1025">
        <v>1220000</v>
      </c>
      <c r="H12" s="1024"/>
      <c r="I12" s="1024">
        <v>227457.44</v>
      </c>
      <c r="J12" s="1024">
        <v>1029902.93</v>
      </c>
      <c r="K12" s="1470">
        <v>43392740.888000004</v>
      </c>
      <c r="L12" s="1471"/>
      <c r="M12" s="1024">
        <v>116476.52428601673</v>
      </c>
      <c r="N12" s="1024">
        <v>703845.7199587893</v>
      </c>
      <c r="O12" s="1024">
        <v>24520.389538223899</v>
      </c>
      <c r="P12" s="1024">
        <v>70000</v>
      </c>
      <c r="Q12" s="1024">
        <v>67000</v>
      </c>
      <c r="R12" s="1024">
        <v>234720</v>
      </c>
      <c r="S12" s="1024">
        <v>534195.1199710638</v>
      </c>
      <c r="T12" s="1024">
        <v>2.2888749999999997E-3</v>
      </c>
      <c r="U12" s="1024">
        <v>16384.382600000001</v>
      </c>
      <c r="V12" s="1024">
        <v>396723.41039999999</v>
      </c>
      <c r="W12" s="1024">
        <v>1.9836170519999998E-3</v>
      </c>
      <c r="X12" s="1024">
        <v>18683.019341557712</v>
      </c>
      <c r="Y12" s="1024">
        <v>1229410.1400000001</v>
      </c>
      <c r="Z12" s="1026">
        <v>60563794.219999999</v>
      </c>
      <c r="AA12" s="1024"/>
      <c r="AB12" s="1027"/>
      <c r="AC12" s="1024">
        <v>91488.7984</v>
      </c>
      <c r="AD12" s="1024">
        <v>755379.74605863681</v>
      </c>
      <c r="AE12" s="1028">
        <v>1296718.1882400012</v>
      </c>
      <c r="AF12" s="1029">
        <v>220844375.83898515</v>
      </c>
    </row>
    <row r="13" spans="1:32" s="981" customFormat="1" ht="22.5" thickTop="1" thickBot="1" x14ac:dyDescent="0.3">
      <c r="A13" s="1030" t="s">
        <v>2573</v>
      </c>
      <c r="B13" s="1031">
        <v>3077545189.8080692</v>
      </c>
      <c r="C13" s="1031">
        <v>105324478</v>
      </c>
      <c r="D13" s="1031">
        <v>219868095.3198024</v>
      </c>
      <c r="E13" s="1031">
        <v>9489302</v>
      </c>
      <c r="F13" s="1031">
        <v>0</v>
      </c>
      <c r="G13" s="1031">
        <v>46676600</v>
      </c>
      <c r="H13" s="1031">
        <v>29449645</v>
      </c>
      <c r="I13" s="1031">
        <v>4028305.5919999997</v>
      </c>
      <c r="J13" s="1031">
        <v>31869651.380000003</v>
      </c>
      <c r="K13" s="1482">
        <v>1299265181.3393102</v>
      </c>
      <c r="L13" s="1483"/>
      <c r="M13" s="1031">
        <v>6673883.2160668615</v>
      </c>
      <c r="N13" s="1031">
        <v>13922068.340784853</v>
      </c>
      <c r="O13" s="1031">
        <v>5627031.7829067279</v>
      </c>
      <c r="P13" s="1031">
        <v>340000</v>
      </c>
      <c r="Q13" s="1031">
        <v>5014000</v>
      </c>
      <c r="R13" s="1031">
        <v>10165650</v>
      </c>
      <c r="S13" s="1031">
        <v>12806852.039969839</v>
      </c>
      <c r="T13" s="1031">
        <v>5.6421300000000001E-2</v>
      </c>
      <c r="U13" s="1031">
        <v>1035474.6030000001</v>
      </c>
      <c r="V13" s="1031">
        <v>10682526.335600002</v>
      </c>
      <c r="W13" s="1031">
        <v>5.3412631678000012E-2</v>
      </c>
      <c r="X13" s="1031">
        <v>800035.44274119753</v>
      </c>
      <c r="Y13" s="1031">
        <v>35220399.374399997</v>
      </c>
      <c r="Z13" s="1482">
        <v>1029161646.9820838</v>
      </c>
      <c r="AA13" s="1484"/>
      <c r="AB13" s="1483"/>
      <c r="AC13" s="1031">
        <v>21065882.303400002</v>
      </c>
      <c r="AD13" s="1031">
        <v>15351624.581037501</v>
      </c>
      <c r="AE13" s="1032">
        <v>32417954.706000004</v>
      </c>
      <c r="AF13" s="1033">
        <v>6023801478.2570066</v>
      </c>
    </row>
    <row r="14" spans="1:32" s="981" customFormat="1" ht="21.75" thickBot="1" x14ac:dyDescent="0.3">
      <c r="A14" s="1034"/>
      <c r="B14" s="1035"/>
      <c r="C14" s="1035"/>
      <c r="D14" s="1035"/>
      <c r="E14" s="1035"/>
      <c r="F14" s="1035"/>
      <c r="G14" s="1035"/>
      <c r="H14" s="1035"/>
      <c r="I14" s="1035"/>
      <c r="J14" s="1035"/>
      <c r="K14" s="1036"/>
      <c r="L14" s="1036"/>
      <c r="M14" s="1035"/>
      <c r="N14" s="1035"/>
      <c r="O14" s="1035"/>
      <c r="P14" s="1035"/>
      <c r="Q14" s="1035"/>
      <c r="R14" s="1035"/>
      <c r="S14" s="1035"/>
      <c r="T14" s="1035"/>
      <c r="U14" s="1035"/>
      <c r="V14" s="1035"/>
      <c r="W14" s="1035"/>
      <c r="X14" s="1035"/>
      <c r="Y14" s="1035"/>
      <c r="Z14" s="1036"/>
      <c r="AA14" s="1036"/>
      <c r="AB14" s="1036"/>
      <c r="AC14" s="1035"/>
      <c r="AD14" s="1035"/>
      <c r="AE14" s="1035"/>
      <c r="AF14" s="1037"/>
    </row>
    <row r="15" spans="1:32" s="981" customFormat="1" ht="33.75" x14ac:dyDescent="0.25">
      <c r="A15" s="1485" t="s">
        <v>2574</v>
      </c>
      <c r="B15" s="1485"/>
      <c r="C15" s="1485"/>
      <c r="D15" s="1485"/>
      <c r="E15" s="1485"/>
      <c r="F15" s="1485"/>
      <c r="G15" s="1485"/>
      <c r="H15" s="1485"/>
      <c r="I15" s="1485"/>
      <c r="J15" s="1485"/>
      <c r="K15" s="1485"/>
      <c r="L15" s="1485"/>
      <c r="M15" s="1485"/>
      <c r="N15" s="1485"/>
      <c r="O15" s="1485"/>
      <c r="P15" s="1485"/>
      <c r="Q15" s="1485"/>
      <c r="R15" s="1485"/>
      <c r="S15" s="1485"/>
      <c r="T15" s="1485"/>
      <c r="U15" s="1485"/>
      <c r="V15" s="1485"/>
      <c r="W15" s="1485"/>
      <c r="X15" s="1485"/>
      <c r="Y15" s="1485"/>
      <c r="Z15" s="1485"/>
      <c r="AA15" s="1485"/>
      <c r="AB15" s="1485"/>
      <c r="AC15" s="1485"/>
      <c r="AD15" s="1485"/>
      <c r="AE15" s="1485"/>
      <c r="AF15" s="1485"/>
    </row>
    <row r="16" spans="1:32" s="981" customFormat="1" ht="27" thickBot="1" x14ac:dyDescent="0.3">
      <c r="A16" s="1038"/>
      <c r="B16" s="1038"/>
      <c r="C16" s="1038"/>
      <c r="D16" s="1038"/>
      <c r="E16" s="1038"/>
      <c r="F16" s="1038"/>
      <c r="G16" s="1038"/>
      <c r="H16" s="1038"/>
      <c r="I16" s="1038"/>
      <c r="J16" s="1038"/>
      <c r="K16" s="1038"/>
      <c r="L16" s="1038"/>
      <c r="M16" s="1038"/>
      <c r="N16" s="1038"/>
      <c r="O16" s="1038"/>
      <c r="P16" s="1038"/>
      <c r="Q16" s="1038"/>
      <c r="R16" s="1038"/>
      <c r="S16" s="1038"/>
      <c r="T16" s="1038"/>
      <c r="U16" s="1038"/>
      <c r="V16" s="1038"/>
      <c r="W16" s="1038"/>
      <c r="X16" s="1038"/>
      <c r="Y16" s="1038"/>
      <c r="Z16" s="1038"/>
      <c r="AA16" s="1038"/>
      <c r="AB16" s="1038"/>
      <c r="AC16" s="1038"/>
      <c r="AD16" s="1038"/>
      <c r="AE16" s="1038"/>
      <c r="AF16" s="1038"/>
    </row>
    <row r="17" spans="1:38" s="1044" customFormat="1" ht="29.45" customHeight="1" thickTop="1" thickBot="1" x14ac:dyDescent="0.3">
      <c r="A17" s="1039" t="s">
        <v>2575</v>
      </c>
      <c r="B17" s="1040">
        <v>3273412648.9807892</v>
      </c>
      <c r="C17" s="1041">
        <v>105884955.2432947</v>
      </c>
      <c r="D17" s="1040">
        <v>231472663.72768053</v>
      </c>
      <c r="E17" s="1041">
        <v>11472522.693472609</v>
      </c>
      <c r="F17" s="1041">
        <v>50032344</v>
      </c>
      <c r="G17" s="1041">
        <v>59540128</v>
      </c>
      <c r="H17" s="1041">
        <v>30922127.25</v>
      </c>
      <c r="I17" s="1041">
        <v>4028305.5919999997</v>
      </c>
      <c r="J17" s="1041">
        <v>38624239</v>
      </c>
      <c r="K17" s="1486">
        <v>1375550592.0131524</v>
      </c>
      <c r="L17" s="1486"/>
      <c r="M17" s="1041">
        <v>12798799.999999998</v>
      </c>
      <c r="N17" s="1041">
        <v>13922068.340784853</v>
      </c>
      <c r="O17" s="1041">
        <v>15740492.767087381</v>
      </c>
      <c r="P17" s="1041">
        <v>340000</v>
      </c>
      <c r="Q17" s="1041">
        <v>5248333</v>
      </c>
      <c r="R17" s="1041">
        <v>10936744</v>
      </c>
      <c r="S17" s="1041">
        <v>14097435.740740741</v>
      </c>
      <c r="T17" s="1041">
        <v>13140000</v>
      </c>
      <c r="U17" s="1041">
        <v>1100000</v>
      </c>
      <c r="V17" s="1041">
        <v>11000000</v>
      </c>
      <c r="W17" s="1041">
        <v>30000000</v>
      </c>
      <c r="X17" s="1041">
        <v>1000000</v>
      </c>
      <c r="Y17" s="1041">
        <v>37505910.200000003</v>
      </c>
      <c r="Z17" s="1486">
        <v>1317347864.6949775</v>
      </c>
      <c r="AA17" s="1486"/>
      <c r="AB17" s="1486"/>
      <c r="AC17" s="1041">
        <v>20658942.247363467</v>
      </c>
      <c r="AD17" s="1041">
        <v>16710195.226426456</v>
      </c>
      <c r="AE17" s="1042">
        <v>39971249.990999997</v>
      </c>
      <c r="AF17" s="1043">
        <v>6742458562.7087688</v>
      </c>
    </row>
    <row r="18" spans="1:38" s="1004" customFormat="1" ht="30.6" customHeight="1" thickBot="1" x14ac:dyDescent="0.3">
      <c r="A18" s="1045" t="s">
        <v>2576</v>
      </c>
      <c r="B18" s="1046">
        <v>1</v>
      </c>
      <c r="C18" s="1046">
        <v>1</v>
      </c>
      <c r="D18" s="1046">
        <v>1</v>
      </c>
      <c r="E18" s="1046">
        <v>1</v>
      </c>
      <c r="F18" s="1046">
        <v>1</v>
      </c>
      <c r="G18" s="1046">
        <v>1</v>
      </c>
      <c r="H18" s="1046">
        <v>1</v>
      </c>
      <c r="I18" s="1046">
        <v>1</v>
      </c>
      <c r="J18" s="1046">
        <v>1</v>
      </c>
      <c r="K18" s="1487">
        <v>1</v>
      </c>
      <c r="L18" s="1488"/>
      <c r="M18" s="1046">
        <v>1</v>
      </c>
      <c r="N18" s="1046">
        <v>1</v>
      </c>
      <c r="O18" s="1046">
        <v>1</v>
      </c>
      <c r="P18" s="1046">
        <v>1</v>
      </c>
      <c r="Q18" s="1046">
        <v>1</v>
      </c>
      <c r="R18" s="1046">
        <v>1</v>
      </c>
      <c r="S18" s="1046">
        <v>1</v>
      </c>
      <c r="T18" s="1046">
        <v>1</v>
      </c>
      <c r="U18" s="1046">
        <v>1</v>
      </c>
      <c r="V18" s="1046">
        <v>1</v>
      </c>
      <c r="W18" s="1046">
        <v>1</v>
      </c>
      <c r="X18" s="1046">
        <v>1</v>
      </c>
      <c r="Y18" s="1046">
        <v>1</v>
      </c>
      <c r="Z18" s="1487">
        <v>1</v>
      </c>
      <c r="AA18" s="1489"/>
      <c r="AB18" s="1488"/>
      <c r="AC18" s="1046">
        <v>1</v>
      </c>
      <c r="AD18" s="1046">
        <v>1</v>
      </c>
      <c r="AE18" s="1046">
        <v>1</v>
      </c>
      <c r="AF18" s="1003"/>
    </row>
    <row r="19" spans="1:38" s="1051" customFormat="1" ht="41.45" customHeight="1" thickTop="1" thickBot="1" x14ac:dyDescent="0.3">
      <c r="A19" s="1047" t="s">
        <v>2577</v>
      </c>
      <c r="B19" s="1048">
        <v>3273412648.9807892</v>
      </c>
      <c r="C19" s="1048">
        <v>105884955.2432947</v>
      </c>
      <c r="D19" s="1048">
        <v>231472663.72768053</v>
      </c>
      <c r="E19" s="1048">
        <v>11472522.693472609</v>
      </c>
      <c r="F19" s="1048">
        <v>50032344</v>
      </c>
      <c r="G19" s="1048">
        <v>59540128</v>
      </c>
      <c r="H19" s="1048">
        <v>30922127.25</v>
      </c>
      <c r="I19" s="1048">
        <v>4028305.5919999997</v>
      </c>
      <c r="J19" s="1048">
        <v>38624239</v>
      </c>
      <c r="K19" s="1490">
        <v>1375550592.0131524</v>
      </c>
      <c r="L19" s="1490"/>
      <c r="M19" s="1049">
        <v>12798799.999999998</v>
      </c>
      <c r="N19" s="1049">
        <v>13922068.340784853</v>
      </c>
      <c r="O19" s="1049">
        <v>15740492.767087381</v>
      </c>
      <c r="P19" s="1049">
        <v>340000</v>
      </c>
      <c r="Q19" s="1049">
        <v>5248333</v>
      </c>
      <c r="R19" s="1049">
        <v>10936744</v>
      </c>
      <c r="S19" s="1049">
        <v>14097435.740740741</v>
      </c>
      <c r="T19" s="1049">
        <v>13140000</v>
      </c>
      <c r="U19" s="1049">
        <v>1100000</v>
      </c>
      <c r="V19" s="1049">
        <v>11000000</v>
      </c>
      <c r="W19" s="1049">
        <v>30000000</v>
      </c>
      <c r="X19" s="1049">
        <v>1000000</v>
      </c>
      <c r="Y19" s="1049">
        <v>37505910.200000003</v>
      </c>
      <c r="Z19" s="1490">
        <v>1317347864.6949775</v>
      </c>
      <c r="AA19" s="1490"/>
      <c r="AB19" s="1490"/>
      <c r="AC19" s="1049">
        <v>20658942.247363467</v>
      </c>
      <c r="AD19" s="1049">
        <v>16710195.226426456</v>
      </c>
      <c r="AE19" s="1049">
        <v>39971249.990999997</v>
      </c>
      <c r="AF19" s="1050">
        <v>6742458562.7087688</v>
      </c>
    </row>
    <row r="20" spans="1:38" ht="21" x14ac:dyDescent="0.35">
      <c r="I20" s="1052"/>
      <c r="J20" s="1052"/>
      <c r="AC20" s="1053"/>
      <c r="AD20" s="1053" t="s">
        <v>2578</v>
      </c>
      <c r="AE20" s="1053"/>
      <c r="AF20" s="1054">
        <v>6236064800.5112934</v>
      </c>
      <c r="AG20" s="1055">
        <v>1.0812040571092136</v>
      </c>
      <c r="AH20" s="1491" t="s">
        <v>2579</v>
      </c>
      <c r="AI20" s="1491"/>
      <c r="AJ20" s="1491"/>
      <c r="AK20" s="1491"/>
      <c r="AL20" s="1491"/>
    </row>
    <row r="21" spans="1:38" ht="23.25" x14ac:dyDescent="0.35">
      <c r="I21" s="1052"/>
      <c r="J21" s="1052"/>
      <c r="W21" s="1056" t="s">
        <v>2580</v>
      </c>
      <c r="X21" s="1056"/>
      <c r="Y21" s="1056"/>
      <c r="Z21" s="1057"/>
      <c r="AA21" s="1056"/>
      <c r="AC21" s="1058" t="s">
        <v>2581</v>
      </c>
      <c r="AD21" s="1058"/>
      <c r="AE21" s="1058"/>
      <c r="AF21" s="1059">
        <v>506393762.19747543</v>
      </c>
      <c r="AH21" s="102" t="s">
        <v>2582</v>
      </c>
      <c r="AI21" s="102"/>
      <c r="AJ21" s="304">
        <v>522737084.71129513</v>
      </c>
      <c r="AK21" s="102"/>
      <c r="AL21" s="102" t="s">
        <v>2583</v>
      </c>
    </row>
    <row r="22" spans="1:38" ht="21" x14ac:dyDescent="0.35">
      <c r="W22" s="1060" t="s">
        <v>2584</v>
      </c>
      <c r="X22" s="1060"/>
      <c r="Y22" s="1061"/>
      <c r="AA22" s="1062">
        <v>32652135.305022478</v>
      </c>
      <c r="AD22" s="1063"/>
      <c r="AE22" s="1063" t="s">
        <v>2585</v>
      </c>
      <c r="AF22" s="1064">
        <v>112741899.16292739</v>
      </c>
      <c r="AI22" s="102" t="s">
        <v>2585</v>
      </c>
      <c r="AJ22" s="304">
        <v>159211643.12205005</v>
      </c>
      <c r="AK22" s="1065" t="s">
        <v>2586</v>
      </c>
      <c r="AL22" s="1065"/>
    </row>
    <row r="23" spans="1:38" ht="15.75" x14ac:dyDescent="0.25">
      <c r="W23" s="1060" t="s">
        <v>2587</v>
      </c>
      <c r="X23" s="1060"/>
      <c r="Y23" s="1061"/>
      <c r="AA23" s="1062">
        <v>32400000</v>
      </c>
      <c r="AD23" s="1066"/>
      <c r="AE23" s="1066"/>
      <c r="AI23" s="1065" t="s">
        <v>2588</v>
      </c>
      <c r="AJ23" s="1067">
        <v>82813780</v>
      </c>
      <c r="AK23" s="1065" t="s">
        <v>2586</v>
      </c>
      <c r="AL23" s="1065"/>
    </row>
    <row r="24" spans="1:38" ht="21" x14ac:dyDescent="0.35">
      <c r="W24" s="1060" t="s">
        <v>2589</v>
      </c>
      <c r="X24" s="1060"/>
      <c r="Y24" s="1061"/>
      <c r="AA24" s="1062">
        <v>3500000</v>
      </c>
      <c r="AC24" s="1068"/>
      <c r="AD24" s="1068"/>
      <c r="AE24" s="1068" t="s">
        <v>2590</v>
      </c>
      <c r="AF24" s="1069">
        <v>393651863.03454804</v>
      </c>
      <c r="AI24" s="102" t="s">
        <v>2591</v>
      </c>
      <c r="AJ24" s="304">
        <v>280711661.58924508</v>
      </c>
      <c r="AK24" s="102"/>
      <c r="AL24" s="1065"/>
    </row>
    <row r="25" spans="1:38" ht="18.75" x14ac:dyDescent="0.3">
      <c r="W25" s="1060" t="s">
        <v>2592</v>
      </c>
      <c r="X25" s="1060"/>
      <c r="Y25" s="1061"/>
      <c r="AA25" s="1062">
        <v>-20000000</v>
      </c>
      <c r="AC25" s="1070"/>
      <c r="AD25" s="1070"/>
      <c r="AE25" s="1071" t="s">
        <v>2593</v>
      </c>
      <c r="AF25" s="1070">
        <v>164999999.61307347</v>
      </c>
    </row>
    <row r="26" spans="1:38" ht="26.25" x14ac:dyDescent="0.4">
      <c r="W26" s="1072" t="s">
        <v>2594</v>
      </c>
      <c r="X26" s="1072"/>
      <c r="Y26" s="1072"/>
      <c r="Z26" s="1481">
        <v>6791010698.0137911</v>
      </c>
      <c r="AA26" s="1481"/>
    </row>
  </sheetData>
  <mergeCells count="24">
    <mergeCell ref="AH20:AL20"/>
    <mergeCell ref="Z26:AA26"/>
    <mergeCell ref="K12:L12"/>
    <mergeCell ref="K13:L13"/>
    <mergeCell ref="Z13:AB13"/>
    <mergeCell ref="A15:AF15"/>
    <mergeCell ref="K17:L17"/>
    <mergeCell ref="Z17:AB17"/>
    <mergeCell ref="K18:L18"/>
    <mergeCell ref="Z18:AB18"/>
    <mergeCell ref="K19:L19"/>
    <mergeCell ref="Z19:AB19"/>
    <mergeCell ref="AD3:AE3"/>
    <mergeCell ref="K5:L5"/>
    <mergeCell ref="K11:L11"/>
    <mergeCell ref="B3:J3"/>
    <mergeCell ref="K3:R3"/>
    <mergeCell ref="S3:Y3"/>
    <mergeCell ref="Z3:AB3"/>
    <mergeCell ref="K6:L6"/>
    <mergeCell ref="K7:L7"/>
    <mergeCell ref="K8:L8"/>
    <mergeCell ref="K9:L9"/>
    <mergeCell ref="K10:L10"/>
  </mergeCells>
  <pageMargins left="0.19685039370078741" right="0.19685039370078741" top="0.27559055118110237" bottom="0.19685039370078741" header="0.19685039370078741" footer="0.19685039370078741"/>
  <pageSetup paperSize="9" scale="43" fitToWidth="2" orientation="landscape" r:id="rId1"/>
  <colBreaks count="1" manualBreakCount="1">
    <brk id="18" max="23"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7"/>
  <sheetViews>
    <sheetView showGridLines="0" workbookViewId="0">
      <selection activeCell="I3" sqref="I3"/>
    </sheetView>
  </sheetViews>
  <sheetFormatPr defaultRowHeight="15" x14ac:dyDescent="0.25"/>
  <cols>
    <col min="2" max="2" width="14.85546875" bestFit="1" customWidth="1"/>
    <col min="3" max="3" width="13.85546875" bestFit="1" customWidth="1"/>
    <col min="4" max="4" width="15.42578125" bestFit="1" customWidth="1"/>
    <col min="5" max="5" width="16.28515625" bestFit="1" customWidth="1"/>
    <col min="6" max="6" width="14.85546875" bestFit="1" customWidth="1"/>
    <col min="7" max="8" width="14.85546875" customWidth="1"/>
    <col min="9" max="9" width="16.28515625" bestFit="1" customWidth="1"/>
    <col min="10" max="10" width="16.28515625" customWidth="1"/>
    <col min="11" max="11" width="16.28515625" bestFit="1" customWidth="1"/>
    <col min="13" max="14" width="10.28515625" customWidth="1"/>
  </cols>
  <sheetData>
    <row r="1" spans="1:14" s="1190" customFormat="1" ht="60.75" thickBot="1" x14ac:dyDescent="0.3">
      <c r="A1" s="1180"/>
      <c r="B1" s="1181" t="s">
        <v>6492</v>
      </c>
      <c r="C1" s="1182" t="s">
        <v>6493</v>
      </c>
      <c r="D1" s="1182" t="s">
        <v>6494</v>
      </c>
      <c r="E1" s="1183" t="s">
        <v>6495</v>
      </c>
      <c r="F1" s="1184" t="s">
        <v>6496</v>
      </c>
      <c r="G1" s="1185" t="s">
        <v>6497</v>
      </c>
      <c r="H1" s="1186" t="s">
        <v>6494</v>
      </c>
      <c r="I1" s="1187" t="s">
        <v>6498</v>
      </c>
      <c r="J1" s="1188" t="s">
        <v>6499</v>
      </c>
      <c r="K1" s="1189" t="s">
        <v>6500</v>
      </c>
      <c r="M1" s="1191" t="s">
        <v>6501</v>
      </c>
      <c r="N1" s="1192" t="s">
        <v>6502</v>
      </c>
    </row>
    <row r="2" spans="1:14" x14ac:dyDescent="0.25">
      <c r="A2" s="1193">
        <v>111</v>
      </c>
      <c r="B2" s="1194">
        <v>190878769</v>
      </c>
      <c r="C2" s="1195"/>
      <c r="D2" s="1195"/>
      <c r="E2" s="1196">
        <f>B2*12</f>
        <v>2290545228</v>
      </c>
      <c r="F2" s="1197">
        <v>218418791</v>
      </c>
      <c r="G2" s="1198"/>
      <c r="H2" s="1199"/>
      <c r="I2" s="1200">
        <f>F2*12</f>
        <v>2621025492</v>
      </c>
      <c r="J2" s="1201">
        <v>220055058</v>
      </c>
      <c r="K2" s="1202">
        <f>J2*12</f>
        <v>2640660696</v>
      </c>
      <c r="M2" s="1203">
        <f>K2/E2</f>
        <v>1.1528524578865029</v>
      </c>
      <c r="N2" s="1204">
        <f>K2/I2</f>
        <v>1.0074914204611636</v>
      </c>
    </row>
    <row r="3" spans="1:14" x14ac:dyDescent="0.25">
      <c r="A3" s="1205">
        <v>201</v>
      </c>
      <c r="B3" s="1206">
        <v>39155977</v>
      </c>
      <c r="C3" s="1207"/>
      <c r="D3" s="1208">
        <v>1035300</v>
      </c>
      <c r="E3" s="1209">
        <f>B3*12</f>
        <v>469871724</v>
      </c>
      <c r="F3" s="1210">
        <v>43279907</v>
      </c>
      <c r="G3" s="1211">
        <v>45669295</v>
      </c>
      <c r="H3" s="1212">
        <f>944970+89940</f>
        <v>1034910</v>
      </c>
      <c r="I3" s="1213">
        <f>F3*8+G3*4</f>
        <v>528916436</v>
      </c>
      <c r="J3" s="1214">
        <v>45264351</v>
      </c>
      <c r="K3" s="1202">
        <f t="shared" ref="K3:K7" si="0">J3*12</f>
        <v>543172212</v>
      </c>
      <c r="M3" s="1215">
        <f t="shared" ref="M3:M8" si="1">K3/E3</f>
        <v>1.1560010621111561</v>
      </c>
      <c r="N3" s="1216">
        <f t="shared" ref="N3:N8" si="2">K3/I3</f>
        <v>1.0269527944864243</v>
      </c>
    </row>
    <row r="4" spans="1:14" x14ac:dyDescent="0.25">
      <c r="A4" s="1205">
        <v>205</v>
      </c>
      <c r="B4" s="1206">
        <v>110949162</v>
      </c>
      <c r="C4" s="1217">
        <v>22000000</v>
      </c>
      <c r="D4" s="1217"/>
      <c r="E4" s="1209">
        <f>B4*12+C4</f>
        <v>1353389944</v>
      </c>
      <c r="F4" s="1210">
        <v>120726467</v>
      </c>
      <c r="G4" s="1218"/>
      <c r="H4" s="1219"/>
      <c r="I4" s="1213">
        <f>F4*12</f>
        <v>1448717604</v>
      </c>
      <c r="J4" s="1214">
        <v>129536831</v>
      </c>
      <c r="K4" s="1202">
        <f t="shared" si="0"/>
        <v>1554441972</v>
      </c>
      <c r="M4" s="1215">
        <f t="shared" si="1"/>
        <v>1.1485543977117063</v>
      </c>
      <c r="N4" s="1216">
        <f t="shared" si="2"/>
        <v>1.0729778997011483</v>
      </c>
    </row>
    <row r="5" spans="1:14" x14ac:dyDescent="0.25">
      <c r="A5" s="1205">
        <v>207</v>
      </c>
      <c r="B5" s="1206">
        <v>13876912</v>
      </c>
      <c r="C5" s="1207"/>
      <c r="D5" s="1208">
        <v>376650</v>
      </c>
      <c r="E5" s="1209">
        <f>B5*12</f>
        <v>166522944</v>
      </c>
      <c r="F5" s="1210">
        <v>14684523</v>
      </c>
      <c r="G5" s="1211">
        <v>12401000</v>
      </c>
      <c r="H5" s="1212">
        <f>290190+29130</f>
        <v>319320</v>
      </c>
      <c r="I5" s="1213">
        <f>F5*12+G5</f>
        <v>188615276</v>
      </c>
      <c r="J5" s="1214">
        <v>15820145</v>
      </c>
      <c r="K5" s="1202">
        <f t="shared" si="0"/>
        <v>189841740</v>
      </c>
      <c r="M5" s="1215">
        <f t="shared" si="1"/>
        <v>1.1400335319558126</v>
      </c>
      <c r="N5" s="1216">
        <f t="shared" si="2"/>
        <v>1.0065024637771121</v>
      </c>
    </row>
    <row r="6" spans="1:14" x14ac:dyDescent="0.25">
      <c r="A6" s="1205">
        <v>211</v>
      </c>
      <c r="B6" s="1206">
        <v>47813100</v>
      </c>
      <c r="C6" s="1207"/>
      <c r="D6" s="1207"/>
      <c r="E6" s="1209">
        <f>B6*12</f>
        <v>573757200</v>
      </c>
      <c r="F6" s="1210">
        <v>53716400</v>
      </c>
      <c r="G6" s="1218"/>
      <c r="H6" s="1219"/>
      <c r="I6" s="1213">
        <f>F6*12</f>
        <v>644596800</v>
      </c>
      <c r="J6" s="1214">
        <v>59731000</v>
      </c>
      <c r="K6" s="1202">
        <f t="shared" si="0"/>
        <v>716772000</v>
      </c>
      <c r="M6" s="1215">
        <f t="shared" si="1"/>
        <v>1.2492601400034717</v>
      </c>
      <c r="N6" s="1216">
        <f t="shared" si="2"/>
        <v>1.1119695288589704</v>
      </c>
    </row>
    <row r="7" spans="1:14" ht="15.75" thickBot="1" x14ac:dyDescent="0.3">
      <c r="A7" s="1220">
        <v>213</v>
      </c>
      <c r="B7" s="1221">
        <v>14855000</v>
      </c>
      <c r="C7" s="1222"/>
      <c r="D7" s="1222"/>
      <c r="E7" s="1223">
        <f>B7*12</f>
        <v>178260000</v>
      </c>
      <c r="F7" s="1224">
        <v>16434000</v>
      </c>
      <c r="G7" s="1225"/>
      <c r="H7" s="1226"/>
      <c r="I7" s="1227">
        <f>F7*12</f>
        <v>197208000</v>
      </c>
      <c r="J7" s="1228">
        <v>18624000</v>
      </c>
      <c r="K7" s="1229">
        <f t="shared" si="0"/>
        <v>223488000</v>
      </c>
      <c r="M7" s="1230">
        <f t="shared" si="1"/>
        <v>1.2537192864355435</v>
      </c>
      <c r="N7" s="1231">
        <f t="shared" si="2"/>
        <v>1.1332603139832056</v>
      </c>
    </row>
    <row r="8" spans="1:14" ht="15.75" thickBot="1" x14ac:dyDescent="0.3">
      <c r="A8" s="1220" t="s">
        <v>6503</v>
      </c>
      <c r="B8" s="1221">
        <f>SUM(B2:B7)</f>
        <v>417528920</v>
      </c>
      <c r="C8" s="1222"/>
      <c r="D8" s="1222"/>
      <c r="E8" s="1223">
        <f>SUM(E2:E7)</f>
        <v>5032347040</v>
      </c>
      <c r="F8" s="1224">
        <f>SUM(F2:F7)</f>
        <v>467260088</v>
      </c>
      <c r="G8" s="1225"/>
      <c r="H8" s="1226"/>
      <c r="I8" s="1227">
        <f>SUM(I2:I7)</f>
        <v>5629079608</v>
      </c>
      <c r="J8" s="1228">
        <f>SUM(J2:J7)</f>
        <v>489031385</v>
      </c>
      <c r="K8" s="1229">
        <f>SUM(K2:K7)</f>
        <v>5868376620</v>
      </c>
      <c r="M8" s="1232">
        <f t="shared" si="1"/>
        <v>1.1661311458360788</v>
      </c>
      <c r="N8" s="1233">
        <f t="shared" si="2"/>
        <v>1.0425108594413752</v>
      </c>
    </row>
    <row r="13" spans="1:14" s="102" customFormat="1" ht="15.75" x14ac:dyDescent="0.25">
      <c r="A13" s="102" t="s">
        <v>6504</v>
      </c>
      <c r="D13" s="304"/>
    </row>
    <row r="14" spans="1:14" x14ac:dyDescent="0.25">
      <c r="B14" t="s">
        <v>6505</v>
      </c>
      <c r="F14" s="1234">
        <f>J3</f>
        <v>45264351</v>
      </c>
    </row>
    <row r="15" spans="1:14" x14ac:dyDescent="0.25">
      <c r="B15" t="s">
        <v>6506</v>
      </c>
      <c r="F15" s="1234">
        <f>5*F14</f>
        <v>226321755</v>
      </c>
    </row>
    <row r="16" spans="1:14" x14ac:dyDescent="0.25">
      <c r="F16" s="1234"/>
    </row>
    <row r="17" spans="2:6" x14ac:dyDescent="0.25">
      <c r="B17" s="1235" t="s">
        <v>6507</v>
      </c>
      <c r="C17" s="1235"/>
      <c r="D17" s="1235"/>
      <c r="E17" s="1235"/>
      <c r="F17" s="1236">
        <v>491348492</v>
      </c>
    </row>
    <row r="18" spans="2:6" x14ac:dyDescent="0.25">
      <c r="B18" t="s">
        <v>6508</v>
      </c>
      <c r="F18" s="41"/>
    </row>
    <row r="19" spans="2:6" x14ac:dyDescent="0.25">
      <c r="B19" t="s">
        <v>6509</v>
      </c>
      <c r="D19" s="41"/>
      <c r="F19" s="1237">
        <v>1.1120000000000001</v>
      </c>
    </row>
    <row r="20" spans="2:6" x14ac:dyDescent="0.25">
      <c r="B20" t="s">
        <v>6510</v>
      </c>
      <c r="F20" s="41">
        <v>11450000</v>
      </c>
    </row>
    <row r="21" spans="2:6" x14ac:dyDescent="0.25">
      <c r="B21" s="1238" t="s">
        <v>6511</v>
      </c>
      <c r="C21" s="1238"/>
      <c r="D21" s="1238"/>
      <c r="E21" s="1238"/>
      <c r="F21" s="1239">
        <f>((F17+F18)*F19+F20-F15)/7</f>
        <v>47358252.586285725</v>
      </c>
    </row>
    <row r="22" spans="2:6" x14ac:dyDescent="0.25">
      <c r="D22" s="41"/>
    </row>
    <row r="23" spans="2:6" x14ac:dyDescent="0.25">
      <c r="B23" t="s">
        <v>6512</v>
      </c>
      <c r="D23" s="41"/>
      <c r="F23" s="41">
        <f>((F17+F18)*F19+F20)/12</f>
        <v>46485793.592000008</v>
      </c>
    </row>
    <row r="24" spans="2:6" x14ac:dyDescent="0.25">
      <c r="C24" t="s">
        <v>6513</v>
      </c>
      <c r="F24" s="41">
        <f>12*F23</f>
        <v>557829523.10400009</v>
      </c>
    </row>
    <row r="25" spans="2:6" x14ac:dyDescent="0.25">
      <c r="C25" t="s">
        <v>6514</v>
      </c>
      <c r="F25" s="41">
        <f>(F17+F18)*F19+F20</f>
        <v>557829523.10400009</v>
      </c>
    </row>
    <row r="26" spans="2:6" x14ac:dyDescent="0.25">
      <c r="C26" t="s">
        <v>6515</v>
      </c>
      <c r="F26" s="41">
        <f>F14*5+7*F21</f>
        <v>557829523.10400009</v>
      </c>
    </row>
    <row r="27" spans="2:6" x14ac:dyDescent="0.25">
      <c r="C27" t="s">
        <v>6516</v>
      </c>
      <c r="D27" s="41"/>
      <c r="F27" s="1240">
        <f>F26-K3</f>
        <v>14657311.104000092</v>
      </c>
    </row>
  </sheetData>
  <pageMargins left="0.7" right="0.7" top="0.78740157499999996" bottom="0.78740157499999996"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4275"/>
  <sheetViews>
    <sheetView topLeftCell="A3551" zoomScaleNormal="100" zoomScaleSheetLayoutView="80" workbookViewId="0">
      <selection activeCell="D2237" sqref="D2237"/>
    </sheetView>
  </sheetViews>
  <sheetFormatPr defaultRowHeight="12.75" x14ac:dyDescent="0.2"/>
  <cols>
    <col min="1" max="1" width="5.5703125" style="1097" bestFit="1" customWidth="1"/>
    <col min="2" max="2" width="9" style="1097" bestFit="1" customWidth="1"/>
    <col min="3" max="3" width="6.5703125" style="1097" customWidth="1"/>
    <col min="4" max="4" width="61.85546875" style="1097" customWidth="1"/>
    <col min="5" max="5" width="4" style="1097" bestFit="1" customWidth="1"/>
    <col min="6" max="6" width="10.5703125" style="1100" bestFit="1" customWidth="1"/>
    <col min="7" max="7" width="13" style="1101" hidden="1" customWidth="1"/>
    <col min="8" max="8" width="9.140625" style="1102" customWidth="1"/>
    <col min="9" max="256" width="9.140625" style="1103"/>
    <col min="257" max="257" width="5.5703125" style="1103" bestFit="1" customWidth="1"/>
    <col min="258" max="258" width="9" style="1103" bestFit="1" customWidth="1"/>
    <col min="259" max="259" width="6.5703125" style="1103" customWidth="1"/>
    <col min="260" max="260" width="61.85546875" style="1103" customWidth="1"/>
    <col min="261" max="261" width="4" style="1103" bestFit="1" customWidth="1"/>
    <col min="262" max="262" width="10.5703125" style="1103" bestFit="1" customWidth="1"/>
    <col min="263" max="263" width="0" style="1103" hidden="1" customWidth="1"/>
    <col min="264" max="264" width="9.140625" style="1103" customWidth="1"/>
    <col min="265" max="512" width="9.140625" style="1103"/>
    <col min="513" max="513" width="5.5703125" style="1103" bestFit="1" customWidth="1"/>
    <col min="514" max="514" width="9" style="1103" bestFit="1" customWidth="1"/>
    <col min="515" max="515" width="6.5703125" style="1103" customWidth="1"/>
    <col min="516" max="516" width="61.85546875" style="1103" customWidth="1"/>
    <col min="517" max="517" width="4" style="1103" bestFit="1" customWidth="1"/>
    <col min="518" max="518" width="10.5703125" style="1103" bestFit="1" customWidth="1"/>
    <col min="519" max="519" width="0" style="1103" hidden="1" customWidth="1"/>
    <col min="520" max="520" width="9.140625" style="1103" customWidth="1"/>
    <col min="521" max="768" width="9.140625" style="1103"/>
    <col min="769" max="769" width="5.5703125" style="1103" bestFit="1" customWidth="1"/>
    <col min="770" max="770" width="9" style="1103" bestFit="1" customWidth="1"/>
    <col min="771" max="771" width="6.5703125" style="1103" customWidth="1"/>
    <col min="772" max="772" width="61.85546875" style="1103" customWidth="1"/>
    <col min="773" max="773" width="4" style="1103" bestFit="1" customWidth="1"/>
    <col min="774" max="774" width="10.5703125" style="1103" bestFit="1" customWidth="1"/>
    <col min="775" max="775" width="0" style="1103" hidden="1" customWidth="1"/>
    <col min="776" max="776" width="9.140625" style="1103" customWidth="1"/>
    <col min="777" max="1024" width="9.140625" style="1103"/>
    <col min="1025" max="1025" width="5.5703125" style="1103" bestFit="1" customWidth="1"/>
    <col min="1026" max="1026" width="9" style="1103" bestFit="1" customWidth="1"/>
    <col min="1027" max="1027" width="6.5703125" style="1103" customWidth="1"/>
    <col min="1028" max="1028" width="61.85546875" style="1103" customWidth="1"/>
    <col min="1029" max="1029" width="4" style="1103" bestFit="1" customWidth="1"/>
    <col min="1030" max="1030" width="10.5703125" style="1103" bestFit="1" customWidth="1"/>
    <col min="1031" max="1031" width="0" style="1103" hidden="1" customWidth="1"/>
    <col min="1032" max="1032" width="9.140625" style="1103" customWidth="1"/>
    <col min="1033" max="1280" width="9.140625" style="1103"/>
    <col min="1281" max="1281" width="5.5703125" style="1103" bestFit="1" customWidth="1"/>
    <col min="1282" max="1282" width="9" style="1103" bestFit="1" customWidth="1"/>
    <col min="1283" max="1283" width="6.5703125" style="1103" customWidth="1"/>
    <col min="1284" max="1284" width="61.85546875" style="1103" customWidth="1"/>
    <col min="1285" max="1285" width="4" style="1103" bestFit="1" customWidth="1"/>
    <col min="1286" max="1286" width="10.5703125" style="1103" bestFit="1" customWidth="1"/>
    <col min="1287" max="1287" width="0" style="1103" hidden="1" customWidth="1"/>
    <col min="1288" max="1288" width="9.140625" style="1103" customWidth="1"/>
    <col min="1289" max="1536" width="9.140625" style="1103"/>
    <col min="1537" max="1537" width="5.5703125" style="1103" bestFit="1" customWidth="1"/>
    <col min="1538" max="1538" width="9" style="1103" bestFit="1" customWidth="1"/>
    <col min="1539" max="1539" width="6.5703125" style="1103" customWidth="1"/>
    <col min="1540" max="1540" width="61.85546875" style="1103" customWidth="1"/>
    <col min="1541" max="1541" width="4" style="1103" bestFit="1" customWidth="1"/>
    <col min="1542" max="1542" width="10.5703125" style="1103" bestFit="1" customWidth="1"/>
    <col min="1543" max="1543" width="0" style="1103" hidden="1" customWidth="1"/>
    <col min="1544" max="1544" width="9.140625" style="1103" customWidth="1"/>
    <col min="1545" max="1792" width="9.140625" style="1103"/>
    <col min="1793" max="1793" width="5.5703125" style="1103" bestFit="1" customWidth="1"/>
    <col min="1794" max="1794" width="9" style="1103" bestFit="1" customWidth="1"/>
    <col min="1795" max="1795" width="6.5703125" style="1103" customWidth="1"/>
    <col min="1796" max="1796" width="61.85546875" style="1103" customWidth="1"/>
    <col min="1797" max="1797" width="4" style="1103" bestFit="1" customWidth="1"/>
    <col min="1798" max="1798" width="10.5703125" style="1103" bestFit="1" customWidth="1"/>
    <col min="1799" max="1799" width="0" style="1103" hidden="1" customWidth="1"/>
    <col min="1800" max="1800" width="9.140625" style="1103" customWidth="1"/>
    <col min="1801" max="2048" width="9.140625" style="1103"/>
    <col min="2049" max="2049" width="5.5703125" style="1103" bestFit="1" customWidth="1"/>
    <col min="2050" max="2050" width="9" style="1103" bestFit="1" customWidth="1"/>
    <col min="2051" max="2051" width="6.5703125" style="1103" customWidth="1"/>
    <col min="2052" max="2052" width="61.85546875" style="1103" customWidth="1"/>
    <col min="2053" max="2053" width="4" style="1103" bestFit="1" customWidth="1"/>
    <col min="2054" max="2054" width="10.5703125" style="1103" bestFit="1" customWidth="1"/>
    <col min="2055" max="2055" width="0" style="1103" hidden="1" customWidth="1"/>
    <col min="2056" max="2056" width="9.140625" style="1103" customWidth="1"/>
    <col min="2057" max="2304" width="9.140625" style="1103"/>
    <col min="2305" max="2305" width="5.5703125" style="1103" bestFit="1" customWidth="1"/>
    <col min="2306" max="2306" width="9" style="1103" bestFit="1" customWidth="1"/>
    <col min="2307" max="2307" width="6.5703125" style="1103" customWidth="1"/>
    <col min="2308" max="2308" width="61.85546875" style="1103" customWidth="1"/>
    <col min="2309" max="2309" width="4" style="1103" bestFit="1" customWidth="1"/>
    <col min="2310" max="2310" width="10.5703125" style="1103" bestFit="1" customWidth="1"/>
    <col min="2311" max="2311" width="0" style="1103" hidden="1" customWidth="1"/>
    <col min="2312" max="2312" width="9.140625" style="1103" customWidth="1"/>
    <col min="2313" max="2560" width="9.140625" style="1103"/>
    <col min="2561" max="2561" width="5.5703125" style="1103" bestFit="1" customWidth="1"/>
    <col min="2562" max="2562" width="9" style="1103" bestFit="1" customWidth="1"/>
    <col min="2563" max="2563" width="6.5703125" style="1103" customWidth="1"/>
    <col min="2564" max="2564" width="61.85546875" style="1103" customWidth="1"/>
    <col min="2565" max="2565" width="4" style="1103" bestFit="1" customWidth="1"/>
    <col min="2566" max="2566" width="10.5703125" style="1103" bestFit="1" customWidth="1"/>
    <col min="2567" max="2567" width="0" style="1103" hidden="1" customWidth="1"/>
    <col min="2568" max="2568" width="9.140625" style="1103" customWidth="1"/>
    <col min="2569" max="2816" width="9.140625" style="1103"/>
    <col min="2817" max="2817" width="5.5703125" style="1103" bestFit="1" customWidth="1"/>
    <col min="2818" max="2818" width="9" style="1103" bestFit="1" customWidth="1"/>
    <col min="2819" max="2819" width="6.5703125" style="1103" customWidth="1"/>
    <col min="2820" max="2820" width="61.85546875" style="1103" customWidth="1"/>
    <col min="2821" max="2821" width="4" style="1103" bestFit="1" customWidth="1"/>
    <col min="2822" max="2822" width="10.5703125" style="1103" bestFit="1" customWidth="1"/>
    <col min="2823" max="2823" width="0" style="1103" hidden="1" customWidth="1"/>
    <col min="2824" max="2824" width="9.140625" style="1103" customWidth="1"/>
    <col min="2825" max="3072" width="9.140625" style="1103"/>
    <col min="3073" max="3073" width="5.5703125" style="1103" bestFit="1" customWidth="1"/>
    <col min="3074" max="3074" width="9" style="1103" bestFit="1" customWidth="1"/>
    <col min="3075" max="3075" width="6.5703125" style="1103" customWidth="1"/>
    <col min="3076" max="3076" width="61.85546875" style="1103" customWidth="1"/>
    <col min="3077" max="3077" width="4" style="1103" bestFit="1" customWidth="1"/>
    <col min="3078" max="3078" width="10.5703125" style="1103" bestFit="1" customWidth="1"/>
    <col min="3079" max="3079" width="0" style="1103" hidden="1" customWidth="1"/>
    <col min="3080" max="3080" width="9.140625" style="1103" customWidth="1"/>
    <col min="3081" max="3328" width="9.140625" style="1103"/>
    <col min="3329" max="3329" width="5.5703125" style="1103" bestFit="1" customWidth="1"/>
    <col min="3330" max="3330" width="9" style="1103" bestFit="1" customWidth="1"/>
    <col min="3331" max="3331" width="6.5703125" style="1103" customWidth="1"/>
    <col min="3332" max="3332" width="61.85546875" style="1103" customWidth="1"/>
    <col min="3333" max="3333" width="4" style="1103" bestFit="1" customWidth="1"/>
    <col min="3334" max="3334" width="10.5703125" style="1103" bestFit="1" customWidth="1"/>
    <col min="3335" max="3335" width="0" style="1103" hidden="1" customWidth="1"/>
    <col min="3336" max="3336" width="9.140625" style="1103" customWidth="1"/>
    <col min="3337" max="3584" width="9.140625" style="1103"/>
    <col min="3585" max="3585" width="5.5703125" style="1103" bestFit="1" customWidth="1"/>
    <col min="3586" max="3586" width="9" style="1103" bestFit="1" customWidth="1"/>
    <col min="3587" max="3587" width="6.5703125" style="1103" customWidth="1"/>
    <col min="3588" max="3588" width="61.85546875" style="1103" customWidth="1"/>
    <col min="3589" max="3589" width="4" style="1103" bestFit="1" customWidth="1"/>
    <col min="3590" max="3590" width="10.5703125" style="1103" bestFit="1" customWidth="1"/>
    <col min="3591" max="3591" width="0" style="1103" hidden="1" customWidth="1"/>
    <col min="3592" max="3592" width="9.140625" style="1103" customWidth="1"/>
    <col min="3593" max="3840" width="9.140625" style="1103"/>
    <col min="3841" max="3841" width="5.5703125" style="1103" bestFit="1" customWidth="1"/>
    <col min="3842" max="3842" width="9" style="1103" bestFit="1" customWidth="1"/>
    <col min="3843" max="3843" width="6.5703125" style="1103" customWidth="1"/>
    <col min="3844" max="3844" width="61.85546875" style="1103" customWidth="1"/>
    <col min="3845" max="3845" width="4" style="1103" bestFit="1" customWidth="1"/>
    <col min="3846" max="3846" width="10.5703125" style="1103" bestFit="1" customWidth="1"/>
    <col min="3847" max="3847" width="0" style="1103" hidden="1" customWidth="1"/>
    <col min="3848" max="3848" width="9.140625" style="1103" customWidth="1"/>
    <col min="3849" max="4096" width="9.140625" style="1103"/>
    <col min="4097" max="4097" width="5.5703125" style="1103" bestFit="1" customWidth="1"/>
    <col min="4098" max="4098" width="9" style="1103" bestFit="1" customWidth="1"/>
    <col min="4099" max="4099" width="6.5703125" style="1103" customWidth="1"/>
    <col min="4100" max="4100" width="61.85546875" style="1103" customWidth="1"/>
    <col min="4101" max="4101" width="4" style="1103" bestFit="1" customWidth="1"/>
    <col min="4102" max="4102" width="10.5703125" style="1103" bestFit="1" customWidth="1"/>
    <col min="4103" max="4103" width="0" style="1103" hidden="1" customWidth="1"/>
    <col min="4104" max="4104" width="9.140625" style="1103" customWidth="1"/>
    <col min="4105" max="4352" width="9.140625" style="1103"/>
    <col min="4353" max="4353" width="5.5703125" style="1103" bestFit="1" customWidth="1"/>
    <col min="4354" max="4354" width="9" style="1103" bestFit="1" customWidth="1"/>
    <col min="4355" max="4355" width="6.5703125" style="1103" customWidth="1"/>
    <col min="4356" max="4356" width="61.85546875" style="1103" customWidth="1"/>
    <col min="4357" max="4357" width="4" style="1103" bestFit="1" customWidth="1"/>
    <col min="4358" max="4358" width="10.5703125" style="1103" bestFit="1" customWidth="1"/>
    <col min="4359" max="4359" width="0" style="1103" hidden="1" customWidth="1"/>
    <col min="4360" max="4360" width="9.140625" style="1103" customWidth="1"/>
    <col min="4361" max="4608" width="9.140625" style="1103"/>
    <col min="4609" max="4609" width="5.5703125" style="1103" bestFit="1" customWidth="1"/>
    <col min="4610" max="4610" width="9" style="1103" bestFit="1" customWidth="1"/>
    <col min="4611" max="4611" width="6.5703125" style="1103" customWidth="1"/>
    <col min="4612" max="4612" width="61.85546875" style="1103" customWidth="1"/>
    <col min="4613" max="4613" width="4" style="1103" bestFit="1" customWidth="1"/>
    <col min="4614" max="4614" width="10.5703125" style="1103" bestFit="1" customWidth="1"/>
    <col min="4615" max="4615" width="0" style="1103" hidden="1" customWidth="1"/>
    <col min="4616" max="4616" width="9.140625" style="1103" customWidth="1"/>
    <col min="4617" max="4864" width="9.140625" style="1103"/>
    <col min="4865" max="4865" width="5.5703125" style="1103" bestFit="1" customWidth="1"/>
    <col min="4866" max="4866" width="9" style="1103" bestFit="1" customWidth="1"/>
    <col min="4867" max="4867" width="6.5703125" style="1103" customWidth="1"/>
    <col min="4868" max="4868" width="61.85546875" style="1103" customWidth="1"/>
    <col min="4869" max="4869" width="4" style="1103" bestFit="1" customWidth="1"/>
    <col min="4870" max="4870" width="10.5703125" style="1103" bestFit="1" customWidth="1"/>
    <col min="4871" max="4871" width="0" style="1103" hidden="1" customWidth="1"/>
    <col min="4872" max="4872" width="9.140625" style="1103" customWidth="1"/>
    <col min="4873" max="5120" width="9.140625" style="1103"/>
    <col min="5121" max="5121" width="5.5703125" style="1103" bestFit="1" customWidth="1"/>
    <col min="5122" max="5122" width="9" style="1103" bestFit="1" customWidth="1"/>
    <col min="5123" max="5123" width="6.5703125" style="1103" customWidth="1"/>
    <col min="5124" max="5124" width="61.85546875" style="1103" customWidth="1"/>
    <col min="5125" max="5125" width="4" style="1103" bestFit="1" customWidth="1"/>
    <col min="5126" max="5126" width="10.5703125" style="1103" bestFit="1" customWidth="1"/>
    <col min="5127" max="5127" width="0" style="1103" hidden="1" customWidth="1"/>
    <col min="5128" max="5128" width="9.140625" style="1103" customWidth="1"/>
    <col min="5129" max="5376" width="9.140625" style="1103"/>
    <col min="5377" max="5377" width="5.5703125" style="1103" bestFit="1" customWidth="1"/>
    <col min="5378" max="5378" width="9" style="1103" bestFit="1" customWidth="1"/>
    <col min="5379" max="5379" width="6.5703125" style="1103" customWidth="1"/>
    <col min="5380" max="5380" width="61.85546875" style="1103" customWidth="1"/>
    <col min="5381" max="5381" width="4" style="1103" bestFit="1" customWidth="1"/>
    <col min="5382" max="5382" width="10.5703125" style="1103" bestFit="1" customWidth="1"/>
    <col min="5383" max="5383" width="0" style="1103" hidden="1" customWidth="1"/>
    <col min="5384" max="5384" width="9.140625" style="1103" customWidth="1"/>
    <col min="5385" max="5632" width="9.140625" style="1103"/>
    <col min="5633" max="5633" width="5.5703125" style="1103" bestFit="1" customWidth="1"/>
    <col min="5634" max="5634" width="9" style="1103" bestFit="1" customWidth="1"/>
    <col min="5635" max="5635" width="6.5703125" style="1103" customWidth="1"/>
    <col min="5636" max="5636" width="61.85546875" style="1103" customWidth="1"/>
    <col min="5637" max="5637" width="4" style="1103" bestFit="1" customWidth="1"/>
    <col min="5638" max="5638" width="10.5703125" style="1103" bestFit="1" customWidth="1"/>
    <col min="5639" max="5639" width="0" style="1103" hidden="1" customWidth="1"/>
    <col min="5640" max="5640" width="9.140625" style="1103" customWidth="1"/>
    <col min="5641" max="5888" width="9.140625" style="1103"/>
    <col min="5889" max="5889" width="5.5703125" style="1103" bestFit="1" customWidth="1"/>
    <col min="5890" max="5890" width="9" style="1103" bestFit="1" customWidth="1"/>
    <col min="5891" max="5891" width="6.5703125" style="1103" customWidth="1"/>
    <col min="5892" max="5892" width="61.85546875" style="1103" customWidth="1"/>
    <col min="5893" max="5893" width="4" style="1103" bestFit="1" customWidth="1"/>
    <col min="5894" max="5894" width="10.5703125" style="1103" bestFit="1" customWidth="1"/>
    <col min="5895" max="5895" width="0" style="1103" hidden="1" customWidth="1"/>
    <col min="5896" max="5896" width="9.140625" style="1103" customWidth="1"/>
    <col min="5897" max="6144" width="9.140625" style="1103"/>
    <col min="6145" max="6145" width="5.5703125" style="1103" bestFit="1" customWidth="1"/>
    <col min="6146" max="6146" width="9" style="1103" bestFit="1" customWidth="1"/>
    <col min="6147" max="6147" width="6.5703125" style="1103" customWidth="1"/>
    <col min="6148" max="6148" width="61.85546875" style="1103" customWidth="1"/>
    <col min="6149" max="6149" width="4" style="1103" bestFit="1" customWidth="1"/>
    <col min="6150" max="6150" width="10.5703125" style="1103" bestFit="1" customWidth="1"/>
    <col min="6151" max="6151" width="0" style="1103" hidden="1" customWidth="1"/>
    <col min="6152" max="6152" width="9.140625" style="1103" customWidth="1"/>
    <col min="6153" max="6400" width="9.140625" style="1103"/>
    <col min="6401" max="6401" width="5.5703125" style="1103" bestFit="1" customWidth="1"/>
    <col min="6402" max="6402" width="9" style="1103" bestFit="1" customWidth="1"/>
    <col min="6403" max="6403" width="6.5703125" style="1103" customWidth="1"/>
    <col min="6404" max="6404" width="61.85546875" style="1103" customWidth="1"/>
    <col min="6405" max="6405" width="4" style="1103" bestFit="1" customWidth="1"/>
    <col min="6406" max="6406" width="10.5703125" style="1103" bestFit="1" customWidth="1"/>
    <col min="6407" max="6407" width="0" style="1103" hidden="1" customWidth="1"/>
    <col min="6408" max="6408" width="9.140625" style="1103" customWidth="1"/>
    <col min="6409" max="6656" width="9.140625" style="1103"/>
    <col min="6657" max="6657" width="5.5703125" style="1103" bestFit="1" customWidth="1"/>
    <col min="6658" max="6658" width="9" style="1103" bestFit="1" customWidth="1"/>
    <col min="6659" max="6659" width="6.5703125" style="1103" customWidth="1"/>
    <col min="6660" max="6660" width="61.85546875" style="1103" customWidth="1"/>
    <col min="6661" max="6661" width="4" style="1103" bestFit="1" customWidth="1"/>
    <col min="6662" max="6662" width="10.5703125" style="1103" bestFit="1" customWidth="1"/>
    <col min="6663" max="6663" width="0" style="1103" hidden="1" customWidth="1"/>
    <col min="6664" max="6664" width="9.140625" style="1103" customWidth="1"/>
    <col min="6665" max="6912" width="9.140625" style="1103"/>
    <col min="6913" max="6913" width="5.5703125" style="1103" bestFit="1" customWidth="1"/>
    <col min="6914" max="6914" width="9" style="1103" bestFit="1" customWidth="1"/>
    <col min="6915" max="6915" width="6.5703125" style="1103" customWidth="1"/>
    <col min="6916" max="6916" width="61.85546875" style="1103" customWidth="1"/>
    <col min="6917" max="6917" width="4" style="1103" bestFit="1" customWidth="1"/>
    <col min="6918" max="6918" width="10.5703125" style="1103" bestFit="1" customWidth="1"/>
    <col min="6919" max="6919" width="0" style="1103" hidden="1" customWidth="1"/>
    <col min="6920" max="6920" width="9.140625" style="1103" customWidth="1"/>
    <col min="6921" max="7168" width="9.140625" style="1103"/>
    <col min="7169" max="7169" width="5.5703125" style="1103" bestFit="1" customWidth="1"/>
    <col min="7170" max="7170" width="9" style="1103" bestFit="1" customWidth="1"/>
    <col min="7171" max="7171" width="6.5703125" style="1103" customWidth="1"/>
    <col min="7172" max="7172" width="61.85546875" style="1103" customWidth="1"/>
    <col min="7173" max="7173" width="4" style="1103" bestFit="1" customWidth="1"/>
    <col min="7174" max="7174" width="10.5703125" style="1103" bestFit="1" customWidth="1"/>
    <col min="7175" max="7175" width="0" style="1103" hidden="1" customWidth="1"/>
    <col min="7176" max="7176" width="9.140625" style="1103" customWidth="1"/>
    <col min="7177" max="7424" width="9.140625" style="1103"/>
    <col min="7425" max="7425" width="5.5703125" style="1103" bestFit="1" customWidth="1"/>
    <col min="7426" max="7426" width="9" style="1103" bestFit="1" customWidth="1"/>
    <col min="7427" max="7427" width="6.5703125" style="1103" customWidth="1"/>
    <col min="7428" max="7428" width="61.85546875" style="1103" customWidth="1"/>
    <col min="7429" max="7429" width="4" style="1103" bestFit="1" customWidth="1"/>
    <col min="7430" max="7430" width="10.5703125" style="1103" bestFit="1" customWidth="1"/>
    <col min="7431" max="7431" width="0" style="1103" hidden="1" customWidth="1"/>
    <col min="7432" max="7432" width="9.140625" style="1103" customWidth="1"/>
    <col min="7433" max="7680" width="9.140625" style="1103"/>
    <col min="7681" max="7681" width="5.5703125" style="1103" bestFit="1" customWidth="1"/>
    <col min="7682" max="7682" width="9" style="1103" bestFit="1" customWidth="1"/>
    <col min="7683" max="7683" width="6.5703125" style="1103" customWidth="1"/>
    <col min="7684" max="7684" width="61.85546875" style="1103" customWidth="1"/>
    <col min="7685" max="7685" width="4" style="1103" bestFit="1" customWidth="1"/>
    <col min="7686" max="7686" width="10.5703125" style="1103" bestFit="1" customWidth="1"/>
    <col min="7687" max="7687" width="0" style="1103" hidden="1" customWidth="1"/>
    <col min="7688" max="7688" width="9.140625" style="1103" customWidth="1"/>
    <col min="7689" max="7936" width="9.140625" style="1103"/>
    <col min="7937" max="7937" width="5.5703125" style="1103" bestFit="1" customWidth="1"/>
    <col min="7938" max="7938" width="9" style="1103" bestFit="1" customWidth="1"/>
    <col min="7939" max="7939" width="6.5703125" style="1103" customWidth="1"/>
    <col min="7940" max="7940" width="61.85546875" style="1103" customWidth="1"/>
    <col min="7941" max="7941" width="4" style="1103" bestFit="1" customWidth="1"/>
    <col min="7942" max="7942" width="10.5703125" style="1103" bestFit="1" customWidth="1"/>
    <col min="7943" max="7943" width="0" style="1103" hidden="1" customWidth="1"/>
    <col min="7944" max="7944" width="9.140625" style="1103" customWidth="1"/>
    <col min="7945" max="8192" width="9.140625" style="1103"/>
    <col min="8193" max="8193" width="5.5703125" style="1103" bestFit="1" customWidth="1"/>
    <col min="8194" max="8194" width="9" style="1103" bestFit="1" customWidth="1"/>
    <col min="8195" max="8195" width="6.5703125" style="1103" customWidth="1"/>
    <col min="8196" max="8196" width="61.85546875" style="1103" customWidth="1"/>
    <col min="8197" max="8197" width="4" style="1103" bestFit="1" customWidth="1"/>
    <col min="8198" max="8198" width="10.5703125" style="1103" bestFit="1" customWidth="1"/>
    <col min="8199" max="8199" width="0" style="1103" hidden="1" customWidth="1"/>
    <col min="8200" max="8200" width="9.140625" style="1103" customWidth="1"/>
    <col min="8201" max="8448" width="9.140625" style="1103"/>
    <col min="8449" max="8449" width="5.5703125" style="1103" bestFit="1" customWidth="1"/>
    <col min="8450" max="8450" width="9" style="1103" bestFit="1" customWidth="1"/>
    <col min="8451" max="8451" width="6.5703125" style="1103" customWidth="1"/>
    <col min="8452" max="8452" width="61.85546875" style="1103" customWidth="1"/>
    <col min="8453" max="8453" width="4" style="1103" bestFit="1" customWidth="1"/>
    <col min="8454" max="8454" width="10.5703125" style="1103" bestFit="1" customWidth="1"/>
    <col min="8455" max="8455" width="0" style="1103" hidden="1" customWidth="1"/>
    <col min="8456" max="8456" width="9.140625" style="1103" customWidth="1"/>
    <col min="8457" max="8704" width="9.140625" style="1103"/>
    <col min="8705" max="8705" width="5.5703125" style="1103" bestFit="1" customWidth="1"/>
    <col min="8706" max="8706" width="9" style="1103" bestFit="1" customWidth="1"/>
    <col min="8707" max="8707" width="6.5703125" style="1103" customWidth="1"/>
    <col min="8708" max="8708" width="61.85546875" style="1103" customWidth="1"/>
    <col min="8709" max="8709" width="4" style="1103" bestFit="1" customWidth="1"/>
    <col min="8710" max="8710" width="10.5703125" style="1103" bestFit="1" customWidth="1"/>
    <col min="8711" max="8711" width="0" style="1103" hidden="1" customWidth="1"/>
    <col min="8712" max="8712" width="9.140625" style="1103" customWidth="1"/>
    <col min="8713" max="8960" width="9.140625" style="1103"/>
    <col min="8961" max="8961" width="5.5703125" style="1103" bestFit="1" customWidth="1"/>
    <col min="8962" max="8962" width="9" style="1103" bestFit="1" customWidth="1"/>
    <col min="8963" max="8963" width="6.5703125" style="1103" customWidth="1"/>
    <col min="8964" max="8964" width="61.85546875" style="1103" customWidth="1"/>
    <col min="8965" max="8965" width="4" style="1103" bestFit="1" customWidth="1"/>
    <col min="8966" max="8966" width="10.5703125" style="1103" bestFit="1" customWidth="1"/>
    <col min="8967" max="8967" width="0" style="1103" hidden="1" customWidth="1"/>
    <col min="8968" max="8968" width="9.140625" style="1103" customWidth="1"/>
    <col min="8969" max="9216" width="9.140625" style="1103"/>
    <col min="9217" max="9217" width="5.5703125" style="1103" bestFit="1" customWidth="1"/>
    <col min="9218" max="9218" width="9" style="1103" bestFit="1" customWidth="1"/>
    <col min="9219" max="9219" width="6.5703125" style="1103" customWidth="1"/>
    <col min="9220" max="9220" width="61.85546875" style="1103" customWidth="1"/>
    <col min="9221" max="9221" width="4" style="1103" bestFit="1" customWidth="1"/>
    <col min="9222" max="9222" width="10.5703125" style="1103" bestFit="1" customWidth="1"/>
    <col min="9223" max="9223" width="0" style="1103" hidden="1" customWidth="1"/>
    <col min="9224" max="9224" width="9.140625" style="1103" customWidth="1"/>
    <col min="9225" max="9472" width="9.140625" style="1103"/>
    <col min="9473" max="9473" width="5.5703125" style="1103" bestFit="1" customWidth="1"/>
    <col min="9474" max="9474" width="9" style="1103" bestFit="1" customWidth="1"/>
    <col min="9475" max="9475" width="6.5703125" style="1103" customWidth="1"/>
    <col min="9476" max="9476" width="61.85546875" style="1103" customWidth="1"/>
    <col min="9477" max="9477" width="4" style="1103" bestFit="1" customWidth="1"/>
    <col min="9478" max="9478" width="10.5703125" style="1103" bestFit="1" customWidth="1"/>
    <col min="9479" max="9479" width="0" style="1103" hidden="1" customWidth="1"/>
    <col min="9480" max="9480" width="9.140625" style="1103" customWidth="1"/>
    <col min="9481" max="9728" width="9.140625" style="1103"/>
    <col min="9729" max="9729" width="5.5703125" style="1103" bestFit="1" customWidth="1"/>
    <col min="9730" max="9730" width="9" style="1103" bestFit="1" customWidth="1"/>
    <col min="9731" max="9731" width="6.5703125" style="1103" customWidth="1"/>
    <col min="9732" max="9732" width="61.85546875" style="1103" customWidth="1"/>
    <col min="9733" max="9733" width="4" style="1103" bestFit="1" customWidth="1"/>
    <col min="9734" max="9734" width="10.5703125" style="1103" bestFit="1" customWidth="1"/>
    <col min="9735" max="9735" width="0" style="1103" hidden="1" customWidth="1"/>
    <col min="9736" max="9736" width="9.140625" style="1103" customWidth="1"/>
    <col min="9737" max="9984" width="9.140625" style="1103"/>
    <col min="9985" max="9985" width="5.5703125" style="1103" bestFit="1" customWidth="1"/>
    <col min="9986" max="9986" width="9" style="1103" bestFit="1" customWidth="1"/>
    <col min="9987" max="9987" width="6.5703125" style="1103" customWidth="1"/>
    <col min="9988" max="9988" width="61.85546875" style="1103" customWidth="1"/>
    <col min="9989" max="9989" width="4" style="1103" bestFit="1" customWidth="1"/>
    <col min="9990" max="9990" width="10.5703125" style="1103" bestFit="1" customWidth="1"/>
    <col min="9991" max="9991" width="0" style="1103" hidden="1" customWidth="1"/>
    <col min="9992" max="9992" width="9.140625" style="1103" customWidth="1"/>
    <col min="9993" max="10240" width="9.140625" style="1103"/>
    <col min="10241" max="10241" width="5.5703125" style="1103" bestFit="1" customWidth="1"/>
    <col min="10242" max="10242" width="9" style="1103" bestFit="1" customWidth="1"/>
    <col min="10243" max="10243" width="6.5703125" style="1103" customWidth="1"/>
    <col min="10244" max="10244" width="61.85546875" style="1103" customWidth="1"/>
    <col min="10245" max="10245" width="4" style="1103" bestFit="1" customWidth="1"/>
    <col min="10246" max="10246" width="10.5703125" style="1103" bestFit="1" customWidth="1"/>
    <col min="10247" max="10247" width="0" style="1103" hidden="1" customWidth="1"/>
    <col min="10248" max="10248" width="9.140625" style="1103" customWidth="1"/>
    <col min="10249" max="10496" width="9.140625" style="1103"/>
    <col min="10497" max="10497" width="5.5703125" style="1103" bestFit="1" customWidth="1"/>
    <col min="10498" max="10498" width="9" style="1103" bestFit="1" customWidth="1"/>
    <col min="10499" max="10499" width="6.5703125" style="1103" customWidth="1"/>
    <col min="10500" max="10500" width="61.85546875" style="1103" customWidth="1"/>
    <col min="10501" max="10501" width="4" style="1103" bestFit="1" customWidth="1"/>
    <col min="10502" max="10502" width="10.5703125" style="1103" bestFit="1" customWidth="1"/>
    <col min="10503" max="10503" width="0" style="1103" hidden="1" customWidth="1"/>
    <col min="10504" max="10504" width="9.140625" style="1103" customWidth="1"/>
    <col min="10505" max="10752" width="9.140625" style="1103"/>
    <col min="10753" max="10753" width="5.5703125" style="1103" bestFit="1" customWidth="1"/>
    <col min="10754" max="10754" width="9" style="1103" bestFit="1" customWidth="1"/>
    <col min="10755" max="10755" width="6.5703125" style="1103" customWidth="1"/>
    <col min="10756" max="10756" width="61.85546875" style="1103" customWidth="1"/>
    <col min="10757" max="10757" width="4" style="1103" bestFit="1" customWidth="1"/>
    <col min="10758" max="10758" width="10.5703125" style="1103" bestFit="1" customWidth="1"/>
    <col min="10759" max="10759" width="0" style="1103" hidden="1" customWidth="1"/>
    <col min="10760" max="10760" width="9.140625" style="1103" customWidth="1"/>
    <col min="10761" max="11008" width="9.140625" style="1103"/>
    <col min="11009" max="11009" width="5.5703125" style="1103" bestFit="1" customWidth="1"/>
    <col min="11010" max="11010" width="9" style="1103" bestFit="1" customWidth="1"/>
    <col min="11011" max="11011" width="6.5703125" style="1103" customWidth="1"/>
    <col min="11012" max="11012" width="61.85546875" style="1103" customWidth="1"/>
    <col min="11013" max="11013" width="4" style="1103" bestFit="1" customWidth="1"/>
    <col min="11014" max="11014" width="10.5703125" style="1103" bestFit="1" customWidth="1"/>
    <col min="11015" max="11015" width="0" style="1103" hidden="1" customWidth="1"/>
    <col min="11016" max="11016" width="9.140625" style="1103" customWidth="1"/>
    <col min="11017" max="11264" width="9.140625" style="1103"/>
    <col min="11265" max="11265" width="5.5703125" style="1103" bestFit="1" customWidth="1"/>
    <col min="11266" max="11266" width="9" style="1103" bestFit="1" customWidth="1"/>
    <col min="11267" max="11267" width="6.5703125" style="1103" customWidth="1"/>
    <col min="11268" max="11268" width="61.85546875" style="1103" customWidth="1"/>
    <col min="11269" max="11269" width="4" style="1103" bestFit="1" customWidth="1"/>
    <col min="11270" max="11270" width="10.5703125" style="1103" bestFit="1" customWidth="1"/>
    <col min="11271" max="11271" width="0" style="1103" hidden="1" customWidth="1"/>
    <col min="11272" max="11272" width="9.140625" style="1103" customWidth="1"/>
    <col min="11273" max="11520" width="9.140625" style="1103"/>
    <col min="11521" max="11521" width="5.5703125" style="1103" bestFit="1" customWidth="1"/>
    <col min="11522" max="11522" width="9" style="1103" bestFit="1" customWidth="1"/>
    <col min="11523" max="11523" width="6.5703125" style="1103" customWidth="1"/>
    <col min="11524" max="11524" width="61.85546875" style="1103" customWidth="1"/>
    <col min="11525" max="11525" width="4" style="1103" bestFit="1" customWidth="1"/>
    <col min="11526" max="11526" width="10.5703125" style="1103" bestFit="1" customWidth="1"/>
    <col min="11527" max="11527" width="0" style="1103" hidden="1" customWidth="1"/>
    <col min="11528" max="11528" width="9.140625" style="1103" customWidth="1"/>
    <col min="11529" max="11776" width="9.140625" style="1103"/>
    <col min="11777" max="11777" width="5.5703125" style="1103" bestFit="1" customWidth="1"/>
    <col min="11778" max="11778" width="9" style="1103" bestFit="1" customWidth="1"/>
    <col min="11779" max="11779" width="6.5703125" style="1103" customWidth="1"/>
    <col min="11780" max="11780" width="61.85546875" style="1103" customWidth="1"/>
    <col min="11781" max="11781" width="4" style="1103" bestFit="1" customWidth="1"/>
    <col min="11782" max="11782" width="10.5703125" style="1103" bestFit="1" customWidth="1"/>
    <col min="11783" max="11783" width="0" style="1103" hidden="1" customWidth="1"/>
    <col min="11784" max="11784" width="9.140625" style="1103" customWidth="1"/>
    <col min="11785" max="12032" width="9.140625" style="1103"/>
    <col min="12033" max="12033" width="5.5703125" style="1103" bestFit="1" customWidth="1"/>
    <col min="12034" max="12034" width="9" style="1103" bestFit="1" customWidth="1"/>
    <col min="12035" max="12035" width="6.5703125" style="1103" customWidth="1"/>
    <col min="12036" max="12036" width="61.85546875" style="1103" customWidth="1"/>
    <col min="12037" max="12037" width="4" style="1103" bestFit="1" customWidth="1"/>
    <col min="12038" max="12038" width="10.5703125" style="1103" bestFit="1" customWidth="1"/>
    <col min="12039" max="12039" width="0" style="1103" hidden="1" customWidth="1"/>
    <col min="12040" max="12040" width="9.140625" style="1103" customWidth="1"/>
    <col min="12041" max="12288" width="9.140625" style="1103"/>
    <col min="12289" max="12289" width="5.5703125" style="1103" bestFit="1" customWidth="1"/>
    <col min="12290" max="12290" width="9" style="1103" bestFit="1" customWidth="1"/>
    <col min="12291" max="12291" width="6.5703125" style="1103" customWidth="1"/>
    <col min="12292" max="12292" width="61.85546875" style="1103" customWidth="1"/>
    <col min="12293" max="12293" width="4" style="1103" bestFit="1" customWidth="1"/>
    <col min="12294" max="12294" width="10.5703125" style="1103" bestFit="1" customWidth="1"/>
    <col min="12295" max="12295" width="0" style="1103" hidden="1" customWidth="1"/>
    <col min="12296" max="12296" width="9.140625" style="1103" customWidth="1"/>
    <col min="12297" max="12544" width="9.140625" style="1103"/>
    <col min="12545" max="12545" width="5.5703125" style="1103" bestFit="1" customWidth="1"/>
    <col min="12546" max="12546" width="9" style="1103" bestFit="1" customWidth="1"/>
    <col min="12547" max="12547" width="6.5703125" style="1103" customWidth="1"/>
    <col min="12548" max="12548" width="61.85546875" style="1103" customWidth="1"/>
    <col min="12549" max="12549" width="4" style="1103" bestFit="1" customWidth="1"/>
    <col min="12550" max="12550" width="10.5703125" style="1103" bestFit="1" customWidth="1"/>
    <col min="12551" max="12551" width="0" style="1103" hidden="1" customWidth="1"/>
    <col min="12552" max="12552" width="9.140625" style="1103" customWidth="1"/>
    <col min="12553" max="12800" width="9.140625" style="1103"/>
    <col min="12801" max="12801" width="5.5703125" style="1103" bestFit="1" customWidth="1"/>
    <col min="12802" max="12802" width="9" style="1103" bestFit="1" customWidth="1"/>
    <col min="12803" max="12803" width="6.5703125" style="1103" customWidth="1"/>
    <col min="12804" max="12804" width="61.85546875" style="1103" customWidth="1"/>
    <col min="12805" max="12805" width="4" style="1103" bestFit="1" customWidth="1"/>
    <col min="12806" max="12806" width="10.5703125" style="1103" bestFit="1" customWidth="1"/>
    <col min="12807" max="12807" width="0" style="1103" hidden="1" customWidth="1"/>
    <col min="12808" max="12808" width="9.140625" style="1103" customWidth="1"/>
    <col min="12809" max="13056" width="9.140625" style="1103"/>
    <col min="13057" max="13057" width="5.5703125" style="1103" bestFit="1" customWidth="1"/>
    <col min="13058" max="13058" width="9" style="1103" bestFit="1" customWidth="1"/>
    <col min="13059" max="13059" width="6.5703125" style="1103" customWidth="1"/>
    <col min="13060" max="13060" width="61.85546875" style="1103" customWidth="1"/>
    <col min="13061" max="13061" width="4" style="1103" bestFit="1" customWidth="1"/>
    <col min="13062" max="13062" width="10.5703125" style="1103" bestFit="1" customWidth="1"/>
    <col min="13063" max="13063" width="0" style="1103" hidden="1" customWidth="1"/>
    <col min="13064" max="13064" width="9.140625" style="1103" customWidth="1"/>
    <col min="13065" max="13312" width="9.140625" style="1103"/>
    <col min="13313" max="13313" width="5.5703125" style="1103" bestFit="1" customWidth="1"/>
    <col min="13314" max="13314" width="9" style="1103" bestFit="1" customWidth="1"/>
    <col min="13315" max="13315" width="6.5703125" style="1103" customWidth="1"/>
    <col min="13316" max="13316" width="61.85546875" style="1103" customWidth="1"/>
    <col min="13317" max="13317" width="4" style="1103" bestFit="1" customWidth="1"/>
    <col min="13318" max="13318" width="10.5703125" style="1103" bestFit="1" customWidth="1"/>
    <col min="13319" max="13319" width="0" style="1103" hidden="1" customWidth="1"/>
    <col min="13320" max="13320" width="9.140625" style="1103" customWidth="1"/>
    <col min="13321" max="13568" width="9.140625" style="1103"/>
    <col min="13569" max="13569" width="5.5703125" style="1103" bestFit="1" customWidth="1"/>
    <col min="13570" max="13570" width="9" style="1103" bestFit="1" customWidth="1"/>
    <col min="13571" max="13571" width="6.5703125" style="1103" customWidth="1"/>
    <col min="13572" max="13572" width="61.85546875" style="1103" customWidth="1"/>
    <col min="13573" max="13573" width="4" style="1103" bestFit="1" customWidth="1"/>
    <col min="13574" max="13574" width="10.5703125" style="1103" bestFit="1" customWidth="1"/>
    <col min="13575" max="13575" width="0" style="1103" hidden="1" customWidth="1"/>
    <col min="13576" max="13576" width="9.140625" style="1103" customWidth="1"/>
    <col min="13577" max="13824" width="9.140625" style="1103"/>
    <col min="13825" max="13825" width="5.5703125" style="1103" bestFit="1" customWidth="1"/>
    <col min="13826" max="13826" width="9" style="1103" bestFit="1" customWidth="1"/>
    <col min="13827" max="13827" width="6.5703125" style="1103" customWidth="1"/>
    <col min="13828" max="13828" width="61.85546875" style="1103" customWidth="1"/>
    <col min="13829" max="13829" width="4" style="1103" bestFit="1" customWidth="1"/>
    <col min="13830" max="13830" width="10.5703125" style="1103" bestFit="1" customWidth="1"/>
    <col min="13831" max="13831" width="0" style="1103" hidden="1" customWidth="1"/>
    <col min="13832" max="13832" width="9.140625" style="1103" customWidth="1"/>
    <col min="13833" max="14080" width="9.140625" style="1103"/>
    <col min="14081" max="14081" width="5.5703125" style="1103" bestFit="1" customWidth="1"/>
    <col min="14082" max="14082" width="9" style="1103" bestFit="1" customWidth="1"/>
    <col min="14083" max="14083" width="6.5703125" style="1103" customWidth="1"/>
    <col min="14084" max="14084" width="61.85546875" style="1103" customWidth="1"/>
    <col min="14085" max="14085" width="4" style="1103" bestFit="1" customWidth="1"/>
    <col min="14086" max="14086" width="10.5703125" style="1103" bestFit="1" customWidth="1"/>
    <col min="14087" max="14087" width="0" style="1103" hidden="1" customWidth="1"/>
    <col min="14088" max="14088" width="9.140625" style="1103" customWidth="1"/>
    <col min="14089" max="14336" width="9.140625" style="1103"/>
    <col min="14337" max="14337" width="5.5703125" style="1103" bestFit="1" customWidth="1"/>
    <col min="14338" max="14338" width="9" style="1103" bestFit="1" customWidth="1"/>
    <col min="14339" max="14339" width="6.5703125" style="1103" customWidth="1"/>
    <col min="14340" max="14340" width="61.85546875" style="1103" customWidth="1"/>
    <col min="14341" max="14341" width="4" style="1103" bestFit="1" customWidth="1"/>
    <col min="14342" max="14342" width="10.5703125" style="1103" bestFit="1" customWidth="1"/>
    <col min="14343" max="14343" width="0" style="1103" hidden="1" customWidth="1"/>
    <col min="14344" max="14344" width="9.140625" style="1103" customWidth="1"/>
    <col min="14345" max="14592" width="9.140625" style="1103"/>
    <col min="14593" max="14593" width="5.5703125" style="1103" bestFit="1" customWidth="1"/>
    <col min="14594" max="14594" width="9" style="1103" bestFit="1" customWidth="1"/>
    <col min="14595" max="14595" width="6.5703125" style="1103" customWidth="1"/>
    <col min="14596" max="14596" width="61.85546875" style="1103" customWidth="1"/>
    <col min="14597" max="14597" width="4" style="1103" bestFit="1" customWidth="1"/>
    <col min="14598" max="14598" width="10.5703125" style="1103" bestFit="1" customWidth="1"/>
    <col min="14599" max="14599" width="0" style="1103" hidden="1" customWidth="1"/>
    <col min="14600" max="14600" width="9.140625" style="1103" customWidth="1"/>
    <col min="14601" max="14848" width="9.140625" style="1103"/>
    <col min="14849" max="14849" width="5.5703125" style="1103" bestFit="1" customWidth="1"/>
    <col min="14850" max="14850" width="9" style="1103" bestFit="1" customWidth="1"/>
    <col min="14851" max="14851" width="6.5703125" style="1103" customWidth="1"/>
    <col min="14852" max="14852" width="61.85546875" style="1103" customWidth="1"/>
    <col min="14853" max="14853" width="4" style="1103" bestFit="1" customWidth="1"/>
    <col min="14854" max="14854" width="10.5703125" style="1103" bestFit="1" customWidth="1"/>
    <col min="14855" max="14855" width="0" style="1103" hidden="1" customWidth="1"/>
    <col min="14856" max="14856" width="9.140625" style="1103" customWidth="1"/>
    <col min="14857" max="15104" width="9.140625" style="1103"/>
    <col min="15105" max="15105" width="5.5703125" style="1103" bestFit="1" customWidth="1"/>
    <col min="15106" max="15106" width="9" style="1103" bestFit="1" customWidth="1"/>
    <col min="15107" max="15107" width="6.5703125" style="1103" customWidth="1"/>
    <col min="15108" max="15108" width="61.85546875" style="1103" customWidth="1"/>
    <col min="15109" max="15109" width="4" style="1103" bestFit="1" customWidth="1"/>
    <col min="15110" max="15110" width="10.5703125" style="1103" bestFit="1" customWidth="1"/>
    <col min="15111" max="15111" width="0" style="1103" hidden="1" customWidth="1"/>
    <col min="15112" max="15112" width="9.140625" style="1103" customWidth="1"/>
    <col min="15113" max="15360" width="9.140625" style="1103"/>
    <col min="15361" max="15361" width="5.5703125" style="1103" bestFit="1" customWidth="1"/>
    <col min="15362" max="15362" width="9" style="1103" bestFit="1" customWidth="1"/>
    <col min="15363" max="15363" width="6.5703125" style="1103" customWidth="1"/>
    <col min="15364" max="15364" width="61.85546875" style="1103" customWidth="1"/>
    <col min="15365" max="15365" width="4" style="1103" bestFit="1" customWidth="1"/>
    <col min="15366" max="15366" width="10.5703125" style="1103" bestFit="1" customWidth="1"/>
    <col min="15367" max="15367" width="0" style="1103" hidden="1" customWidth="1"/>
    <col min="15368" max="15368" width="9.140625" style="1103" customWidth="1"/>
    <col min="15369" max="15616" width="9.140625" style="1103"/>
    <col min="15617" max="15617" width="5.5703125" style="1103" bestFit="1" customWidth="1"/>
    <col min="15618" max="15618" width="9" style="1103" bestFit="1" customWidth="1"/>
    <col min="15619" max="15619" width="6.5703125" style="1103" customWidth="1"/>
    <col min="15620" max="15620" width="61.85546875" style="1103" customWidth="1"/>
    <col min="15621" max="15621" width="4" style="1103" bestFit="1" customWidth="1"/>
    <col min="15622" max="15622" width="10.5703125" style="1103" bestFit="1" customWidth="1"/>
    <col min="15623" max="15623" width="0" style="1103" hidden="1" customWidth="1"/>
    <col min="15624" max="15624" width="9.140625" style="1103" customWidth="1"/>
    <col min="15625" max="15872" width="9.140625" style="1103"/>
    <col min="15873" max="15873" width="5.5703125" style="1103" bestFit="1" customWidth="1"/>
    <col min="15874" max="15874" width="9" style="1103" bestFit="1" customWidth="1"/>
    <col min="15875" max="15875" width="6.5703125" style="1103" customWidth="1"/>
    <col min="15876" max="15876" width="61.85546875" style="1103" customWidth="1"/>
    <col min="15877" max="15877" width="4" style="1103" bestFit="1" customWidth="1"/>
    <col min="15878" max="15878" width="10.5703125" style="1103" bestFit="1" customWidth="1"/>
    <col min="15879" max="15879" width="0" style="1103" hidden="1" customWidth="1"/>
    <col min="15880" max="15880" width="9.140625" style="1103" customWidth="1"/>
    <col min="15881" max="16128" width="9.140625" style="1103"/>
    <col min="16129" max="16129" width="5.5703125" style="1103" bestFit="1" customWidth="1"/>
    <col min="16130" max="16130" width="9" style="1103" bestFit="1" customWidth="1"/>
    <col min="16131" max="16131" width="6.5703125" style="1103" customWidth="1"/>
    <col min="16132" max="16132" width="61.85546875" style="1103" customWidth="1"/>
    <col min="16133" max="16133" width="4" style="1103" bestFit="1" customWidth="1"/>
    <col min="16134" max="16134" width="10.5703125" style="1103" bestFit="1" customWidth="1"/>
    <col min="16135" max="16135" width="0" style="1103" hidden="1" customWidth="1"/>
    <col min="16136" max="16136" width="9.140625" style="1103" customWidth="1"/>
    <col min="16137" max="16384" width="9.140625" style="1103"/>
  </cols>
  <sheetData>
    <row r="1" spans="1:8" ht="15" x14ac:dyDescent="0.25">
      <c r="D1" s="1098" t="s">
        <v>2642</v>
      </c>
      <c r="E1" s="1099">
        <v>1</v>
      </c>
    </row>
    <row r="4" spans="1:8" s="1109" customFormat="1" ht="14.25" x14ac:dyDescent="0.2">
      <c r="A4" s="1104"/>
      <c r="B4" s="1104"/>
      <c r="C4" s="1104"/>
      <c r="D4" s="1105" t="s">
        <v>2643</v>
      </c>
      <c r="E4" s="1104"/>
      <c r="F4" s="1106"/>
      <c r="G4" s="1107"/>
      <c r="H4" s="1108"/>
    </row>
    <row r="5" spans="1:8" s="1109" customFormat="1" ht="14.25" x14ac:dyDescent="0.2">
      <c r="A5" s="1104"/>
      <c r="B5" s="1104"/>
      <c r="C5" s="1104"/>
      <c r="D5" s="1105" t="s">
        <v>2644</v>
      </c>
      <c r="E5" s="1104"/>
      <c r="F5" s="1106"/>
      <c r="G5" s="1107"/>
      <c r="H5" s="1108"/>
    </row>
    <row r="6" spans="1:8" s="1109" customFormat="1" ht="14.25" x14ac:dyDescent="0.2">
      <c r="A6" s="1104"/>
      <c r="B6" s="1104"/>
      <c r="C6" s="1104"/>
      <c r="D6" s="1104"/>
      <c r="E6" s="1104"/>
      <c r="F6" s="1106"/>
      <c r="G6" s="1107"/>
      <c r="H6" s="1108"/>
    </row>
    <row r="7" spans="1:8" s="1109" customFormat="1" ht="14.25" x14ac:dyDescent="0.2">
      <c r="A7" s="1104"/>
      <c r="B7" s="1104"/>
      <c r="C7" s="1104"/>
      <c r="D7" s="1104"/>
      <c r="E7" s="1104"/>
      <c r="F7" s="1106"/>
      <c r="G7" s="1107"/>
      <c r="H7" s="1108"/>
    </row>
    <row r="8" spans="1:8" s="1109" customFormat="1" ht="14.25" x14ac:dyDescent="0.2">
      <c r="A8" s="1104"/>
      <c r="B8" s="1104"/>
      <c r="C8" s="1104"/>
      <c r="D8" s="1104"/>
      <c r="E8" s="1104"/>
      <c r="F8" s="1106"/>
      <c r="G8" s="1107"/>
      <c r="H8" s="1108"/>
    </row>
    <row r="9" spans="1:8" s="1109" customFormat="1" ht="14.25" x14ac:dyDescent="0.2">
      <c r="A9" s="1104"/>
      <c r="B9" s="1104"/>
      <c r="C9" s="1104"/>
      <c r="D9" s="1105" t="s">
        <v>2645</v>
      </c>
      <c r="E9" s="1104"/>
      <c r="F9" s="1106"/>
      <c r="G9" s="1107"/>
      <c r="H9" s="1108"/>
    </row>
    <row r="10" spans="1:8" s="1109" customFormat="1" ht="14.25" x14ac:dyDescent="0.2">
      <c r="A10" s="1104"/>
      <c r="B10" s="1104"/>
      <c r="C10" s="1104"/>
      <c r="D10" s="1110"/>
      <c r="E10" s="1104"/>
      <c r="F10" s="1106"/>
      <c r="G10" s="1107"/>
      <c r="H10" s="1108"/>
    </row>
    <row r="11" spans="1:8" s="1109" customFormat="1" ht="14.25" x14ac:dyDescent="0.2">
      <c r="A11" s="1104"/>
      <c r="B11" s="1104"/>
      <c r="C11" s="1104"/>
      <c r="D11" s="1105" t="s">
        <v>2646</v>
      </c>
      <c r="E11" s="1104"/>
      <c r="F11" s="1106"/>
      <c r="G11" s="1107"/>
      <c r="H11" s="1108"/>
    </row>
    <row r="12" spans="1:8" s="1109" customFormat="1" ht="15" x14ac:dyDescent="0.25">
      <c r="A12" s="1104"/>
      <c r="B12" s="1104"/>
      <c r="C12" s="1104"/>
      <c r="D12" s="1111" t="s">
        <v>2647</v>
      </c>
      <c r="E12" s="1104"/>
      <c r="F12" s="1106"/>
      <c r="G12" s="1107"/>
      <c r="H12" s="1108"/>
    </row>
    <row r="13" spans="1:8" s="1109" customFormat="1" ht="14.25" x14ac:dyDescent="0.2">
      <c r="A13" s="1104"/>
      <c r="B13" s="1104"/>
      <c r="C13" s="1104"/>
      <c r="D13" s="1104"/>
      <c r="E13" s="1104"/>
      <c r="F13" s="1106"/>
      <c r="G13" s="1107"/>
      <c r="H13" s="1108"/>
    </row>
    <row r="14" spans="1:8" s="1109" customFormat="1" ht="14.25" x14ac:dyDescent="0.2">
      <c r="A14" s="1104"/>
      <c r="B14" s="1104"/>
      <c r="C14" s="1104"/>
      <c r="D14" s="1104"/>
      <c r="E14" s="1104"/>
      <c r="F14" s="1106"/>
      <c r="G14" s="1107"/>
      <c r="H14" s="1108"/>
    </row>
    <row r="15" spans="1:8" s="1109" customFormat="1" ht="14.25" x14ac:dyDescent="0.2">
      <c r="A15" s="1104"/>
      <c r="B15" s="1104"/>
      <c r="C15" s="1104"/>
      <c r="D15" s="1104"/>
      <c r="E15" s="1104"/>
      <c r="F15" s="1106"/>
      <c r="G15" s="1107"/>
      <c r="H15" s="1108"/>
    </row>
    <row r="16" spans="1:8" s="1109" customFormat="1" ht="14.25" x14ac:dyDescent="0.2">
      <c r="A16" s="1104"/>
      <c r="B16" s="1104"/>
      <c r="C16" s="1104"/>
      <c r="D16" s="1104"/>
      <c r="E16" s="1104"/>
      <c r="F16" s="1106"/>
      <c r="G16" s="1107"/>
      <c r="H16" s="1108"/>
    </row>
    <row r="17" spans="1:8" s="1109" customFormat="1" ht="14.25" x14ac:dyDescent="0.2">
      <c r="A17" s="1104"/>
      <c r="B17" s="1104"/>
      <c r="C17" s="1104"/>
      <c r="D17" s="1104"/>
      <c r="E17" s="1104"/>
      <c r="F17" s="1106"/>
      <c r="G17" s="1107"/>
      <c r="H17" s="1108"/>
    </row>
    <row r="18" spans="1:8" s="1109" customFormat="1" ht="14.25" x14ac:dyDescent="0.2">
      <c r="A18" s="1104"/>
      <c r="B18" s="1104"/>
      <c r="C18" s="1104"/>
      <c r="D18" s="1105" t="s">
        <v>2648</v>
      </c>
      <c r="E18" s="1104"/>
      <c r="F18" s="1106"/>
      <c r="G18" s="1107"/>
      <c r="H18" s="1108"/>
    </row>
    <row r="19" spans="1:8" s="1109" customFormat="1" ht="14.25" x14ac:dyDescent="0.2">
      <c r="A19" s="1104"/>
      <c r="B19" s="1104"/>
      <c r="C19" s="1104"/>
      <c r="D19" s="1105" t="s">
        <v>35</v>
      </c>
      <c r="E19" s="1104"/>
      <c r="F19" s="1106"/>
      <c r="G19" s="1107"/>
      <c r="H19" s="1108"/>
    </row>
    <row r="20" spans="1:8" s="1109" customFormat="1" ht="14.25" x14ac:dyDescent="0.2">
      <c r="A20" s="1104"/>
      <c r="B20" s="1104"/>
      <c r="C20" s="1104"/>
      <c r="D20" s="1104"/>
      <c r="E20" s="1104"/>
      <c r="F20" s="1106"/>
      <c r="G20" s="1107"/>
      <c r="H20" s="1108"/>
    </row>
    <row r="21" spans="1:8" s="1109" customFormat="1" ht="15" x14ac:dyDescent="0.25">
      <c r="A21" s="1104"/>
      <c r="B21" s="1112"/>
      <c r="C21" s="1112"/>
      <c r="D21" s="1113" t="s">
        <v>2649</v>
      </c>
      <c r="E21" s="1113"/>
      <c r="F21" s="1106"/>
      <c r="G21" s="1107"/>
      <c r="H21" s="1108"/>
    </row>
    <row r="22" spans="1:8" s="1109" customFormat="1" ht="14.25" x14ac:dyDescent="0.2">
      <c r="A22" s="1104"/>
      <c r="B22" s="1104"/>
      <c r="C22" s="1104"/>
      <c r="D22" s="1104"/>
      <c r="E22" s="1104"/>
      <c r="F22" s="1106"/>
      <c r="G22" s="1107"/>
      <c r="H22" s="1108"/>
    </row>
    <row r="23" spans="1:8" s="1109" customFormat="1" ht="14.25" x14ac:dyDescent="0.2">
      <c r="A23" s="1104"/>
      <c r="B23" s="1104"/>
      <c r="C23" s="1104"/>
      <c r="D23" s="1104"/>
      <c r="E23" s="1104"/>
      <c r="F23" s="1106"/>
      <c r="G23" s="1107"/>
      <c r="H23" s="1108"/>
    </row>
    <row r="24" spans="1:8" s="1109" customFormat="1" ht="14.25" x14ac:dyDescent="0.2">
      <c r="A24" s="1104"/>
      <c r="B24" s="1104"/>
      <c r="C24" s="1104"/>
      <c r="D24" s="1104"/>
      <c r="E24" s="1104"/>
      <c r="F24" s="1106"/>
      <c r="G24" s="1107"/>
      <c r="H24" s="1108"/>
    </row>
    <row r="25" spans="1:8" s="1109" customFormat="1" ht="14.25" x14ac:dyDescent="0.2">
      <c r="A25" s="1104"/>
      <c r="B25" s="1104"/>
      <c r="C25" s="1104"/>
      <c r="D25" s="1104"/>
      <c r="E25" s="1104"/>
      <c r="F25" s="1106"/>
      <c r="G25" s="1107"/>
      <c r="H25" s="1108"/>
    </row>
    <row r="26" spans="1:8" s="1109" customFormat="1" ht="14.25" x14ac:dyDescent="0.2">
      <c r="A26" s="1104"/>
      <c r="B26" s="1104"/>
      <c r="C26" s="1104"/>
      <c r="D26" s="1104"/>
      <c r="E26" s="1104"/>
      <c r="F26" s="1106"/>
      <c r="G26" s="1107"/>
      <c r="H26" s="1108"/>
    </row>
    <row r="27" spans="1:8" s="1109" customFormat="1" ht="14.25" x14ac:dyDescent="0.2">
      <c r="A27" s="1104"/>
      <c r="B27" s="1104"/>
      <c r="C27" s="1104"/>
      <c r="D27" s="1104"/>
      <c r="E27" s="1104"/>
      <c r="F27" s="1106"/>
      <c r="G27" s="1107"/>
      <c r="H27" s="1108"/>
    </row>
    <row r="28" spans="1:8" s="1109" customFormat="1" ht="15" x14ac:dyDescent="0.25">
      <c r="A28" s="1104"/>
      <c r="B28" s="1104"/>
      <c r="C28" s="1104"/>
      <c r="D28" s="1113" t="s">
        <v>2650</v>
      </c>
      <c r="E28" s="1104"/>
      <c r="F28" s="1106"/>
      <c r="G28" s="1107"/>
      <c r="H28" s="1108"/>
    </row>
    <row r="29" spans="1:8" s="1109" customFormat="1" ht="15" x14ac:dyDescent="0.25">
      <c r="A29" s="1104"/>
      <c r="B29" s="1104"/>
      <c r="C29" s="1104"/>
      <c r="D29" s="1113" t="s">
        <v>2651</v>
      </c>
      <c r="E29" s="1104"/>
      <c r="F29" s="1106"/>
      <c r="G29" s="1107"/>
      <c r="H29" s="1108"/>
    </row>
    <row r="30" spans="1:8" s="1109" customFormat="1" ht="15" x14ac:dyDescent="0.25">
      <c r="A30" s="1104"/>
      <c r="B30" s="1104"/>
      <c r="C30" s="1104"/>
      <c r="D30" s="1113" t="s">
        <v>2652</v>
      </c>
      <c r="E30" s="1104"/>
      <c r="F30" s="1106"/>
      <c r="G30" s="1107"/>
      <c r="H30" s="1108"/>
    </row>
    <row r="31" spans="1:8" s="1109" customFormat="1" ht="15" x14ac:dyDescent="0.25">
      <c r="A31" s="1104"/>
      <c r="B31" s="1104"/>
      <c r="C31" s="1104"/>
      <c r="D31" s="1113" t="s">
        <v>2653</v>
      </c>
      <c r="E31" s="1104"/>
      <c r="F31" s="1106"/>
      <c r="G31" s="1107"/>
      <c r="H31" s="1108"/>
    </row>
    <row r="32" spans="1:8" s="1109" customFormat="1" ht="15" x14ac:dyDescent="0.25">
      <c r="A32" s="1104"/>
      <c r="B32" s="1104"/>
      <c r="C32" s="1104"/>
      <c r="D32" s="1113" t="s">
        <v>2654</v>
      </c>
      <c r="E32" s="1104"/>
      <c r="F32" s="1106"/>
      <c r="G32" s="1107"/>
      <c r="H32" s="1108"/>
    </row>
    <row r="33" spans="1:8" s="1109" customFormat="1" ht="15" x14ac:dyDescent="0.25">
      <c r="A33" s="1104"/>
      <c r="B33" s="1104"/>
      <c r="C33" s="1104"/>
      <c r="D33" s="1113" t="s">
        <v>2655</v>
      </c>
      <c r="E33" s="1104"/>
      <c r="F33" s="1106"/>
      <c r="G33" s="1107"/>
      <c r="H33" s="1108"/>
    </row>
    <row r="34" spans="1:8" s="1109" customFormat="1" ht="15" x14ac:dyDescent="0.25">
      <c r="A34" s="1104"/>
      <c r="B34" s="1104"/>
      <c r="C34" s="1104"/>
      <c r="D34" s="1113" t="s">
        <v>2656</v>
      </c>
      <c r="E34" s="1112"/>
      <c r="F34" s="1106"/>
      <c r="G34" s="1107"/>
      <c r="H34" s="1108"/>
    </row>
    <row r="35" spans="1:8" s="1109" customFormat="1" ht="15" x14ac:dyDescent="0.25">
      <c r="A35" s="1104"/>
      <c r="B35" s="1104"/>
      <c r="C35" s="1104"/>
      <c r="D35" s="1113" t="s">
        <v>2657</v>
      </c>
      <c r="E35" s="1104"/>
      <c r="F35" s="1106"/>
      <c r="G35" s="1107"/>
      <c r="H35" s="1108"/>
    </row>
    <row r="36" spans="1:8" s="1109" customFormat="1" ht="15" x14ac:dyDescent="0.25">
      <c r="A36" s="1104"/>
      <c r="B36" s="1104"/>
      <c r="C36" s="1104"/>
      <c r="D36" s="1113" t="s">
        <v>2658</v>
      </c>
      <c r="E36" s="1104"/>
      <c r="F36" s="1106"/>
      <c r="G36" s="1107"/>
      <c r="H36" s="1108"/>
    </row>
    <row r="37" spans="1:8" s="1109" customFormat="1" ht="15" x14ac:dyDescent="0.25">
      <c r="A37" s="1104"/>
      <c r="B37" s="1104"/>
      <c r="C37" s="1104"/>
      <c r="D37" s="1113" t="s">
        <v>2659</v>
      </c>
      <c r="E37" s="1104"/>
      <c r="F37" s="1106"/>
      <c r="G37" s="1107"/>
      <c r="H37" s="1108"/>
    </row>
    <row r="38" spans="1:8" s="1109" customFormat="1" ht="15" x14ac:dyDescent="0.25">
      <c r="A38" s="1104"/>
      <c r="B38" s="1104"/>
      <c r="C38" s="1104"/>
      <c r="D38" s="1113" t="s">
        <v>2660</v>
      </c>
      <c r="E38" s="1104"/>
      <c r="F38" s="1106"/>
      <c r="G38" s="1107"/>
      <c r="H38" s="1108"/>
    </row>
    <row r="39" spans="1:8" s="1109" customFormat="1" ht="15" x14ac:dyDescent="0.25">
      <c r="A39" s="1104"/>
      <c r="B39" s="1104"/>
      <c r="C39" s="1104"/>
      <c r="D39" s="1113" t="s">
        <v>2661</v>
      </c>
      <c r="E39" s="1104"/>
      <c r="F39" s="1106"/>
      <c r="G39" s="1107"/>
      <c r="H39" s="1108"/>
    </row>
    <row r="40" spans="1:8" s="1109" customFormat="1" ht="15" x14ac:dyDescent="0.25">
      <c r="A40" s="1104"/>
      <c r="B40" s="1104"/>
      <c r="C40" s="1104"/>
      <c r="D40" s="1113" t="s">
        <v>2662</v>
      </c>
      <c r="E40" s="1104"/>
      <c r="F40" s="1106"/>
      <c r="G40" s="1107"/>
      <c r="H40" s="1108"/>
    </row>
    <row r="41" spans="1:8" s="1109" customFormat="1" ht="14.25" x14ac:dyDescent="0.2">
      <c r="A41" s="1104"/>
      <c r="B41" s="1104"/>
      <c r="C41" s="1104"/>
      <c r="D41" s="1104"/>
      <c r="E41" s="1104"/>
      <c r="F41" s="1106"/>
      <c r="G41" s="1107"/>
      <c r="H41" s="1108"/>
    </row>
    <row r="42" spans="1:8" s="1109" customFormat="1" ht="14.25" x14ac:dyDescent="0.2">
      <c r="A42" s="1104"/>
      <c r="B42" s="1104"/>
      <c r="C42" s="1104"/>
      <c r="D42" s="1104"/>
      <c r="E42" s="1104"/>
      <c r="F42" s="1106"/>
      <c r="G42" s="1107"/>
      <c r="H42" s="1108"/>
    </row>
    <row r="43" spans="1:8" s="1109" customFormat="1" ht="14.25" x14ac:dyDescent="0.2">
      <c r="A43" s="1104"/>
      <c r="B43" s="1104"/>
      <c r="C43" s="1104"/>
      <c r="D43" s="1104"/>
      <c r="E43" s="1104"/>
      <c r="F43" s="1106"/>
      <c r="G43" s="1107"/>
      <c r="H43" s="1108"/>
    </row>
    <row r="44" spans="1:8" s="1109" customFormat="1" ht="14.25" x14ac:dyDescent="0.2">
      <c r="A44" s="1104"/>
      <c r="B44" s="1104"/>
      <c r="C44" s="1104"/>
      <c r="D44" s="1104"/>
      <c r="E44" s="1104"/>
      <c r="F44" s="1106"/>
      <c r="G44" s="1107"/>
      <c r="H44" s="1108"/>
    </row>
    <row r="45" spans="1:8" s="1109" customFormat="1" ht="15" x14ac:dyDescent="0.25">
      <c r="A45" s="1104"/>
      <c r="B45" s="1114"/>
      <c r="C45" s="1114"/>
      <c r="D45" s="1114"/>
      <c r="E45" s="1104"/>
      <c r="F45" s="1106"/>
      <c r="G45" s="1107"/>
      <c r="H45" s="1108"/>
    </row>
    <row r="46" spans="1:8" s="1109" customFormat="1" ht="15" x14ac:dyDescent="0.25">
      <c r="A46" s="1104"/>
      <c r="B46" s="1113" t="s">
        <v>2663</v>
      </c>
      <c r="C46" s="1113"/>
      <c r="D46" s="1113"/>
      <c r="E46" s="1104"/>
      <c r="F46" s="1106"/>
      <c r="G46" s="1107"/>
      <c r="H46" s="1108"/>
    </row>
    <row r="47" spans="1:8" s="1109" customFormat="1" ht="15" x14ac:dyDescent="0.25">
      <c r="A47" s="1104"/>
      <c r="B47" s="1113" t="s">
        <v>2664</v>
      </c>
      <c r="C47" s="1114"/>
      <c r="D47" s="1113" t="s">
        <v>2665</v>
      </c>
      <c r="E47" s="1104"/>
      <c r="F47" s="1106"/>
      <c r="G47" s="1107"/>
      <c r="H47" s="1108"/>
    </row>
    <row r="48" spans="1:8" s="1109" customFormat="1" ht="15" x14ac:dyDescent="0.25">
      <c r="A48" s="1104"/>
      <c r="B48" s="1113"/>
      <c r="C48" s="1113"/>
      <c r="D48" s="1113"/>
      <c r="E48" s="1104"/>
      <c r="F48" s="1106"/>
      <c r="G48" s="1107"/>
      <c r="H48" s="1108"/>
    </row>
    <row r="49" spans="1:8" s="1109" customFormat="1" ht="14.25" x14ac:dyDescent="0.2">
      <c r="A49" s="1104"/>
      <c r="B49" s="1112"/>
      <c r="C49" s="1112"/>
      <c r="D49" s="1112"/>
      <c r="E49" s="1104"/>
      <c r="F49" s="1106"/>
      <c r="G49" s="1107"/>
      <c r="H49" s="1108"/>
    </row>
    <row r="50" spans="1:8" s="1109" customFormat="1" ht="14.25" x14ac:dyDescent="0.2">
      <c r="A50" s="1104"/>
      <c r="B50" s="1112"/>
      <c r="C50" s="1112"/>
      <c r="D50" s="1112" t="s">
        <v>2666</v>
      </c>
      <c r="E50" s="1104"/>
      <c r="F50" s="1106"/>
      <c r="G50" s="1107"/>
      <c r="H50" s="1108"/>
    </row>
    <row r="51" spans="1:8" s="1109" customFormat="1" ht="15" x14ac:dyDescent="0.25">
      <c r="A51" s="1104"/>
      <c r="B51" s="1114" t="s">
        <v>2667</v>
      </c>
      <c r="C51" s="1114" t="s">
        <v>2668</v>
      </c>
      <c r="D51" s="1104"/>
      <c r="E51" s="1104"/>
      <c r="F51" s="1106"/>
      <c r="G51" s="1107"/>
      <c r="H51" s="1108"/>
    </row>
    <row r="52" spans="1:8" s="1109" customFormat="1" ht="15" x14ac:dyDescent="0.25">
      <c r="A52" s="1104"/>
      <c r="B52" s="1104"/>
      <c r="C52" s="1114" t="s">
        <v>2669</v>
      </c>
      <c r="D52" s="1104"/>
      <c r="E52" s="1104"/>
      <c r="F52" s="1106"/>
      <c r="G52" s="1107"/>
      <c r="H52" s="1108"/>
    </row>
    <row r="53" spans="1:8" s="1116" customFormat="1" ht="15" x14ac:dyDescent="0.25">
      <c r="A53" s="1114"/>
      <c r="B53" s="1114"/>
      <c r="C53" s="1114"/>
      <c r="D53" s="1114"/>
      <c r="E53" s="1114"/>
      <c r="F53" s="1106"/>
      <c r="G53" s="1107"/>
      <c r="H53" s="1115"/>
    </row>
    <row r="54" spans="1:8" s="1116" customFormat="1" ht="15" x14ac:dyDescent="0.25">
      <c r="A54" s="1114"/>
      <c r="B54" s="1114"/>
      <c r="C54" s="1114"/>
      <c r="D54" s="1114"/>
      <c r="E54" s="1114"/>
      <c r="F54" s="1106"/>
      <c r="G54" s="1107"/>
      <c r="H54" s="1115"/>
    </row>
    <row r="55" spans="1:8" s="1116" customFormat="1" ht="15" x14ac:dyDescent="0.25">
      <c r="A55" s="1114"/>
      <c r="B55" s="1114"/>
      <c r="C55" s="1114"/>
      <c r="D55" s="1114"/>
      <c r="E55" s="1114"/>
      <c r="F55" s="1106"/>
      <c r="G55" s="1107"/>
      <c r="H55" s="1115"/>
    </row>
    <row r="56" spans="1:8" s="1116" customFormat="1" ht="15" x14ac:dyDescent="0.25">
      <c r="A56" s="1114"/>
      <c r="B56" s="1114"/>
      <c r="C56" s="1114"/>
      <c r="D56" s="1114"/>
      <c r="E56" s="1114"/>
      <c r="F56" s="1106"/>
      <c r="G56" s="1107"/>
      <c r="H56" s="1115"/>
    </row>
    <row r="57" spans="1:8" s="1116" customFormat="1" ht="15" x14ac:dyDescent="0.25">
      <c r="A57" s="1114"/>
      <c r="B57" s="1114"/>
      <c r="C57" s="1114"/>
      <c r="D57" s="1114"/>
      <c r="E57" s="1114"/>
      <c r="F57" s="1106"/>
      <c r="G57" s="1107"/>
      <c r="H57" s="1115"/>
    </row>
    <row r="58" spans="1:8" s="1116" customFormat="1" ht="15" x14ac:dyDescent="0.25">
      <c r="A58" s="1114"/>
      <c r="B58" s="1114"/>
      <c r="C58" s="1114"/>
      <c r="D58" s="1114"/>
      <c r="E58" s="1114"/>
      <c r="F58" s="1106"/>
      <c r="G58" s="1107"/>
      <c r="H58" s="1115"/>
    </row>
    <row r="59" spans="1:8" s="1116" customFormat="1" ht="15" x14ac:dyDescent="0.25">
      <c r="A59" s="1114"/>
      <c r="B59" s="1114"/>
      <c r="C59" s="1114"/>
      <c r="D59" s="1114"/>
      <c r="E59" s="1114"/>
      <c r="F59" s="1106"/>
      <c r="G59" s="1107"/>
      <c r="H59" s="1115"/>
    </row>
    <row r="60" spans="1:8" s="1116" customFormat="1" ht="15" x14ac:dyDescent="0.25">
      <c r="A60" s="1114"/>
      <c r="B60" s="1114"/>
      <c r="C60" s="1114"/>
      <c r="D60" s="1114"/>
      <c r="E60" s="1114"/>
      <c r="F60" s="1106"/>
      <c r="G60" s="1107"/>
      <c r="H60" s="1115"/>
    </row>
    <row r="61" spans="1:8" s="1116" customFormat="1" ht="15" x14ac:dyDescent="0.25">
      <c r="A61" s="1113" t="s">
        <v>2670</v>
      </c>
      <c r="B61" s="1113"/>
      <c r="C61" s="1113"/>
      <c r="D61" s="1098" t="s">
        <v>2642</v>
      </c>
      <c r="E61" s="1114">
        <v>2</v>
      </c>
      <c r="F61" s="1106"/>
      <c r="G61" s="1107"/>
      <c r="H61" s="1115"/>
    </row>
    <row r="62" spans="1:8" s="1116" customFormat="1" ht="15" x14ac:dyDescent="0.25">
      <c r="A62" s="1113" t="s">
        <v>2671</v>
      </c>
      <c r="B62" s="1113"/>
      <c r="C62" s="1113"/>
      <c r="D62" s="1112" t="s">
        <v>2651</v>
      </c>
      <c r="E62" s="1114"/>
      <c r="F62" s="1106"/>
      <c r="G62" s="1107"/>
      <c r="H62" s="1115"/>
    </row>
    <row r="63" spans="1:8" s="1116" customFormat="1" ht="15" x14ac:dyDescent="0.25">
      <c r="A63" s="1112" t="s">
        <v>2672</v>
      </c>
      <c r="B63" s="1112" t="s">
        <v>2673</v>
      </c>
      <c r="C63" s="1112" t="s">
        <v>2674</v>
      </c>
      <c r="D63" s="1114"/>
      <c r="E63" s="1114"/>
      <c r="F63" s="1106"/>
      <c r="G63" s="1107"/>
      <c r="H63" s="1115"/>
    </row>
    <row r="64" spans="1:8" s="1116" customFormat="1" ht="15.75" thickBot="1" x14ac:dyDescent="0.3">
      <c r="A64" s="1113" t="s">
        <v>2675</v>
      </c>
      <c r="B64" s="1113" t="s">
        <v>2676</v>
      </c>
      <c r="C64" s="1113" t="s">
        <v>2675</v>
      </c>
      <c r="D64" s="1113" t="s">
        <v>2649</v>
      </c>
      <c r="E64" s="1113" t="s">
        <v>2677</v>
      </c>
      <c r="F64" s="1106"/>
      <c r="G64" s="1107"/>
      <c r="H64" s="1115"/>
    </row>
    <row r="65" spans="1:8" s="1122" customFormat="1" ht="16.5" thickBot="1" x14ac:dyDescent="0.3">
      <c r="A65" s="1117" t="s">
        <v>2678</v>
      </c>
      <c r="B65" s="1118"/>
      <c r="C65" s="1118" t="s">
        <v>2679</v>
      </c>
      <c r="D65" s="1119"/>
      <c r="E65" s="1118"/>
      <c r="F65" s="1120"/>
      <c r="G65" s="1121"/>
    </row>
    <row r="66" spans="1:8" s="1122" customFormat="1" ht="15.75" x14ac:dyDescent="0.25">
      <c r="A66" s="1123"/>
      <c r="B66" s="1123"/>
      <c r="C66" s="1123"/>
      <c r="D66" s="1123"/>
      <c r="E66" s="1123"/>
      <c r="F66" s="1106"/>
      <c r="G66" s="1107"/>
    </row>
    <row r="67" spans="1:8" s="1109" customFormat="1" ht="14.25" x14ac:dyDescent="0.2">
      <c r="A67" s="1112" t="s">
        <v>2680</v>
      </c>
      <c r="B67" s="1104"/>
      <c r="C67" s="1104"/>
      <c r="D67" s="1112" t="s">
        <v>2681</v>
      </c>
      <c r="E67" s="1112" t="s">
        <v>12</v>
      </c>
      <c r="F67" s="1106"/>
      <c r="G67" s="1107"/>
      <c r="H67" s="1108"/>
    </row>
    <row r="68" spans="1:8" s="1116" customFormat="1" ht="15" x14ac:dyDescent="0.25">
      <c r="A68" s="1114"/>
      <c r="B68" s="1113" t="s">
        <v>2682</v>
      </c>
      <c r="C68" s="1114"/>
      <c r="D68" s="1113" t="s">
        <v>2683</v>
      </c>
      <c r="E68" s="1113" t="s">
        <v>12</v>
      </c>
      <c r="F68" s="1106"/>
      <c r="G68" s="1107"/>
      <c r="H68" s="1115"/>
    </row>
    <row r="69" spans="1:8" s="1116" customFormat="1" ht="15" x14ac:dyDescent="0.25">
      <c r="A69" s="1114"/>
      <c r="B69" s="1114"/>
      <c r="C69" s="1113" t="s">
        <v>2684</v>
      </c>
      <c r="D69" s="1113" t="s">
        <v>2685</v>
      </c>
      <c r="E69" s="1113" t="s">
        <v>12</v>
      </c>
      <c r="F69" s="1106"/>
      <c r="G69" s="1107"/>
      <c r="H69" s="1115"/>
    </row>
    <row r="70" spans="1:8" s="1116" customFormat="1" ht="15" x14ac:dyDescent="0.25">
      <c r="F70" s="1106"/>
      <c r="G70" s="1107"/>
      <c r="H70" s="1115"/>
    </row>
    <row r="71" spans="1:8" s="1116" customFormat="1" ht="15" x14ac:dyDescent="0.25">
      <c r="A71" s="1113" t="s">
        <v>2686</v>
      </c>
      <c r="B71" s="1113" t="s">
        <v>2687</v>
      </c>
      <c r="C71" s="1113" t="s">
        <v>2686</v>
      </c>
      <c r="D71" s="1113" t="s">
        <v>2688</v>
      </c>
      <c r="E71" s="1113" t="s">
        <v>2689</v>
      </c>
      <c r="F71" s="1106"/>
      <c r="G71" s="1107"/>
      <c r="H71" s="1115"/>
    </row>
    <row r="72" spans="1:8" s="1109" customFormat="1" ht="14.25" x14ac:dyDescent="0.2">
      <c r="A72" s="1112" t="s">
        <v>2690</v>
      </c>
      <c r="B72" s="1104"/>
      <c r="C72" s="1104"/>
      <c r="D72" s="1112" t="s">
        <v>2691</v>
      </c>
      <c r="E72" s="1112" t="s">
        <v>12</v>
      </c>
      <c r="F72" s="1106"/>
      <c r="G72" s="1107"/>
      <c r="H72" s="1108"/>
    </row>
    <row r="73" spans="1:8" s="1116" customFormat="1" ht="15" x14ac:dyDescent="0.25">
      <c r="A73" s="1114"/>
      <c r="B73" s="1113" t="s">
        <v>2692</v>
      </c>
      <c r="C73" s="1114"/>
      <c r="D73" s="1113" t="s">
        <v>2691</v>
      </c>
      <c r="E73" s="1113" t="s">
        <v>12</v>
      </c>
      <c r="F73" s="1106"/>
      <c r="G73" s="1107"/>
      <c r="H73" s="1115"/>
    </row>
    <row r="74" spans="1:8" s="1116" customFormat="1" ht="15" x14ac:dyDescent="0.25">
      <c r="A74" s="1114"/>
      <c r="B74" s="1114"/>
      <c r="C74" s="1113" t="s">
        <v>2684</v>
      </c>
      <c r="D74" s="1113" t="s">
        <v>2693</v>
      </c>
      <c r="E74" s="1113" t="s">
        <v>12</v>
      </c>
      <c r="F74" s="1106"/>
      <c r="G74" s="1107"/>
      <c r="H74" s="1115"/>
    </row>
    <row r="75" spans="1:8" s="1116" customFormat="1" ht="15" x14ac:dyDescent="0.25">
      <c r="F75" s="1106"/>
      <c r="G75" s="1107"/>
      <c r="H75" s="1115"/>
    </row>
    <row r="76" spans="1:8" s="1116" customFormat="1" ht="15" x14ac:dyDescent="0.25">
      <c r="A76" s="1113" t="s">
        <v>2686</v>
      </c>
      <c r="B76" s="1113" t="s">
        <v>2687</v>
      </c>
      <c r="C76" s="1113" t="s">
        <v>2686</v>
      </c>
      <c r="D76" s="1113" t="s">
        <v>2688</v>
      </c>
      <c r="E76" s="1113" t="s">
        <v>2689</v>
      </c>
      <c r="F76" s="1106"/>
      <c r="G76" s="1107"/>
      <c r="H76" s="1115"/>
    </row>
    <row r="77" spans="1:8" s="1109" customFormat="1" ht="14.25" x14ac:dyDescent="0.2">
      <c r="A77" s="1112" t="s">
        <v>2694</v>
      </c>
      <c r="B77" s="1104"/>
      <c r="C77" s="1104"/>
      <c r="D77" s="1112" t="s">
        <v>2695</v>
      </c>
      <c r="E77" s="1112" t="s">
        <v>12</v>
      </c>
      <c r="F77" s="1106"/>
      <c r="G77" s="1107"/>
      <c r="H77" s="1108"/>
    </row>
    <row r="78" spans="1:8" s="1116" customFormat="1" ht="15" x14ac:dyDescent="0.25">
      <c r="A78" s="1114"/>
      <c r="B78" s="1113" t="s">
        <v>2696</v>
      </c>
      <c r="C78" s="1114"/>
      <c r="D78" s="1113" t="s">
        <v>2695</v>
      </c>
      <c r="E78" s="1113" t="s">
        <v>12</v>
      </c>
      <c r="F78" s="1106"/>
      <c r="G78" s="1107"/>
      <c r="H78" s="1115"/>
    </row>
    <row r="79" spans="1:8" s="1116" customFormat="1" ht="15" x14ac:dyDescent="0.25">
      <c r="A79" s="1114"/>
      <c r="B79" s="1114"/>
      <c r="C79" s="1113" t="s">
        <v>2684</v>
      </c>
      <c r="D79" s="1113" t="s">
        <v>2697</v>
      </c>
      <c r="E79" s="1113" t="s">
        <v>12</v>
      </c>
      <c r="F79" s="1106"/>
      <c r="G79" s="1107"/>
      <c r="H79" s="1115"/>
    </row>
    <row r="80" spans="1:8" s="1116" customFormat="1" ht="15" x14ac:dyDescent="0.25">
      <c r="F80" s="1106"/>
      <c r="G80" s="1107"/>
      <c r="H80" s="1115"/>
    </row>
    <row r="81" spans="1:8" s="1116" customFormat="1" ht="15" x14ac:dyDescent="0.25">
      <c r="A81" s="1113" t="s">
        <v>2686</v>
      </c>
      <c r="B81" s="1113" t="s">
        <v>2687</v>
      </c>
      <c r="C81" s="1113" t="s">
        <v>2686</v>
      </c>
      <c r="D81" s="1113" t="s">
        <v>2688</v>
      </c>
      <c r="E81" s="1113" t="s">
        <v>2689</v>
      </c>
      <c r="F81" s="1106"/>
      <c r="G81" s="1107"/>
      <c r="H81" s="1115"/>
    </row>
    <row r="82" spans="1:8" s="1109" customFormat="1" ht="14.25" x14ac:dyDescent="0.2">
      <c r="A82" s="1112" t="s">
        <v>2698</v>
      </c>
      <c r="B82" s="1104"/>
      <c r="C82" s="1104"/>
      <c r="D82" s="1112" t="s">
        <v>2699</v>
      </c>
      <c r="E82" s="1112" t="s">
        <v>12</v>
      </c>
      <c r="F82" s="1106"/>
      <c r="G82" s="1107"/>
      <c r="H82" s="1108"/>
    </row>
    <row r="83" spans="1:8" s="1116" customFormat="1" ht="15" x14ac:dyDescent="0.25">
      <c r="A83" s="1114"/>
      <c r="B83" s="1113" t="s">
        <v>2700</v>
      </c>
      <c r="C83" s="1114"/>
      <c r="D83" s="1113" t="s">
        <v>2701</v>
      </c>
      <c r="E83" s="1113" t="s">
        <v>12</v>
      </c>
      <c r="F83" s="1106"/>
      <c r="G83" s="1107"/>
      <c r="H83" s="1115"/>
    </row>
    <row r="84" spans="1:8" s="1116" customFormat="1" ht="15" x14ac:dyDescent="0.25">
      <c r="A84" s="1114"/>
      <c r="B84" s="1114"/>
      <c r="C84" s="1113" t="s">
        <v>2684</v>
      </c>
      <c r="D84" s="1113" t="s">
        <v>2702</v>
      </c>
      <c r="E84" s="1113" t="s">
        <v>12</v>
      </c>
      <c r="F84" s="1106"/>
      <c r="G84" s="1107"/>
      <c r="H84" s="1115"/>
    </row>
    <row r="85" spans="1:8" s="1116" customFormat="1" ht="15" x14ac:dyDescent="0.25">
      <c r="F85" s="1106"/>
      <c r="G85" s="1107"/>
      <c r="H85" s="1115"/>
    </row>
    <row r="86" spans="1:8" s="1116" customFormat="1" ht="15" x14ac:dyDescent="0.25">
      <c r="A86" s="1113" t="s">
        <v>2686</v>
      </c>
      <c r="B86" s="1113" t="s">
        <v>2687</v>
      </c>
      <c r="C86" s="1113" t="s">
        <v>2686</v>
      </c>
      <c r="D86" s="1113" t="s">
        <v>2688</v>
      </c>
      <c r="E86" s="1113" t="s">
        <v>2689</v>
      </c>
      <c r="F86" s="1106"/>
      <c r="G86" s="1107"/>
      <c r="H86" s="1115"/>
    </row>
    <row r="87" spans="1:8" s="1104" customFormat="1" ht="14.25" x14ac:dyDescent="0.2">
      <c r="A87" s="1112" t="s">
        <v>2703</v>
      </c>
      <c r="D87" s="1112" t="s">
        <v>2704</v>
      </c>
      <c r="E87" s="1112" t="s">
        <v>12</v>
      </c>
      <c r="F87" s="1106"/>
      <c r="G87" s="1107"/>
      <c r="H87" s="1124"/>
    </row>
    <row r="88" spans="1:8" s="1114" customFormat="1" ht="15" x14ac:dyDescent="0.25">
      <c r="B88" s="1113" t="s">
        <v>2705</v>
      </c>
      <c r="D88" s="1113" t="s">
        <v>2706</v>
      </c>
      <c r="E88" s="1113" t="s">
        <v>12</v>
      </c>
      <c r="F88" s="1106"/>
      <c r="G88" s="1107"/>
      <c r="H88" s="1099"/>
    </row>
    <row r="89" spans="1:8" s="1114" customFormat="1" ht="15" x14ac:dyDescent="0.25">
      <c r="C89" s="1113" t="s">
        <v>2684</v>
      </c>
      <c r="D89" s="1113" t="s">
        <v>2706</v>
      </c>
      <c r="E89" s="1113" t="s">
        <v>12</v>
      </c>
      <c r="F89" s="1106"/>
      <c r="G89" s="1107"/>
      <c r="H89" s="1099"/>
    </row>
    <row r="90" spans="1:8" s="1116" customFormat="1" ht="15" x14ac:dyDescent="0.25">
      <c r="F90" s="1106"/>
      <c r="G90" s="1107"/>
      <c r="H90" s="1115"/>
    </row>
    <row r="91" spans="1:8" s="1116" customFormat="1" ht="15" x14ac:dyDescent="0.25">
      <c r="A91" s="1113" t="s">
        <v>2686</v>
      </c>
      <c r="B91" s="1113" t="s">
        <v>2687</v>
      </c>
      <c r="C91" s="1113" t="s">
        <v>2686</v>
      </c>
      <c r="D91" s="1113" t="s">
        <v>2688</v>
      </c>
      <c r="E91" s="1113" t="s">
        <v>2689</v>
      </c>
      <c r="F91" s="1106"/>
      <c r="G91" s="1107"/>
      <c r="H91" s="1115"/>
    </row>
    <row r="92" spans="1:8" s="1109" customFormat="1" ht="14.25" x14ac:dyDescent="0.2">
      <c r="A92" s="1112" t="s">
        <v>2707</v>
      </c>
      <c r="B92" s="1104"/>
      <c r="C92" s="1104"/>
      <c r="D92" s="1112" t="s">
        <v>2708</v>
      </c>
      <c r="E92" s="1112" t="s">
        <v>12</v>
      </c>
      <c r="F92" s="1106"/>
      <c r="G92" s="1107"/>
      <c r="H92" s="1108"/>
    </row>
    <row r="93" spans="1:8" s="1116" customFormat="1" ht="15" x14ac:dyDescent="0.25">
      <c r="A93" s="1114"/>
      <c r="B93" s="1113" t="s">
        <v>2709</v>
      </c>
      <c r="C93" s="1114"/>
      <c r="D93" s="1113" t="s">
        <v>2710</v>
      </c>
      <c r="E93" s="1113" t="s">
        <v>12</v>
      </c>
      <c r="F93" s="1106"/>
      <c r="G93" s="1107"/>
      <c r="H93" s="1115"/>
    </row>
    <row r="94" spans="1:8" s="1116" customFormat="1" ht="15" x14ac:dyDescent="0.25">
      <c r="A94" s="1114"/>
      <c r="B94" s="1114"/>
      <c r="C94" s="1113" t="s">
        <v>2684</v>
      </c>
      <c r="D94" s="1113" t="s">
        <v>2711</v>
      </c>
      <c r="E94" s="1113" t="s">
        <v>12</v>
      </c>
      <c r="F94" s="1106"/>
      <c r="G94" s="1107"/>
      <c r="H94" s="1115"/>
    </row>
    <row r="95" spans="1:8" s="1116" customFormat="1" ht="15" x14ac:dyDescent="0.25">
      <c r="A95" s="1114"/>
      <c r="B95" s="1114"/>
      <c r="C95" s="1113" t="s">
        <v>2712</v>
      </c>
      <c r="D95" s="1113" t="s">
        <v>2713</v>
      </c>
      <c r="E95" s="1113"/>
      <c r="F95" s="1106"/>
      <c r="G95" s="1107"/>
      <c r="H95" s="1115"/>
    </row>
    <row r="96" spans="1:8" s="1116" customFormat="1" ht="15" x14ac:dyDescent="0.25">
      <c r="A96" s="1114"/>
      <c r="B96" s="1114"/>
      <c r="C96" s="1114"/>
      <c r="D96" s="1114"/>
      <c r="E96" s="1114"/>
      <c r="F96" s="1106"/>
      <c r="G96" s="1107"/>
      <c r="H96" s="1115"/>
    </row>
    <row r="97" spans="1:8" s="1116" customFormat="1" ht="15.75" thickBot="1" x14ac:dyDescent="0.3">
      <c r="A97" s="1113" t="s">
        <v>2686</v>
      </c>
      <c r="B97" s="1113" t="s">
        <v>2687</v>
      </c>
      <c r="C97" s="1113" t="s">
        <v>2686</v>
      </c>
      <c r="D97" s="1113" t="s">
        <v>2688</v>
      </c>
      <c r="E97" s="1113" t="s">
        <v>2689</v>
      </c>
      <c r="F97" s="1106"/>
      <c r="G97" s="1107"/>
      <c r="H97" s="1115"/>
    </row>
    <row r="98" spans="1:8" s="1116" customFormat="1" ht="16.5" thickBot="1" x14ac:dyDescent="0.3">
      <c r="A98" s="1117" t="s">
        <v>2714</v>
      </c>
      <c r="B98" s="1118"/>
      <c r="C98" s="1118" t="s">
        <v>2715</v>
      </c>
      <c r="D98" s="1125"/>
      <c r="E98" s="1126"/>
      <c r="F98" s="1120"/>
      <c r="G98" s="1121"/>
      <c r="H98" s="1115"/>
    </row>
    <row r="99" spans="1:8" s="1116" customFormat="1" ht="15" x14ac:dyDescent="0.25">
      <c r="A99" s="1113"/>
      <c r="B99" s="1113"/>
      <c r="C99" s="1113"/>
      <c r="D99" s="1113"/>
      <c r="E99" s="1113"/>
      <c r="F99" s="1106"/>
      <c r="G99" s="1107"/>
      <c r="H99" s="1115"/>
    </row>
    <row r="100" spans="1:8" s="1109" customFormat="1" ht="14.25" x14ac:dyDescent="0.2">
      <c r="A100" s="1112" t="s">
        <v>2716</v>
      </c>
      <c r="B100" s="1104"/>
      <c r="C100" s="1104"/>
      <c r="D100" s="1112" t="s">
        <v>2717</v>
      </c>
      <c r="E100" s="1112" t="s">
        <v>12</v>
      </c>
      <c r="F100" s="1106"/>
      <c r="G100" s="1107"/>
      <c r="H100" s="1108"/>
    </row>
    <row r="101" spans="1:8" s="1116" customFormat="1" ht="15" x14ac:dyDescent="0.25">
      <c r="A101" s="1114"/>
      <c r="B101" s="1113" t="s">
        <v>2718</v>
      </c>
      <c r="C101" s="1114"/>
      <c r="D101" s="1113" t="s">
        <v>2719</v>
      </c>
      <c r="E101" s="1113" t="s">
        <v>12</v>
      </c>
      <c r="F101" s="1106"/>
      <c r="G101" s="1107"/>
      <c r="H101" s="1115"/>
    </row>
    <row r="102" spans="1:8" s="1116" customFormat="1" ht="15" x14ac:dyDescent="0.25">
      <c r="A102" s="1114"/>
      <c r="B102" s="1114"/>
      <c r="C102" s="1113" t="s">
        <v>2684</v>
      </c>
      <c r="D102" s="1113" t="s">
        <v>2720</v>
      </c>
      <c r="E102" s="1113" t="s">
        <v>12</v>
      </c>
      <c r="F102" s="1106"/>
      <c r="G102" s="1107"/>
      <c r="H102" s="1115"/>
    </row>
    <row r="103" spans="1:8" s="1116" customFormat="1" ht="15" x14ac:dyDescent="0.25">
      <c r="A103" s="1114"/>
      <c r="B103" s="1114"/>
      <c r="C103" s="1113" t="s">
        <v>2721</v>
      </c>
      <c r="D103" s="1113" t="s">
        <v>2722</v>
      </c>
      <c r="E103" s="1113" t="s">
        <v>12</v>
      </c>
      <c r="F103" s="1106"/>
      <c r="G103" s="1107"/>
      <c r="H103" s="1115"/>
    </row>
    <row r="104" spans="1:8" s="1116" customFormat="1" ht="15" x14ac:dyDescent="0.25">
      <c r="A104" s="1114"/>
      <c r="B104" s="1113" t="s">
        <v>2723</v>
      </c>
      <c r="C104" s="1114"/>
      <c r="D104" s="1113" t="s">
        <v>2724</v>
      </c>
      <c r="E104" s="1113" t="s">
        <v>12</v>
      </c>
      <c r="F104" s="1106"/>
      <c r="G104" s="1107"/>
      <c r="H104" s="1115"/>
    </row>
    <row r="105" spans="1:8" s="1116" customFormat="1" ht="15" x14ac:dyDescent="0.25">
      <c r="A105" s="1114"/>
      <c r="B105" s="1114"/>
      <c r="C105" s="1113" t="s">
        <v>2684</v>
      </c>
      <c r="D105" s="1113" t="s">
        <v>2725</v>
      </c>
      <c r="E105" s="1113" t="s">
        <v>12</v>
      </c>
      <c r="F105" s="1106"/>
      <c r="G105" s="1107"/>
      <c r="H105" s="1115"/>
    </row>
    <row r="106" spans="1:8" s="1116" customFormat="1" ht="15" x14ac:dyDescent="0.25">
      <c r="A106" s="1114"/>
      <c r="B106" s="1114"/>
      <c r="C106" s="1113" t="s">
        <v>2721</v>
      </c>
      <c r="D106" s="1113" t="s">
        <v>2726</v>
      </c>
      <c r="E106" s="1113" t="s">
        <v>12</v>
      </c>
      <c r="F106" s="1106"/>
      <c r="G106" s="1107"/>
      <c r="H106" s="1115"/>
    </row>
    <row r="107" spans="1:8" s="1116" customFormat="1" ht="15" x14ac:dyDescent="0.25">
      <c r="A107" s="1114"/>
      <c r="B107" s="1113" t="s">
        <v>2727</v>
      </c>
      <c r="C107" s="1114"/>
      <c r="D107" s="1113" t="s">
        <v>2728</v>
      </c>
      <c r="E107" s="1113" t="s">
        <v>12</v>
      </c>
      <c r="F107" s="1106"/>
      <c r="G107" s="1107"/>
      <c r="H107" s="1115"/>
    </row>
    <row r="108" spans="1:8" s="1116" customFormat="1" ht="15" x14ac:dyDescent="0.25">
      <c r="A108" s="1114"/>
      <c r="B108" s="1114"/>
      <c r="C108" s="1113" t="s">
        <v>2684</v>
      </c>
      <c r="D108" s="1113" t="s">
        <v>2729</v>
      </c>
      <c r="E108" s="1113" t="s">
        <v>12</v>
      </c>
      <c r="F108" s="1106"/>
      <c r="G108" s="1107"/>
      <c r="H108" s="1115"/>
    </row>
    <row r="109" spans="1:8" s="1116" customFormat="1" ht="15" x14ac:dyDescent="0.25">
      <c r="A109" s="1114"/>
      <c r="B109" s="1114"/>
      <c r="C109" s="1113" t="s">
        <v>2721</v>
      </c>
      <c r="D109" s="1113" t="s">
        <v>2730</v>
      </c>
      <c r="E109" s="1113" t="s">
        <v>12</v>
      </c>
      <c r="F109" s="1106"/>
      <c r="G109" s="1107"/>
      <c r="H109" s="1115"/>
    </row>
    <row r="110" spans="1:8" s="1116" customFormat="1" ht="15" x14ac:dyDescent="0.25">
      <c r="A110" s="1114"/>
      <c r="B110" s="1113" t="s">
        <v>2731</v>
      </c>
      <c r="C110" s="1114"/>
      <c r="D110" s="1113" t="s">
        <v>2732</v>
      </c>
      <c r="E110" s="1113" t="s">
        <v>12</v>
      </c>
      <c r="F110" s="1106"/>
      <c r="G110" s="1107"/>
      <c r="H110" s="1115"/>
    </row>
    <row r="111" spans="1:8" s="1116" customFormat="1" ht="15" x14ac:dyDescent="0.25">
      <c r="A111" s="1114"/>
      <c r="B111" s="1114"/>
      <c r="C111" s="1113" t="s">
        <v>2684</v>
      </c>
      <c r="D111" s="1113" t="s">
        <v>2733</v>
      </c>
      <c r="E111" s="1113" t="s">
        <v>12</v>
      </c>
      <c r="F111" s="1106"/>
      <c r="G111" s="1107"/>
      <c r="H111" s="1115"/>
    </row>
    <row r="112" spans="1:8" s="1116" customFormat="1" ht="15" x14ac:dyDescent="0.25">
      <c r="A112" s="1114"/>
      <c r="B112" s="1114"/>
      <c r="C112" s="1113" t="s">
        <v>2721</v>
      </c>
      <c r="D112" s="1113" t="s">
        <v>2734</v>
      </c>
      <c r="E112" s="1113" t="s">
        <v>12</v>
      </c>
      <c r="F112" s="1106"/>
      <c r="G112" s="1107"/>
      <c r="H112" s="1115"/>
    </row>
    <row r="113" spans="1:8" s="1116" customFormat="1" ht="15" x14ac:dyDescent="0.25">
      <c r="A113" s="1114"/>
      <c r="B113" s="1113" t="s">
        <v>2735</v>
      </c>
      <c r="C113" s="1114"/>
      <c r="D113" s="1113" t="s">
        <v>2736</v>
      </c>
      <c r="E113" s="1113" t="s">
        <v>12</v>
      </c>
      <c r="F113" s="1106"/>
      <c r="G113" s="1107"/>
      <c r="H113" s="1115"/>
    </row>
    <row r="114" spans="1:8" s="1116" customFormat="1" ht="15" x14ac:dyDescent="0.25">
      <c r="A114" s="1114"/>
      <c r="B114" s="1114"/>
      <c r="C114" s="1113" t="s">
        <v>2684</v>
      </c>
      <c r="D114" s="1113" t="s">
        <v>2737</v>
      </c>
      <c r="E114" s="1113" t="s">
        <v>12</v>
      </c>
      <c r="F114" s="1106"/>
      <c r="G114" s="1107"/>
      <c r="H114" s="1115"/>
    </row>
    <row r="115" spans="1:8" s="1116" customFormat="1" ht="15" x14ac:dyDescent="0.25">
      <c r="A115" s="1114"/>
      <c r="B115" s="1114"/>
      <c r="C115" s="1113" t="s">
        <v>2721</v>
      </c>
      <c r="D115" s="1113" t="s">
        <v>2738</v>
      </c>
      <c r="E115" s="1113" t="s">
        <v>12</v>
      </c>
      <c r="F115" s="1106"/>
      <c r="G115" s="1107"/>
      <c r="H115" s="1115"/>
    </row>
    <row r="116" spans="1:8" s="1116" customFormat="1" ht="15" x14ac:dyDescent="0.25">
      <c r="A116" s="1114"/>
      <c r="B116" s="1113"/>
      <c r="C116" s="1114"/>
      <c r="D116" s="1113"/>
      <c r="E116" s="1113"/>
      <c r="F116" s="1106"/>
      <c r="G116" s="1107"/>
      <c r="H116" s="1115"/>
    </row>
    <row r="117" spans="1:8" s="1116" customFormat="1" ht="15" x14ac:dyDescent="0.25">
      <c r="A117" s="1114"/>
      <c r="B117" s="1113"/>
      <c r="C117" s="1114"/>
      <c r="D117" s="1113"/>
      <c r="E117" s="1113"/>
      <c r="F117" s="1106"/>
      <c r="G117" s="1107"/>
      <c r="H117" s="1115"/>
    </row>
    <row r="118" spans="1:8" s="1116" customFormat="1" ht="15" x14ac:dyDescent="0.25">
      <c r="A118" s="1114"/>
      <c r="B118" s="1114"/>
      <c r="C118" s="1113"/>
      <c r="D118" s="1113"/>
      <c r="E118" s="1113"/>
      <c r="F118" s="1106"/>
      <c r="G118" s="1107"/>
      <c r="H118" s="1115"/>
    </row>
    <row r="119" spans="1:8" s="1116" customFormat="1" ht="15" x14ac:dyDescent="0.25">
      <c r="A119" s="1113" t="s">
        <v>2670</v>
      </c>
      <c r="B119" s="1113"/>
      <c r="C119" s="1113"/>
      <c r="D119" s="1098" t="s">
        <v>2642</v>
      </c>
      <c r="E119" s="1114">
        <v>3</v>
      </c>
      <c r="F119" s="1106"/>
      <c r="G119" s="1107"/>
      <c r="H119" s="1115"/>
    </row>
    <row r="120" spans="1:8" s="1116" customFormat="1" ht="15" x14ac:dyDescent="0.25">
      <c r="A120" s="1113" t="s">
        <v>2671</v>
      </c>
      <c r="B120" s="1113"/>
      <c r="C120" s="1113"/>
      <c r="D120" s="1112" t="s">
        <v>2651</v>
      </c>
      <c r="E120" s="1114"/>
      <c r="F120" s="1106"/>
      <c r="G120" s="1107"/>
      <c r="H120" s="1115"/>
    </row>
    <row r="121" spans="1:8" s="1116" customFormat="1" ht="15" x14ac:dyDescent="0.25">
      <c r="A121" s="1112" t="s">
        <v>2672</v>
      </c>
      <c r="B121" s="1112" t="s">
        <v>2673</v>
      </c>
      <c r="C121" s="1112" t="s">
        <v>2674</v>
      </c>
      <c r="D121" s="1114"/>
      <c r="E121" s="1114"/>
      <c r="F121" s="1106"/>
      <c r="G121" s="1107"/>
      <c r="H121" s="1115"/>
    </row>
    <row r="122" spans="1:8" s="1116" customFormat="1" ht="15" x14ac:dyDescent="0.25">
      <c r="A122" s="1113" t="s">
        <v>2675</v>
      </c>
      <c r="B122" s="1113" t="s">
        <v>2676</v>
      </c>
      <c r="C122" s="1113" t="s">
        <v>2675</v>
      </c>
      <c r="D122" s="1113" t="s">
        <v>2649</v>
      </c>
      <c r="E122" s="1113" t="s">
        <v>2677</v>
      </c>
      <c r="F122" s="1106"/>
      <c r="G122" s="1107"/>
      <c r="H122" s="1115"/>
    </row>
    <row r="123" spans="1:8" s="1116" customFormat="1" ht="15" x14ac:dyDescent="0.25">
      <c r="A123" s="1114"/>
      <c r="B123" s="1113" t="s">
        <v>2739</v>
      </c>
      <c r="C123" s="1114"/>
      <c r="D123" s="1113" t="s">
        <v>2740</v>
      </c>
      <c r="E123" s="1113" t="s">
        <v>12</v>
      </c>
      <c r="F123" s="1106"/>
      <c r="G123" s="1107"/>
      <c r="H123" s="1115"/>
    </row>
    <row r="124" spans="1:8" s="1116" customFormat="1" ht="15" x14ac:dyDescent="0.25">
      <c r="A124" s="1114"/>
      <c r="B124" s="1114"/>
      <c r="C124" s="1113" t="s">
        <v>2684</v>
      </c>
      <c r="D124" s="1113" t="s">
        <v>2741</v>
      </c>
      <c r="E124" s="1113" t="s">
        <v>12</v>
      </c>
      <c r="F124" s="1106"/>
      <c r="G124" s="1107"/>
      <c r="H124" s="1115"/>
    </row>
    <row r="125" spans="1:8" s="1116" customFormat="1" ht="15" x14ac:dyDescent="0.25">
      <c r="A125" s="1114"/>
      <c r="B125" s="1114"/>
      <c r="C125" s="1113" t="s">
        <v>2721</v>
      </c>
      <c r="D125" s="1113" t="s">
        <v>2742</v>
      </c>
      <c r="E125" s="1113" t="s">
        <v>12</v>
      </c>
      <c r="F125" s="1106"/>
      <c r="G125" s="1107"/>
      <c r="H125" s="1115"/>
    </row>
    <row r="126" spans="1:8" s="1116" customFormat="1" ht="15" x14ac:dyDescent="0.25">
      <c r="A126" s="1114"/>
      <c r="B126" s="1113" t="s">
        <v>2743</v>
      </c>
      <c r="C126" s="1114"/>
      <c r="D126" s="1113" t="s">
        <v>2744</v>
      </c>
      <c r="E126" s="1113" t="s">
        <v>12</v>
      </c>
      <c r="F126" s="1106"/>
      <c r="G126" s="1107"/>
      <c r="H126" s="1115"/>
    </row>
    <row r="127" spans="1:8" s="1116" customFormat="1" ht="15" x14ac:dyDescent="0.25">
      <c r="A127" s="1114"/>
      <c r="B127" s="1114"/>
      <c r="C127" s="1113" t="s">
        <v>2684</v>
      </c>
      <c r="D127" s="1113" t="s">
        <v>2745</v>
      </c>
      <c r="E127" s="1113" t="s">
        <v>12</v>
      </c>
      <c r="F127" s="1106"/>
      <c r="G127" s="1107"/>
      <c r="H127" s="1115"/>
    </row>
    <row r="128" spans="1:8" s="1116" customFormat="1" ht="15" x14ac:dyDescent="0.25">
      <c r="A128" s="1114"/>
      <c r="B128" s="1114"/>
      <c r="C128" s="1113" t="s">
        <v>2721</v>
      </c>
      <c r="D128" s="1113" t="s">
        <v>2746</v>
      </c>
      <c r="E128" s="1113" t="s">
        <v>12</v>
      </c>
      <c r="F128" s="1106"/>
      <c r="G128" s="1107"/>
      <c r="H128" s="1115"/>
    </row>
    <row r="129" spans="1:8" s="1114" customFormat="1" ht="15" x14ac:dyDescent="0.25">
      <c r="C129" s="1113"/>
      <c r="D129" s="1113"/>
      <c r="E129" s="1113"/>
      <c r="F129" s="1106"/>
      <c r="G129" s="1107"/>
      <c r="H129" s="1099"/>
    </row>
    <row r="130" spans="1:8" s="1116" customFormat="1" ht="15" x14ac:dyDescent="0.25">
      <c r="F130" s="1106"/>
      <c r="G130" s="1107"/>
      <c r="H130" s="1115"/>
    </row>
    <row r="131" spans="1:8" s="1109" customFormat="1" ht="14.25" x14ac:dyDescent="0.2">
      <c r="A131" s="1112" t="s">
        <v>2747</v>
      </c>
      <c r="B131" s="1104"/>
      <c r="C131" s="1104"/>
      <c r="D131" s="1112" t="s">
        <v>2748</v>
      </c>
      <c r="E131" s="1112" t="s">
        <v>12</v>
      </c>
      <c r="F131" s="1106"/>
      <c r="G131" s="1107"/>
      <c r="H131" s="1108"/>
    </row>
    <row r="132" spans="1:8" s="1116" customFormat="1" ht="15" x14ac:dyDescent="0.25">
      <c r="A132" s="1114"/>
      <c r="B132" s="1113" t="s">
        <v>2749</v>
      </c>
      <c r="C132" s="1114"/>
      <c r="D132" s="1113" t="s">
        <v>2750</v>
      </c>
      <c r="E132" s="1113" t="s">
        <v>12</v>
      </c>
      <c r="F132" s="1106"/>
      <c r="G132" s="1107"/>
      <c r="H132" s="1115"/>
    </row>
    <row r="133" spans="1:8" s="1116" customFormat="1" ht="15" x14ac:dyDescent="0.25">
      <c r="A133" s="1114"/>
      <c r="B133" s="1114"/>
      <c r="C133" s="1113" t="s">
        <v>2684</v>
      </c>
      <c r="D133" s="1113" t="s">
        <v>2751</v>
      </c>
      <c r="E133" s="1113" t="s">
        <v>12</v>
      </c>
      <c r="F133" s="1106"/>
      <c r="G133" s="1107"/>
      <c r="H133" s="1115"/>
    </row>
    <row r="134" spans="1:8" s="1116" customFormat="1" ht="15" x14ac:dyDescent="0.25">
      <c r="A134" s="1114"/>
      <c r="B134" s="1114"/>
      <c r="C134" s="1113" t="s">
        <v>2712</v>
      </c>
      <c r="D134" s="1113" t="s">
        <v>2752</v>
      </c>
      <c r="E134" s="1113" t="s">
        <v>12</v>
      </c>
      <c r="F134" s="1106"/>
      <c r="G134" s="1107"/>
      <c r="H134" s="1115"/>
    </row>
    <row r="135" spans="1:8" s="1116" customFormat="1" ht="15" x14ac:dyDescent="0.25">
      <c r="A135" s="1114"/>
      <c r="B135" s="1113" t="s">
        <v>2753</v>
      </c>
      <c r="C135" s="1114"/>
      <c r="D135" s="1113" t="s">
        <v>2754</v>
      </c>
      <c r="E135" s="1113" t="s">
        <v>12</v>
      </c>
      <c r="F135" s="1106"/>
      <c r="G135" s="1107"/>
      <c r="H135" s="1115"/>
    </row>
    <row r="136" spans="1:8" s="1116" customFormat="1" ht="15" x14ac:dyDescent="0.25">
      <c r="A136" s="1114"/>
      <c r="B136" s="1114"/>
      <c r="C136" s="1113" t="s">
        <v>2684</v>
      </c>
      <c r="D136" s="1113" t="s">
        <v>2755</v>
      </c>
      <c r="E136" s="1113" t="s">
        <v>12</v>
      </c>
      <c r="F136" s="1106"/>
      <c r="G136" s="1107"/>
      <c r="H136" s="1115"/>
    </row>
    <row r="137" spans="1:8" s="1116" customFormat="1" ht="15" x14ac:dyDescent="0.25">
      <c r="A137" s="1114"/>
      <c r="B137" s="1113" t="s">
        <v>2756</v>
      </c>
      <c r="C137" s="1114"/>
      <c r="D137" s="1113" t="s">
        <v>2757</v>
      </c>
      <c r="E137" s="1113" t="s">
        <v>12</v>
      </c>
      <c r="F137" s="1106"/>
      <c r="G137" s="1107"/>
      <c r="H137" s="1115"/>
    </row>
    <row r="138" spans="1:8" s="1116" customFormat="1" ht="15" x14ac:dyDescent="0.25">
      <c r="A138" s="1114"/>
      <c r="B138" s="1114"/>
      <c r="C138" s="1113" t="s">
        <v>2684</v>
      </c>
      <c r="D138" s="1113" t="s">
        <v>2758</v>
      </c>
      <c r="E138" s="1113" t="s">
        <v>12</v>
      </c>
      <c r="F138" s="1106"/>
      <c r="G138" s="1107"/>
      <c r="H138" s="1115"/>
    </row>
    <row r="139" spans="1:8" s="1116" customFormat="1" ht="15" x14ac:dyDescent="0.25">
      <c r="A139" s="1114"/>
      <c r="B139" s="1113" t="s">
        <v>2759</v>
      </c>
      <c r="C139" s="1114"/>
      <c r="D139" s="1113" t="s">
        <v>2760</v>
      </c>
      <c r="E139" s="1113" t="s">
        <v>12</v>
      </c>
      <c r="F139" s="1106"/>
      <c r="G139" s="1107"/>
      <c r="H139" s="1115"/>
    </row>
    <row r="140" spans="1:8" s="1116" customFormat="1" ht="15" x14ac:dyDescent="0.25">
      <c r="A140" s="1114"/>
      <c r="B140" s="1114"/>
      <c r="C140" s="1113" t="s">
        <v>2684</v>
      </c>
      <c r="D140" s="1113" t="s">
        <v>2761</v>
      </c>
      <c r="E140" s="1113" t="s">
        <v>12</v>
      </c>
      <c r="F140" s="1106"/>
      <c r="G140" s="1107"/>
      <c r="H140" s="1115"/>
    </row>
    <row r="141" spans="1:8" s="1116" customFormat="1" ht="15" x14ac:dyDescent="0.25">
      <c r="A141" s="1114"/>
      <c r="B141" s="1113" t="s">
        <v>2762</v>
      </c>
      <c r="C141" s="1114"/>
      <c r="D141" s="1113" t="s">
        <v>2763</v>
      </c>
      <c r="E141" s="1113" t="s">
        <v>12</v>
      </c>
      <c r="F141" s="1106"/>
      <c r="G141" s="1107"/>
      <c r="H141" s="1115"/>
    </row>
    <row r="142" spans="1:8" s="1116" customFormat="1" ht="15" x14ac:dyDescent="0.25">
      <c r="A142" s="1114"/>
      <c r="B142" s="1114"/>
      <c r="C142" s="1113" t="s">
        <v>2684</v>
      </c>
      <c r="D142" s="1113" t="s">
        <v>2764</v>
      </c>
      <c r="E142" s="1113" t="s">
        <v>12</v>
      </c>
      <c r="F142" s="1106"/>
      <c r="G142" s="1107"/>
      <c r="H142" s="1115"/>
    </row>
    <row r="143" spans="1:8" s="1116" customFormat="1" ht="15" x14ac:dyDescent="0.25">
      <c r="A143" s="1114"/>
      <c r="B143" s="1113" t="s">
        <v>2765</v>
      </c>
      <c r="C143" s="1114"/>
      <c r="D143" s="1113" t="s">
        <v>2766</v>
      </c>
      <c r="E143" s="1113" t="s">
        <v>12</v>
      </c>
      <c r="F143" s="1106"/>
      <c r="G143" s="1107"/>
      <c r="H143" s="1115"/>
    </row>
    <row r="144" spans="1:8" s="1116" customFormat="1" ht="15" x14ac:dyDescent="0.25">
      <c r="A144" s="1114"/>
      <c r="B144" s="1114"/>
      <c r="C144" s="1113" t="s">
        <v>2684</v>
      </c>
      <c r="D144" s="1113" t="s">
        <v>2767</v>
      </c>
      <c r="E144" s="1113" t="s">
        <v>12</v>
      </c>
      <c r="F144" s="1106"/>
      <c r="G144" s="1107"/>
      <c r="H144" s="1115"/>
    </row>
    <row r="145" spans="1:8" s="1116" customFormat="1" ht="15" x14ac:dyDescent="0.25">
      <c r="A145" s="1114"/>
      <c r="B145" s="1114"/>
      <c r="C145" s="1127"/>
      <c r="D145" s="1127"/>
      <c r="E145" s="1127"/>
      <c r="F145" s="1106"/>
      <c r="G145" s="1107"/>
      <c r="H145" s="1115"/>
    </row>
    <row r="146" spans="1:8" s="1116" customFormat="1" ht="15" x14ac:dyDescent="0.25">
      <c r="A146" s="1113" t="s">
        <v>2686</v>
      </c>
      <c r="B146" s="1113" t="s">
        <v>2687</v>
      </c>
      <c r="C146" s="1113" t="s">
        <v>2686</v>
      </c>
      <c r="D146" s="1113" t="s">
        <v>2688</v>
      </c>
      <c r="E146" s="1113" t="s">
        <v>2689</v>
      </c>
      <c r="F146" s="1106"/>
      <c r="G146" s="1107"/>
      <c r="H146" s="1115"/>
    </row>
    <row r="147" spans="1:8" s="1109" customFormat="1" ht="14.25" x14ac:dyDescent="0.2">
      <c r="A147" s="1112" t="s">
        <v>2768</v>
      </c>
      <c r="B147" s="1104"/>
      <c r="C147" s="1104"/>
      <c r="D147" s="1112" t="s">
        <v>2769</v>
      </c>
      <c r="E147" s="1112" t="s">
        <v>12</v>
      </c>
      <c r="F147" s="1106"/>
      <c r="G147" s="1107"/>
      <c r="H147" s="1108"/>
    </row>
    <row r="148" spans="1:8" s="1116" customFormat="1" ht="15" x14ac:dyDescent="0.25">
      <c r="A148" s="1114"/>
      <c r="B148" s="1113" t="s">
        <v>2770</v>
      </c>
      <c r="C148" s="1114"/>
      <c r="D148" s="1113" t="s">
        <v>2769</v>
      </c>
      <c r="E148" s="1113" t="s">
        <v>12</v>
      </c>
      <c r="F148" s="1106"/>
      <c r="G148" s="1107"/>
      <c r="H148" s="1115"/>
    </row>
    <row r="149" spans="1:8" s="1116" customFormat="1" ht="15" x14ac:dyDescent="0.25">
      <c r="A149" s="1114"/>
      <c r="B149" s="1114"/>
      <c r="C149" s="1113" t="s">
        <v>2684</v>
      </c>
      <c r="D149" s="1113" t="s">
        <v>2771</v>
      </c>
      <c r="E149" s="1113" t="s">
        <v>12</v>
      </c>
      <c r="F149" s="1106"/>
      <c r="G149" s="1107"/>
      <c r="H149" s="1115"/>
    </row>
    <row r="150" spans="1:8" s="1116" customFormat="1" ht="15" x14ac:dyDescent="0.25">
      <c r="A150" s="1114"/>
      <c r="B150" s="1114"/>
      <c r="C150" s="1114"/>
      <c r="D150" s="1114"/>
      <c r="E150" s="1114"/>
      <c r="F150" s="1106"/>
      <c r="G150" s="1107"/>
      <c r="H150" s="1115"/>
    </row>
    <row r="151" spans="1:8" s="1116" customFormat="1" ht="15" x14ac:dyDescent="0.25">
      <c r="A151" s="1113" t="s">
        <v>2686</v>
      </c>
      <c r="B151" s="1113" t="s">
        <v>2687</v>
      </c>
      <c r="C151" s="1113" t="s">
        <v>2686</v>
      </c>
      <c r="D151" s="1113" t="s">
        <v>2688</v>
      </c>
      <c r="E151" s="1113" t="s">
        <v>2689</v>
      </c>
      <c r="F151" s="1106"/>
      <c r="G151" s="1107"/>
      <c r="H151" s="1115"/>
    </row>
    <row r="152" spans="1:8" s="1109" customFormat="1" ht="14.25" x14ac:dyDescent="0.2">
      <c r="A152" s="1112" t="s">
        <v>2772</v>
      </c>
      <c r="B152" s="1104"/>
      <c r="C152" s="1104"/>
      <c r="D152" s="1112" t="s">
        <v>2773</v>
      </c>
      <c r="E152" s="1112" t="s">
        <v>12</v>
      </c>
      <c r="F152" s="1106"/>
      <c r="G152" s="1107"/>
      <c r="H152" s="1108"/>
    </row>
    <row r="153" spans="1:8" s="1116" customFormat="1" ht="15" x14ac:dyDescent="0.25">
      <c r="A153" s="1114"/>
      <c r="B153" s="1113" t="s">
        <v>2774</v>
      </c>
      <c r="C153" s="1114"/>
      <c r="D153" s="1113" t="s">
        <v>2775</v>
      </c>
      <c r="E153" s="1113" t="s">
        <v>12</v>
      </c>
      <c r="F153" s="1106"/>
      <c r="G153" s="1107"/>
      <c r="H153" s="1115"/>
    </row>
    <row r="154" spans="1:8" s="1116" customFormat="1" ht="15" x14ac:dyDescent="0.25">
      <c r="A154" s="1114"/>
      <c r="B154" s="1114"/>
      <c r="C154" s="1113" t="s">
        <v>2684</v>
      </c>
      <c r="D154" s="1113" t="s">
        <v>2776</v>
      </c>
      <c r="E154" s="1113" t="s">
        <v>12</v>
      </c>
      <c r="F154" s="1106"/>
      <c r="G154" s="1107"/>
      <c r="H154" s="1115"/>
    </row>
    <row r="155" spans="1:8" s="1116" customFormat="1" ht="15" x14ac:dyDescent="0.25">
      <c r="A155" s="1114"/>
      <c r="B155" s="1113" t="s">
        <v>2777</v>
      </c>
      <c r="C155" s="1114"/>
      <c r="D155" s="1113" t="s">
        <v>2778</v>
      </c>
      <c r="E155" s="1113" t="s">
        <v>12</v>
      </c>
      <c r="F155" s="1106"/>
      <c r="G155" s="1107"/>
      <c r="H155" s="1115"/>
    </row>
    <row r="156" spans="1:8" s="1116" customFormat="1" ht="15" x14ac:dyDescent="0.25">
      <c r="A156" s="1114"/>
      <c r="B156" s="1114"/>
      <c r="C156" s="1113" t="s">
        <v>2684</v>
      </c>
      <c r="D156" s="1113" t="s">
        <v>2779</v>
      </c>
      <c r="E156" s="1113" t="s">
        <v>12</v>
      </c>
      <c r="F156" s="1106"/>
      <c r="G156" s="1107"/>
      <c r="H156" s="1115"/>
    </row>
    <row r="157" spans="1:8" s="1116" customFormat="1" ht="15" x14ac:dyDescent="0.25">
      <c r="A157" s="1114"/>
      <c r="B157" s="1113" t="s">
        <v>2780</v>
      </c>
      <c r="C157" s="1114"/>
      <c r="D157" s="1113" t="s">
        <v>2781</v>
      </c>
      <c r="E157" s="1113" t="s">
        <v>12</v>
      </c>
      <c r="F157" s="1106"/>
      <c r="G157" s="1107"/>
      <c r="H157" s="1115"/>
    </row>
    <row r="158" spans="1:8" s="1116" customFormat="1" ht="15" x14ac:dyDescent="0.25">
      <c r="A158" s="1114"/>
      <c r="B158" s="1114"/>
      <c r="C158" s="1113" t="s">
        <v>2684</v>
      </c>
      <c r="D158" s="1113" t="s">
        <v>2782</v>
      </c>
      <c r="E158" s="1113" t="s">
        <v>12</v>
      </c>
      <c r="F158" s="1106"/>
      <c r="G158" s="1107"/>
      <c r="H158" s="1115"/>
    </row>
    <row r="159" spans="1:8" s="1116" customFormat="1" ht="15" x14ac:dyDescent="0.25">
      <c r="A159" s="1114"/>
      <c r="B159" s="1113" t="s">
        <v>2783</v>
      </c>
      <c r="C159" s="1114"/>
      <c r="D159" s="1113" t="s">
        <v>2784</v>
      </c>
      <c r="E159" s="1113" t="s">
        <v>12</v>
      </c>
      <c r="F159" s="1106"/>
      <c r="G159" s="1107"/>
      <c r="H159" s="1115"/>
    </row>
    <row r="160" spans="1:8" s="1116" customFormat="1" ht="15" x14ac:dyDescent="0.25">
      <c r="A160" s="1114"/>
      <c r="B160" s="1114"/>
      <c r="C160" s="1113" t="s">
        <v>2684</v>
      </c>
      <c r="D160" s="1113" t="s">
        <v>2785</v>
      </c>
      <c r="E160" s="1113" t="s">
        <v>12</v>
      </c>
      <c r="F160" s="1106"/>
      <c r="G160" s="1107"/>
      <c r="H160" s="1115"/>
    </row>
    <row r="161" spans="1:8" s="1116" customFormat="1" ht="15" x14ac:dyDescent="0.25">
      <c r="A161" s="1114"/>
      <c r="B161" s="1113" t="s">
        <v>2786</v>
      </c>
      <c r="C161" s="1114"/>
      <c r="D161" s="1113" t="s">
        <v>2787</v>
      </c>
      <c r="E161" s="1113" t="s">
        <v>12</v>
      </c>
      <c r="F161" s="1106"/>
      <c r="G161" s="1107"/>
      <c r="H161" s="1115"/>
    </row>
    <row r="162" spans="1:8" s="1116" customFormat="1" ht="15" x14ac:dyDescent="0.25">
      <c r="A162" s="1114"/>
      <c r="B162" s="1114"/>
      <c r="C162" s="1113" t="s">
        <v>2684</v>
      </c>
      <c r="D162" s="1113" t="s">
        <v>2788</v>
      </c>
      <c r="E162" s="1113" t="s">
        <v>12</v>
      </c>
      <c r="F162" s="1106"/>
      <c r="G162" s="1107"/>
      <c r="H162" s="1115"/>
    </row>
    <row r="163" spans="1:8" s="1116" customFormat="1" ht="15" x14ac:dyDescent="0.25">
      <c r="A163" s="1114"/>
      <c r="B163" s="1114"/>
      <c r="C163" s="1114"/>
      <c r="D163" s="1114"/>
      <c r="E163" s="1114"/>
      <c r="F163" s="1106"/>
      <c r="G163" s="1107"/>
      <c r="H163" s="1115"/>
    </row>
    <row r="164" spans="1:8" s="1116" customFormat="1" ht="15" x14ac:dyDescent="0.25">
      <c r="A164" s="1113" t="s">
        <v>2686</v>
      </c>
      <c r="B164" s="1113" t="s">
        <v>2687</v>
      </c>
      <c r="C164" s="1113" t="s">
        <v>2686</v>
      </c>
      <c r="D164" s="1113" t="s">
        <v>2688</v>
      </c>
      <c r="E164" s="1113" t="s">
        <v>2689</v>
      </c>
      <c r="F164" s="1106"/>
      <c r="G164" s="1107"/>
      <c r="H164" s="1115"/>
    </row>
    <row r="165" spans="1:8" s="1109" customFormat="1" ht="14.25" x14ac:dyDescent="0.2">
      <c r="A165" s="1112" t="s">
        <v>2789</v>
      </c>
      <c r="B165" s="1104"/>
      <c r="C165" s="1104"/>
      <c r="D165" s="1112" t="s">
        <v>2790</v>
      </c>
      <c r="E165" s="1112" t="s">
        <v>12</v>
      </c>
      <c r="F165" s="1106"/>
      <c r="G165" s="1107"/>
      <c r="H165" s="1108"/>
    </row>
    <row r="166" spans="1:8" s="1116" customFormat="1" ht="15" x14ac:dyDescent="0.25">
      <c r="A166" s="1114"/>
      <c r="B166" s="1113" t="s">
        <v>2791</v>
      </c>
      <c r="C166" s="1114"/>
      <c r="D166" s="1113" t="s">
        <v>2790</v>
      </c>
      <c r="E166" s="1113" t="s">
        <v>12</v>
      </c>
      <c r="F166" s="1106"/>
      <c r="G166" s="1107"/>
      <c r="H166" s="1115"/>
    </row>
    <row r="167" spans="1:8" s="1116" customFormat="1" ht="15" x14ac:dyDescent="0.25">
      <c r="A167" s="1114"/>
      <c r="B167" s="1114"/>
      <c r="C167" s="1113" t="s">
        <v>2684</v>
      </c>
      <c r="D167" s="1113" t="s">
        <v>2792</v>
      </c>
      <c r="E167" s="1113" t="s">
        <v>12</v>
      </c>
      <c r="F167" s="1106"/>
      <c r="G167" s="1107"/>
      <c r="H167" s="1115"/>
    </row>
    <row r="168" spans="1:8" s="1116" customFormat="1" ht="15" x14ac:dyDescent="0.25">
      <c r="A168" s="1114"/>
      <c r="B168" s="1114"/>
      <c r="C168" s="1113" t="s">
        <v>2712</v>
      </c>
      <c r="D168" s="1113" t="s">
        <v>2793</v>
      </c>
      <c r="E168" s="1113" t="s">
        <v>12</v>
      </c>
      <c r="F168" s="1106"/>
      <c r="G168" s="1107"/>
      <c r="H168" s="1115"/>
    </row>
    <row r="169" spans="1:8" s="1116" customFormat="1" ht="15" x14ac:dyDescent="0.25">
      <c r="A169" s="1114"/>
      <c r="B169" s="1114"/>
      <c r="C169" s="1113"/>
      <c r="D169" s="1113"/>
      <c r="E169" s="1113"/>
      <c r="F169" s="1106"/>
      <c r="G169" s="1107"/>
      <c r="H169" s="1115"/>
    </row>
    <row r="170" spans="1:8" s="1116" customFormat="1" ht="15" x14ac:dyDescent="0.25">
      <c r="A170" s="1113" t="s">
        <v>2686</v>
      </c>
      <c r="B170" s="1113" t="s">
        <v>2687</v>
      </c>
      <c r="C170" s="1113" t="s">
        <v>2686</v>
      </c>
      <c r="D170" s="1113" t="s">
        <v>2688</v>
      </c>
      <c r="E170" s="1113" t="s">
        <v>2689</v>
      </c>
      <c r="F170" s="1106"/>
      <c r="G170" s="1107"/>
      <c r="H170" s="1115"/>
    </row>
    <row r="171" spans="1:8" s="1109" customFormat="1" ht="14.25" x14ac:dyDescent="0.2">
      <c r="F171" s="1106"/>
      <c r="G171" s="1107"/>
      <c r="H171" s="1108"/>
    </row>
    <row r="172" spans="1:8" s="1116" customFormat="1" ht="15" x14ac:dyDescent="0.25">
      <c r="F172" s="1106"/>
      <c r="G172" s="1107"/>
      <c r="H172" s="1115"/>
    </row>
    <row r="173" spans="1:8" s="1116" customFormat="1" ht="15" x14ac:dyDescent="0.25">
      <c r="A173" s="1113" t="s">
        <v>2670</v>
      </c>
      <c r="B173" s="1113"/>
      <c r="C173" s="1113"/>
      <c r="D173" s="1098" t="s">
        <v>2642</v>
      </c>
      <c r="E173" s="1114">
        <v>4</v>
      </c>
      <c r="F173" s="1106"/>
      <c r="G173" s="1107"/>
      <c r="H173" s="1115"/>
    </row>
    <row r="174" spans="1:8" s="1116" customFormat="1" ht="15" x14ac:dyDescent="0.25">
      <c r="A174" s="1113" t="s">
        <v>2671</v>
      </c>
      <c r="B174" s="1113"/>
      <c r="C174" s="1113"/>
      <c r="D174" s="1112" t="s">
        <v>2651</v>
      </c>
      <c r="E174" s="1114"/>
      <c r="F174" s="1106"/>
      <c r="G174" s="1107"/>
      <c r="H174" s="1115"/>
    </row>
    <row r="175" spans="1:8" s="1116" customFormat="1" ht="15" x14ac:dyDescent="0.25">
      <c r="A175" s="1112" t="s">
        <v>2672</v>
      </c>
      <c r="B175" s="1112" t="s">
        <v>2673</v>
      </c>
      <c r="C175" s="1112" t="s">
        <v>2674</v>
      </c>
      <c r="D175" s="1114"/>
      <c r="E175" s="1114"/>
      <c r="F175" s="1106"/>
      <c r="G175" s="1107"/>
      <c r="H175" s="1115"/>
    </row>
    <row r="176" spans="1:8" s="1116" customFormat="1" ht="15.75" thickBot="1" x14ac:dyDescent="0.3">
      <c r="A176" s="1113" t="s">
        <v>2675</v>
      </c>
      <c r="B176" s="1113" t="s">
        <v>2676</v>
      </c>
      <c r="C176" s="1113" t="s">
        <v>2675</v>
      </c>
      <c r="D176" s="1113" t="s">
        <v>2649</v>
      </c>
      <c r="E176" s="1113" t="s">
        <v>2677</v>
      </c>
      <c r="F176" s="1106"/>
      <c r="G176" s="1107"/>
      <c r="H176" s="1115"/>
    </row>
    <row r="177" spans="1:8" s="1116" customFormat="1" ht="16.5" thickBot="1" x14ac:dyDescent="0.3">
      <c r="A177" s="1117" t="s">
        <v>2794</v>
      </c>
      <c r="B177" s="1118"/>
      <c r="C177" s="1118" t="s">
        <v>2795</v>
      </c>
      <c r="D177" s="1125"/>
      <c r="E177" s="1126"/>
      <c r="F177" s="1120"/>
      <c r="G177" s="1121"/>
      <c r="H177" s="1115"/>
    </row>
    <row r="178" spans="1:8" s="1116" customFormat="1" ht="15" x14ac:dyDescent="0.25">
      <c r="A178" s="1113"/>
      <c r="B178" s="1113"/>
      <c r="C178" s="1113"/>
      <c r="D178" s="1113"/>
      <c r="E178" s="1113"/>
      <c r="F178" s="1106"/>
      <c r="G178" s="1107"/>
      <c r="H178" s="1115"/>
    </row>
    <row r="179" spans="1:8" s="1116" customFormat="1" ht="15" x14ac:dyDescent="0.25">
      <c r="A179" s="1112" t="s">
        <v>2796</v>
      </c>
      <c r="B179" s="1104"/>
      <c r="C179" s="1104"/>
      <c r="D179" s="1112" t="s">
        <v>2797</v>
      </c>
      <c r="E179" s="1112" t="s">
        <v>12</v>
      </c>
      <c r="F179" s="1106"/>
      <c r="G179" s="1107"/>
      <c r="H179" s="1115"/>
    </row>
    <row r="180" spans="1:8" s="1116" customFormat="1" ht="15" x14ac:dyDescent="0.25">
      <c r="A180" s="1114"/>
      <c r="B180" s="1113" t="s">
        <v>2798</v>
      </c>
      <c r="C180" s="1114"/>
      <c r="D180" s="1113" t="s">
        <v>2799</v>
      </c>
      <c r="E180" s="1113" t="s">
        <v>12</v>
      </c>
      <c r="F180" s="1106"/>
      <c r="G180" s="1107"/>
      <c r="H180" s="1115"/>
    </row>
    <row r="181" spans="1:8" s="1116" customFormat="1" ht="15" x14ac:dyDescent="0.25">
      <c r="A181" s="1114"/>
      <c r="B181" s="1114"/>
      <c r="C181" s="1113" t="s">
        <v>2684</v>
      </c>
      <c r="D181" s="1113" t="s">
        <v>2800</v>
      </c>
      <c r="E181" s="1113" t="s">
        <v>12</v>
      </c>
      <c r="F181" s="1106"/>
      <c r="G181" s="1107"/>
      <c r="H181" s="1115"/>
    </row>
    <row r="182" spans="1:8" s="1116" customFormat="1" ht="15" x14ac:dyDescent="0.25">
      <c r="A182" s="1114"/>
      <c r="B182" s="1113" t="s">
        <v>2801</v>
      </c>
      <c r="C182" s="1114"/>
      <c r="D182" s="1113" t="s">
        <v>2802</v>
      </c>
      <c r="E182" s="1113" t="s">
        <v>12</v>
      </c>
      <c r="F182" s="1106"/>
      <c r="G182" s="1107"/>
      <c r="H182" s="1115"/>
    </row>
    <row r="183" spans="1:8" s="1116" customFormat="1" ht="15" x14ac:dyDescent="0.25">
      <c r="A183" s="1114"/>
      <c r="B183" s="1114"/>
      <c r="C183" s="1113" t="s">
        <v>2684</v>
      </c>
      <c r="D183" s="1113" t="s">
        <v>2803</v>
      </c>
      <c r="E183" s="1113" t="s">
        <v>12</v>
      </c>
      <c r="F183" s="1106"/>
      <c r="G183" s="1107"/>
      <c r="H183" s="1115"/>
    </row>
    <row r="184" spans="1:8" s="1116" customFormat="1" ht="15" x14ac:dyDescent="0.25">
      <c r="A184" s="1114"/>
      <c r="B184" s="1113" t="s">
        <v>2804</v>
      </c>
      <c r="C184" s="1114"/>
      <c r="D184" s="1113" t="s">
        <v>2805</v>
      </c>
      <c r="E184" s="1113" t="s">
        <v>12</v>
      </c>
      <c r="F184" s="1106"/>
      <c r="G184" s="1107"/>
      <c r="H184" s="1115"/>
    </row>
    <row r="185" spans="1:8" s="1116" customFormat="1" ht="15" x14ac:dyDescent="0.25">
      <c r="A185" s="1114"/>
      <c r="B185" s="1114"/>
      <c r="C185" s="1113" t="s">
        <v>2684</v>
      </c>
      <c r="D185" s="1113" t="s">
        <v>2806</v>
      </c>
      <c r="E185" s="1113" t="s">
        <v>12</v>
      </c>
      <c r="F185" s="1106"/>
      <c r="G185" s="1107"/>
      <c r="H185" s="1115"/>
    </row>
    <row r="186" spans="1:8" s="1116" customFormat="1" ht="15" x14ac:dyDescent="0.25">
      <c r="A186" s="1114"/>
      <c r="B186" s="1113" t="s">
        <v>2807</v>
      </c>
      <c r="C186" s="1114"/>
      <c r="D186" s="1113" t="s">
        <v>2808</v>
      </c>
      <c r="E186" s="1113" t="s">
        <v>12</v>
      </c>
      <c r="F186" s="1106"/>
      <c r="G186" s="1107"/>
      <c r="H186" s="1115"/>
    </row>
    <row r="187" spans="1:8" s="1116" customFormat="1" ht="15" x14ac:dyDescent="0.25">
      <c r="A187" s="1114"/>
      <c r="B187" s="1114"/>
      <c r="C187" s="1113" t="s">
        <v>2684</v>
      </c>
      <c r="D187" s="1113" t="s">
        <v>2809</v>
      </c>
      <c r="E187" s="1113" t="s">
        <v>12</v>
      </c>
      <c r="F187" s="1106"/>
      <c r="G187" s="1107"/>
      <c r="H187" s="1115"/>
    </row>
    <row r="188" spans="1:8" s="1116" customFormat="1" ht="15" x14ac:dyDescent="0.25">
      <c r="A188" s="1114"/>
      <c r="B188" s="1113" t="s">
        <v>2810</v>
      </c>
      <c r="C188" s="1114"/>
      <c r="D188" s="1113" t="s">
        <v>2811</v>
      </c>
      <c r="E188" s="1113" t="s">
        <v>12</v>
      </c>
      <c r="F188" s="1106"/>
      <c r="G188" s="1107"/>
      <c r="H188" s="1115"/>
    </row>
    <row r="189" spans="1:8" s="1116" customFormat="1" ht="15" x14ac:dyDescent="0.25">
      <c r="A189" s="1114"/>
      <c r="B189" s="1114"/>
      <c r="C189" s="1113" t="s">
        <v>2684</v>
      </c>
      <c r="D189" s="1113" t="s">
        <v>2812</v>
      </c>
      <c r="E189" s="1113" t="s">
        <v>12</v>
      </c>
      <c r="F189" s="1106"/>
      <c r="G189" s="1107"/>
      <c r="H189" s="1115"/>
    </row>
    <row r="190" spans="1:8" s="1116" customFormat="1" ht="15" x14ac:dyDescent="0.25">
      <c r="A190" s="1114"/>
      <c r="B190" s="1113" t="s">
        <v>2813</v>
      </c>
      <c r="C190" s="1114"/>
      <c r="D190" s="1113" t="s">
        <v>2814</v>
      </c>
      <c r="E190" s="1113" t="s">
        <v>12</v>
      </c>
      <c r="F190" s="1106"/>
      <c r="G190" s="1107"/>
      <c r="H190" s="1115"/>
    </row>
    <row r="191" spans="1:8" s="1116" customFormat="1" ht="15" x14ac:dyDescent="0.25">
      <c r="A191" s="1114"/>
      <c r="B191" s="1114"/>
      <c r="C191" s="1113" t="s">
        <v>2684</v>
      </c>
      <c r="D191" s="1113" t="s">
        <v>2815</v>
      </c>
      <c r="E191" s="1113" t="s">
        <v>12</v>
      </c>
      <c r="F191" s="1106"/>
      <c r="G191" s="1107"/>
      <c r="H191" s="1115"/>
    </row>
    <row r="192" spans="1:8" s="1116" customFormat="1" ht="15" x14ac:dyDescent="0.25">
      <c r="A192" s="1114"/>
      <c r="B192" s="1113" t="s">
        <v>2816</v>
      </c>
      <c r="C192" s="1114"/>
      <c r="D192" s="1113" t="s">
        <v>2817</v>
      </c>
      <c r="E192" s="1113" t="s">
        <v>12</v>
      </c>
      <c r="F192" s="1106"/>
      <c r="G192" s="1107"/>
      <c r="H192" s="1115"/>
    </row>
    <row r="193" spans="1:8" s="1116" customFormat="1" ht="15" x14ac:dyDescent="0.25">
      <c r="A193" s="1114"/>
      <c r="B193" s="1114"/>
      <c r="C193" s="1113" t="s">
        <v>2684</v>
      </c>
      <c r="D193" s="1113" t="s">
        <v>2818</v>
      </c>
      <c r="E193" s="1113" t="s">
        <v>12</v>
      </c>
      <c r="F193" s="1106"/>
      <c r="G193" s="1107"/>
      <c r="H193" s="1115"/>
    </row>
    <row r="194" spans="1:8" s="1116" customFormat="1" ht="15" x14ac:dyDescent="0.25">
      <c r="A194" s="1114"/>
      <c r="B194" s="1113" t="s">
        <v>2819</v>
      </c>
      <c r="C194" s="1114"/>
      <c r="D194" s="1113" t="s">
        <v>2820</v>
      </c>
      <c r="E194" s="1113" t="s">
        <v>12</v>
      </c>
      <c r="F194" s="1106"/>
      <c r="G194" s="1107"/>
      <c r="H194" s="1115"/>
    </row>
    <row r="195" spans="1:8" s="1116" customFormat="1" ht="15" x14ac:dyDescent="0.25">
      <c r="A195" s="1114"/>
      <c r="B195" s="1114"/>
      <c r="C195" s="1113" t="s">
        <v>2684</v>
      </c>
      <c r="D195" s="1113" t="s">
        <v>2821</v>
      </c>
      <c r="E195" s="1113" t="s">
        <v>12</v>
      </c>
      <c r="F195" s="1106"/>
      <c r="G195" s="1107"/>
      <c r="H195" s="1115"/>
    </row>
    <row r="196" spans="1:8" s="1116" customFormat="1" ht="15" x14ac:dyDescent="0.25">
      <c r="A196" s="1114"/>
      <c r="B196" s="1113" t="s">
        <v>2822</v>
      </c>
      <c r="C196" s="1114"/>
      <c r="D196" s="1113" t="s">
        <v>2823</v>
      </c>
      <c r="E196" s="1113" t="s">
        <v>12</v>
      </c>
      <c r="F196" s="1106"/>
      <c r="G196" s="1107"/>
      <c r="H196" s="1115"/>
    </row>
    <row r="197" spans="1:8" s="1116" customFormat="1" ht="15" x14ac:dyDescent="0.25">
      <c r="A197" s="1114"/>
      <c r="B197" s="1114"/>
      <c r="C197" s="1113" t="s">
        <v>2684</v>
      </c>
      <c r="D197" s="1113" t="s">
        <v>2824</v>
      </c>
      <c r="E197" s="1113" t="s">
        <v>12</v>
      </c>
      <c r="F197" s="1106"/>
      <c r="G197" s="1107"/>
      <c r="H197" s="1115"/>
    </row>
    <row r="198" spans="1:8" s="1116" customFormat="1" ht="15" x14ac:dyDescent="0.25">
      <c r="A198" s="1114"/>
      <c r="B198" s="1113" t="s">
        <v>2825</v>
      </c>
      <c r="C198" s="1114"/>
      <c r="D198" s="1113" t="s">
        <v>2826</v>
      </c>
      <c r="E198" s="1113" t="s">
        <v>12</v>
      </c>
      <c r="F198" s="1106"/>
      <c r="G198" s="1107"/>
      <c r="H198" s="1115"/>
    </row>
    <row r="199" spans="1:8" s="1116" customFormat="1" ht="15" x14ac:dyDescent="0.25">
      <c r="A199" s="1114"/>
      <c r="B199" s="1114"/>
      <c r="C199" s="1113" t="s">
        <v>2684</v>
      </c>
      <c r="D199" s="1113" t="s">
        <v>2827</v>
      </c>
      <c r="E199" s="1113" t="s">
        <v>12</v>
      </c>
      <c r="F199" s="1106"/>
      <c r="G199" s="1107"/>
      <c r="H199" s="1115"/>
    </row>
    <row r="200" spans="1:8" s="1116" customFormat="1" ht="15" x14ac:dyDescent="0.25">
      <c r="A200" s="1114"/>
      <c r="B200" s="1113" t="s">
        <v>2828</v>
      </c>
      <c r="C200" s="1114"/>
      <c r="D200" s="1113" t="s">
        <v>2829</v>
      </c>
      <c r="E200" s="1113" t="s">
        <v>12</v>
      </c>
      <c r="F200" s="1106"/>
      <c r="G200" s="1107"/>
      <c r="H200" s="1115"/>
    </row>
    <row r="201" spans="1:8" s="1116" customFormat="1" ht="15" x14ac:dyDescent="0.25">
      <c r="A201" s="1114"/>
      <c r="B201" s="1114"/>
      <c r="C201" s="1113" t="s">
        <v>2684</v>
      </c>
      <c r="D201" s="1113" t="s">
        <v>2830</v>
      </c>
      <c r="E201" s="1113" t="s">
        <v>12</v>
      </c>
      <c r="F201" s="1106"/>
      <c r="G201" s="1107"/>
      <c r="H201" s="1115"/>
    </row>
    <row r="202" spans="1:8" s="1116" customFormat="1" ht="15" x14ac:dyDescent="0.25">
      <c r="A202" s="1114"/>
      <c r="B202" s="1114"/>
      <c r="C202" s="1113"/>
      <c r="D202" s="1113"/>
      <c r="E202" s="1113"/>
      <c r="F202" s="1106"/>
      <c r="G202" s="1107"/>
      <c r="H202" s="1115"/>
    </row>
    <row r="203" spans="1:8" s="1116" customFormat="1" ht="15" x14ac:dyDescent="0.25">
      <c r="A203" s="1113" t="s">
        <v>2686</v>
      </c>
      <c r="B203" s="1113" t="s">
        <v>2687</v>
      </c>
      <c r="C203" s="1113" t="s">
        <v>2686</v>
      </c>
      <c r="D203" s="1113" t="s">
        <v>2688</v>
      </c>
      <c r="E203" s="1113" t="s">
        <v>2689</v>
      </c>
      <c r="F203" s="1106"/>
      <c r="G203" s="1107"/>
      <c r="H203" s="1115"/>
    </row>
    <row r="204" spans="1:8" s="1109" customFormat="1" ht="14.25" x14ac:dyDescent="0.2">
      <c r="A204" s="1112" t="s">
        <v>2831</v>
      </c>
      <c r="B204" s="1104"/>
      <c r="C204" s="1104"/>
      <c r="D204" s="1112" t="s">
        <v>2832</v>
      </c>
      <c r="E204" s="1112" t="s">
        <v>12</v>
      </c>
      <c r="F204" s="1106"/>
      <c r="G204" s="1107"/>
      <c r="H204" s="1108"/>
    </row>
    <row r="205" spans="1:8" s="1116" customFormat="1" ht="15" x14ac:dyDescent="0.25">
      <c r="A205" s="1114"/>
      <c r="B205" s="1113" t="s">
        <v>2833</v>
      </c>
      <c r="C205" s="1114"/>
      <c r="D205" s="1113" t="s">
        <v>2832</v>
      </c>
      <c r="E205" s="1113" t="s">
        <v>12</v>
      </c>
      <c r="F205" s="1106"/>
      <c r="G205" s="1107"/>
      <c r="H205" s="1115"/>
    </row>
    <row r="206" spans="1:8" s="1116" customFormat="1" ht="15" x14ac:dyDescent="0.25">
      <c r="A206" s="1114"/>
      <c r="B206" s="1114"/>
      <c r="C206" s="1113" t="s">
        <v>2684</v>
      </c>
      <c r="D206" s="1113" t="s">
        <v>2834</v>
      </c>
      <c r="E206" s="1113" t="s">
        <v>12</v>
      </c>
      <c r="F206" s="1106"/>
      <c r="G206" s="1107"/>
      <c r="H206" s="1115"/>
    </row>
    <row r="207" spans="1:8" s="1116" customFormat="1" ht="15" x14ac:dyDescent="0.25">
      <c r="A207" s="1114"/>
      <c r="B207" s="1114"/>
      <c r="C207" s="1113"/>
      <c r="D207" s="1113"/>
      <c r="E207" s="1113"/>
      <c r="F207" s="1106"/>
      <c r="G207" s="1107"/>
      <c r="H207" s="1115"/>
    </row>
    <row r="208" spans="1:8" s="1116" customFormat="1" ht="15" x14ac:dyDescent="0.25">
      <c r="A208" s="1113" t="s">
        <v>2686</v>
      </c>
      <c r="B208" s="1113" t="s">
        <v>2687</v>
      </c>
      <c r="C208" s="1113" t="s">
        <v>2686</v>
      </c>
      <c r="D208" s="1113" t="s">
        <v>2688</v>
      </c>
      <c r="E208" s="1113" t="s">
        <v>2689</v>
      </c>
      <c r="F208" s="1106"/>
      <c r="G208" s="1107"/>
      <c r="H208" s="1115"/>
    </row>
    <row r="209" spans="1:8" s="1109" customFormat="1" ht="14.25" x14ac:dyDescent="0.2">
      <c r="A209" s="1112" t="s">
        <v>2835</v>
      </c>
      <c r="B209" s="1104"/>
      <c r="C209" s="1104"/>
      <c r="D209" s="1112" t="s">
        <v>2836</v>
      </c>
      <c r="E209" s="1112" t="s">
        <v>12</v>
      </c>
      <c r="F209" s="1106"/>
      <c r="G209" s="1107"/>
      <c r="H209" s="1108"/>
    </row>
    <row r="210" spans="1:8" s="1116" customFormat="1" ht="15" x14ac:dyDescent="0.25">
      <c r="A210" s="1114"/>
      <c r="B210" s="1113" t="s">
        <v>2837</v>
      </c>
      <c r="C210" s="1114"/>
      <c r="D210" s="1113" t="s">
        <v>2681</v>
      </c>
      <c r="E210" s="1113" t="s">
        <v>12</v>
      </c>
      <c r="F210" s="1106"/>
      <c r="G210" s="1107"/>
      <c r="H210" s="1115"/>
    </row>
    <row r="211" spans="1:8" s="1116" customFormat="1" ht="15" x14ac:dyDescent="0.25">
      <c r="A211" s="1114"/>
      <c r="B211" s="1114"/>
      <c r="C211" s="1113" t="s">
        <v>2684</v>
      </c>
      <c r="D211" s="1113" t="s">
        <v>2838</v>
      </c>
      <c r="E211" s="1113" t="s">
        <v>12</v>
      </c>
      <c r="F211" s="1106"/>
      <c r="G211" s="1107"/>
      <c r="H211" s="1115"/>
    </row>
    <row r="212" spans="1:8" s="1116" customFormat="1" ht="15" x14ac:dyDescent="0.25">
      <c r="A212" s="1114"/>
      <c r="B212" s="1113" t="s">
        <v>2839</v>
      </c>
      <c r="C212" s="1114"/>
      <c r="D212" s="1113" t="s">
        <v>2691</v>
      </c>
      <c r="E212" s="1113" t="s">
        <v>12</v>
      </c>
      <c r="F212" s="1106"/>
      <c r="G212" s="1107"/>
      <c r="H212" s="1115"/>
    </row>
    <row r="213" spans="1:8" s="1116" customFormat="1" ht="15" x14ac:dyDescent="0.25">
      <c r="A213" s="1114"/>
      <c r="B213" s="1114"/>
      <c r="C213" s="1113" t="s">
        <v>2684</v>
      </c>
      <c r="D213" s="1113" t="s">
        <v>2693</v>
      </c>
      <c r="E213" s="1113" t="s">
        <v>12</v>
      </c>
      <c r="F213" s="1106"/>
      <c r="G213" s="1107"/>
      <c r="H213" s="1115"/>
    </row>
    <row r="214" spans="1:8" s="1116" customFormat="1" ht="15" x14ac:dyDescent="0.25">
      <c r="A214" s="1114"/>
      <c r="B214" s="1113" t="s">
        <v>2840</v>
      </c>
      <c r="C214" s="1114"/>
      <c r="D214" s="1113" t="s">
        <v>2695</v>
      </c>
      <c r="E214" s="1113" t="s">
        <v>12</v>
      </c>
      <c r="F214" s="1106"/>
      <c r="G214" s="1107"/>
      <c r="H214" s="1115"/>
    </row>
    <row r="215" spans="1:8" s="1116" customFormat="1" ht="15" x14ac:dyDescent="0.25">
      <c r="A215" s="1114"/>
      <c r="B215" s="1114"/>
      <c r="C215" s="1113" t="s">
        <v>2684</v>
      </c>
      <c r="D215" s="1113" t="s">
        <v>2697</v>
      </c>
      <c r="E215" s="1113" t="s">
        <v>12</v>
      </c>
      <c r="F215" s="1106"/>
      <c r="G215" s="1107"/>
      <c r="H215" s="1115"/>
    </row>
    <row r="216" spans="1:8" s="1116" customFormat="1" ht="15" x14ac:dyDescent="0.25">
      <c r="A216" s="1114"/>
      <c r="B216" s="1113" t="s">
        <v>2841</v>
      </c>
      <c r="C216" s="1114"/>
      <c r="D216" s="1113" t="s">
        <v>2699</v>
      </c>
      <c r="E216" s="1113" t="s">
        <v>12</v>
      </c>
      <c r="F216" s="1106"/>
      <c r="G216" s="1107"/>
      <c r="H216" s="1115"/>
    </row>
    <row r="217" spans="1:8" s="1116" customFormat="1" ht="15" x14ac:dyDescent="0.25">
      <c r="A217" s="1114"/>
      <c r="B217" s="1114"/>
      <c r="C217" s="1113" t="s">
        <v>2684</v>
      </c>
      <c r="D217" s="1113" t="s">
        <v>2702</v>
      </c>
      <c r="E217" s="1113" t="s">
        <v>12</v>
      </c>
      <c r="F217" s="1106"/>
      <c r="G217" s="1107"/>
      <c r="H217" s="1115"/>
    </row>
    <row r="218" spans="1:8" s="1116" customFormat="1" ht="15" x14ac:dyDescent="0.25">
      <c r="A218" s="1114"/>
      <c r="B218" s="1113" t="s">
        <v>2842</v>
      </c>
      <c r="C218" s="1114"/>
      <c r="D218" s="1113" t="s">
        <v>2843</v>
      </c>
      <c r="E218" s="1113" t="s">
        <v>12</v>
      </c>
      <c r="F218" s="1106"/>
      <c r="G218" s="1107"/>
      <c r="H218" s="1115"/>
    </row>
    <row r="219" spans="1:8" s="1116" customFormat="1" ht="15" x14ac:dyDescent="0.25">
      <c r="A219" s="1114"/>
      <c r="B219" s="1114"/>
      <c r="C219" s="1113" t="s">
        <v>2684</v>
      </c>
      <c r="D219" s="1113" t="s">
        <v>2844</v>
      </c>
      <c r="E219" s="1113" t="s">
        <v>12</v>
      </c>
      <c r="F219" s="1106"/>
      <c r="G219" s="1107"/>
      <c r="H219" s="1115"/>
    </row>
    <row r="220" spans="1:8" s="1116" customFormat="1" ht="15" x14ac:dyDescent="0.25">
      <c r="A220" s="1114"/>
      <c r="B220" s="1113" t="s">
        <v>2845</v>
      </c>
      <c r="C220" s="1114"/>
      <c r="D220" s="1113" t="s">
        <v>2846</v>
      </c>
      <c r="E220" s="1113" t="s">
        <v>12</v>
      </c>
      <c r="F220" s="1106"/>
      <c r="G220" s="1107"/>
      <c r="H220" s="1115"/>
    </row>
    <row r="221" spans="1:8" s="1116" customFormat="1" ht="15" x14ac:dyDescent="0.25">
      <c r="A221" s="1114"/>
      <c r="B221" s="1114"/>
      <c r="C221" s="1113" t="s">
        <v>2684</v>
      </c>
      <c r="D221" s="1113" t="s">
        <v>2847</v>
      </c>
      <c r="E221" s="1113" t="s">
        <v>12</v>
      </c>
      <c r="F221" s="1106"/>
      <c r="G221" s="1107"/>
      <c r="H221" s="1115"/>
    </row>
    <row r="222" spans="1:8" s="1116" customFormat="1" ht="15" x14ac:dyDescent="0.25">
      <c r="A222" s="1114"/>
      <c r="B222" s="1113" t="s">
        <v>2848</v>
      </c>
      <c r="C222" s="1114"/>
      <c r="D222" s="1113" t="s">
        <v>2849</v>
      </c>
      <c r="E222" s="1113" t="s">
        <v>12</v>
      </c>
      <c r="F222" s="1106"/>
      <c r="G222" s="1107"/>
      <c r="H222" s="1115"/>
    </row>
    <row r="223" spans="1:8" s="1116" customFormat="1" ht="15" x14ac:dyDescent="0.25">
      <c r="A223" s="1114"/>
      <c r="B223" s="1114"/>
      <c r="C223" s="1113" t="s">
        <v>2684</v>
      </c>
      <c r="D223" s="1113" t="s">
        <v>2850</v>
      </c>
      <c r="E223" s="1113" t="s">
        <v>12</v>
      </c>
      <c r="F223" s="1106"/>
      <c r="G223" s="1107"/>
      <c r="H223" s="1115"/>
    </row>
    <row r="224" spans="1:8" s="1116" customFormat="1" ht="15" x14ac:dyDescent="0.25">
      <c r="A224" s="1114"/>
      <c r="B224" s="1114"/>
      <c r="C224" s="1113"/>
      <c r="D224" s="1113"/>
      <c r="E224" s="1113"/>
      <c r="F224" s="1106"/>
      <c r="G224" s="1107"/>
      <c r="H224" s="1115"/>
    </row>
    <row r="225" spans="1:8" s="1116" customFormat="1" ht="15" x14ac:dyDescent="0.25">
      <c r="A225" s="1113" t="s">
        <v>2686</v>
      </c>
      <c r="B225" s="1113" t="s">
        <v>2687</v>
      </c>
      <c r="C225" s="1113" t="s">
        <v>2686</v>
      </c>
      <c r="D225" s="1113" t="s">
        <v>2688</v>
      </c>
      <c r="E225" s="1113" t="s">
        <v>2689</v>
      </c>
      <c r="F225" s="1106"/>
      <c r="G225" s="1107"/>
      <c r="H225" s="1115"/>
    </row>
    <row r="226" spans="1:8" s="1109" customFormat="1" ht="14.25" x14ac:dyDescent="0.2">
      <c r="A226" s="1112" t="s">
        <v>2851</v>
      </c>
      <c r="B226" s="1104"/>
      <c r="C226" s="1104"/>
      <c r="D226" s="1112" t="s">
        <v>2852</v>
      </c>
      <c r="E226" s="1112" t="s">
        <v>12</v>
      </c>
      <c r="F226" s="1106"/>
      <c r="G226" s="1107"/>
      <c r="H226" s="1108"/>
    </row>
    <row r="227" spans="1:8" s="1109" customFormat="1" ht="15" x14ac:dyDescent="0.25">
      <c r="A227" s="1112"/>
      <c r="B227" s="1114" t="s">
        <v>2853</v>
      </c>
      <c r="C227" s="1104"/>
      <c r="D227" s="1113" t="s">
        <v>2854</v>
      </c>
      <c r="E227" s="1113" t="s">
        <v>12</v>
      </c>
      <c r="F227" s="1106"/>
      <c r="G227" s="1107"/>
      <c r="H227" s="1108"/>
    </row>
    <row r="228" spans="1:8" s="1109" customFormat="1" ht="15" x14ac:dyDescent="0.25">
      <c r="A228" s="1112"/>
      <c r="B228" s="1104"/>
      <c r="C228" s="1113" t="s">
        <v>2684</v>
      </c>
      <c r="D228" s="1113" t="s">
        <v>2855</v>
      </c>
      <c r="E228" s="1113" t="s">
        <v>12</v>
      </c>
      <c r="F228" s="1106"/>
      <c r="G228" s="1107"/>
      <c r="H228" s="1108"/>
    </row>
    <row r="229" spans="1:8" s="1116" customFormat="1" ht="15" x14ac:dyDescent="0.25">
      <c r="A229" s="1114"/>
      <c r="B229" s="1114" t="s">
        <v>2856</v>
      </c>
      <c r="C229" s="1113"/>
      <c r="D229" s="1113" t="s">
        <v>2857</v>
      </c>
      <c r="E229" s="1113" t="s">
        <v>12</v>
      </c>
      <c r="F229" s="1106"/>
      <c r="G229" s="1107"/>
      <c r="H229" s="1115"/>
    </row>
    <row r="230" spans="1:8" s="1116" customFormat="1" ht="15" x14ac:dyDescent="0.25">
      <c r="A230" s="1114"/>
      <c r="B230" s="1114"/>
      <c r="C230" s="1113" t="s">
        <v>2684</v>
      </c>
      <c r="D230" s="1113" t="s">
        <v>2858</v>
      </c>
      <c r="E230" s="1113" t="s">
        <v>12</v>
      </c>
      <c r="F230" s="1106"/>
      <c r="G230" s="1107"/>
      <c r="H230" s="1115"/>
    </row>
    <row r="232" spans="1:8" s="1116" customFormat="1" ht="15" x14ac:dyDescent="0.25">
      <c r="A232" s="1113" t="s">
        <v>2670</v>
      </c>
      <c r="B232" s="1113"/>
      <c r="C232" s="1113"/>
      <c r="D232" s="1098" t="s">
        <v>2642</v>
      </c>
      <c r="E232" s="1114">
        <v>5</v>
      </c>
      <c r="F232" s="1106"/>
      <c r="G232" s="1107"/>
      <c r="H232" s="1115"/>
    </row>
    <row r="233" spans="1:8" s="1116" customFormat="1" ht="15" x14ac:dyDescent="0.25">
      <c r="A233" s="1113" t="s">
        <v>2671</v>
      </c>
      <c r="B233" s="1113"/>
      <c r="C233" s="1113"/>
      <c r="D233" s="1112" t="s">
        <v>2651</v>
      </c>
      <c r="E233" s="1114"/>
      <c r="F233" s="1106"/>
      <c r="G233" s="1107"/>
      <c r="H233" s="1115"/>
    </row>
    <row r="234" spans="1:8" s="1116" customFormat="1" ht="15" x14ac:dyDescent="0.25">
      <c r="A234" s="1112" t="s">
        <v>2672</v>
      </c>
      <c r="B234" s="1112" t="s">
        <v>2673</v>
      </c>
      <c r="C234" s="1112" t="s">
        <v>2674</v>
      </c>
      <c r="D234" s="1114"/>
      <c r="E234" s="1114"/>
      <c r="F234" s="1106"/>
      <c r="G234" s="1107"/>
      <c r="H234" s="1115"/>
    </row>
    <row r="235" spans="1:8" s="1116" customFormat="1" ht="15" x14ac:dyDescent="0.25">
      <c r="A235" s="1113" t="s">
        <v>2675</v>
      </c>
      <c r="B235" s="1113" t="s">
        <v>2676</v>
      </c>
      <c r="C235" s="1113" t="s">
        <v>2675</v>
      </c>
      <c r="D235" s="1113" t="s">
        <v>2649</v>
      </c>
      <c r="E235" s="1113" t="s">
        <v>2677</v>
      </c>
      <c r="F235" s="1106"/>
      <c r="G235" s="1107"/>
      <c r="H235" s="1115"/>
    </row>
    <row r="236" spans="1:8" s="1116" customFormat="1" ht="15" x14ac:dyDescent="0.25">
      <c r="A236" s="1114"/>
      <c r="B236" s="1114" t="s">
        <v>2859</v>
      </c>
      <c r="C236" s="1113"/>
      <c r="D236" s="1113" t="s">
        <v>2860</v>
      </c>
      <c r="E236" s="1113" t="s">
        <v>12</v>
      </c>
      <c r="F236" s="1106"/>
      <c r="G236" s="1107"/>
      <c r="H236" s="1115"/>
    </row>
    <row r="237" spans="1:8" s="1116" customFormat="1" ht="15" x14ac:dyDescent="0.25">
      <c r="A237" s="1114"/>
      <c r="B237" s="1114"/>
      <c r="C237" s="1113" t="s">
        <v>2684</v>
      </c>
      <c r="D237" s="1113" t="s">
        <v>2861</v>
      </c>
      <c r="E237" s="1113" t="s">
        <v>12</v>
      </c>
      <c r="F237" s="1106"/>
      <c r="G237" s="1107"/>
      <c r="H237" s="1115"/>
    </row>
    <row r="238" spans="1:8" s="1116" customFormat="1" ht="15" x14ac:dyDescent="0.25">
      <c r="A238" s="1114"/>
      <c r="B238" s="1114" t="s">
        <v>2862</v>
      </c>
      <c r="C238" s="1113"/>
      <c r="D238" s="1113" t="s">
        <v>2863</v>
      </c>
      <c r="E238" s="1113" t="s">
        <v>12</v>
      </c>
      <c r="F238" s="1106"/>
      <c r="G238" s="1107"/>
      <c r="H238" s="1115"/>
    </row>
    <row r="239" spans="1:8" s="1116" customFormat="1" ht="15" x14ac:dyDescent="0.25">
      <c r="A239" s="1114"/>
      <c r="B239" s="1114"/>
      <c r="C239" s="1113" t="s">
        <v>2684</v>
      </c>
      <c r="D239" s="1113" t="s">
        <v>2864</v>
      </c>
      <c r="E239" s="1113" t="s">
        <v>12</v>
      </c>
      <c r="F239" s="1106"/>
      <c r="G239" s="1107"/>
      <c r="H239" s="1115"/>
    </row>
    <row r="240" spans="1:8" s="1116" customFormat="1" ht="15" x14ac:dyDescent="0.25">
      <c r="A240" s="1114"/>
      <c r="B240" s="1114" t="s">
        <v>2865</v>
      </c>
      <c r="C240" s="1113"/>
      <c r="D240" s="1113" t="s">
        <v>2736</v>
      </c>
      <c r="E240" s="1113" t="s">
        <v>12</v>
      </c>
      <c r="F240" s="1106"/>
      <c r="G240" s="1107"/>
      <c r="H240" s="1115"/>
    </row>
    <row r="241" spans="1:8" s="1116" customFormat="1" ht="15" x14ac:dyDescent="0.25">
      <c r="A241" s="1114"/>
      <c r="B241" s="1114"/>
      <c r="C241" s="1113" t="s">
        <v>2684</v>
      </c>
      <c r="D241" s="1113" t="s">
        <v>2866</v>
      </c>
      <c r="E241" s="1113" t="s">
        <v>12</v>
      </c>
      <c r="F241" s="1106"/>
      <c r="G241" s="1107"/>
      <c r="H241" s="1115"/>
    </row>
    <row r="242" spans="1:8" s="1116" customFormat="1" ht="15" x14ac:dyDescent="0.25">
      <c r="A242" s="1114"/>
      <c r="B242" s="1114" t="s">
        <v>2867</v>
      </c>
      <c r="C242" s="1113"/>
      <c r="D242" s="1113" t="s">
        <v>2868</v>
      </c>
      <c r="E242" s="1113" t="s">
        <v>12</v>
      </c>
      <c r="F242" s="1106"/>
      <c r="G242" s="1107"/>
      <c r="H242" s="1115"/>
    </row>
    <row r="243" spans="1:8" s="1116" customFormat="1" ht="15" x14ac:dyDescent="0.25">
      <c r="A243" s="1114"/>
      <c r="B243" s="1114"/>
      <c r="C243" s="1113" t="s">
        <v>2684</v>
      </c>
      <c r="D243" s="1113" t="s">
        <v>2869</v>
      </c>
      <c r="E243" s="1113" t="s">
        <v>12</v>
      </c>
      <c r="F243" s="1106"/>
      <c r="G243" s="1107"/>
      <c r="H243" s="1115"/>
    </row>
    <row r="244" spans="1:8" s="1116" customFormat="1" ht="15" x14ac:dyDescent="0.25">
      <c r="A244" s="1114"/>
      <c r="B244" s="1114" t="s">
        <v>2870</v>
      </c>
      <c r="C244" s="1113"/>
      <c r="D244" s="1113" t="s">
        <v>2871</v>
      </c>
      <c r="E244" s="1113" t="s">
        <v>12</v>
      </c>
      <c r="F244" s="1106"/>
      <c r="G244" s="1107"/>
      <c r="H244" s="1115"/>
    </row>
    <row r="245" spans="1:8" s="1116" customFormat="1" ht="15" x14ac:dyDescent="0.25">
      <c r="A245" s="1114"/>
      <c r="B245" s="1114"/>
      <c r="C245" s="1113" t="s">
        <v>2684</v>
      </c>
      <c r="D245" s="1113" t="s">
        <v>2745</v>
      </c>
      <c r="E245" s="1113" t="s">
        <v>12</v>
      </c>
      <c r="F245" s="1106"/>
      <c r="G245" s="1107"/>
      <c r="H245" s="1115"/>
    </row>
    <row r="246" spans="1:8" s="1116" customFormat="1" ht="15" x14ac:dyDescent="0.25">
      <c r="A246" s="1114"/>
      <c r="B246" s="1113" t="s">
        <v>2872</v>
      </c>
      <c r="C246" s="1114"/>
      <c r="D246" s="1113" t="s">
        <v>2873</v>
      </c>
      <c r="E246" s="1113" t="s">
        <v>12</v>
      </c>
      <c r="F246" s="1106"/>
      <c r="G246" s="1107"/>
      <c r="H246" s="1115"/>
    </row>
    <row r="247" spans="1:8" s="1116" customFormat="1" ht="15" x14ac:dyDescent="0.25">
      <c r="A247" s="1114"/>
      <c r="B247" s="1114"/>
      <c r="C247" s="1113" t="s">
        <v>2684</v>
      </c>
      <c r="D247" s="1113" t="s">
        <v>2874</v>
      </c>
      <c r="E247" s="1113" t="s">
        <v>12</v>
      </c>
      <c r="F247" s="1106"/>
      <c r="G247" s="1107"/>
      <c r="H247" s="1115"/>
    </row>
    <row r="248" spans="1:8" s="1116" customFormat="1" ht="15" x14ac:dyDescent="0.25">
      <c r="A248" s="1114"/>
      <c r="B248" s="1113" t="s">
        <v>2875</v>
      </c>
      <c r="C248" s="1114"/>
      <c r="D248" s="1113" t="s">
        <v>2876</v>
      </c>
      <c r="E248" s="1113" t="s">
        <v>12</v>
      </c>
      <c r="F248" s="1106"/>
      <c r="G248" s="1107"/>
      <c r="H248" s="1115"/>
    </row>
    <row r="249" spans="1:8" s="1116" customFormat="1" ht="15" x14ac:dyDescent="0.25">
      <c r="A249" s="1114"/>
      <c r="B249" s="1114"/>
      <c r="C249" s="1113" t="s">
        <v>2684</v>
      </c>
      <c r="D249" s="1113" t="s">
        <v>2877</v>
      </c>
      <c r="E249" s="1113" t="s">
        <v>12</v>
      </c>
      <c r="F249" s="1106"/>
      <c r="G249" s="1107"/>
      <c r="H249" s="1115"/>
    </row>
    <row r="250" spans="1:8" s="1116" customFormat="1" ht="15" x14ac:dyDescent="0.25">
      <c r="A250" s="1114"/>
      <c r="B250" s="1113" t="s">
        <v>2878</v>
      </c>
      <c r="C250" s="1114"/>
      <c r="D250" s="1113" t="s">
        <v>2757</v>
      </c>
      <c r="E250" s="1113" t="s">
        <v>12</v>
      </c>
      <c r="F250" s="1106"/>
      <c r="G250" s="1107"/>
      <c r="H250" s="1115"/>
    </row>
    <row r="251" spans="1:8" s="1116" customFormat="1" ht="15" x14ac:dyDescent="0.25">
      <c r="A251" s="1114"/>
      <c r="B251" s="1114"/>
      <c r="C251" s="1113" t="s">
        <v>2684</v>
      </c>
      <c r="D251" s="1113" t="s">
        <v>2758</v>
      </c>
      <c r="E251" s="1113" t="s">
        <v>12</v>
      </c>
      <c r="F251" s="1106"/>
      <c r="G251" s="1107"/>
      <c r="H251" s="1115"/>
    </row>
    <row r="252" spans="1:8" s="1116" customFormat="1" ht="15" x14ac:dyDescent="0.25">
      <c r="A252" s="1114"/>
      <c r="B252" s="1113" t="s">
        <v>2879</v>
      </c>
      <c r="C252" s="1114"/>
      <c r="D252" s="1113" t="s">
        <v>2760</v>
      </c>
      <c r="E252" s="1113" t="s">
        <v>12</v>
      </c>
      <c r="F252" s="1106"/>
      <c r="G252" s="1107"/>
      <c r="H252" s="1115"/>
    </row>
    <row r="253" spans="1:8" s="1116" customFormat="1" ht="15" x14ac:dyDescent="0.25">
      <c r="A253" s="1114"/>
      <c r="B253" s="1114"/>
      <c r="C253" s="1113" t="s">
        <v>2684</v>
      </c>
      <c r="D253" s="1113" t="s">
        <v>2761</v>
      </c>
      <c r="E253" s="1113" t="s">
        <v>12</v>
      </c>
      <c r="F253" s="1106"/>
      <c r="G253" s="1107"/>
      <c r="H253" s="1115"/>
    </row>
    <row r="254" spans="1:8" s="1116" customFormat="1" ht="15" x14ac:dyDescent="0.25">
      <c r="A254" s="1114"/>
      <c r="B254" s="1114" t="s">
        <v>2880</v>
      </c>
      <c r="C254" s="1113"/>
      <c r="D254" s="1113" t="s">
        <v>2881</v>
      </c>
      <c r="E254" s="1113" t="s">
        <v>12</v>
      </c>
      <c r="F254" s="1106"/>
      <c r="G254" s="1107"/>
      <c r="H254" s="1115"/>
    </row>
    <row r="255" spans="1:8" s="1116" customFormat="1" ht="15" x14ac:dyDescent="0.25">
      <c r="A255" s="1114"/>
      <c r="B255" s="1114"/>
      <c r="C255" s="1113" t="s">
        <v>2684</v>
      </c>
      <c r="D255" s="1113" t="s">
        <v>2882</v>
      </c>
      <c r="E255" s="1113" t="s">
        <v>12</v>
      </c>
      <c r="F255" s="1106"/>
      <c r="G255" s="1107"/>
      <c r="H255" s="1115"/>
    </row>
    <row r="256" spans="1:8" s="1116" customFormat="1" ht="15" x14ac:dyDescent="0.25">
      <c r="A256" s="1114"/>
      <c r="B256" s="1114" t="s">
        <v>2883</v>
      </c>
      <c r="C256" s="1113"/>
      <c r="D256" s="1113" t="s">
        <v>2766</v>
      </c>
      <c r="E256" s="1113" t="s">
        <v>12</v>
      </c>
      <c r="F256" s="1106"/>
      <c r="G256" s="1107"/>
      <c r="H256" s="1115"/>
    </row>
    <row r="257" spans="1:8" s="1116" customFormat="1" ht="15" x14ac:dyDescent="0.25">
      <c r="A257" s="1114"/>
      <c r="B257" s="1114"/>
      <c r="C257" s="1113" t="s">
        <v>2684</v>
      </c>
      <c r="D257" s="1113" t="s">
        <v>2884</v>
      </c>
      <c r="E257" s="1113" t="s">
        <v>12</v>
      </c>
      <c r="F257" s="1106"/>
      <c r="G257" s="1107"/>
      <c r="H257" s="1115"/>
    </row>
    <row r="258" spans="1:8" s="1116" customFormat="1" ht="15" x14ac:dyDescent="0.25">
      <c r="A258" s="1114"/>
      <c r="B258" s="1114" t="s">
        <v>2885</v>
      </c>
      <c r="C258" s="1113"/>
      <c r="D258" s="1113" t="s">
        <v>2886</v>
      </c>
      <c r="E258" s="1113" t="s">
        <v>12</v>
      </c>
      <c r="F258" s="1106"/>
      <c r="G258" s="1107"/>
      <c r="H258" s="1115"/>
    </row>
    <row r="259" spans="1:8" s="1116" customFormat="1" ht="15" x14ac:dyDescent="0.25">
      <c r="A259" s="1114"/>
      <c r="B259" s="1114"/>
      <c r="C259" s="1113" t="s">
        <v>2684</v>
      </c>
      <c r="D259" s="1113" t="s">
        <v>2887</v>
      </c>
      <c r="E259" s="1113" t="s">
        <v>12</v>
      </c>
      <c r="F259" s="1106"/>
      <c r="G259" s="1107"/>
      <c r="H259" s="1115"/>
    </row>
    <row r="260" spans="1:8" s="1116" customFormat="1" ht="15" x14ac:dyDescent="0.25">
      <c r="A260" s="1114"/>
      <c r="B260" s="1114" t="s">
        <v>2888</v>
      </c>
      <c r="C260" s="1113"/>
      <c r="D260" s="1113" t="s">
        <v>2889</v>
      </c>
      <c r="E260" s="1113" t="s">
        <v>12</v>
      </c>
      <c r="F260" s="1106"/>
      <c r="G260" s="1107"/>
      <c r="H260" s="1115"/>
    </row>
    <row r="261" spans="1:8" s="1116" customFormat="1" ht="15" x14ac:dyDescent="0.25">
      <c r="A261" s="1114"/>
      <c r="B261" s="1114"/>
      <c r="C261" s="1113" t="s">
        <v>2684</v>
      </c>
      <c r="D261" s="1113" t="s">
        <v>2890</v>
      </c>
      <c r="E261" s="1113" t="s">
        <v>12</v>
      </c>
      <c r="F261" s="1106"/>
      <c r="G261" s="1107"/>
      <c r="H261" s="1115"/>
    </row>
    <row r="262" spans="1:8" s="1116" customFormat="1" ht="15" x14ac:dyDescent="0.25">
      <c r="A262" s="1114"/>
      <c r="B262" s="1114" t="s">
        <v>2891</v>
      </c>
      <c r="C262" s="1113"/>
      <c r="D262" s="1113" t="s">
        <v>2892</v>
      </c>
      <c r="E262" s="1113" t="s">
        <v>12</v>
      </c>
      <c r="F262" s="1106"/>
      <c r="G262" s="1107"/>
      <c r="H262" s="1115"/>
    </row>
    <row r="263" spans="1:8" s="1116" customFormat="1" ht="15" x14ac:dyDescent="0.25">
      <c r="A263" s="1114"/>
      <c r="B263" s="1114"/>
      <c r="C263" s="1113" t="s">
        <v>2684</v>
      </c>
      <c r="D263" s="1113" t="s">
        <v>2893</v>
      </c>
      <c r="E263" s="1113" t="s">
        <v>12</v>
      </c>
      <c r="F263" s="1106"/>
      <c r="G263" s="1107"/>
      <c r="H263" s="1115"/>
    </row>
    <row r="264" spans="1:8" ht="15" x14ac:dyDescent="0.25">
      <c r="B264" s="1114" t="s">
        <v>2894</v>
      </c>
      <c r="C264" s="1113"/>
      <c r="D264" s="1113" t="s">
        <v>2797</v>
      </c>
      <c r="E264" s="1113" t="s">
        <v>12</v>
      </c>
    </row>
    <row r="265" spans="1:8" ht="15" x14ac:dyDescent="0.25">
      <c r="B265" s="1114"/>
      <c r="C265" s="1113" t="s">
        <v>2684</v>
      </c>
      <c r="D265" s="1113" t="s">
        <v>2895</v>
      </c>
      <c r="E265" s="1113" t="s">
        <v>12</v>
      </c>
    </row>
    <row r="266" spans="1:8" ht="15" x14ac:dyDescent="0.25">
      <c r="B266" s="1114" t="s">
        <v>2896</v>
      </c>
      <c r="C266" s="1113"/>
      <c r="D266" s="1113" t="s">
        <v>2897</v>
      </c>
      <c r="E266" s="1113" t="s">
        <v>12</v>
      </c>
    </row>
    <row r="267" spans="1:8" ht="15" x14ac:dyDescent="0.25">
      <c r="B267" s="1114"/>
      <c r="C267" s="1113" t="s">
        <v>2684</v>
      </c>
      <c r="D267" s="1113" t="s">
        <v>2834</v>
      </c>
      <c r="E267" s="1113" t="s">
        <v>12</v>
      </c>
    </row>
    <row r="268" spans="1:8" s="1116" customFormat="1" ht="15.75" thickBot="1" x14ac:dyDescent="0.3">
      <c r="A268" s="1113"/>
      <c r="B268" s="1113"/>
      <c r="C268" s="1113"/>
      <c r="D268" s="1113"/>
      <c r="E268" s="1113"/>
      <c r="F268" s="1106"/>
      <c r="G268" s="1107"/>
      <c r="H268" s="1115"/>
    </row>
    <row r="269" spans="1:8" s="1116" customFormat="1" ht="16.5" thickBot="1" x14ac:dyDescent="0.3">
      <c r="A269" s="1117" t="s">
        <v>2898</v>
      </c>
      <c r="B269" s="1118"/>
      <c r="C269" s="1118" t="s">
        <v>2899</v>
      </c>
      <c r="D269" s="1125"/>
      <c r="E269" s="1126"/>
      <c r="F269" s="1120"/>
      <c r="G269" s="1121"/>
      <c r="H269" s="1115"/>
    </row>
    <row r="270" spans="1:8" s="1116" customFormat="1" ht="15" x14ac:dyDescent="0.25">
      <c r="A270" s="1113"/>
      <c r="B270" s="1113"/>
      <c r="C270" s="1113"/>
      <c r="D270" s="1113"/>
      <c r="E270" s="1113"/>
      <c r="F270" s="1106"/>
      <c r="G270" s="1107"/>
      <c r="H270" s="1115"/>
    </row>
    <row r="271" spans="1:8" s="1109" customFormat="1" ht="14.25" x14ac:dyDescent="0.2">
      <c r="A271" s="1112" t="s">
        <v>2900</v>
      </c>
      <c r="B271" s="1104"/>
      <c r="C271" s="1104"/>
      <c r="D271" s="1112" t="s">
        <v>2901</v>
      </c>
      <c r="E271" s="1112" t="s">
        <v>12</v>
      </c>
      <c r="F271" s="1106"/>
      <c r="G271" s="1107"/>
      <c r="H271" s="1108"/>
    </row>
    <row r="272" spans="1:8" s="1116" customFormat="1" ht="15" x14ac:dyDescent="0.25">
      <c r="A272" s="1114"/>
      <c r="B272" s="1113" t="s">
        <v>2902</v>
      </c>
      <c r="C272" s="1114"/>
      <c r="D272" s="1113" t="s">
        <v>2681</v>
      </c>
      <c r="E272" s="1113" t="s">
        <v>12</v>
      </c>
      <c r="F272" s="1106"/>
      <c r="G272" s="1107"/>
      <c r="H272" s="1115"/>
    </row>
    <row r="273" spans="1:8" s="1116" customFormat="1" ht="15" x14ac:dyDescent="0.25">
      <c r="A273" s="1114"/>
      <c r="B273" s="1114"/>
      <c r="C273" s="1113" t="s">
        <v>2903</v>
      </c>
      <c r="D273" s="1113" t="s">
        <v>2904</v>
      </c>
      <c r="E273" s="1113" t="s">
        <v>12</v>
      </c>
      <c r="F273" s="1106"/>
      <c r="G273" s="1107"/>
      <c r="H273" s="1115"/>
    </row>
    <row r="274" spans="1:8" s="1116" customFormat="1" ht="15" x14ac:dyDescent="0.25">
      <c r="A274" s="1114"/>
      <c r="B274" s="1114"/>
      <c r="C274" s="1113" t="s">
        <v>2905</v>
      </c>
      <c r="D274" s="1113" t="s">
        <v>2906</v>
      </c>
      <c r="E274" s="1113" t="s">
        <v>12</v>
      </c>
      <c r="F274" s="1106"/>
      <c r="G274" s="1107"/>
      <c r="H274" s="1115"/>
    </row>
    <row r="275" spans="1:8" s="1116" customFormat="1" ht="15" x14ac:dyDescent="0.25">
      <c r="A275" s="1114"/>
      <c r="B275" s="1114"/>
      <c r="C275" s="1113" t="s">
        <v>2907</v>
      </c>
      <c r="D275" s="1113" t="s">
        <v>2908</v>
      </c>
      <c r="E275" s="1113" t="s">
        <v>12</v>
      </c>
      <c r="F275" s="1106"/>
      <c r="G275" s="1107"/>
      <c r="H275" s="1115"/>
    </row>
    <row r="276" spans="1:8" s="1116" customFormat="1" ht="15" x14ac:dyDescent="0.25">
      <c r="A276" s="1114"/>
      <c r="B276" s="1114"/>
      <c r="C276" s="1113" t="s">
        <v>2680</v>
      </c>
      <c r="D276" s="1113" t="s">
        <v>2909</v>
      </c>
      <c r="E276" s="1113" t="s">
        <v>12</v>
      </c>
      <c r="F276" s="1106"/>
      <c r="G276" s="1107"/>
      <c r="H276" s="1115"/>
    </row>
    <row r="277" spans="1:8" s="1116" customFormat="1" ht="15" x14ac:dyDescent="0.25">
      <c r="A277" s="1114"/>
      <c r="B277" s="1114"/>
      <c r="C277" s="1113" t="s">
        <v>2690</v>
      </c>
      <c r="D277" s="1113" t="s">
        <v>2910</v>
      </c>
      <c r="E277" s="1113" t="s">
        <v>12</v>
      </c>
      <c r="F277" s="1106"/>
      <c r="G277" s="1107"/>
      <c r="H277" s="1115"/>
    </row>
    <row r="278" spans="1:8" s="1116" customFormat="1" ht="15" x14ac:dyDescent="0.25">
      <c r="A278" s="1114"/>
      <c r="B278" s="1114"/>
      <c r="C278" s="1113" t="s">
        <v>2694</v>
      </c>
      <c r="D278" s="1113" t="s">
        <v>2911</v>
      </c>
      <c r="E278" s="1113" t="s">
        <v>12</v>
      </c>
      <c r="F278" s="1106"/>
      <c r="G278" s="1107"/>
      <c r="H278" s="1115"/>
    </row>
    <row r="279" spans="1:8" s="1116" customFormat="1" ht="15" x14ac:dyDescent="0.25">
      <c r="A279" s="1114"/>
      <c r="B279" s="1114"/>
      <c r="C279" s="1113" t="s">
        <v>2716</v>
      </c>
      <c r="D279" s="1113" t="s">
        <v>2912</v>
      </c>
      <c r="E279" s="1113" t="s">
        <v>12</v>
      </c>
      <c r="F279" s="1106"/>
      <c r="G279" s="1107"/>
      <c r="H279" s="1115"/>
    </row>
    <row r="280" spans="1:8" s="1116" customFormat="1" ht="15" x14ac:dyDescent="0.25">
      <c r="A280" s="1114"/>
      <c r="B280" s="1114"/>
      <c r="C280" s="1113" t="s">
        <v>2747</v>
      </c>
      <c r="D280" s="1113" t="s">
        <v>2913</v>
      </c>
      <c r="E280" s="1113" t="s">
        <v>12</v>
      </c>
      <c r="F280" s="1106"/>
      <c r="G280" s="1107"/>
      <c r="H280" s="1115"/>
    </row>
    <row r="281" spans="1:8" s="1116" customFormat="1" ht="15" x14ac:dyDescent="0.25">
      <c r="A281" s="1114"/>
      <c r="B281" s="1114"/>
      <c r="C281" s="1113" t="s">
        <v>2914</v>
      </c>
      <c r="D281" s="1113" t="s">
        <v>2915</v>
      </c>
      <c r="E281" s="1113" t="s">
        <v>12</v>
      </c>
      <c r="F281" s="1106"/>
      <c r="G281" s="1107"/>
      <c r="H281" s="1115"/>
    </row>
    <row r="282" spans="1:8" s="1116" customFormat="1" ht="15" x14ac:dyDescent="0.25">
      <c r="A282" s="1114"/>
      <c r="B282" s="1114"/>
      <c r="C282" s="1113" t="s">
        <v>2916</v>
      </c>
      <c r="D282" s="1113" t="s">
        <v>2917</v>
      </c>
      <c r="E282" s="1113" t="s">
        <v>12</v>
      </c>
      <c r="F282" s="1106"/>
      <c r="G282" s="1107"/>
      <c r="H282" s="1115"/>
    </row>
    <row r="283" spans="1:8" s="1116" customFormat="1" ht="15" x14ac:dyDescent="0.25">
      <c r="A283" s="1114"/>
      <c r="B283" s="1114"/>
      <c r="C283" s="1113" t="s">
        <v>2918</v>
      </c>
      <c r="D283" s="1113" t="s">
        <v>2919</v>
      </c>
      <c r="E283" s="1113" t="s">
        <v>12</v>
      </c>
      <c r="F283" s="1106"/>
      <c r="G283" s="1107"/>
      <c r="H283" s="1115"/>
    </row>
    <row r="284" spans="1:8" s="1116" customFormat="1" ht="15" x14ac:dyDescent="0.25">
      <c r="A284" s="1114"/>
      <c r="B284" s="1114"/>
      <c r="C284" s="1113" t="s">
        <v>2920</v>
      </c>
      <c r="D284" s="1113" t="s">
        <v>2921</v>
      </c>
      <c r="E284" s="1113" t="s">
        <v>12</v>
      </c>
      <c r="F284" s="1106"/>
      <c r="G284" s="1107"/>
      <c r="H284" s="1115"/>
    </row>
    <row r="285" spans="1:8" s="1116" customFormat="1" ht="15" x14ac:dyDescent="0.25">
      <c r="A285" s="1114"/>
      <c r="B285" s="1114"/>
      <c r="C285" s="1113" t="s">
        <v>2922</v>
      </c>
      <c r="D285" s="1113" t="s">
        <v>2923</v>
      </c>
      <c r="E285" s="1113" t="s">
        <v>12</v>
      </c>
      <c r="F285" s="1106"/>
      <c r="G285" s="1107"/>
      <c r="H285" s="1115"/>
    </row>
    <row r="286" spans="1:8" s="1116" customFormat="1" ht="15" x14ac:dyDescent="0.25">
      <c r="A286" s="1114"/>
      <c r="B286" s="1114"/>
      <c r="C286" s="1113" t="s">
        <v>2924</v>
      </c>
      <c r="D286" s="1113" t="s">
        <v>2925</v>
      </c>
      <c r="E286" s="1113" t="s">
        <v>12</v>
      </c>
      <c r="F286" s="1106"/>
      <c r="G286" s="1107"/>
      <c r="H286" s="1115"/>
    </row>
    <row r="287" spans="1:8" s="1116" customFormat="1" ht="15" x14ac:dyDescent="0.25">
      <c r="A287" s="1113" t="s">
        <v>2670</v>
      </c>
      <c r="B287" s="1113"/>
      <c r="C287" s="1113"/>
      <c r="D287" s="1098" t="s">
        <v>2642</v>
      </c>
      <c r="E287" s="1114">
        <v>6</v>
      </c>
      <c r="F287" s="1106"/>
      <c r="G287" s="1107"/>
      <c r="H287" s="1115"/>
    </row>
    <row r="288" spans="1:8" s="1116" customFormat="1" ht="15" x14ac:dyDescent="0.25">
      <c r="A288" s="1113" t="s">
        <v>2671</v>
      </c>
      <c r="B288" s="1113"/>
      <c r="C288" s="1113"/>
      <c r="D288" s="1112" t="s">
        <v>2651</v>
      </c>
      <c r="E288" s="1114"/>
      <c r="F288" s="1106"/>
      <c r="G288" s="1107"/>
      <c r="H288" s="1115"/>
    </row>
    <row r="289" spans="1:8" s="1116" customFormat="1" ht="15" x14ac:dyDescent="0.25">
      <c r="A289" s="1112" t="s">
        <v>2672</v>
      </c>
      <c r="B289" s="1112" t="s">
        <v>2673</v>
      </c>
      <c r="C289" s="1112" t="s">
        <v>2674</v>
      </c>
      <c r="D289" s="1114"/>
      <c r="E289" s="1114"/>
      <c r="F289" s="1106"/>
      <c r="G289" s="1107"/>
      <c r="H289" s="1115"/>
    </row>
    <row r="290" spans="1:8" s="1116" customFormat="1" ht="15" x14ac:dyDescent="0.25">
      <c r="A290" s="1113" t="s">
        <v>2675</v>
      </c>
      <c r="B290" s="1113" t="s">
        <v>2676</v>
      </c>
      <c r="C290" s="1113" t="s">
        <v>2675</v>
      </c>
      <c r="D290" s="1113" t="s">
        <v>2649</v>
      </c>
      <c r="E290" s="1113" t="s">
        <v>2677</v>
      </c>
      <c r="F290" s="1106"/>
      <c r="G290" s="1107"/>
      <c r="H290" s="1115"/>
    </row>
    <row r="291" spans="1:8" s="1116" customFormat="1" ht="15" x14ac:dyDescent="0.25">
      <c r="A291" s="1113"/>
      <c r="B291" s="1114" t="s">
        <v>2926</v>
      </c>
      <c r="C291" s="1113"/>
      <c r="D291" s="1113" t="s">
        <v>2691</v>
      </c>
      <c r="E291" s="1113" t="s">
        <v>12</v>
      </c>
      <c r="F291" s="1106"/>
      <c r="G291" s="1107"/>
      <c r="H291" s="1115"/>
    </row>
    <row r="292" spans="1:8" s="1116" customFormat="1" ht="15" x14ac:dyDescent="0.25">
      <c r="A292" s="1113"/>
      <c r="B292" s="1114"/>
      <c r="C292" s="1113" t="s">
        <v>2903</v>
      </c>
      <c r="D292" s="1113" t="s">
        <v>2904</v>
      </c>
      <c r="E292" s="1113" t="s">
        <v>12</v>
      </c>
      <c r="F292" s="1106"/>
      <c r="G292" s="1107"/>
      <c r="H292" s="1115"/>
    </row>
    <row r="293" spans="1:8" s="1116" customFormat="1" ht="15" x14ac:dyDescent="0.25">
      <c r="A293" s="1113"/>
      <c r="B293" s="1114"/>
      <c r="C293" s="1113" t="s">
        <v>2905</v>
      </c>
      <c r="D293" s="1113" t="s">
        <v>2906</v>
      </c>
      <c r="E293" s="1113" t="s">
        <v>12</v>
      </c>
      <c r="F293" s="1106"/>
      <c r="G293" s="1107"/>
      <c r="H293" s="1115"/>
    </row>
    <row r="294" spans="1:8" s="1116" customFormat="1" ht="15" x14ac:dyDescent="0.25">
      <c r="A294" s="1113"/>
      <c r="B294" s="1114"/>
      <c r="C294" s="1113" t="s">
        <v>2907</v>
      </c>
      <c r="D294" s="1113" t="s">
        <v>2908</v>
      </c>
      <c r="E294" s="1113" t="s">
        <v>12</v>
      </c>
      <c r="F294" s="1106"/>
      <c r="G294" s="1107"/>
      <c r="H294" s="1115"/>
    </row>
    <row r="295" spans="1:8" s="1116" customFormat="1" ht="15" x14ac:dyDescent="0.25">
      <c r="A295" s="1113"/>
      <c r="B295" s="1114"/>
      <c r="C295" s="1113" t="s">
        <v>2680</v>
      </c>
      <c r="D295" s="1113" t="s">
        <v>2909</v>
      </c>
      <c r="E295" s="1113" t="s">
        <v>12</v>
      </c>
      <c r="F295" s="1106"/>
      <c r="G295" s="1107"/>
      <c r="H295" s="1115"/>
    </row>
    <row r="296" spans="1:8" s="1116" customFormat="1" ht="15" x14ac:dyDescent="0.25">
      <c r="A296" s="1113"/>
      <c r="B296" s="1114"/>
      <c r="C296" s="1113" t="s">
        <v>2690</v>
      </c>
      <c r="D296" s="1113" t="s">
        <v>2910</v>
      </c>
      <c r="E296" s="1113" t="s">
        <v>12</v>
      </c>
      <c r="F296" s="1106"/>
      <c r="G296" s="1107"/>
      <c r="H296" s="1115"/>
    </row>
    <row r="297" spans="1:8" s="1116" customFormat="1" ht="15" x14ac:dyDescent="0.25">
      <c r="A297" s="1113"/>
      <c r="B297" s="1114"/>
      <c r="C297" s="1113" t="s">
        <v>2694</v>
      </c>
      <c r="D297" s="1113" t="s">
        <v>2911</v>
      </c>
      <c r="E297" s="1113" t="s">
        <v>12</v>
      </c>
      <c r="F297" s="1106"/>
      <c r="G297" s="1107"/>
      <c r="H297" s="1115"/>
    </row>
    <row r="298" spans="1:8" s="1116" customFormat="1" ht="15" x14ac:dyDescent="0.25">
      <c r="A298" s="1113"/>
      <c r="B298" s="1114"/>
      <c r="C298" s="1113" t="s">
        <v>2927</v>
      </c>
      <c r="D298" s="1113" t="s">
        <v>2928</v>
      </c>
      <c r="E298" s="1113" t="s">
        <v>12</v>
      </c>
      <c r="F298" s="1106"/>
      <c r="G298" s="1107"/>
      <c r="H298" s="1115"/>
    </row>
    <row r="299" spans="1:8" s="1116" customFormat="1" ht="15" x14ac:dyDescent="0.25">
      <c r="A299" s="1113"/>
      <c r="B299" s="1114"/>
      <c r="C299" s="1113" t="s">
        <v>2716</v>
      </c>
      <c r="D299" s="1113" t="s">
        <v>2912</v>
      </c>
      <c r="E299" s="1113" t="s">
        <v>12</v>
      </c>
      <c r="F299" s="1106"/>
      <c r="G299" s="1107"/>
      <c r="H299" s="1115"/>
    </row>
    <row r="300" spans="1:8" s="1116" customFormat="1" ht="15" x14ac:dyDescent="0.25">
      <c r="A300" s="1113"/>
      <c r="B300" s="1114"/>
      <c r="C300" s="1113" t="s">
        <v>2747</v>
      </c>
      <c r="D300" s="1113" t="s">
        <v>2913</v>
      </c>
      <c r="E300" s="1113" t="s">
        <v>12</v>
      </c>
      <c r="F300" s="1106"/>
      <c r="G300" s="1107"/>
      <c r="H300" s="1115"/>
    </row>
    <row r="301" spans="1:8" s="1116" customFormat="1" ht="15" x14ac:dyDescent="0.25">
      <c r="A301" s="1114"/>
      <c r="B301" s="1114"/>
      <c r="C301" s="1113" t="s">
        <v>2914</v>
      </c>
      <c r="D301" s="1113" t="s">
        <v>2915</v>
      </c>
      <c r="E301" s="1113" t="s">
        <v>12</v>
      </c>
      <c r="F301" s="1106"/>
      <c r="G301" s="1107"/>
      <c r="H301" s="1115"/>
    </row>
    <row r="302" spans="1:8" s="1116" customFormat="1" ht="15" x14ac:dyDescent="0.25">
      <c r="A302" s="1114"/>
      <c r="B302" s="1114"/>
      <c r="C302" s="1113" t="s">
        <v>2916</v>
      </c>
      <c r="D302" s="1113" t="s">
        <v>2917</v>
      </c>
      <c r="E302" s="1113" t="s">
        <v>12</v>
      </c>
      <c r="F302" s="1106"/>
      <c r="G302" s="1107"/>
      <c r="H302" s="1115"/>
    </row>
    <row r="303" spans="1:8" s="1116" customFormat="1" ht="15" x14ac:dyDescent="0.25">
      <c r="A303" s="1114"/>
      <c r="B303" s="1114"/>
      <c r="C303" s="1113" t="s">
        <v>2918</v>
      </c>
      <c r="D303" s="1113" t="s">
        <v>2919</v>
      </c>
      <c r="E303" s="1113" t="s">
        <v>12</v>
      </c>
      <c r="F303" s="1106"/>
      <c r="G303" s="1107"/>
      <c r="H303" s="1115"/>
    </row>
    <row r="304" spans="1:8" s="1116" customFormat="1" ht="15" x14ac:dyDescent="0.25">
      <c r="A304" s="1114"/>
      <c r="B304" s="1114"/>
      <c r="C304" s="1113" t="s">
        <v>2920</v>
      </c>
      <c r="D304" s="1113" t="s">
        <v>2929</v>
      </c>
      <c r="E304" s="1113" t="s">
        <v>12</v>
      </c>
      <c r="F304" s="1106"/>
      <c r="G304" s="1107"/>
      <c r="H304" s="1115"/>
    </row>
    <row r="305" spans="1:8" s="1116" customFormat="1" ht="15" x14ac:dyDescent="0.25">
      <c r="A305" s="1114"/>
      <c r="B305" s="1114"/>
      <c r="C305" s="1113" t="s">
        <v>2922</v>
      </c>
      <c r="D305" s="1113" t="s">
        <v>2930</v>
      </c>
      <c r="E305" s="1113" t="s">
        <v>12</v>
      </c>
      <c r="F305" s="1106"/>
      <c r="G305" s="1107"/>
      <c r="H305" s="1115"/>
    </row>
    <row r="306" spans="1:8" s="1116" customFormat="1" ht="15" x14ac:dyDescent="0.25">
      <c r="A306" s="1114"/>
      <c r="B306" s="1114"/>
      <c r="C306" s="1113" t="s">
        <v>2924</v>
      </c>
      <c r="D306" s="1113" t="s">
        <v>2925</v>
      </c>
      <c r="E306" s="1113" t="s">
        <v>12</v>
      </c>
      <c r="F306" s="1106"/>
      <c r="G306" s="1107"/>
      <c r="H306" s="1115"/>
    </row>
    <row r="307" spans="1:8" s="1116" customFormat="1" ht="15" x14ac:dyDescent="0.25">
      <c r="A307" s="1114"/>
      <c r="B307" s="1114" t="s">
        <v>2931</v>
      </c>
      <c r="C307" s="1113"/>
      <c r="D307" s="1113" t="s">
        <v>2695</v>
      </c>
      <c r="E307" s="1113" t="s">
        <v>12</v>
      </c>
      <c r="F307" s="1106"/>
      <c r="G307" s="1107"/>
      <c r="H307" s="1115"/>
    </row>
    <row r="308" spans="1:8" s="1116" customFormat="1" ht="15" x14ac:dyDescent="0.25">
      <c r="A308" s="1114"/>
      <c r="B308" s="1114"/>
      <c r="C308" s="1113" t="s">
        <v>2903</v>
      </c>
      <c r="D308" s="1113" t="s">
        <v>2904</v>
      </c>
      <c r="E308" s="1113" t="s">
        <v>12</v>
      </c>
      <c r="F308" s="1106"/>
      <c r="G308" s="1107"/>
      <c r="H308" s="1115"/>
    </row>
    <row r="309" spans="1:8" s="1116" customFormat="1" ht="15" x14ac:dyDescent="0.25">
      <c r="A309" s="1114"/>
      <c r="B309" s="1114"/>
      <c r="C309" s="1113" t="s">
        <v>2905</v>
      </c>
      <c r="D309" s="1113" t="s">
        <v>2906</v>
      </c>
      <c r="E309" s="1113" t="s">
        <v>12</v>
      </c>
      <c r="F309" s="1106"/>
      <c r="G309" s="1107"/>
      <c r="H309" s="1115"/>
    </row>
    <row r="310" spans="1:8" s="1116" customFormat="1" ht="15" x14ac:dyDescent="0.25">
      <c r="A310" s="1114"/>
      <c r="B310" s="1114"/>
      <c r="C310" s="1113" t="s">
        <v>2907</v>
      </c>
      <c r="D310" s="1113" t="s">
        <v>2908</v>
      </c>
      <c r="E310" s="1113" t="s">
        <v>12</v>
      </c>
      <c r="F310" s="1106"/>
      <c r="G310" s="1107"/>
      <c r="H310" s="1115"/>
    </row>
    <row r="311" spans="1:8" s="1116" customFormat="1" ht="15" x14ac:dyDescent="0.25">
      <c r="A311" s="1114"/>
      <c r="B311" s="1114"/>
      <c r="C311" s="1113" t="s">
        <v>2680</v>
      </c>
      <c r="D311" s="1113" t="s">
        <v>2909</v>
      </c>
      <c r="E311" s="1113" t="s">
        <v>12</v>
      </c>
      <c r="F311" s="1106"/>
      <c r="G311" s="1107"/>
      <c r="H311" s="1115"/>
    </row>
    <row r="312" spans="1:8" s="1116" customFormat="1" ht="15" x14ac:dyDescent="0.25">
      <c r="A312" s="1114"/>
      <c r="B312" s="1114"/>
      <c r="C312" s="1113" t="s">
        <v>2690</v>
      </c>
      <c r="D312" s="1113" t="s">
        <v>2910</v>
      </c>
      <c r="E312" s="1113" t="s">
        <v>12</v>
      </c>
      <c r="F312" s="1106"/>
      <c r="G312" s="1107"/>
      <c r="H312" s="1115"/>
    </row>
    <row r="313" spans="1:8" s="1116" customFormat="1" ht="15" x14ac:dyDescent="0.25">
      <c r="A313" s="1114"/>
      <c r="B313" s="1114"/>
      <c r="C313" s="1113" t="s">
        <v>2694</v>
      </c>
      <c r="D313" s="1113" t="s">
        <v>2911</v>
      </c>
      <c r="E313" s="1113" t="s">
        <v>12</v>
      </c>
      <c r="F313" s="1106"/>
      <c r="G313" s="1107"/>
      <c r="H313" s="1115"/>
    </row>
    <row r="314" spans="1:8" s="1116" customFormat="1" ht="15" x14ac:dyDescent="0.25">
      <c r="A314" s="1114"/>
      <c r="B314" s="1114"/>
      <c r="C314" s="1113" t="s">
        <v>2716</v>
      </c>
      <c r="D314" s="1113" t="s">
        <v>2912</v>
      </c>
      <c r="E314" s="1113" t="s">
        <v>12</v>
      </c>
      <c r="F314" s="1106"/>
      <c r="G314" s="1107"/>
      <c r="H314" s="1115"/>
    </row>
    <row r="315" spans="1:8" s="1116" customFormat="1" ht="15" x14ac:dyDescent="0.25">
      <c r="A315" s="1114"/>
      <c r="B315" s="1114"/>
      <c r="C315" s="1113" t="s">
        <v>2747</v>
      </c>
      <c r="D315" s="1113" t="s">
        <v>2932</v>
      </c>
      <c r="E315" s="1113" t="s">
        <v>12</v>
      </c>
      <c r="F315" s="1106"/>
      <c r="G315" s="1107"/>
      <c r="H315" s="1115"/>
    </row>
    <row r="316" spans="1:8" s="1116" customFormat="1" ht="15" x14ac:dyDescent="0.25">
      <c r="A316" s="1114"/>
      <c r="B316" s="1114"/>
      <c r="C316" s="1113" t="s">
        <v>2914</v>
      </c>
      <c r="D316" s="1113" t="s">
        <v>2915</v>
      </c>
      <c r="E316" s="1113" t="s">
        <v>12</v>
      </c>
      <c r="F316" s="1106"/>
      <c r="G316" s="1107"/>
      <c r="H316" s="1115"/>
    </row>
    <row r="317" spans="1:8" s="1116" customFormat="1" ht="15" x14ac:dyDescent="0.25">
      <c r="A317" s="1114"/>
      <c r="B317" s="1114"/>
      <c r="C317" s="1113" t="s">
        <v>2916</v>
      </c>
      <c r="D317" s="1113" t="s">
        <v>2917</v>
      </c>
      <c r="E317" s="1113" t="s">
        <v>12</v>
      </c>
      <c r="F317" s="1106"/>
      <c r="G317" s="1107"/>
      <c r="H317" s="1115"/>
    </row>
    <row r="318" spans="1:8" s="1116" customFormat="1" ht="15" x14ac:dyDescent="0.25">
      <c r="A318" s="1114"/>
      <c r="B318" s="1114"/>
      <c r="C318" s="1113" t="s">
        <v>2918</v>
      </c>
      <c r="D318" s="1113" t="s">
        <v>2933</v>
      </c>
      <c r="E318" s="1113" t="s">
        <v>12</v>
      </c>
      <c r="F318" s="1106"/>
      <c r="G318" s="1107"/>
      <c r="H318" s="1115"/>
    </row>
    <row r="319" spans="1:8" s="1116" customFormat="1" ht="15" x14ac:dyDescent="0.25">
      <c r="A319" s="1114"/>
      <c r="B319" s="1114"/>
      <c r="C319" s="1113" t="s">
        <v>2920</v>
      </c>
      <c r="D319" s="1113" t="s">
        <v>2929</v>
      </c>
      <c r="E319" s="1113" t="s">
        <v>12</v>
      </c>
      <c r="F319" s="1106"/>
      <c r="G319" s="1107"/>
      <c r="H319" s="1115"/>
    </row>
    <row r="320" spans="1:8" s="1116" customFormat="1" ht="15" x14ac:dyDescent="0.25">
      <c r="A320" s="1114"/>
      <c r="B320" s="1114"/>
      <c r="C320" s="1113" t="s">
        <v>2922</v>
      </c>
      <c r="D320" s="1113" t="s">
        <v>2930</v>
      </c>
      <c r="E320" s="1113" t="s">
        <v>12</v>
      </c>
      <c r="F320" s="1106"/>
      <c r="G320" s="1107"/>
      <c r="H320" s="1115"/>
    </row>
    <row r="321" spans="1:8" s="1116" customFormat="1" ht="15" x14ac:dyDescent="0.25">
      <c r="A321" s="1114"/>
      <c r="B321" s="1114"/>
      <c r="C321" s="1113" t="s">
        <v>2924</v>
      </c>
      <c r="D321" s="1113" t="s">
        <v>2925</v>
      </c>
      <c r="E321" s="1113" t="s">
        <v>12</v>
      </c>
      <c r="F321" s="1106"/>
      <c r="G321" s="1107"/>
      <c r="H321" s="1115"/>
    </row>
    <row r="322" spans="1:8" s="1116" customFormat="1" ht="15" x14ac:dyDescent="0.25">
      <c r="A322" s="1114"/>
      <c r="B322" s="1114" t="s">
        <v>2934</v>
      </c>
      <c r="C322" s="1113"/>
      <c r="D322" s="1113" t="s">
        <v>2699</v>
      </c>
      <c r="E322" s="1113" t="s">
        <v>12</v>
      </c>
      <c r="F322" s="1106"/>
      <c r="G322" s="1107"/>
      <c r="H322" s="1115"/>
    </row>
    <row r="323" spans="1:8" s="1116" customFormat="1" ht="15" x14ac:dyDescent="0.25">
      <c r="A323" s="1114"/>
      <c r="B323" s="1114"/>
      <c r="C323" s="1113" t="s">
        <v>2903</v>
      </c>
      <c r="D323" s="1113" t="s">
        <v>2904</v>
      </c>
      <c r="E323" s="1113" t="s">
        <v>12</v>
      </c>
      <c r="F323" s="1106"/>
      <c r="G323" s="1107"/>
      <c r="H323" s="1115"/>
    </row>
    <row r="324" spans="1:8" s="1116" customFormat="1" ht="15" x14ac:dyDescent="0.25">
      <c r="A324" s="1114"/>
      <c r="B324" s="1114"/>
      <c r="C324" s="1113" t="s">
        <v>2905</v>
      </c>
      <c r="D324" s="1113" t="s">
        <v>2906</v>
      </c>
      <c r="E324" s="1113" t="s">
        <v>12</v>
      </c>
      <c r="F324" s="1106"/>
      <c r="G324" s="1107"/>
      <c r="H324" s="1115"/>
    </row>
    <row r="325" spans="1:8" s="1116" customFormat="1" ht="15" x14ac:dyDescent="0.25">
      <c r="A325" s="1114"/>
      <c r="B325" s="1114"/>
      <c r="C325" s="1113" t="s">
        <v>2907</v>
      </c>
      <c r="D325" s="1113" t="s">
        <v>2908</v>
      </c>
      <c r="E325" s="1113" t="s">
        <v>12</v>
      </c>
      <c r="F325" s="1106"/>
      <c r="G325" s="1107"/>
      <c r="H325" s="1115"/>
    </row>
    <row r="326" spans="1:8" s="1116" customFormat="1" ht="15" x14ac:dyDescent="0.25">
      <c r="A326" s="1114"/>
      <c r="B326" s="1114"/>
      <c r="C326" s="1113" t="s">
        <v>2680</v>
      </c>
      <c r="D326" s="1113" t="s">
        <v>2909</v>
      </c>
      <c r="E326" s="1113" t="s">
        <v>12</v>
      </c>
      <c r="F326" s="1106"/>
      <c r="G326" s="1107"/>
      <c r="H326" s="1115"/>
    </row>
    <row r="327" spans="1:8" s="1116" customFormat="1" ht="15" x14ac:dyDescent="0.25">
      <c r="A327" s="1114"/>
      <c r="B327" s="1114"/>
      <c r="C327" s="1113" t="s">
        <v>2690</v>
      </c>
      <c r="D327" s="1113" t="s">
        <v>2910</v>
      </c>
      <c r="E327" s="1113" t="s">
        <v>12</v>
      </c>
      <c r="F327" s="1106"/>
      <c r="G327" s="1107"/>
      <c r="H327" s="1115"/>
    </row>
    <row r="328" spans="1:8" s="1116" customFormat="1" ht="15" x14ac:dyDescent="0.25">
      <c r="A328" s="1114"/>
      <c r="B328" s="1114"/>
      <c r="C328" s="1113" t="s">
        <v>2694</v>
      </c>
      <c r="D328" s="1113" t="s">
        <v>2911</v>
      </c>
      <c r="E328" s="1113" t="s">
        <v>12</v>
      </c>
      <c r="F328" s="1106"/>
      <c r="G328" s="1107"/>
      <c r="H328" s="1115"/>
    </row>
    <row r="329" spans="1:8" s="1116" customFormat="1" ht="15" x14ac:dyDescent="0.25">
      <c r="A329" s="1114"/>
      <c r="B329" s="1114"/>
      <c r="C329" s="1113" t="s">
        <v>2716</v>
      </c>
      <c r="D329" s="1113" t="s">
        <v>2912</v>
      </c>
      <c r="E329" s="1113" t="s">
        <v>12</v>
      </c>
      <c r="F329" s="1106"/>
      <c r="G329" s="1107"/>
      <c r="H329" s="1115"/>
    </row>
    <row r="330" spans="1:8" s="1116" customFormat="1" ht="15" x14ac:dyDescent="0.25">
      <c r="A330" s="1114"/>
      <c r="B330" s="1114"/>
      <c r="C330" s="1113" t="s">
        <v>2747</v>
      </c>
      <c r="D330" s="1113" t="s">
        <v>2913</v>
      </c>
      <c r="E330" s="1113" t="s">
        <v>12</v>
      </c>
      <c r="F330" s="1106"/>
      <c r="G330" s="1107"/>
      <c r="H330" s="1115"/>
    </row>
    <row r="331" spans="1:8" s="1116" customFormat="1" ht="15" x14ac:dyDescent="0.25">
      <c r="A331" s="1114"/>
      <c r="B331" s="1114"/>
      <c r="C331" s="1113" t="s">
        <v>2914</v>
      </c>
      <c r="D331" s="1113" t="s">
        <v>2915</v>
      </c>
      <c r="E331" s="1113" t="s">
        <v>12</v>
      </c>
      <c r="F331" s="1106"/>
      <c r="G331" s="1107"/>
      <c r="H331" s="1115"/>
    </row>
    <row r="332" spans="1:8" s="1116" customFormat="1" ht="15" x14ac:dyDescent="0.25">
      <c r="A332" s="1114"/>
      <c r="B332" s="1114"/>
      <c r="C332" s="1113" t="s">
        <v>2916</v>
      </c>
      <c r="D332" s="1113" t="s">
        <v>2917</v>
      </c>
      <c r="E332" s="1113" t="s">
        <v>12</v>
      </c>
      <c r="F332" s="1106"/>
      <c r="G332" s="1107"/>
      <c r="H332" s="1115"/>
    </row>
    <row r="333" spans="1:8" s="1116" customFormat="1" ht="15" x14ac:dyDescent="0.25">
      <c r="A333" s="1114"/>
      <c r="B333" s="1114"/>
      <c r="C333" s="1113" t="s">
        <v>2918</v>
      </c>
      <c r="D333" s="1113" t="s">
        <v>2919</v>
      </c>
      <c r="E333" s="1113" t="s">
        <v>12</v>
      </c>
      <c r="F333" s="1106"/>
      <c r="G333" s="1107"/>
      <c r="H333" s="1115"/>
    </row>
    <row r="334" spans="1:8" s="1116" customFormat="1" ht="15" x14ac:dyDescent="0.25">
      <c r="A334" s="1113"/>
      <c r="B334" s="1114"/>
      <c r="C334" s="1113" t="s">
        <v>2920</v>
      </c>
      <c r="D334" s="1113" t="s">
        <v>2929</v>
      </c>
      <c r="E334" s="1113" t="s">
        <v>12</v>
      </c>
      <c r="F334" s="1106"/>
      <c r="G334" s="1107"/>
      <c r="H334" s="1115"/>
    </row>
    <row r="335" spans="1:8" s="1116" customFormat="1" ht="15" x14ac:dyDescent="0.25">
      <c r="A335" s="1113"/>
      <c r="B335" s="1114"/>
      <c r="C335" s="1113" t="s">
        <v>2922</v>
      </c>
      <c r="D335" s="1113" t="s">
        <v>2930</v>
      </c>
      <c r="E335" s="1113" t="s">
        <v>12</v>
      </c>
      <c r="F335" s="1106"/>
      <c r="G335" s="1107"/>
      <c r="H335" s="1115"/>
    </row>
    <row r="336" spans="1:8" s="1116" customFormat="1" ht="15" x14ac:dyDescent="0.25">
      <c r="A336" s="1113"/>
      <c r="B336" s="1114"/>
      <c r="C336" s="1113" t="s">
        <v>2924</v>
      </c>
      <c r="D336" s="1113" t="s">
        <v>2925</v>
      </c>
      <c r="E336" s="1113" t="s">
        <v>12</v>
      </c>
      <c r="F336" s="1106"/>
      <c r="G336" s="1107"/>
      <c r="H336" s="1115"/>
    </row>
    <row r="337" spans="1:8" s="1116" customFormat="1" ht="15" x14ac:dyDescent="0.25">
      <c r="A337" s="1113"/>
      <c r="B337" s="1114"/>
      <c r="C337" s="1113"/>
      <c r="D337" s="1113"/>
      <c r="E337" s="1113"/>
      <c r="F337" s="1106"/>
      <c r="G337" s="1107"/>
      <c r="H337" s="1115"/>
    </row>
    <row r="338" spans="1:8" s="1116" customFormat="1" ht="15" x14ac:dyDescent="0.25">
      <c r="A338" s="1113"/>
      <c r="B338" s="1114"/>
      <c r="C338" s="1113"/>
      <c r="D338" s="1113"/>
      <c r="E338" s="1113"/>
      <c r="F338" s="1106"/>
      <c r="G338" s="1107"/>
      <c r="H338" s="1115"/>
    </row>
    <row r="339" spans="1:8" s="1116" customFormat="1" ht="15" x14ac:dyDescent="0.25">
      <c r="A339" s="1113"/>
      <c r="B339" s="1114"/>
      <c r="C339" s="1113"/>
      <c r="D339" s="1113"/>
      <c r="E339" s="1113"/>
      <c r="F339" s="1106"/>
      <c r="G339" s="1107"/>
      <c r="H339" s="1115"/>
    </row>
    <row r="340" spans="1:8" s="1116" customFormat="1" ht="15" x14ac:dyDescent="0.25">
      <c r="A340" s="1114"/>
      <c r="F340" s="1106"/>
      <c r="G340" s="1107"/>
      <c r="H340" s="1115"/>
    </row>
    <row r="341" spans="1:8" s="1116" customFormat="1" ht="15" x14ac:dyDescent="0.25">
      <c r="A341" s="1113" t="s">
        <v>2670</v>
      </c>
      <c r="B341" s="1113"/>
      <c r="C341" s="1113"/>
      <c r="D341" s="1098" t="s">
        <v>2642</v>
      </c>
      <c r="E341" s="1114">
        <v>7</v>
      </c>
      <c r="F341" s="1106"/>
      <c r="G341" s="1107"/>
      <c r="H341" s="1115"/>
    </row>
    <row r="342" spans="1:8" s="1116" customFormat="1" ht="15" x14ac:dyDescent="0.25">
      <c r="A342" s="1113" t="s">
        <v>2671</v>
      </c>
      <c r="B342" s="1113"/>
      <c r="C342" s="1113"/>
      <c r="D342" s="1112" t="s">
        <v>2651</v>
      </c>
      <c r="E342" s="1114"/>
      <c r="F342" s="1106"/>
      <c r="G342" s="1107"/>
      <c r="H342" s="1115"/>
    </row>
    <row r="343" spans="1:8" s="1116" customFormat="1" ht="15" x14ac:dyDescent="0.25">
      <c r="A343" s="1112" t="s">
        <v>2672</v>
      </c>
      <c r="B343" s="1112" t="s">
        <v>2673</v>
      </c>
      <c r="C343" s="1112" t="s">
        <v>2674</v>
      </c>
      <c r="D343" s="1114"/>
      <c r="E343" s="1114"/>
      <c r="F343" s="1106"/>
      <c r="G343" s="1107"/>
      <c r="H343" s="1115"/>
    </row>
    <row r="344" spans="1:8" s="1116" customFormat="1" ht="15" x14ac:dyDescent="0.25">
      <c r="A344" s="1113" t="s">
        <v>2675</v>
      </c>
      <c r="B344" s="1113" t="s">
        <v>2676</v>
      </c>
      <c r="C344" s="1113" t="s">
        <v>2675</v>
      </c>
      <c r="D344" s="1113" t="s">
        <v>2649</v>
      </c>
      <c r="E344" s="1113" t="s">
        <v>2677</v>
      </c>
      <c r="F344" s="1106"/>
      <c r="G344" s="1107"/>
      <c r="H344" s="1115"/>
    </row>
    <row r="345" spans="1:8" s="1116" customFormat="1" ht="15" x14ac:dyDescent="0.25">
      <c r="A345" s="1113"/>
      <c r="B345" s="1114" t="s">
        <v>2935</v>
      </c>
      <c r="C345" s="1113"/>
      <c r="D345" s="1113" t="s">
        <v>2936</v>
      </c>
      <c r="E345" s="1113" t="s">
        <v>12</v>
      </c>
      <c r="F345" s="1106"/>
      <c r="G345" s="1107"/>
      <c r="H345" s="1115"/>
    </row>
    <row r="346" spans="1:8" s="1116" customFormat="1" ht="15" x14ac:dyDescent="0.25">
      <c r="A346" s="1113"/>
      <c r="B346" s="1114"/>
      <c r="C346" s="1113" t="s">
        <v>2903</v>
      </c>
      <c r="D346" s="1113" t="s">
        <v>2904</v>
      </c>
      <c r="E346" s="1113" t="s">
        <v>12</v>
      </c>
      <c r="F346" s="1106"/>
      <c r="G346" s="1107"/>
      <c r="H346" s="1115"/>
    </row>
    <row r="347" spans="1:8" s="1116" customFormat="1" ht="15" x14ac:dyDescent="0.25">
      <c r="A347" s="1113"/>
      <c r="B347" s="1114"/>
      <c r="C347" s="1113" t="s">
        <v>2905</v>
      </c>
      <c r="D347" s="1113" t="s">
        <v>2906</v>
      </c>
      <c r="E347" s="1113" t="s">
        <v>12</v>
      </c>
      <c r="F347" s="1106"/>
      <c r="G347" s="1107"/>
      <c r="H347" s="1115"/>
    </row>
    <row r="348" spans="1:8" s="1116" customFormat="1" ht="15" x14ac:dyDescent="0.25">
      <c r="A348" s="1113"/>
      <c r="B348" s="1114"/>
      <c r="C348" s="1113" t="s">
        <v>2907</v>
      </c>
      <c r="D348" s="1113" t="s">
        <v>2908</v>
      </c>
      <c r="E348" s="1113" t="s">
        <v>12</v>
      </c>
      <c r="F348" s="1106"/>
      <c r="G348" s="1107"/>
      <c r="H348" s="1115"/>
    </row>
    <row r="349" spans="1:8" s="1116" customFormat="1" ht="15" x14ac:dyDescent="0.25">
      <c r="A349" s="1113"/>
      <c r="B349" s="1114"/>
      <c r="C349" s="1113" t="s">
        <v>2680</v>
      </c>
      <c r="D349" s="1113" t="s">
        <v>2909</v>
      </c>
      <c r="E349" s="1113" t="s">
        <v>12</v>
      </c>
      <c r="F349" s="1106"/>
      <c r="G349" s="1107"/>
      <c r="H349" s="1115"/>
    </row>
    <row r="350" spans="1:8" s="1116" customFormat="1" ht="15" x14ac:dyDescent="0.25">
      <c r="A350" s="1113"/>
      <c r="B350" s="1114"/>
      <c r="C350" s="1113" t="s">
        <v>2690</v>
      </c>
      <c r="D350" s="1113" t="s">
        <v>2910</v>
      </c>
      <c r="E350" s="1113" t="s">
        <v>12</v>
      </c>
      <c r="F350" s="1106"/>
      <c r="G350" s="1107"/>
      <c r="H350" s="1115"/>
    </row>
    <row r="351" spans="1:8" s="1116" customFormat="1" ht="15" x14ac:dyDescent="0.25">
      <c r="A351" s="1113"/>
      <c r="B351" s="1114"/>
      <c r="C351" s="1113" t="s">
        <v>2694</v>
      </c>
      <c r="D351" s="1113" t="s">
        <v>2911</v>
      </c>
      <c r="E351" s="1113" t="s">
        <v>12</v>
      </c>
      <c r="F351" s="1106"/>
      <c r="G351" s="1107"/>
      <c r="H351" s="1115"/>
    </row>
    <row r="352" spans="1:8" s="1116" customFormat="1" ht="15" x14ac:dyDescent="0.25">
      <c r="A352" s="1114"/>
      <c r="B352" s="1114"/>
      <c r="C352" s="1113" t="s">
        <v>2716</v>
      </c>
      <c r="D352" s="1113" t="s">
        <v>2912</v>
      </c>
      <c r="E352" s="1113" t="s">
        <v>12</v>
      </c>
      <c r="F352" s="1106"/>
      <c r="G352" s="1107"/>
      <c r="H352" s="1115"/>
    </row>
    <row r="353" spans="1:8" s="1116" customFormat="1" ht="15" x14ac:dyDescent="0.25">
      <c r="A353" s="1114"/>
      <c r="B353" s="1114"/>
      <c r="C353" s="1113" t="s">
        <v>2747</v>
      </c>
      <c r="D353" s="1113" t="s">
        <v>2913</v>
      </c>
      <c r="E353" s="1113" t="s">
        <v>12</v>
      </c>
      <c r="F353" s="1106"/>
      <c r="G353" s="1107"/>
      <c r="H353" s="1115"/>
    </row>
    <row r="354" spans="1:8" s="1116" customFormat="1" ht="15" x14ac:dyDescent="0.25">
      <c r="A354" s="1114"/>
      <c r="B354" s="1114"/>
      <c r="C354" s="1113" t="s">
        <v>2914</v>
      </c>
      <c r="D354" s="1113" t="s">
        <v>2915</v>
      </c>
      <c r="E354" s="1113" t="s">
        <v>12</v>
      </c>
      <c r="F354" s="1106"/>
      <c r="G354" s="1107"/>
      <c r="H354" s="1115"/>
    </row>
    <row r="355" spans="1:8" s="1116" customFormat="1" ht="15" x14ac:dyDescent="0.25">
      <c r="A355" s="1114"/>
      <c r="B355" s="1114"/>
      <c r="C355" s="1113" t="s">
        <v>2916</v>
      </c>
      <c r="D355" s="1113" t="s">
        <v>2917</v>
      </c>
      <c r="E355" s="1113" t="s">
        <v>12</v>
      </c>
      <c r="F355" s="1106"/>
      <c r="G355" s="1107"/>
      <c r="H355" s="1115"/>
    </row>
    <row r="356" spans="1:8" s="1116" customFormat="1" ht="15" x14ac:dyDescent="0.25">
      <c r="A356" s="1114"/>
      <c r="B356" s="1114"/>
      <c r="C356" s="1113" t="s">
        <v>2918</v>
      </c>
      <c r="D356" s="1113" t="s">
        <v>2919</v>
      </c>
      <c r="E356" s="1113" t="s">
        <v>12</v>
      </c>
      <c r="F356" s="1106"/>
      <c r="G356" s="1107"/>
      <c r="H356" s="1115"/>
    </row>
    <row r="357" spans="1:8" s="1116" customFormat="1" ht="15" x14ac:dyDescent="0.25">
      <c r="A357" s="1114"/>
      <c r="B357" s="1114"/>
      <c r="C357" s="1113" t="s">
        <v>2920</v>
      </c>
      <c r="D357" s="1113" t="s">
        <v>2929</v>
      </c>
      <c r="E357" s="1113" t="s">
        <v>12</v>
      </c>
      <c r="F357" s="1106"/>
      <c r="G357" s="1107"/>
      <c r="H357" s="1115"/>
    </row>
    <row r="358" spans="1:8" s="1116" customFormat="1" ht="15" x14ac:dyDescent="0.25">
      <c r="A358" s="1114"/>
      <c r="B358" s="1114"/>
      <c r="C358" s="1113" t="s">
        <v>2922</v>
      </c>
      <c r="D358" s="1113" t="s">
        <v>2930</v>
      </c>
      <c r="E358" s="1113" t="s">
        <v>12</v>
      </c>
      <c r="F358" s="1106"/>
      <c r="G358" s="1107"/>
      <c r="H358" s="1115"/>
    </row>
    <row r="359" spans="1:8" s="1116" customFormat="1" ht="15" x14ac:dyDescent="0.25">
      <c r="A359" s="1114"/>
      <c r="B359" s="1114"/>
      <c r="C359" s="1113" t="s">
        <v>2924</v>
      </c>
      <c r="D359" s="1113" t="s">
        <v>2925</v>
      </c>
      <c r="E359" s="1113" t="s">
        <v>12</v>
      </c>
      <c r="F359" s="1106"/>
      <c r="G359" s="1107"/>
      <c r="H359" s="1115"/>
    </row>
    <row r="360" spans="1:8" s="1116" customFormat="1" ht="15" x14ac:dyDescent="0.25">
      <c r="A360" s="1114"/>
      <c r="B360" s="1114" t="s">
        <v>2937</v>
      </c>
      <c r="C360" s="1113"/>
      <c r="D360" s="1113" t="s">
        <v>2938</v>
      </c>
      <c r="E360" s="1113" t="s">
        <v>12</v>
      </c>
      <c r="F360" s="1106"/>
      <c r="G360" s="1107"/>
      <c r="H360" s="1115"/>
    </row>
    <row r="361" spans="1:8" s="1116" customFormat="1" ht="15" x14ac:dyDescent="0.25">
      <c r="A361" s="1114"/>
      <c r="B361" s="1114"/>
      <c r="C361" s="1113" t="s">
        <v>2684</v>
      </c>
      <c r="D361" s="1113" t="s">
        <v>2939</v>
      </c>
      <c r="E361" s="1113" t="s">
        <v>12</v>
      </c>
      <c r="F361" s="1106"/>
      <c r="G361" s="1107"/>
      <c r="H361" s="1115"/>
    </row>
    <row r="362" spans="1:8" s="1116" customFormat="1" ht="15" x14ac:dyDescent="0.25">
      <c r="A362" s="1114"/>
      <c r="B362" s="1114"/>
      <c r="C362" s="1113"/>
      <c r="D362" s="1113"/>
      <c r="E362" s="1113"/>
      <c r="F362" s="1106"/>
      <c r="G362" s="1107"/>
      <c r="H362" s="1115"/>
    </row>
    <row r="363" spans="1:8" s="1116" customFormat="1" ht="15" x14ac:dyDescent="0.25">
      <c r="A363" s="1113" t="s">
        <v>2686</v>
      </c>
      <c r="B363" s="1113" t="s">
        <v>2687</v>
      </c>
      <c r="C363" s="1113" t="s">
        <v>2686</v>
      </c>
      <c r="D363" s="1113" t="s">
        <v>2688</v>
      </c>
      <c r="E363" s="1113" t="s">
        <v>2689</v>
      </c>
      <c r="F363" s="1106"/>
      <c r="G363" s="1107"/>
      <c r="H363" s="1115"/>
    </row>
    <row r="364" spans="1:8" s="1109" customFormat="1" ht="14.25" x14ac:dyDescent="0.2">
      <c r="A364" s="1112" t="s">
        <v>2940</v>
      </c>
      <c r="B364" s="1104"/>
      <c r="C364" s="1104"/>
      <c r="D364" s="1112" t="s">
        <v>2941</v>
      </c>
      <c r="E364" s="1112" t="s">
        <v>12</v>
      </c>
      <c r="F364" s="1106"/>
      <c r="G364" s="1107"/>
      <c r="H364" s="1108"/>
    </row>
    <row r="365" spans="1:8" s="1116" customFormat="1" ht="15" x14ac:dyDescent="0.25">
      <c r="A365" s="1114"/>
      <c r="B365" s="1113" t="s">
        <v>2942</v>
      </c>
      <c r="C365" s="1114"/>
      <c r="D365" s="1113" t="s">
        <v>2943</v>
      </c>
      <c r="E365" s="1113" t="s">
        <v>12</v>
      </c>
      <c r="F365" s="1106"/>
      <c r="G365" s="1107"/>
      <c r="H365" s="1115"/>
    </row>
    <row r="366" spans="1:8" s="1116" customFormat="1" ht="15" x14ac:dyDescent="0.25">
      <c r="A366" s="1114"/>
      <c r="B366" s="1114"/>
      <c r="C366" s="1113" t="s">
        <v>2903</v>
      </c>
      <c r="D366" s="1113" t="s">
        <v>2944</v>
      </c>
      <c r="E366" s="1113" t="s">
        <v>12</v>
      </c>
      <c r="F366" s="1106"/>
      <c r="G366" s="1107"/>
      <c r="H366" s="1115"/>
    </row>
    <row r="367" spans="1:8" s="1116" customFormat="1" ht="15" x14ac:dyDescent="0.25">
      <c r="A367" s="1114"/>
      <c r="B367" s="1114"/>
      <c r="C367" s="1113" t="s">
        <v>2905</v>
      </c>
      <c r="D367" s="1113" t="s">
        <v>2945</v>
      </c>
      <c r="E367" s="1113" t="s">
        <v>12</v>
      </c>
      <c r="F367" s="1106"/>
      <c r="G367" s="1107"/>
      <c r="H367" s="1115"/>
    </row>
    <row r="368" spans="1:8" s="1116" customFormat="1" ht="15" x14ac:dyDescent="0.25">
      <c r="A368" s="1113"/>
      <c r="B368" s="1113"/>
      <c r="C368" s="1113" t="s">
        <v>2907</v>
      </c>
      <c r="D368" s="1113" t="s">
        <v>2946</v>
      </c>
      <c r="E368" s="1113" t="s">
        <v>12</v>
      </c>
      <c r="F368" s="1106"/>
      <c r="G368" s="1107"/>
      <c r="H368" s="1115"/>
    </row>
    <row r="369" spans="1:8" s="1116" customFormat="1" ht="15" x14ac:dyDescent="0.25">
      <c r="A369" s="1114"/>
      <c r="B369" s="1114"/>
      <c r="C369" s="1113" t="s">
        <v>2680</v>
      </c>
      <c r="D369" s="1113" t="s">
        <v>2947</v>
      </c>
      <c r="E369" s="1113" t="s">
        <v>12</v>
      </c>
      <c r="F369" s="1106"/>
      <c r="G369" s="1107"/>
      <c r="H369" s="1115"/>
    </row>
    <row r="370" spans="1:8" s="1116" customFormat="1" ht="15" x14ac:dyDescent="0.25">
      <c r="A370" s="1114"/>
      <c r="B370" s="1114"/>
      <c r="C370" s="1113" t="s">
        <v>2716</v>
      </c>
      <c r="D370" s="1113" t="s">
        <v>2948</v>
      </c>
      <c r="E370" s="1113" t="s">
        <v>12</v>
      </c>
      <c r="F370" s="1106"/>
      <c r="G370" s="1107"/>
      <c r="H370" s="1115"/>
    </row>
    <row r="371" spans="1:8" s="1116" customFormat="1" ht="15" x14ac:dyDescent="0.25">
      <c r="A371" s="1114"/>
      <c r="B371" s="1114"/>
      <c r="C371" s="1113" t="s">
        <v>2747</v>
      </c>
      <c r="D371" s="1113" t="s">
        <v>2949</v>
      </c>
      <c r="E371" s="1113" t="s">
        <v>12</v>
      </c>
      <c r="F371" s="1106"/>
      <c r="G371" s="1107"/>
      <c r="H371" s="1115"/>
    </row>
    <row r="372" spans="1:8" s="1116" customFormat="1" ht="15" x14ac:dyDescent="0.25">
      <c r="A372" s="1114"/>
      <c r="B372" s="1114"/>
      <c r="C372" s="1113" t="s">
        <v>2914</v>
      </c>
      <c r="D372" s="1113" t="s">
        <v>2950</v>
      </c>
      <c r="E372" s="1113" t="s">
        <v>12</v>
      </c>
      <c r="F372" s="1106"/>
      <c r="G372" s="1107"/>
      <c r="H372" s="1115"/>
    </row>
    <row r="373" spans="1:8" s="1116" customFormat="1" ht="15" x14ac:dyDescent="0.25">
      <c r="A373" s="1114"/>
      <c r="B373" s="1114"/>
      <c r="C373" s="1113" t="s">
        <v>2916</v>
      </c>
      <c r="D373" s="1113" t="s">
        <v>2917</v>
      </c>
      <c r="E373" s="1113" t="s">
        <v>12</v>
      </c>
      <c r="F373" s="1106"/>
      <c r="G373" s="1107"/>
      <c r="H373" s="1115"/>
    </row>
    <row r="374" spans="1:8" s="1116" customFormat="1" ht="15" x14ac:dyDescent="0.25">
      <c r="A374" s="1114"/>
      <c r="B374" s="1114"/>
      <c r="C374" s="1113" t="s">
        <v>2918</v>
      </c>
      <c r="D374" s="1113" t="s">
        <v>2951</v>
      </c>
      <c r="E374" s="1113" t="s">
        <v>12</v>
      </c>
      <c r="F374" s="1106"/>
      <c r="G374" s="1107"/>
      <c r="H374" s="1115"/>
    </row>
    <row r="375" spans="1:8" s="1116" customFormat="1" ht="15" x14ac:dyDescent="0.25">
      <c r="A375" s="1114"/>
      <c r="B375" s="1114"/>
      <c r="C375" s="1113" t="s">
        <v>2796</v>
      </c>
      <c r="D375" s="1113" t="s">
        <v>2952</v>
      </c>
      <c r="E375" s="1113" t="s">
        <v>12</v>
      </c>
      <c r="F375" s="1106"/>
      <c r="G375" s="1107"/>
      <c r="H375" s="1115"/>
    </row>
    <row r="376" spans="1:8" s="1116" customFormat="1" ht="15" x14ac:dyDescent="0.25">
      <c r="A376" s="1114"/>
      <c r="B376" s="1114"/>
      <c r="C376" s="1113" t="s">
        <v>2920</v>
      </c>
      <c r="D376" s="1113" t="s">
        <v>2953</v>
      </c>
      <c r="E376" s="1113" t="s">
        <v>12</v>
      </c>
      <c r="F376" s="1106"/>
      <c r="G376" s="1107"/>
      <c r="H376" s="1115"/>
    </row>
    <row r="377" spans="1:8" s="1116" customFormat="1" ht="15" x14ac:dyDescent="0.25">
      <c r="A377" s="1114"/>
      <c r="B377" s="1114"/>
      <c r="C377" s="1113" t="s">
        <v>2954</v>
      </c>
      <c r="D377" s="1113" t="s">
        <v>2955</v>
      </c>
      <c r="E377" s="1113" t="s">
        <v>12</v>
      </c>
      <c r="F377" s="1106"/>
      <c r="G377" s="1107"/>
      <c r="H377" s="1115"/>
    </row>
    <row r="378" spans="1:8" s="1116" customFormat="1" ht="15" x14ac:dyDescent="0.25">
      <c r="A378" s="1114"/>
      <c r="B378" s="1114"/>
      <c r="C378" s="1113" t="s">
        <v>2956</v>
      </c>
      <c r="D378" s="1113" t="s">
        <v>2957</v>
      </c>
      <c r="E378" s="1113" t="s">
        <v>12</v>
      </c>
      <c r="F378" s="1106"/>
      <c r="G378" s="1107"/>
      <c r="H378" s="1115"/>
    </row>
    <row r="379" spans="1:8" s="1116" customFormat="1" ht="15" x14ac:dyDescent="0.25">
      <c r="A379" s="1114"/>
      <c r="B379" s="1114"/>
      <c r="C379" s="1113" t="s">
        <v>2958</v>
      </c>
      <c r="D379" s="1113" t="s">
        <v>2959</v>
      </c>
      <c r="E379" s="1113" t="s">
        <v>12</v>
      </c>
      <c r="F379" s="1106"/>
      <c r="G379" s="1107"/>
      <c r="H379" s="1115"/>
    </row>
    <row r="380" spans="1:8" s="1116" customFormat="1" ht="15" x14ac:dyDescent="0.25">
      <c r="A380" s="1114"/>
      <c r="B380" s="1114"/>
      <c r="C380" s="1113" t="s">
        <v>2922</v>
      </c>
      <c r="D380" s="1113" t="s">
        <v>2960</v>
      </c>
      <c r="E380" s="1113" t="s">
        <v>12</v>
      </c>
      <c r="F380" s="1106"/>
      <c r="G380" s="1107"/>
      <c r="H380" s="1115"/>
    </row>
    <row r="381" spans="1:8" s="1116" customFormat="1" ht="15" x14ac:dyDescent="0.25">
      <c r="A381" s="1114"/>
      <c r="B381" s="1114"/>
      <c r="C381" s="1113" t="s">
        <v>2924</v>
      </c>
      <c r="D381" s="1113" t="s">
        <v>2961</v>
      </c>
      <c r="E381" s="1113" t="s">
        <v>12</v>
      </c>
      <c r="F381" s="1106"/>
      <c r="G381" s="1107"/>
      <c r="H381" s="1115"/>
    </row>
    <row r="382" spans="1:8" s="1116" customFormat="1" ht="15" x14ac:dyDescent="0.25">
      <c r="A382" s="1114"/>
      <c r="B382" s="1114"/>
      <c r="C382" s="1113" t="s">
        <v>2962</v>
      </c>
      <c r="D382" s="1113" t="s">
        <v>2963</v>
      </c>
      <c r="E382" s="1113" t="s">
        <v>12</v>
      </c>
      <c r="F382" s="1106"/>
      <c r="G382" s="1107"/>
      <c r="H382" s="1115"/>
    </row>
    <row r="383" spans="1:8" s="1116" customFormat="1" ht="15" x14ac:dyDescent="0.25">
      <c r="A383" s="1114"/>
      <c r="B383" s="1114"/>
      <c r="C383" s="1113" t="s">
        <v>2964</v>
      </c>
      <c r="D383" s="1113" t="s">
        <v>2965</v>
      </c>
      <c r="E383" s="1113" t="s">
        <v>12</v>
      </c>
      <c r="F383" s="1106"/>
      <c r="G383" s="1107"/>
      <c r="H383" s="1115"/>
    </row>
    <row r="384" spans="1:8" s="1116" customFormat="1" ht="15" x14ac:dyDescent="0.25">
      <c r="A384" s="1114"/>
      <c r="B384" s="1114"/>
      <c r="C384" s="1113" t="s">
        <v>2966</v>
      </c>
      <c r="D384" s="1113" t="s">
        <v>2967</v>
      </c>
      <c r="E384" s="1113" t="s">
        <v>12</v>
      </c>
      <c r="F384" s="1106"/>
      <c r="G384" s="1107"/>
      <c r="H384" s="1115"/>
    </row>
    <row r="385" spans="1:8" s="1116" customFormat="1" ht="15" x14ac:dyDescent="0.25">
      <c r="A385" s="1114"/>
      <c r="B385" s="1114"/>
      <c r="C385" s="1113" t="s">
        <v>2968</v>
      </c>
      <c r="D385" s="1113" t="s">
        <v>2969</v>
      </c>
      <c r="E385" s="1113" t="s">
        <v>12</v>
      </c>
      <c r="F385" s="1106"/>
      <c r="G385" s="1107"/>
      <c r="H385" s="1115"/>
    </row>
    <row r="386" spans="1:8" s="1116" customFormat="1" ht="15" x14ac:dyDescent="0.25">
      <c r="A386" s="1114"/>
      <c r="B386" s="1113" t="s">
        <v>2970</v>
      </c>
      <c r="C386" s="1114"/>
      <c r="D386" s="1113" t="s">
        <v>2971</v>
      </c>
      <c r="E386" s="1113" t="s">
        <v>12</v>
      </c>
      <c r="F386" s="1106"/>
      <c r="G386" s="1107"/>
      <c r="H386" s="1115"/>
    </row>
    <row r="387" spans="1:8" s="1116" customFormat="1" ht="15" x14ac:dyDescent="0.25">
      <c r="A387" s="1114"/>
      <c r="B387" s="1114"/>
      <c r="C387" s="1113" t="s">
        <v>2903</v>
      </c>
      <c r="D387" s="1113" t="s">
        <v>2944</v>
      </c>
      <c r="E387" s="1113" t="s">
        <v>12</v>
      </c>
      <c r="F387" s="1106"/>
      <c r="G387" s="1107"/>
      <c r="H387" s="1115"/>
    </row>
    <row r="388" spans="1:8" s="1116" customFormat="1" ht="15" x14ac:dyDescent="0.25">
      <c r="A388" s="1114"/>
      <c r="B388" s="1114"/>
      <c r="C388" s="1113" t="s">
        <v>2905</v>
      </c>
      <c r="D388" s="1113" t="s">
        <v>2945</v>
      </c>
      <c r="E388" s="1113" t="s">
        <v>12</v>
      </c>
      <c r="F388" s="1106"/>
      <c r="G388" s="1107"/>
      <c r="H388" s="1115"/>
    </row>
    <row r="389" spans="1:8" s="1116" customFormat="1" ht="15" x14ac:dyDescent="0.25">
      <c r="A389" s="1114"/>
      <c r="B389" s="1114"/>
      <c r="C389" s="1113" t="s">
        <v>2907</v>
      </c>
      <c r="D389" s="1113" t="s">
        <v>2946</v>
      </c>
      <c r="E389" s="1113" t="s">
        <v>12</v>
      </c>
      <c r="F389" s="1106"/>
      <c r="G389" s="1107"/>
      <c r="H389" s="1115"/>
    </row>
    <row r="390" spans="1:8" s="1116" customFormat="1" ht="15" x14ac:dyDescent="0.25">
      <c r="A390" s="1114"/>
      <c r="B390" s="1114"/>
      <c r="C390" s="1113" t="s">
        <v>2680</v>
      </c>
      <c r="D390" s="1113" t="s">
        <v>2947</v>
      </c>
      <c r="E390" s="1113" t="s">
        <v>12</v>
      </c>
      <c r="F390" s="1106"/>
      <c r="G390" s="1107"/>
      <c r="H390" s="1115"/>
    </row>
    <row r="391" spans="1:8" s="1116" customFormat="1" ht="15" x14ac:dyDescent="0.25">
      <c r="A391" s="1114"/>
      <c r="B391" s="1114"/>
      <c r="C391" s="1113" t="s">
        <v>2927</v>
      </c>
      <c r="D391" s="1113" t="s">
        <v>2972</v>
      </c>
      <c r="E391" s="1113" t="s">
        <v>12</v>
      </c>
      <c r="F391" s="1106"/>
      <c r="G391" s="1107"/>
      <c r="H391" s="1115"/>
    </row>
    <row r="392" spans="1:8" s="1116" customFormat="1" ht="15" x14ac:dyDescent="0.25">
      <c r="A392" s="1114"/>
      <c r="B392" s="1114"/>
      <c r="C392" s="1113" t="s">
        <v>2716</v>
      </c>
      <c r="D392" s="1113" t="s">
        <v>2948</v>
      </c>
      <c r="E392" s="1113" t="s">
        <v>12</v>
      </c>
      <c r="F392" s="1106"/>
      <c r="G392" s="1107"/>
      <c r="H392" s="1115"/>
    </row>
    <row r="393" spans="1:8" s="1116" customFormat="1" ht="15" x14ac:dyDescent="0.25">
      <c r="A393" s="1114"/>
      <c r="B393" s="1114"/>
      <c r="C393" s="1113" t="s">
        <v>2747</v>
      </c>
      <c r="D393" s="1113" t="s">
        <v>2973</v>
      </c>
      <c r="E393" s="1113" t="s">
        <v>12</v>
      </c>
      <c r="F393" s="1106"/>
      <c r="G393" s="1107"/>
      <c r="H393" s="1115"/>
    </row>
    <row r="394" spans="1:8" s="1116" customFormat="1" ht="15" x14ac:dyDescent="0.25">
      <c r="A394" s="1114"/>
      <c r="B394" s="1114"/>
      <c r="C394" s="1113" t="s">
        <v>2914</v>
      </c>
      <c r="D394" s="1113" t="s">
        <v>2950</v>
      </c>
      <c r="E394" s="1113" t="s">
        <v>12</v>
      </c>
      <c r="F394" s="1106"/>
      <c r="G394" s="1107"/>
      <c r="H394" s="1115"/>
    </row>
    <row r="395" spans="1:8" s="1116" customFormat="1" ht="15" x14ac:dyDescent="0.25">
      <c r="A395" s="1114"/>
      <c r="B395" s="1114"/>
      <c r="C395" s="1113" t="s">
        <v>2916</v>
      </c>
      <c r="D395" s="1113" t="s">
        <v>2917</v>
      </c>
      <c r="E395" s="1113" t="s">
        <v>12</v>
      </c>
      <c r="F395" s="1106"/>
      <c r="G395" s="1107"/>
      <c r="H395" s="1115"/>
    </row>
    <row r="396" spans="1:8" s="1116" customFormat="1" ht="15" x14ac:dyDescent="0.25">
      <c r="A396" s="1114"/>
      <c r="B396" s="1114"/>
      <c r="C396" s="1113" t="s">
        <v>2918</v>
      </c>
      <c r="D396" s="1113" t="s">
        <v>2933</v>
      </c>
      <c r="E396" s="1113" t="s">
        <v>12</v>
      </c>
      <c r="F396" s="1106"/>
      <c r="G396" s="1107"/>
      <c r="H396" s="1115"/>
    </row>
    <row r="397" spans="1:8" s="1116" customFormat="1" ht="15" x14ac:dyDescent="0.25">
      <c r="A397" s="1114"/>
      <c r="B397" s="1114"/>
      <c r="C397" s="1113" t="s">
        <v>2796</v>
      </c>
      <c r="D397" s="1113" t="s">
        <v>2952</v>
      </c>
      <c r="E397" s="1113" t="s">
        <v>12</v>
      </c>
      <c r="F397" s="1106"/>
      <c r="G397" s="1107"/>
      <c r="H397" s="1115"/>
    </row>
    <row r="398" spans="1:8" s="1116" customFormat="1" ht="15" x14ac:dyDescent="0.25">
      <c r="F398" s="1106"/>
      <c r="G398" s="1107"/>
      <c r="H398" s="1115"/>
    </row>
    <row r="399" spans="1:8" s="1116" customFormat="1" ht="15" x14ac:dyDescent="0.25">
      <c r="A399" s="1113" t="s">
        <v>2670</v>
      </c>
      <c r="B399" s="1113"/>
      <c r="C399" s="1113"/>
      <c r="D399" s="1098" t="s">
        <v>2642</v>
      </c>
      <c r="E399" s="1114">
        <v>8</v>
      </c>
      <c r="F399" s="1106"/>
      <c r="G399" s="1107"/>
      <c r="H399" s="1115"/>
    </row>
    <row r="400" spans="1:8" s="1116" customFormat="1" ht="15" x14ac:dyDescent="0.25">
      <c r="A400" s="1113" t="s">
        <v>2671</v>
      </c>
      <c r="B400" s="1113"/>
      <c r="C400" s="1113"/>
      <c r="D400" s="1112" t="s">
        <v>2651</v>
      </c>
      <c r="E400" s="1114"/>
      <c r="F400" s="1106"/>
      <c r="G400" s="1107"/>
      <c r="H400" s="1115"/>
    </row>
    <row r="401" spans="1:8" s="1116" customFormat="1" ht="15" x14ac:dyDescent="0.25">
      <c r="A401" s="1112" t="s">
        <v>2672</v>
      </c>
      <c r="B401" s="1112" t="s">
        <v>2673</v>
      </c>
      <c r="C401" s="1112" t="s">
        <v>2674</v>
      </c>
      <c r="D401" s="1114"/>
      <c r="E401" s="1114"/>
      <c r="F401" s="1106"/>
      <c r="G401" s="1107"/>
      <c r="H401" s="1115"/>
    </row>
    <row r="402" spans="1:8" s="1116" customFormat="1" ht="15" x14ac:dyDescent="0.25">
      <c r="A402" s="1113" t="s">
        <v>2675</v>
      </c>
      <c r="B402" s="1113" t="s">
        <v>2676</v>
      </c>
      <c r="C402" s="1113" t="s">
        <v>2675</v>
      </c>
      <c r="D402" s="1113" t="s">
        <v>2649</v>
      </c>
      <c r="E402" s="1113" t="s">
        <v>2677</v>
      </c>
      <c r="F402" s="1106"/>
      <c r="G402" s="1107"/>
      <c r="H402" s="1115"/>
    </row>
    <row r="403" spans="1:8" s="1116" customFormat="1" ht="15" x14ac:dyDescent="0.25">
      <c r="A403" s="1114"/>
      <c r="B403" s="1114"/>
      <c r="C403" s="1113" t="s">
        <v>2920</v>
      </c>
      <c r="D403" s="1113" t="s">
        <v>2953</v>
      </c>
      <c r="E403" s="1113" t="s">
        <v>12</v>
      </c>
      <c r="F403" s="1106"/>
      <c r="G403" s="1107"/>
      <c r="H403" s="1115"/>
    </row>
    <row r="404" spans="1:8" s="1116" customFormat="1" ht="15" x14ac:dyDescent="0.25">
      <c r="A404" s="1114"/>
      <c r="B404" s="1114"/>
      <c r="C404" s="1113" t="s">
        <v>2954</v>
      </c>
      <c r="D404" s="1113" t="s">
        <v>2955</v>
      </c>
      <c r="E404" s="1113" t="s">
        <v>12</v>
      </c>
      <c r="F404" s="1106"/>
      <c r="G404" s="1107"/>
      <c r="H404" s="1115"/>
    </row>
    <row r="405" spans="1:8" s="1116" customFormat="1" ht="15" x14ac:dyDescent="0.25">
      <c r="A405" s="1114"/>
      <c r="B405" s="1114"/>
      <c r="C405" s="1113" t="s">
        <v>2956</v>
      </c>
      <c r="D405" s="1113" t="s">
        <v>2957</v>
      </c>
      <c r="E405" s="1113" t="s">
        <v>12</v>
      </c>
      <c r="F405" s="1106"/>
      <c r="G405" s="1107"/>
      <c r="H405" s="1115"/>
    </row>
    <row r="406" spans="1:8" s="1116" customFormat="1" ht="15" x14ac:dyDescent="0.25">
      <c r="A406" s="1114"/>
      <c r="B406" s="1114"/>
      <c r="C406" s="1113" t="s">
        <v>2958</v>
      </c>
      <c r="D406" s="1113" t="s">
        <v>2959</v>
      </c>
      <c r="E406" s="1113" t="s">
        <v>12</v>
      </c>
      <c r="F406" s="1106"/>
      <c r="G406" s="1107"/>
      <c r="H406" s="1115"/>
    </row>
    <row r="407" spans="1:8" s="1116" customFormat="1" ht="15" x14ac:dyDescent="0.25">
      <c r="A407" s="1114"/>
      <c r="B407" s="1114"/>
      <c r="C407" s="1113" t="s">
        <v>2922</v>
      </c>
      <c r="D407" s="1113" t="s">
        <v>2960</v>
      </c>
      <c r="E407" s="1113" t="s">
        <v>12</v>
      </c>
      <c r="F407" s="1106"/>
      <c r="G407" s="1107"/>
      <c r="H407" s="1115"/>
    </row>
    <row r="408" spans="1:8" s="1116" customFormat="1" ht="15" x14ac:dyDescent="0.25">
      <c r="A408" s="1114"/>
      <c r="B408" s="1114"/>
      <c r="C408" s="1113" t="s">
        <v>2924</v>
      </c>
      <c r="D408" s="1113" t="s">
        <v>2961</v>
      </c>
      <c r="E408" s="1113" t="s">
        <v>12</v>
      </c>
      <c r="F408" s="1106"/>
      <c r="G408" s="1107"/>
      <c r="H408" s="1115"/>
    </row>
    <row r="409" spans="1:8" s="1116" customFormat="1" ht="15" x14ac:dyDescent="0.25">
      <c r="A409" s="1114"/>
      <c r="B409" s="1114"/>
      <c r="C409" s="1113" t="s">
        <v>2962</v>
      </c>
      <c r="D409" s="1113" t="s">
        <v>2963</v>
      </c>
      <c r="E409" s="1113" t="s">
        <v>12</v>
      </c>
      <c r="F409" s="1106"/>
      <c r="G409" s="1107"/>
      <c r="H409" s="1115"/>
    </row>
    <row r="410" spans="1:8" s="1116" customFormat="1" ht="15" x14ac:dyDescent="0.25">
      <c r="A410" s="1114"/>
      <c r="B410" s="1114"/>
      <c r="C410" s="1113" t="s">
        <v>2966</v>
      </c>
      <c r="D410" s="1113" t="s">
        <v>2967</v>
      </c>
      <c r="E410" s="1113" t="s">
        <v>12</v>
      </c>
      <c r="F410" s="1106"/>
      <c r="G410" s="1107"/>
      <c r="H410" s="1115"/>
    </row>
    <row r="411" spans="1:8" s="1116" customFormat="1" ht="15" x14ac:dyDescent="0.25">
      <c r="A411" s="1114"/>
      <c r="B411" s="1114"/>
      <c r="C411" s="1113" t="s">
        <v>2968</v>
      </c>
      <c r="D411" s="1113" t="s">
        <v>2969</v>
      </c>
      <c r="E411" s="1113" t="s">
        <v>12</v>
      </c>
      <c r="F411" s="1106"/>
      <c r="G411" s="1107"/>
      <c r="H411" s="1115"/>
    </row>
    <row r="412" spans="1:8" s="1116" customFormat="1" ht="15" x14ac:dyDescent="0.25">
      <c r="A412" s="1113"/>
      <c r="B412" s="1113" t="s">
        <v>2974</v>
      </c>
      <c r="C412" s="1114"/>
      <c r="D412" s="1113" t="s">
        <v>2975</v>
      </c>
      <c r="E412" s="1113" t="s">
        <v>12</v>
      </c>
      <c r="F412" s="1106"/>
      <c r="G412" s="1107"/>
      <c r="H412" s="1115"/>
    </row>
    <row r="413" spans="1:8" s="1116" customFormat="1" ht="15" x14ac:dyDescent="0.25">
      <c r="A413" s="1113"/>
      <c r="B413" s="1114"/>
      <c r="C413" s="1113" t="s">
        <v>2903</v>
      </c>
      <c r="D413" s="1113" t="s">
        <v>2944</v>
      </c>
      <c r="E413" s="1113" t="s">
        <v>12</v>
      </c>
      <c r="F413" s="1106"/>
      <c r="G413" s="1107"/>
      <c r="H413" s="1115"/>
    </row>
    <row r="414" spans="1:8" s="1116" customFormat="1" ht="15" x14ac:dyDescent="0.25">
      <c r="A414" s="1113"/>
      <c r="B414" s="1114"/>
      <c r="C414" s="1113" t="s">
        <v>2905</v>
      </c>
      <c r="D414" s="1113" t="s">
        <v>2945</v>
      </c>
      <c r="E414" s="1113" t="s">
        <v>12</v>
      </c>
      <c r="F414" s="1106"/>
      <c r="G414" s="1107"/>
      <c r="H414" s="1115"/>
    </row>
    <row r="415" spans="1:8" s="1116" customFormat="1" ht="15" x14ac:dyDescent="0.25">
      <c r="A415" s="1114"/>
      <c r="B415" s="1114"/>
      <c r="C415" s="1113" t="s">
        <v>2907</v>
      </c>
      <c r="D415" s="1113" t="s">
        <v>2946</v>
      </c>
      <c r="E415" s="1113" t="s">
        <v>12</v>
      </c>
      <c r="F415" s="1106"/>
      <c r="G415" s="1107"/>
      <c r="H415" s="1115"/>
    </row>
    <row r="416" spans="1:8" s="1116" customFormat="1" ht="15" x14ac:dyDescent="0.25">
      <c r="A416" s="1114"/>
      <c r="B416" s="1114"/>
      <c r="C416" s="1113" t="s">
        <v>2680</v>
      </c>
      <c r="D416" s="1113" t="s">
        <v>2947</v>
      </c>
      <c r="E416" s="1113" t="s">
        <v>12</v>
      </c>
      <c r="F416" s="1106"/>
      <c r="G416" s="1107"/>
      <c r="H416" s="1115"/>
    </row>
    <row r="417" spans="1:8" s="1116" customFormat="1" ht="15" x14ac:dyDescent="0.25">
      <c r="A417" s="1114"/>
      <c r="B417" s="1114"/>
      <c r="C417" s="1113" t="s">
        <v>2716</v>
      </c>
      <c r="D417" s="1113" t="s">
        <v>2976</v>
      </c>
      <c r="E417" s="1113" t="s">
        <v>12</v>
      </c>
      <c r="F417" s="1106"/>
      <c r="G417" s="1107"/>
      <c r="H417" s="1115"/>
    </row>
    <row r="418" spans="1:8" s="1116" customFormat="1" ht="15" x14ac:dyDescent="0.25">
      <c r="A418" s="1114"/>
      <c r="B418" s="1114"/>
      <c r="C418" s="1113" t="s">
        <v>2747</v>
      </c>
      <c r="D418" s="1113" t="s">
        <v>2932</v>
      </c>
      <c r="E418" s="1113" t="s">
        <v>12</v>
      </c>
      <c r="F418" s="1106"/>
      <c r="G418" s="1107"/>
      <c r="H418" s="1115"/>
    </row>
    <row r="419" spans="1:8" s="1116" customFormat="1" ht="15" x14ac:dyDescent="0.25">
      <c r="A419" s="1114"/>
      <c r="B419" s="1114"/>
      <c r="C419" s="1113" t="s">
        <v>2914</v>
      </c>
      <c r="D419" s="1113" t="s">
        <v>2950</v>
      </c>
      <c r="E419" s="1113" t="s">
        <v>12</v>
      </c>
      <c r="F419" s="1106"/>
      <c r="G419" s="1107"/>
      <c r="H419" s="1115"/>
    </row>
    <row r="420" spans="1:8" s="1116" customFormat="1" ht="15" x14ac:dyDescent="0.25">
      <c r="A420" s="1114"/>
      <c r="B420" s="1114"/>
      <c r="C420" s="1113" t="s">
        <v>2916</v>
      </c>
      <c r="D420" s="1113" t="s">
        <v>2917</v>
      </c>
      <c r="E420" s="1113" t="s">
        <v>12</v>
      </c>
      <c r="F420" s="1106"/>
      <c r="G420" s="1107"/>
      <c r="H420" s="1115"/>
    </row>
    <row r="421" spans="1:8" s="1116" customFormat="1" ht="15" x14ac:dyDescent="0.25">
      <c r="A421" s="1114"/>
      <c r="B421" s="1114"/>
      <c r="C421" s="1113" t="s">
        <v>2918</v>
      </c>
      <c r="D421" s="1113" t="s">
        <v>2933</v>
      </c>
      <c r="E421" s="1113" t="s">
        <v>12</v>
      </c>
      <c r="F421" s="1106"/>
      <c r="G421" s="1107"/>
      <c r="H421" s="1115"/>
    </row>
    <row r="422" spans="1:8" s="1116" customFormat="1" ht="15" x14ac:dyDescent="0.25">
      <c r="A422" s="1114"/>
      <c r="B422" s="1114"/>
      <c r="C422" s="1113" t="s">
        <v>2796</v>
      </c>
      <c r="D422" s="1113" t="s">
        <v>2977</v>
      </c>
      <c r="E422" s="1113" t="s">
        <v>12</v>
      </c>
      <c r="F422" s="1106"/>
      <c r="G422" s="1107"/>
      <c r="H422" s="1115"/>
    </row>
    <row r="423" spans="1:8" s="1116" customFormat="1" ht="15" x14ac:dyDescent="0.25">
      <c r="A423" s="1114"/>
      <c r="B423" s="1113" t="s">
        <v>2978</v>
      </c>
      <c r="C423" s="1114"/>
      <c r="D423" s="1113" t="s">
        <v>2979</v>
      </c>
      <c r="E423" s="1113" t="s">
        <v>12</v>
      </c>
      <c r="F423" s="1106"/>
      <c r="G423" s="1107"/>
      <c r="H423" s="1115"/>
    </row>
    <row r="424" spans="1:8" s="1116" customFormat="1" ht="15" x14ac:dyDescent="0.25">
      <c r="A424" s="1114"/>
      <c r="B424" s="1114"/>
      <c r="C424" s="1113" t="s">
        <v>2903</v>
      </c>
      <c r="D424" s="1113" t="s">
        <v>2944</v>
      </c>
      <c r="E424" s="1113" t="s">
        <v>12</v>
      </c>
      <c r="F424" s="1106"/>
      <c r="G424" s="1107"/>
      <c r="H424" s="1115"/>
    </row>
    <row r="425" spans="1:8" s="1116" customFormat="1" ht="15" x14ac:dyDescent="0.25">
      <c r="A425" s="1114"/>
      <c r="B425" s="1114"/>
      <c r="C425" s="1113" t="s">
        <v>2905</v>
      </c>
      <c r="D425" s="1113" t="s">
        <v>2945</v>
      </c>
      <c r="E425" s="1113" t="s">
        <v>12</v>
      </c>
      <c r="F425" s="1106"/>
      <c r="G425" s="1107"/>
      <c r="H425" s="1115"/>
    </row>
    <row r="426" spans="1:8" s="1116" customFormat="1" ht="15" x14ac:dyDescent="0.25">
      <c r="A426" s="1114"/>
      <c r="B426" s="1114"/>
      <c r="C426" s="1113" t="s">
        <v>2907</v>
      </c>
      <c r="D426" s="1113" t="s">
        <v>2946</v>
      </c>
      <c r="E426" s="1113" t="s">
        <v>12</v>
      </c>
      <c r="F426" s="1106"/>
      <c r="G426" s="1107"/>
      <c r="H426" s="1115"/>
    </row>
    <row r="427" spans="1:8" s="1116" customFormat="1" ht="15" x14ac:dyDescent="0.25">
      <c r="A427" s="1114"/>
      <c r="B427" s="1114"/>
      <c r="C427" s="1113" t="s">
        <v>2680</v>
      </c>
      <c r="D427" s="1113" t="s">
        <v>2947</v>
      </c>
      <c r="E427" s="1113" t="s">
        <v>12</v>
      </c>
      <c r="F427" s="1106"/>
      <c r="G427" s="1107"/>
      <c r="H427" s="1115"/>
    </row>
    <row r="428" spans="1:8" s="1116" customFormat="1" ht="15" x14ac:dyDescent="0.25">
      <c r="A428" s="1113"/>
      <c r="B428" s="1114"/>
      <c r="C428" s="1113" t="s">
        <v>2716</v>
      </c>
      <c r="D428" s="1113" t="s">
        <v>2976</v>
      </c>
      <c r="E428" s="1113" t="s">
        <v>12</v>
      </c>
      <c r="F428" s="1106"/>
      <c r="G428" s="1107"/>
      <c r="H428" s="1115"/>
    </row>
    <row r="429" spans="1:8" s="1116" customFormat="1" ht="15" x14ac:dyDescent="0.25">
      <c r="A429" s="1113"/>
      <c r="B429" s="1114"/>
      <c r="C429" s="1113" t="s">
        <v>2747</v>
      </c>
      <c r="D429" s="1113" t="s">
        <v>2932</v>
      </c>
      <c r="E429" s="1113" t="s">
        <v>12</v>
      </c>
      <c r="F429" s="1106"/>
      <c r="G429" s="1107"/>
      <c r="H429" s="1115"/>
    </row>
    <row r="430" spans="1:8" s="1116" customFormat="1" ht="15" x14ac:dyDescent="0.25">
      <c r="A430" s="1113"/>
      <c r="B430" s="1114"/>
      <c r="C430" s="1113" t="s">
        <v>2914</v>
      </c>
      <c r="D430" s="1113" t="s">
        <v>2950</v>
      </c>
      <c r="E430" s="1113" t="s">
        <v>12</v>
      </c>
      <c r="F430" s="1106"/>
      <c r="G430" s="1107"/>
      <c r="H430" s="1115"/>
    </row>
    <row r="431" spans="1:8" s="1116" customFormat="1" ht="15" x14ac:dyDescent="0.25">
      <c r="A431" s="1113"/>
      <c r="B431" s="1114"/>
      <c r="C431" s="1113" t="s">
        <v>2916</v>
      </c>
      <c r="D431" s="1113" t="s">
        <v>2917</v>
      </c>
      <c r="E431" s="1113" t="s">
        <v>12</v>
      </c>
      <c r="F431" s="1106"/>
      <c r="G431" s="1107"/>
      <c r="H431" s="1115"/>
    </row>
    <row r="432" spans="1:8" s="1116" customFormat="1" ht="15" x14ac:dyDescent="0.25">
      <c r="A432" s="1113"/>
      <c r="B432" s="1114"/>
      <c r="C432" s="1113" t="s">
        <v>2918</v>
      </c>
      <c r="D432" s="1113" t="s">
        <v>2933</v>
      </c>
      <c r="E432" s="1113" t="s">
        <v>12</v>
      </c>
      <c r="F432" s="1106"/>
      <c r="G432" s="1107"/>
      <c r="H432" s="1115"/>
    </row>
    <row r="433" spans="1:8" s="1116" customFormat="1" ht="15" x14ac:dyDescent="0.25">
      <c r="A433" s="1113"/>
      <c r="B433" s="1114"/>
      <c r="C433" s="1113" t="s">
        <v>2796</v>
      </c>
      <c r="D433" s="1113" t="s">
        <v>2952</v>
      </c>
      <c r="E433" s="1113" t="s">
        <v>12</v>
      </c>
      <c r="F433" s="1106"/>
      <c r="G433" s="1107"/>
      <c r="H433" s="1115"/>
    </row>
    <row r="434" spans="1:8" s="1116" customFormat="1" ht="15" x14ac:dyDescent="0.25">
      <c r="A434" s="1113"/>
      <c r="B434" s="1114"/>
      <c r="C434" s="1113" t="s">
        <v>2920</v>
      </c>
      <c r="D434" s="1113" t="s">
        <v>2953</v>
      </c>
      <c r="E434" s="1113" t="s">
        <v>12</v>
      </c>
      <c r="F434" s="1106"/>
      <c r="G434" s="1107"/>
      <c r="H434" s="1115"/>
    </row>
    <row r="435" spans="1:8" s="1116" customFormat="1" ht="15" x14ac:dyDescent="0.25">
      <c r="A435" s="1113"/>
      <c r="B435" s="1114"/>
      <c r="C435" s="1113" t="s">
        <v>2954</v>
      </c>
      <c r="D435" s="1113" t="s">
        <v>2955</v>
      </c>
      <c r="E435" s="1113" t="s">
        <v>12</v>
      </c>
      <c r="F435" s="1106"/>
      <c r="G435" s="1107"/>
      <c r="H435" s="1115"/>
    </row>
    <row r="436" spans="1:8" s="1116" customFormat="1" ht="15" x14ac:dyDescent="0.25">
      <c r="A436" s="1113"/>
      <c r="B436" s="1114"/>
      <c r="C436" s="1113" t="s">
        <v>2924</v>
      </c>
      <c r="D436" s="1113" t="s">
        <v>2961</v>
      </c>
      <c r="E436" s="1113" t="s">
        <v>12</v>
      </c>
      <c r="F436" s="1106"/>
      <c r="G436" s="1107"/>
      <c r="H436" s="1115"/>
    </row>
    <row r="437" spans="1:8" s="1116" customFormat="1" ht="15" x14ac:dyDescent="0.25">
      <c r="A437" s="1113"/>
      <c r="B437" s="1114"/>
      <c r="C437" s="1113" t="s">
        <v>2962</v>
      </c>
      <c r="D437" s="1113" t="s">
        <v>2963</v>
      </c>
      <c r="E437" s="1113" t="s">
        <v>12</v>
      </c>
      <c r="F437" s="1106"/>
      <c r="G437" s="1107"/>
      <c r="H437" s="1115"/>
    </row>
    <row r="438" spans="1:8" s="1116" customFormat="1" ht="15" x14ac:dyDescent="0.25">
      <c r="A438" s="1114"/>
      <c r="B438" s="1113" t="s">
        <v>2980</v>
      </c>
      <c r="C438" s="1114"/>
      <c r="D438" s="1113" t="s">
        <v>2981</v>
      </c>
      <c r="E438" s="1113" t="s">
        <v>12</v>
      </c>
      <c r="F438" s="1106"/>
      <c r="G438" s="1107"/>
      <c r="H438" s="1115"/>
    </row>
    <row r="439" spans="1:8" s="1116" customFormat="1" ht="15" x14ac:dyDescent="0.25">
      <c r="A439" s="1114"/>
      <c r="B439" s="1114"/>
      <c r="C439" s="1113" t="s">
        <v>2903</v>
      </c>
      <c r="D439" s="1113" t="s">
        <v>2944</v>
      </c>
      <c r="E439" s="1113" t="s">
        <v>12</v>
      </c>
      <c r="F439" s="1106"/>
      <c r="G439" s="1107"/>
      <c r="H439" s="1115"/>
    </row>
    <row r="440" spans="1:8" s="1116" customFormat="1" ht="15" x14ac:dyDescent="0.25">
      <c r="A440" s="1114"/>
      <c r="B440" s="1114"/>
      <c r="C440" s="1113" t="s">
        <v>2905</v>
      </c>
      <c r="D440" s="1113" t="s">
        <v>2945</v>
      </c>
      <c r="E440" s="1113" t="s">
        <v>12</v>
      </c>
      <c r="F440" s="1106"/>
      <c r="G440" s="1107"/>
      <c r="H440" s="1115"/>
    </row>
    <row r="441" spans="1:8" s="1116" customFormat="1" ht="15" x14ac:dyDescent="0.25">
      <c r="A441" s="1114"/>
      <c r="B441" s="1114"/>
      <c r="C441" s="1113" t="s">
        <v>2907</v>
      </c>
      <c r="D441" s="1113" t="s">
        <v>2946</v>
      </c>
      <c r="E441" s="1113" t="s">
        <v>12</v>
      </c>
      <c r="F441" s="1106"/>
      <c r="G441" s="1107"/>
      <c r="H441" s="1115"/>
    </row>
    <row r="442" spans="1:8" s="1116" customFormat="1" ht="15" x14ac:dyDescent="0.25">
      <c r="A442" s="1114"/>
      <c r="B442" s="1114"/>
      <c r="C442" s="1113" t="s">
        <v>2680</v>
      </c>
      <c r="D442" s="1113" t="s">
        <v>2947</v>
      </c>
      <c r="E442" s="1113" t="s">
        <v>12</v>
      </c>
      <c r="F442" s="1106"/>
      <c r="G442" s="1107"/>
      <c r="H442" s="1115"/>
    </row>
    <row r="443" spans="1:8" s="1116" customFormat="1" ht="15" x14ac:dyDescent="0.25">
      <c r="A443" s="1114"/>
      <c r="B443" s="1114"/>
      <c r="C443" s="1113" t="s">
        <v>2716</v>
      </c>
      <c r="D443" s="1113" t="s">
        <v>2948</v>
      </c>
      <c r="E443" s="1113" t="s">
        <v>12</v>
      </c>
      <c r="F443" s="1106"/>
      <c r="G443" s="1107"/>
      <c r="H443" s="1115"/>
    </row>
    <row r="444" spans="1:8" s="1116" customFormat="1" ht="15" x14ac:dyDescent="0.25">
      <c r="A444" s="1114"/>
      <c r="B444" s="1114"/>
      <c r="C444" s="1113" t="s">
        <v>2747</v>
      </c>
      <c r="D444" s="1113" t="s">
        <v>2973</v>
      </c>
      <c r="E444" s="1113" t="s">
        <v>12</v>
      </c>
      <c r="F444" s="1106"/>
      <c r="G444" s="1107"/>
      <c r="H444" s="1115"/>
    </row>
    <row r="445" spans="1:8" s="1116" customFormat="1" ht="15" x14ac:dyDescent="0.25">
      <c r="A445" s="1114"/>
      <c r="B445" s="1114"/>
      <c r="C445" s="1113" t="s">
        <v>2914</v>
      </c>
      <c r="D445" s="1113" t="s">
        <v>2950</v>
      </c>
      <c r="E445" s="1113" t="s">
        <v>12</v>
      </c>
      <c r="F445" s="1106"/>
      <c r="G445" s="1107"/>
      <c r="H445" s="1115"/>
    </row>
    <row r="446" spans="1:8" s="1116" customFormat="1" ht="15" x14ac:dyDescent="0.25">
      <c r="A446" s="1114"/>
      <c r="B446" s="1114"/>
      <c r="C446" s="1113" t="s">
        <v>2916</v>
      </c>
      <c r="D446" s="1113" t="s">
        <v>2917</v>
      </c>
      <c r="E446" s="1113" t="s">
        <v>12</v>
      </c>
      <c r="F446" s="1106"/>
      <c r="G446" s="1107"/>
      <c r="H446" s="1115"/>
    </row>
    <row r="447" spans="1:8" s="1116" customFormat="1" ht="15" x14ac:dyDescent="0.25">
      <c r="A447" s="1114"/>
      <c r="B447" s="1114"/>
      <c r="C447" s="1113" t="s">
        <v>2918</v>
      </c>
      <c r="D447" s="1113" t="s">
        <v>2933</v>
      </c>
      <c r="E447" s="1113" t="s">
        <v>12</v>
      </c>
      <c r="F447" s="1106"/>
      <c r="G447" s="1107"/>
      <c r="H447" s="1115"/>
    </row>
    <row r="448" spans="1:8" s="1116" customFormat="1" ht="15" x14ac:dyDescent="0.25">
      <c r="A448" s="1114"/>
      <c r="B448" s="1114"/>
      <c r="C448" s="1113" t="s">
        <v>2796</v>
      </c>
      <c r="D448" s="1113" t="s">
        <v>2977</v>
      </c>
      <c r="E448" s="1113" t="s">
        <v>12</v>
      </c>
      <c r="F448" s="1106"/>
      <c r="G448" s="1107"/>
      <c r="H448" s="1115"/>
    </row>
    <row r="449" spans="1:8" s="1116" customFormat="1" ht="15" x14ac:dyDescent="0.25">
      <c r="A449" s="1114"/>
      <c r="B449" s="1114"/>
      <c r="C449" s="1113" t="s">
        <v>2920</v>
      </c>
      <c r="D449" s="1113" t="s">
        <v>2953</v>
      </c>
      <c r="E449" s="1113" t="s">
        <v>12</v>
      </c>
      <c r="F449" s="1106"/>
      <c r="G449" s="1107"/>
      <c r="H449" s="1115"/>
    </row>
    <row r="450" spans="1:8" s="1116" customFormat="1" ht="15" x14ac:dyDescent="0.25">
      <c r="A450" s="1114"/>
      <c r="B450" s="1114"/>
      <c r="C450" s="1113" t="s">
        <v>2922</v>
      </c>
      <c r="D450" s="1113" t="s">
        <v>2982</v>
      </c>
      <c r="E450" s="1113" t="s">
        <v>12</v>
      </c>
      <c r="F450" s="1106"/>
      <c r="G450" s="1107"/>
      <c r="H450" s="1115"/>
    </row>
    <row r="451" spans="1:8" s="1116" customFormat="1" ht="15" x14ac:dyDescent="0.25">
      <c r="A451" s="1114"/>
      <c r="B451" s="1114"/>
      <c r="C451" s="1113" t="s">
        <v>2924</v>
      </c>
      <c r="D451" s="1113" t="s">
        <v>2961</v>
      </c>
      <c r="E451" s="1113" t="s">
        <v>12</v>
      </c>
      <c r="F451" s="1106"/>
      <c r="G451" s="1107"/>
      <c r="H451" s="1115"/>
    </row>
    <row r="453" spans="1:8" s="1116" customFormat="1" ht="15" x14ac:dyDescent="0.25">
      <c r="A453" s="1114"/>
      <c r="F453" s="1106"/>
      <c r="G453" s="1107"/>
      <c r="H453" s="1115"/>
    </row>
    <row r="454" spans="1:8" s="1116" customFormat="1" ht="15" x14ac:dyDescent="0.25">
      <c r="A454" s="1113" t="s">
        <v>2670</v>
      </c>
      <c r="B454" s="1113"/>
      <c r="C454" s="1113"/>
      <c r="D454" s="1098" t="s">
        <v>2642</v>
      </c>
      <c r="E454" s="1114">
        <v>9</v>
      </c>
      <c r="F454" s="1106"/>
      <c r="G454" s="1107"/>
      <c r="H454" s="1115"/>
    </row>
    <row r="455" spans="1:8" s="1116" customFormat="1" ht="15" x14ac:dyDescent="0.25">
      <c r="A455" s="1113" t="s">
        <v>2671</v>
      </c>
      <c r="B455" s="1113"/>
      <c r="C455" s="1113"/>
      <c r="D455" s="1112" t="s">
        <v>2651</v>
      </c>
      <c r="E455" s="1114"/>
      <c r="F455" s="1106"/>
      <c r="G455" s="1107"/>
      <c r="H455" s="1115"/>
    </row>
    <row r="456" spans="1:8" s="1116" customFormat="1" ht="15" x14ac:dyDescent="0.25">
      <c r="A456" s="1112" t="s">
        <v>2672</v>
      </c>
      <c r="B456" s="1112" t="s">
        <v>2673</v>
      </c>
      <c r="C456" s="1112" t="s">
        <v>2674</v>
      </c>
      <c r="D456" s="1114"/>
      <c r="E456" s="1114"/>
      <c r="F456" s="1106"/>
      <c r="G456" s="1107"/>
      <c r="H456" s="1115"/>
    </row>
    <row r="457" spans="1:8" s="1116" customFormat="1" ht="15" x14ac:dyDescent="0.25">
      <c r="A457" s="1113" t="s">
        <v>2675</v>
      </c>
      <c r="B457" s="1113" t="s">
        <v>2676</v>
      </c>
      <c r="C457" s="1113" t="s">
        <v>2675</v>
      </c>
      <c r="D457" s="1113" t="s">
        <v>2649</v>
      </c>
      <c r="E457" s="1113" t="s">
        <v>2677</v>
      </c>
      <c r="F457" s="1106"/>
      <c r="G457" s="1107"/>
      <c r="H457" s="1115"/>
    </row>
    <row r="458" spans="1:8" s="1116" customFormat="1" ht="15" x14ac:dyDescent="0.25">
      <c r="A458" s="1114"/>
      <c r="B458" s="1113" t="s">
        <v>2983</v>
      </c>
      <c r="C458" s="1114"/>
      <c r="D458" s="1113" t="s">
        <v>2892</v>
      </c>
      <c r="E458" s="1113" t="s">
        <v>12</v>
      </c>
      <c r="F458" s="1106"/>
      <c r="G458" s="1107"/>
      <c r="H458" s="1115"/>
    </row>
    <row r="459" spans="1:8" s="1116" customFormat="1" ht="15" x14ac:dyDescent="0.25">
      <c r="A459" s="1114"/>
      <c r="B459" s="1114"/>
      <c r="C459" s="1113" t="s">
        <v>2903</v>
      </c>
      <c r="D459" s="1113" t="s">
        <v>2944</v>
      </c>
      <c r="E459" s="1113" t="s">
        <v>12</v>
      </c>
      <c r="F459" s="1106"/>
      <c r="G459" s="1107"/>
      <c r="H459" s="1115"/>
    </row>
    <row r="460" spans="1:8" s="1116" customFormat="1" ht="15" x14ac:dyDescent="0.25">
      <c r="A460" s="1114"/>
      <c r="B460" s="1114"/>
      <c r="C460" s="1113" t="s">
        <v>2905</v>
      </c>
      <c r="D460" s="1113" t="s">
        <v>2945</v>
      </c>
      <c r="E460" s="1113" t="s">
        <v>12</v>
      </c>
      <c r="F460" s="1106"/>
      <c r="G460" s="1107"/>
      <c r="H460" s="1115"/>
    </row>
    <row r="461" spans="1:8" s="1116" customFormat="1" ht="15" x14ac:dyDescent="0.25">
      <c r="A461" s="1114"/>
      <c r="B461" s="1114"/>
      <c r="C461" s="1113" t="s">
        <v>2907</v>
      </c>
      <c r="D461" s="1113" t="s">
        <v>2946</v>
      </c>
      <c r="E461" s="1113" t="s">
        <v>12</v>
      </c>
      <c r="F461" s="1106"/>
      <c r="G461" s="1107"/>
      <c r="H461" s="1115"/>
    </row>
    <row r="462" spans="1:8" s="1116" customFormat="1" ht="15" x14ac:dyDescent="0.25">
      <c r="A462" s="1114"/>
      <c r="B462" s="1114"/>
      <c r="C462" s="1113" t="s">
        <v>2680</v>
      </c>
      <c r="D462" s="1113" t="s">
        <v>2947</v>
      </c>
      <c r="E462" s="1113" t="s">
        <v>12</v>
      </c>
      <c r="F462" s="1106"/>
      <c r="G462" s="1107"/>
      <c r="H462" s="1115"/>
    </row>
    <row r="463" spans="1:8" s="1116" customFormat="1" ht="15" x14ac:dyDescent="0.25">
      <c r="A463" s="1114"/>
      <c r="B463" s="1114"/>
      <c r="C463" s="1113" t="s">
        <v>2716</v>
      </c>
      <c r="D463" s="1113" t="s">
        <v>2948</v>
      </c>
      <c r="E463" s="1113" t="s">
        <v>12</v>
      </c>
      <c r="F463" s="1106"/>
      <c r="G463" s="1107"/>
      <c r="H463" s="1115"/>
    </row>
    <row r="464" spans="1:8" s="1116" customFormat="1" ht="15" x14ac:dyDescent="0.25">
      <c r="A464" s="1114"/>
      <c r="B464" s="1114"/>
      <c r="C464" s="1113" t="s">
        <v>2747</v>
      </c>
      <c r="D464" s="1113" t="s">
        <v>2973</v>
      </c>
      <c r="E464" s="1113" t="s">
        <v>12</v>
      </c>
      <c r="F464" s="1106"/>
      <c r="G464" s="1107"/>
      <c r="H464" s="1115"/>
    </row>
    <row r="465" spans="1:8" s="1116" customFormat="1" ht="15" x14ac:dyDescent="0.25">
      <c r="A465" s="1114"/>
      <c r="B465" s="1114"/>
      <c r="C465" s="1113" t="s">
        <v>2914</v>
      </c>
      <c r="D465" s="1113" t="s">
        <v>2950</v>
      </c>
      <c r="E465" s="1113" t="s">
        <v>12</v>
      </c>
      <c r="F465" s="1106"/>
      <c r="G465" s="1107"/>
      <c r="H465" s="1115"/>
    </row>
    <row r="466" spans="1:8" s="1116" customFormat="1" ht="15" x14ac:dyDescent="0.25">
      <c r="A466" s="1114"/>
      <c r="B466" s="1114"/>
      <c r="C466" s="1113" t="s">
        <v>2916</v>
      </c>
      <c r="D466" s="1113" t="s">
        <v>2917</v>
      </c>
      <c r="E466" s="1113" t="s">
        <v>12</v>
      </c>
      <c r="F466" s="1106"/>
      <c r="G466" s="1107"/>
      <c r="H466" s="1115"/>
    </row>
    <row r="467" spans="1:8" s="1116" customFormat="1" ht="15" x14ac:dyDescent="0.25">
      <c r="A467" s="1114"/>
      <c r="B467" s="1114"/>
      <c r="C467" s="1113" t="s">
        <v>2918</v>
      </c>
      <c r="D467" s="1113" t="s">
        <v>2933</v>
      </c>
      <c r="E467" s="1113" t="s">
        <v>12</v>
      </c>
      <c r="F467" s="1106"/>
      <c r="G467" s="1107"/>
      <c r="H467" s="1115"/>
    </row>
    <row r="468" spans="1:8" s="1116" customFormat="1" ht="15" x14ac:dyDescent="0.25">
      <c r="A468" s="1114"/>
      <c r="B468" s="1114"/>
      <c r="C468" s="1113" t="s">
        <v>2796</v>
      </c>
      <c r="D468" s="1113" t="s">
        <v>2977</v>
      </c>
      <c r="E468" s="1113" t="s">
        <v>12</v>
      </c>
      <c r="F468" s="1106"/>
      <c r="G468" s="1107"/>
      <c r="H468" s="1115"/>
    </row>
    <row r="469" spans="1:8" s="1116" customFormat="1" ht="15" x14ac:dyDescent="0.25">
      <c r="A469" s="1114"/>
      <c r="B469" s="1114"/>
      <c r="C469" s="1113" t="s">
        <v>2924</v>
      </c>
      <c r="D469" s="1113" t="s">
        <v>2961</v>
      </c>
      <c r="E469" s="1113" t="s">
        <v>12</v>
      </c>
      <c r="F469" s="1128"/>
      <c r="G469" s="1107"/>
      <c r="H469" s="1115"/>
    </row>
    <row r="470" spans="1:8" s="1116" customFormat="1" ht="15" x14ac:dyDescent="0.25">
      <c r="A470" s="1113"/>
      <c r="B470" s="1113" t="s">
        <v>2984</v>
      </c>
      <c r="C470" s="1114"/>
      <c r="D470" s="1113" t="s">
        <v>2985</v>
      </c>
      <c r="E470" s="1113" t="s">
        <v>12</v>
      </c>
      <c r="F470" s="1106"/>
      <c r="G470" s="1107"/>
      <c r="H470" s="1115"/>
    </row>
    <row r="471" spans="1:8" s="1116" customFormat="1" ht="15" x14ac:dyDescent="0.25">
      <c r="A471" s="1113"/>
      <c r="B471" s="1114"/>
      <c r="C471" s="1113" t="s">
        <v>2903</v>
      </c>
      <c r="D471" s="1113" t="s">
        <v>2944</v>
      </c>
      <c r="E471" s="1113" t="s">
        <v>12</v>
      </c>
      <c r="F471" s="1106"/>
      <c r="G471" s="1107"/>
      <c r="H471" s="1115"/>
    </row>
    <row r="472" spans="1:8" s="1116" customFormat="1" ht="15" x14ac:dyDescent="0.25">
      <c r="A472" s="1113"/>
      <c r="B472" s="1114"/>
      <c r="C472" s="1113" t="s">
        <v>2905</v>
      </c>
      <c r="D472" s="1113" t="s">
        <v>2945</v>
      </c>
      <c r="E472" s="1113" t="s">
        <v>12</v>
      </c>
      <c r="F472" s="1106"/>
      <c r="G472" s="1107"/>
      <c r="H472" s="1115"/>
    </row>
    <row r="473" spans="1:8" s="1116" customFormat="1" ht="15" x14ac:dyDescent="0.25">
      <c r="A473" s="1113"/>
      <c r="B473" s="1114"/>
      <c r="C473" s="1113" t="s">
        <v>2907</v>
      </c>
      <c r="D473" s="1113" t="s">
        <v>2946</v>
      </c>
      <c r="E473" s="1113" t="s">
        <v>12</v>
      </c>
      <c r="F473" s="1106"/>
      <c r="G473" s="1107"/>
      <c r="H473" s="1115"/>
    </row>
    <row r="474" spans="1:8" s="1116" customFormat="1" ht="15" x14ac:dyDescent="0.25">
      <c r="A474" s="1113"/>
      <c r="B474" s="1114"/>
      <c r="C474" s="1113" t="s">
        <v>2927</v>
      </c>
      <c r="D474" s="1113" t="s">
        <v>2986</v>
      </c>
      <c r="E474" s="1113" t="s">
        <v>12</v>
      </c>
      <c r="F474" s="1106"/>
      <c r="G474" s="1107"/>
      <c r="H474" s="1115"/>
    </row>
    <row r="475" spans="1:8" s="1116" customFormat="1" ht="15" x14ac:dyDescent="0.25">
      <c r="A475" s="1113"/>
      <c r="B475" s="1114"/>
      <c r="C475" s="1113" t="s">
        <v>2716</v>
      </c>
      <c r="D475" s="1113" t="s">
        <v>2948</v>
      </c>
      <c r="E475" s="1113" t="s">
        <v>12</v>
      </c>
      <c r="F475" s="1106"/>
      <c r="G475" s="1107"/>
      <c r="H475" s="1115"/>
    </row>
    <row r="476" spans="1:8" s="1116" customFormat="1" ht="15" x14ac:dyDescent="0.25">
      <c r="A476" s="1113"/>
      <c r="B476" s="1114"/>
      <c r="C476" s="1113" t="s">
        <v>2747</v>
      </c>
      <c r="D476" s="1113" t="s">
        <v>2932</v>
      </c>
      <c r="E476" s="1113" t="s">
        <v>12</v>
      </c>
      <c r="F476" s="1106"/>
      <c r="G476" s="1107"/>
      <c r="H476" s="1115"/>
    </row>
    <row r="477" spans="1:8" s="1116" customFormat="1" ht="15" x14ac:dyDescent="0.25">
      <c r="A477" s="1113"/>
      <c r="B477" s="1114"/>
      <c r="C477" s="1113" t="s">
        <v>2914</v>
      </c>
      <c r="D477" s="1113" t="s">
        <v>2950</v>
      </c>
      <c r="E477" s="1113" t="s">
        <v>12</v>
      </c>
      <c r="F477" s="1106"/>
      <c r="G477" s="1107"/>
      <c r="H477" s="1115"/>
    </row>
    <row r="478" spans="1:8" s="1116" customFormat="1" ht="15" x14ac:dyDescent="0.25">
      <c r="A478" s="1113"/>
      <c r="B478" s="1114"/>
      <c r="C478" s="1113" t="s">
        <v>2916</v>
      </c>
      <c r="D478" s="1113" t="s">
        <v>2917</v>
      </c>
      <c r="E478" s="1113" t="s">
        <v>12</v>
      </c>
      <c r="F478" s="1106"/>
      <c r="G478" s="1107"/>
      <c r="H478" s="1115"/>
    </row>
    <row r="479" spans="1:8" s="1116" customFormat="1" ht="15" x14ac:dyDescent="0.25">
      <c r="A479" s="1113"/>
      <c r="B479" s="1114"/>
      <c r="C479" s="1113" t="s">
        <v>2918</v>
      </c>
      <c r="D479" s="1113" t="s">
        <v>2933</v>
      </c>
      <c r="E479" s="1113" t="s">
        <v>12</v>
      </c>
      <c r="F479" s="1106"/>
      <c r="G479" s="1107"/>
      <c r="H479" s="1115"/>
    </row>
    <row r="480" spans="1:8" s="1116" customFormat="1" ht="15" x14ac:dyDescent="0.25">
      <c r="A480" s="1113"/>
      <c r="B480" s="1114"/>
      <c r="C480" s="1113" t="s">
        <v>2796</v>
      </c>
      <c r="D480" s="1113" t="s">
        <v>2952</v>
      </c>
      <c r="E480" s="1113" t="s">
        <v>12</v>
      </c>
      <c r="F480" s="1106"/>
      <c r="G480" s="1107"/>
      <c r="H480" s="1115"/>
    </row>
    <row r="481" spans="1:8" s="1116" customFormat="1" ht="15" x14ac:dyDescent="0.25">
      <c r="A481" s="1113"/>
      <c r="B481" s="1114"/>
      <c r="C481" s="1113" t="s">
        <v>2920</v>
      </c>
      <c r="D481" s="1113" t="s">
        <v>2953</v>
      </c>
      <c r="E481" s="1113" t="s">
        <v>12</v>
      </c>
      <c r="F481" s="1106"/>
      <c r="G481" s="1107"/>
      <c r="H481" s="1115"/>
    </row>
    <row r="482" spans="1:8" s="1116" customFormat="1" ht="15" x14ac:dyDescent="0.25">
      <c r="A482" s="1113"/>
      <c r="B482" s="1114"/>
      <c r="C482" s="1113" t="s">
        <v>2922</v>
      </c>
      <c r="D482" s="1113" t="s">
        <v>2987</v>
      </c>
      <c r="E482" s="1113" t="s">
        <v>12</v>
      </c>
      <c r="F482" s="1106"/>
      <c r="G482" s="1107"/>
      <c r="H482" s="1115"/>
    </row>
    <row r="483" spans="1:8" s="1116" customFormat="1" ht="15" x14ac:dyDescent="0.25">
      <c r="A483" s="1113"/>
      <c r="B483" s="1114"/>
      <c r="C483" s="1113" t="s">
        <v>2924</v>
      </c>
      <c r="D483" s="1113" t="s">
        <v>2988</v>
      </c>
      <c r="E483" s="1113" t="s">
        <v>12</v>
      </c>
      <c r="F483" s="1106"/>
      <c r="G483" s="1107"/>
      <c r="H483" s="1115"/>
    </row>
    <row r="484" spans="1:8" s="1116" customFormat="1" ht="15" x14ac:dyDescent="0.25">
      <c r="A484" s="1113"/>
      <c r="B484" s="1114"/>
      <c r="C484" s="1113" t="s">
        <v>2989</v>
      </c>
      <c r="D484" s="1113" t="s">
        <v>2990</v>
      </c>
      <c r="E484" s="1113" t="s">
        <v>12</v>
      </c>
      <c r="F484" s="1106"/>
      <c r="G484" s="1107"/>
      <c r="H484" s="1115"/>
    </row>
    <row r="485" spans="1:8" s="1116" customFormat="1" ht="15" x14ac:dyDescent="0.25">
      <c r="A485" s="1113"/>
      <c r="B485" s="1114"/>
      <c r="C485" s="1113" t="s">
        <v>2962</v>
      </c>
      <c r="D485" s="1113" t="s">
        <v>2963</v>
      </c>
      <c r="E485" s="1113" t="s">
        <v>12</v>
      </c>
      <c r="F485" s="1106"/>
      <c r="G485" s="1107"/>
      <c r="H485" s="1115"/>
    </row>
    <row r="486" spans="1:8" s="1116" customFormat="1" ht="15" x14ac:dyDescent="0.25">
      <c r="A486" s="1114"/>
      <c r="B486" s="1113" t="s">
        <v>2991</v>
      </c>
      <c r="C486" s="1114"/>
      <c r="D486" s="1113" t="s">
        <v>2857</v>
      </c>
      <c r="E486" s="1113" t="s">
        <v>12</v>
      </c>
      <c r="F486" s="1106"/>
      <c r="G486" s="1107"/>
      <c r="H486" s="1115"/>
    </row>
    <row r="487" spans="1:8" s="1116" customFormat="1" ht="15" x14ac:dyDescent="0.25">
      <c r="A487" s="1114"/>
      <c r="B487" s="1114"/>
      <c r="C487" s="1113" t="s">
        <v>2903</v>
      </c>
      <c r="D487" s="1113" t="s">
        <v>2944</v>
      </c>
      <c r="E487" s="1113" t="s">
        <v>12</v>
      </c>
      <c r="F487" s="1106"/>
      <c r="G487" s="1107"/>
      <c r="H487" s="1115"/>
    </row>
    <row r="488" spans="1:8" s="1116" customFormat="1" ht="15" x14ac:dyDescent="0.25">
      <c r="A488" s="1114"/>
      <c r="B488" s="1114"/>
      <c r="C488" s="1113" t="s">
        <v>2905</v>
      </c>
      <c r="D488" s="1113" t="s">
        <v>2945</v>
      </c>
      <c r="E488" s="1113" t="s">
        <v>12</v>
      </c>
      <c r="F488" s="1106"/>
      <c r="G488" s="1107"/>
      <c r="H488" s="1115"/>
    </row>
    <row r="489" spans="1:8" s="1116" customFormat="1" ht="15" x14ac:dyDescent="0.25">
      <c r="A489" s="1114"/>
      <c r="B489" s="1114"/>
      <c r="C489" s="1113" t="s">
        <v>2907</v>
      </c>
      <c r="D489" s="1113" t="s">
        <v>2946</v>
      </c>
      <c r="E489" s="1113" t="s">
        <v>12</v>
      </c>
      <c r="F489" s="1106"/>
      <c r="G489" s="1107"/>
      <c r="H489" s="1115"/>
    </row>
    <row r="490" spans="1:8" s="1116" customFormat="1" ht="15" x14ac:dyDescent="0.25">
      <c r="A490" s="1114"/>
      <c r="B490" s="1114"/>
      <c r="C490" s="1113" t="s">
        <v>2927</v>
      </c>
      <c r="D490" s="1113" t="s">
        <v>2986</v>
      </c>
      <c r="E490" s="1113" t="s">
        <v>12</v>
      </c>
      <c r="F490" s="1106"/>
      <c r="G490" s="1107"/>
      <c r="H490" s="1115"/>
    </row>
    <row r="491" spans="1:8" s="1116" customFormat="1" ht="15" x14ac:dyDescent="0.25">
      <c r="A491" s="1114"/>
      <c r="B491" s="1114"/>
      <c r="C491" s="1113" t="s">
        <v>2716</v>
      </c>
      <c r="D491" s="1113" t="s">
        <v>2948</v>
      </c>
      <c r="E491" s="1113" t="s">
        <v>12</v>
      </c>
      <c r="F491" s="1106"/>
      <c r="G491" s="1107"/>
      <c r="H491" s="1115"/>
    </row>
    <row r="492" spans="1:8" s="1116" customFormat="1" ht="15" x14ac:dyDescent="0.25">
      <c r="A492" s="1114"/>
      <c r="B492" s="1114"/>
      <c r="C492" s="1113" t="s">
        <v>2747</v>
      </c>
      <c r="D492" s="1113" t="s">
        <v>2973</v>
      </c>
      <c r="E492" s="1113" t="s">
        <v>12</v>
      </c>
      <c r="F492" s="1106"/>
      <c r="G492" s="1107"/>
      <c r="H492" s="1115"/>
    </row>
    <row r="493" spans="1:8" s="1116" customFormat="1" ht="15" x14ac:dyDescent="0.25">
      <c r="A493" s="1114"/>
      <c r="B493" s="1114"/>
      <c r="C493" s="1113" t="s">
        <v>2914</v>
      </c>
      <c r="D493" s="1113" t="s">
        <v>2950</v>
      </c>
      <c r="E493" s="1113" t="s">
        <v>12</v>
      </c>
      <c r="F493" s="1106"/>
      <c r="G493" s="1107"/>
      <c r="H493" s="1115"/>
    </row>
    <row r="494" spans="1:8" s="1116" customFormat="1" ht="15" x14ac:dyDescent="0.25">
      <c r="A494" s="1114"/>
      <c r="B494" s="1114"/>
      <c r="C494" s="1113" t="s">
        <v>2916</v>
      </c>
      <c r="D494" s="1113" t="s">
        <v>2917</v>
      </c>
      <c r="E494" s="1113" t="s">
        <v>12</v>
      </c>
      <c r="F494" s="1106"/>
      <c r="G494" s="1107"/>
      <c r="H494" s="1115"/>
    </row>
    <row r="495" spans="1:8" s="1116" customFormat="1" ht="15" x14ac:dyDescent="0.25">
      <c r="A495" s="1114"/>
      <c r="B495" s="1114"/>
      <c r="C495" s="1113" t="s">
        <v>2918</v>
      </c>
      <c r="D495" s="1113" t="s">
        <v>2933</v>
      </c>
      <c r="E495" s="1113" t="s">
        <v>12</v>
      </c>
      <c r="F495" s="1106"/>
      <c r="G495" s="1107"/>
      <c r="H495" s="1115"/>
    </row>
    <row r="496" spans="1:8" s="1116" customFormat="1" ht="15" x14ac:dyDescent="0.25">
      <c r="A496" s="1114"/>
      <c r="B496" s="1114"/>
      <c r="C496" s="1113" t="s">
        <v>2796</v>
      </c>
      <c r="D496" s="1113" t="s">
        <v>2952</v>
      </c>
      <c r="E496" s="1113" t="s">
        <v>12</v>
      </c>
      <c r="F496" s="1106"/>
      <c r="G496" s="1107"/>
      <c r="H496" s="1115"/>
    </row>
    <row r="497" spans="1:8" s="1116" customFormat="1" ht="15" x14ac:dyDescent="0.25">
      <c r="A497" s="1114"/>
      <c r="B497" s="1114"/>
      <c r="C497" s="1113" t="s">
        <v>2920</v>
      </c>
      <c r="D497" s="1113" t="s">
        <v>2953</v>
      </c>
      <c r="E497" s="1113" t="s">
        <v>12</v>
      </c>
      <c r="F497" s="1106"/>
      <c r="G497" s="1107"/>
      <c r="H497" s="1115"/>
    </row>
    <row r="498" spans="1:8" s="1116" customFormat="1" ht="15" x14ac:dyDescent="0.25">
      <c r="A498" s="1114"/>
      <c r="B498" s="1114"/>
      <c r="C498" s="1113" t="s">
        <v>2924</v>
      </c>
      <c r="D498" s="1113" t="s">
        <v>2988</v>
      </c>
      <c r="E498" s="1113" t="s">
        <v>12</v>
      </c>
      <c r="F498" s="1106"/>
      <c r="G498" s="1107"/>
      <c r="H498" s="1115"/>
    </row>
    <row r="499" spans="1:8" s="1116" customFormat="1" ht="15" x14ac:dyDescent="0.25">
      <c r="A499" s="1114"/>
      <c r="B499" s="1114"/>
      <c r="C499" s="1113" t="s">
        <v>2962</v>
      </c>
      <c r="D499" s="1113" t="s">
        <v>2963</v>
      </c>
      <c r="E499" s="1113" t="s">
        <v>12</v>
      </c>
      <c r="F499" s="1106"/>
      <c r="G499" s="1107"/>
      <c r="H499" s="1115"/>
    </row>
    <row r="500" spans="1:8" s="1116" customFormat="1" ht="15" x14ac:dyDescent="0.25">
      <c r="A500" s="1114"/>
      <c r="B500" s="1113" t="s">
        <v>2992</v>
      </c>
      <c r="C500" s="1114"/>
      <c r="D500" s="1113" t="s">
        <v>2993</v>
      </c>
      <c r="E500" s="1113" t="s">
        <v>12</v>
      </c>
      <c r="F500" s="1106"/>
      <c r="G500" s="1107"/>
      <c r="H500" s="1115"/>
    </row>
    <row r="501" spans="1:8" s="1116" customFormat="1" ht="15" x14ac:dyDescent="0.25">
      <c r="A501" s="1114"/>
      <c r="B501" s="1114"/>
      <c r="C501" s="1113" t="s">
        <v>2903</v>
      </c>
      <c r="D501" s="1113" t="s">
        <v>2944</v>
      </c>
      <c r="E501" s="1113" t="s">
        <v>12</v>
      </c>
      <c r="F501" s="1106"/>
      <c r="G501" s="1107"/>
      <c r="H501" s="1115"/>
    </row>
    <row r="502" spans="1:8" s="1116" customFormat="1" ht="15" x14ac:dyDescent="0.25">
      <c r="A502" s="1114"/>
      <c r="B502" s="1114"/>
      <c r="C502" s="1113" t="s">
        <v>2905</v>
      </c>
      <c r="D502" s="1113" t="s">
        <v>2945</v>
      </c>
      <c r="E502" s="1113" t="s">
        <v>12</v>
      </c>
      <c r="F502" s="1106"/>
      <c r="G502" s="1107"/>
      <c r="H502" s="1115"/>
    </row>
    <row r="503" spans="1:8" s="1116" customFormat="1" ht="15" x14ac:dyDescent="0.25">
      <c r="A503" s="1114"/>
      <c r="B503" s="1114"/>
      <c r="C503" s="1113" t="s">
        <v>2907</v>
      </c>
      <c r="D503" s="1113" t="s">
        <v>2946</v>
      </c>
      <c r="E503" s="1113" t="s">
        <v>12</v>
      </c>
      <c r="F503" s="1106"/>
      <c r="G503" s="1107"/>
      <c r="H503" s="1115"/>
    </row>
    <row r="504" spans="1:8" s="1116" customFormat="1" ht="15" x14ac:dyDescent="0.25">
      <c r="A504" s="1114"/>
      <c r="B504" s="1114"/>
      <c r="C504" s="1113" t="s">
        <v>2927</v>
      </c>
      <c r="D504" s="1113" t="s">
        <v>2986</v>
      </c>
      <c r="E504" s="1113" t="s">
        <v>12</v>
      </c>
      <c r="F504" s="1106"/>
      <c r="G504" s="1107"/>
      <c r="H504" s="1115"/>
    </row>
    <row r="505" spans="1:8" s="1116" customFormat="1" ht="15" x14ac:dyDescent="0.25">
      <c r="A505" s="1114"/>
      <c r="B505" s="1114"/>
      <c r="C505" s="1113" t="s">
        <v>2716</v>
      </c>
      <c r="D505" s="1113" t="s">
        <v>2948</v>
      </c>
      <c r="E505" s="1113" t="s">
        <v>12</v>
      </c>
      <c r="F505" s="1106"/>
      <c r="G505" s="1107"/>
      <c r="H505" s="1115"/>
    </row>
    <row r="506" spans="1:8" s="1116" customFormat="1" ht="15" x14ac:dyDescent="0.25">
      <c r="A506" s="1114"/>
      <c r="B506" s="1114"/>
      <c r="C506" s="1113" t="s">
        <v>2747</v>
      </c>
      <c r="D506" s="1113" t="s">
        <v>2932</v>
      </c>
      <c r="E506" s="1113" t="s">
        <v>12</v>
      </c>
      <c r="F506" s="1106"/>
      <c r="G506" s="1107"/>
      <c r="H506" s="1115"/>
    </row>
    <row r="507" spans="1:8" s="1116" customFormat="1" ht="15" x14ac:dyDescent="0.25">
      <c r="A507" s="1114"/>
      <c r="B507" s="1114"/>
      <c r="C507" s="1113" t="s">
        <v>2914</v>
      </c>
      <c r="D507" s="1113" t="s">
        <v>2950</v>
      </c>
      <c r="E507" s="1113" t="s">
        <v>12</v>
      </c>
      <c r="F507" s="1106"/>
      <c r="G507" s="1107"/>
      <c r="H507" s="1115"/>
    </row>
    <row r="508" spans="1:8" s="1116" customFormat="1" ht="15" x14ac:dyDescent="0.25">
      <c r="A508" s="1114"/>
      <c r="B508" s="1114"/>
      <c r="C508" s="1113" t="s">
        <v>2916</v>
      </c>
      <c r="D508" s="1113" t="s">
        <v>2917</v>
      </c>
      <c r="E508" s="1113" t="s">
        <v>12</v>
      </c>
      <c r="F508" s="1106"/>
      <c r="G508" s="1107"/>
      <c r="H508" s="1115"/>
    </row>
    <row r="509" spans="1:8" s="1116" customFormat="1" ht="15" x14ac:dyDescent="0.25">
      <c r="A509" s="1114"/>
      <c r="B509" s="1114"/>
      <c r="C509" s="1113" t="s">
        <v>2918</v>
      </c>
      <c r="D509" s="1113" t="s">
        <v>2933</v>
      </c>
      <c r="E509" s="1113" t="s">
        <v>12</v>
      </c>
      <c r="F509" s="1106"/>
      <c r="G509" s="1107"/>
      <c r="H509" s="1115"/>
    </row>
    <row r="510" spans="1:8" s="1116" customFormat="1" ht="15" x14ac:dyDescent="0.25">
      <c r="A510" s="1114"/>
      <c r="B510" s="1114"/>
      <c r="C510" s="1113" t="s">
        <v>2796</v>
      </c>
      <c r="D510" s="1113" t="s">
        <v>2952</v>
      </c>
      <c r="E510" s="1113" t="s">
        <v>12</v>
      </c>
      <c r="F510" s="1106"/>
      <c r="G510" s="1107"/>
      <c r="H510" s="1115"/>
    </row>
    <row r="511" spans="1:8" s="1116" customFormat="1" ht="15" x14ac:dyDescent="0.25">
      <c r="A511" s="1114"/>
      <c r="B511" s="1114"/>
      <c r="C511" s="1113" t="s">
        <v>2920</v>
      </c>
      <c r="D511" s="1113" t="s">
        <v>2953</v>
      </c>
      <c r="E511" s="1113" t="s">
        <v>12</v>
      </c>
      <c r="F511" s="1106"/>
      <c r="G511" s="1107"/>
      <c r="H511" s="1115"/>
    </row>
    <row r="514" spans="1:8" s="1116" customFormat="1" ht="15" x14ac:dyDescent="0.25">
      <c r="A514" s="1113" t="s">
        <v>2670</v>
      </c>
      <c r="B514" s="1113"/>
      <c r="C514" s="1113"/>
      <c r="D514" s="1098" t="s">
        <v>2642</v>
      </c>
      <c r="E514" s="1114">
        <v>10</v>
      </c>
      <c r="F514" s="1106"/>
      <c r="G514" s="1107"/>
      <c r="H514" s="1115"/>
    </row>
    <row r="515" spans="1:8" s="1116" customFormat="1" ht="15" x14ac:dyDescent="0.25">
      <c r="A515" s="1113" t="s">
        <v>2671</v>
      </c>
      <c r="B515" s="1113"/>
      <c r="C515" s="1113"/>
      <c r="D515" s="1112" t="s">
        <v>2651</v>
      </c>
      <c r="E515" s="1114"/>
      <c r="F515" s="1106"/>
      <c r="G515" s="1107"/>
      <c r="H515" s="1115"/>
    </row>
    <row r="516" spans="1:8" s="1116" customFormat="1" ht="15" x14ac:dyDescent="0.25">
      <c r="A516" s="1112" t="s">
        <v>2672</v>
      </c>
      <c r="B516" s="1112" t="s">
        <v>2673</v>
      </c>
      <c r="C516" s="1112" t="s">
        <v>2674</v>
      </c>
      <c r="D516" s="1114"/>
      <c r="E516" s="1114"/>
      <c r="F516" s="1106"/>
      <c r="G516" s="1107"/>
      <c r="H516" s="1115"/>
    </row>
    <row r="517" spans="1:8" s="1116" customFormat="1" ht="15" x14ac:dyDescent="0.25">
      <c r="A517" s="1113" t="s">
        <v>2675</v>
      </c>
      <c r="B517" s="1113" t="s">
        <v>2676</v>
      </c>
      <c r="C517" s="1113" t="s">
        <v>2675</v>
      </c>
      <c r="D517" s="1113" t="s">
        <v>2649</v>
      </c>
      <c r="E517" s="1113" t="s">
        <v>2677</v>
      </c>
      <c r="F517" s="1106"/>
      <c r="G517" s="1107"/>
      <c r="H517" s="1115"/>
    </row>
    <row r="518" spans="1:8" s="1116" customFormat="1" ht="15" x14ac:dyDescent="0.25">
      <c r="A518" s="1114"/>
      <c r="B518" s="1114"/>
      <c r="C518" s="1113" t="s">
        <v>2924</v>
      </c>
      <c r="D518" s="1113" t="s">
        <v>2988</v>
      </c>
      <c r="E518" s="1113" t="s">
        <v>12</v>
      </c>
      <c r="F518" s="1106"/>
      <c r="G518" s="1107"/>
      <c r="H518" s="1115"/>
    </row>
    <row r="519" spans="1:8" s="1116" customFormat="1" ht="15" x14ac:dyDescent="0.25">
      <c r="A519" s="1114"/>
      <c r="B519" s="1114"/>
      <c r="C519" s="1113" t="s">
        <v>2962</v>
      </c>
      <c r="D519" s="1113" t="s">
        <v>2963</v>
      </c>
      <c r="E519" s="1113" t="s">
        <v>12</v>
      </c>
      <c r="F519" s="1106"/>
      <c r="G519" s="1107"/>
      <c r="H519" s="1115"/>
    </row>
    <row r="520" spans="1:8" s="1116" customFormat="1" ht="15" x14ac:dyDescent="0.25">
      <c r="A520" s="1114"/>
      <c r="B520" s="1114" t="s">
        <v>2994</v>
      </c>
      <c r="C520" s="1113"/>
      <c r="D520" s="1113" t="s">
        <v>2797</v>
      </c>
      <c r="E520" s="1113" t="s">
        <v>12</v>
      </c>
      <c r="F520" s="1106"/>
      <c r="G520" s="1107"/>
      <c r="H520" s="1115"/>
    </row>
    <row r="521" spans="1:8" s="1116" customFormat="1" ht="15" x14ac:dyDescent="0.25">
      <c r="A521" s="1114"/>
      <c r="B521" s="1114"/>
      <c r="C521" s="1113" t="s">
        <v>2907</v>
      </c>
      <c r="D521" s="1113" t="s">
        <v>2995</v>
      </c>
      <c r="E521" s="1113" t="s">
        <v>12</v>
      </c>
      <c r="F521" s="1106"/>
      <c r="G521" s="1107"/>
      <c r="H521" s="1115"/>
    </row>
    <row r="522" spans="1:8" s="1116" customFormat="1" ht="15" x14ac:dyDescent="0.25">
      <c r="A522" s="1114"/>
      <c r="B522" s="1114"/>
      <c r="C522" s="1113" t="s">
        <v>2716</v>
      </c>
      <c r="D522" s="1113" t="s">
        <v>2948</v>
      </c>
      <c r="E522" s="1113" t="s">
        <v>12</v>
      </c>
      <c r="F522" s="1106"/>
      <c r="G522" s="1107"/>
      <c r="H522" s="1115"/>
    </row>
    <row r="523" spans="1:8" s="1116" customFormat="1" ht="15" x14ac:dyDescent="0.25">
      <c r="A523" s="1114"/>
      <c r="B523" s="1114"/>
      <c r="C523" s="1113" t="s">
        <v>2747</v>
      </c>
      <c r="D523" s="1113" t="s">
        <v>2973</v>
      </c>
      <c r="E523" s="1113" t="s">
        <v>12</v>
      </c>
      <c r="F523" s="1106"/>
      <c r="G523" s="1107"/>
      <c r="H523" s="1115"/>
    </row>
    <row r="524" spans="1:8" s="1116" customFormat="1" ht="15" x14ac:dyDescent="0.25">
      <c r="A524" s="1114"/>
      <c r="B524" s="1114"/>
      <c r="C524" s="1113" t="s">
        <v>2914</v>
      </c>
      <c r="D524" s="1113" t="s">
        <v>2950</v>
      </c>
      <c r="E524" s="1113" t="s">
        <v>12</v>
      </c>
      <c r="F524" s="1106"/>
      <c r="G524" s="1107"/>
      <c r="H524" s="1115"/>
    </row>
    <row r="525" spans="1:8" s="1116" customFormat="1" ht="15" x14ac:dyDescent="0.25">
      <c r="A525" s="1114"/>
      <c r="B525" s="1114"/>
      <c r="C525" s="1113" t="s">
        <v>2916</v>
      </c>
      <c r="D525" s="1113" t="s">
        <v>2917</v>
      </c>
      <c r="E525" s="1113" t="s">
        <v>12</v>
      </c>
      <c r="F525" s="1106"/>
      <c r="G525" s="1107"/>
      <c r="H525" s="1115"/>
    </row>
    <row r="526" spans="1:8" s="1116" customFormat="1" ht="15" x14ac:dyDescent="0.25">
      <c r="A526" s="1114"/>
      <c r="B526" s="1114"/>
      <c r="C526" s="1113" t="s">
        <v>2796</v>
      </c>
      <c r="D526" s="1113" t="s">
        <v>2952</v>
      </c>
      <c r="E526" s="1113" t="s">
        <v>12</v>
      </c>
      <c r="F526" s="1106"/>
      <c r="G526" s="1107"/>
      <c r="H526" s="1115"/>
    </row>
    <row r="527" spans="1:8" s="1116" customFormat="1" ht="15" x14ac:dyDescent="0.25">
      <c r="A527" s="1114"/>
      <c r="B527" s="1114" t="s">
        <v>2996</v>
      </c>
      <c r="C527" s="1113"/>
      <c r="D527" s="1113" t="s">
        <v>2897</v>
      </c>
      <c r="E527" s="1113" t="s">
        <v>12</v>
      </c>
      <c r="F527" s="1106"/>
      <c r="G527" s="1107"/>
      <c r="H527" s="1115"/>
    </row>
    <row r="528" spans="1:8" s="1116" customFormat="1" ht="15" x14ac:dyDescent="0.25">
      <c r="A528" s="1114"/>
      <c r="B528" s="1114"/>
      <c r="C528" s="1113" t="s">
        <v>2907</v>
      </c>
      <c r="D528" s="1113" t="s">
        <v>2997</v>
      </c>
      <c r="E528" s="1113" t="s">
        <v>12</v>
      </c>
      <c r="F528" s="1106"/>
      <c r="G528" s="1107"/>
      <c r="H528" s="1115"/>
    </row>
    <row r="529" spans="1:8" s="1116" customFormat="1" ht="15" x14ac:dyDescent="0.25">
      <c r="A529" s="1114"/>
      <c r="B529" s="1114"/>
      <c r="C529" s="1113" t="s">
        <v>2716</v>
      </c>
      <c r="D529" s="1113" t="s">
        <v>2948</v>
      </c>
      <c r="E529" s="1113" t="s">
        <v>12</v>
      </c>
      <c r="F529" s="1106"/>
      <c r="G529" s="1107"/>
      <c r="H529" s="1115"/>
    </row>
    <row r="530" spans="1:8" s="1116" customFormat="1" ht="15" x14ac:dyDescent="0.25">
      <c r="A530" s="1114"/>
      <c r="B530" s="1114"/>
      <c r="C530" s="1113" t="s">
        <v>2747</v>
      </c>
      <c r="D530" s="1113" t="s">
        <v>2973</v>
      </c>
      <c r="E530" s="1113" t="s">
        <v>12</v>
      </c>
      <c r="F530" s="1106"/>
      <c r="G530" s="1107"/>
      <c r="H530" s="1115"/>
    </row>
    <row r="531" spans="1:8" s="1116" customFormat="1" ht="15" x14ac:dyDescent="0.25">
      <c r="A531" s="1114"/>
      <c r="B531" s="1114"/>
      <c r="C531" s="1113" t="s">
        <v>2914</v>
      </c>
      <c r="D531" s="1113" t="s">
        <v>2950</v>
      </c>
      <c r="E531" s="1113" t="s">
        <v>12</v>
      </c>
      <c r="F531" s="1106"/>
      <c r="G531" s="1107"/>
      <c r="H531" s="1115"/>
    </row>
    <row r="532" spans="1:8" s="1116" customFormat="1" ht="15" x14ac:dyDescent="0.25">
      <c r="A532" s="1114"/>
      <c r="B532" s="1114"/>
      <c r="C532" s="1113" t="s">
        <v>2916</v>
      </c>
      <c r="D532" s="1113" t="s">
        <v>2917</v>
      </c>
      <c r="E532" s="1113" t="s">
        <v>12</v>
      </c>
      <c r="F532" s="1106"/>
      <c r="G532" s="1107"/>
      <c r="H532" s="1115"/>
    </row>
    <row r="533" spans="1:8" s="1116" customFormat="1" ht="15" x14ac:dyDescent="0.25">
      <c r="A533" s="1114"/>
      <c r="B533" s="1114"/>
      <c r="C533" s="1113" t="s">
        <v>2796</v>
      </c>
      <c r="D533" s="1113" t="s">
        <v>2952</v>
      </c>
      <c r="E533" s="1113" t="s">
        <v>12</v>
      </c>
      <c r="F533" s="1106"/>
      <c r="G533" s="1107"/>
      <c r="H533" s="1115"/>
    </row>
    <row r="534" spans="1:8" s="1116" customFormat="1" ht="15" x14ac:dyDescent="0.25">
      <c r="A534" s="1114"/>
      <c r="B534" s="1113" t="s">
        <v>2998</v>
      </c>
      <c r="C534" s="1114"/>
      <c r="D534" s="1113" t="s">
        <v>2999</v>
      </c>
      <c r="E534" s="1113" t="s">
        <v>12</v>
      </c>
      <c r="F534" s="1106"/>
      <c r="G534" s="1107"/>
      <c r="H534" s="1115"/>
    </row>
    <row r="535" spans="1:8" s="1116" customFormat="1" ht="15" x14ac:dyDescent="0.25">
      <c r="A535" s="1114"/>
      <c r="B535" s="1114"/>
      <c r="C535" s="1113" t="s">
        <v>2903</v>
      </c>
      <c r="D535" s="1113" t="s">
        <v>2944</v>
      </c>
      <c r="E535" s="1113" t="s">
        <v>12</v>
      </c>
      <c r="F535" s="1106"/>
      <c r="G535" s="1107"/>
      <c r="H535" s="1115"/>
    </row>
    <row r="536" spans="1:8" s="1116" customFormat="1" ht="15" x14ac:dyDescent="0.25">
      <c r="A536" s="1114"/>
      <c r="B536" s="1114"/>
      <c r="C536" s="1113" t="s">
        <v>2905</v>
      </c>
      <c r="D536" s="1113" t="s">
        <v>2945</v>
      </c>
      <c r="E536" s="1113" t="s">
        <v>12</v>
      </c>
      <c r="F536" s="1106"/>
      <c r="G536" s="1107"/>
      <c r="H536" s="1115"/>
    </row>
    <row r="537" spans="1:8" s="1116" customFormat="1" ht="15" x14ac:dyDescent="0.25">
      <c r="A537" s="1114"/>
      <c r="B537" s="1114"/>
      <c r="C537" s="1113" t="s">
        <v>2907</v>
      </c>
      <c r="D537" s="1113" t="s">
        <v>2946</v>
      </c>
      <c r="E537" s="1113" t="s">
        <v>12</v>
      </c>
      <c r="F537" s="1106"/>
      <c r="G537" s="1107"/>
      <c r="H537" s="1115"/>
    </row>
    <row r="538" spans="1:8" s="1116" customFormat="1" ht="15" x14ac:dyDescent="0.25">
      <c r="A538" s="1114"/>
      <c r="B538" s="1114"/>
      <c r="C538" s="1113" t="s">
        <v>2680</v>
      </c>
      <c r="D538" s="1113" t="s">
        <v>2947</v>
      </c>
      <c r="E538" s="1113" t="s">
        <v>12</v>
      </c>
      <c r="F538" s="1106"/>
      <c r="G538" s="1107"/>
      <c r="H538" s="1115"/>
    </row>
    <row r="539" spans="1:8" s="1116" customFormat="1" ht="15" x14ac:dyDescent="0.25">
      <c r="A539" s="1114"/>
      <c r="B539" s="1114"/>
      <c r="C539" s="1113" t="s">
        <v>2716</v>
      </c>
      <c r="D539" s="1113" t="s">
        <v>2948</v>
      </c>
      <c r="E539" s="1113" t="s">
        <v>12</v>
      </c>
      <c r="F539" s="1106"/>
      <c r="G539" s="1107"/>
      <c r="H539" s="1115"/>
    </row>
    <row r="540" spans="1:8" s="1116" customFormat="1" ht="15" x14ac:dyDescent="0.25">
      <c r="A540" s="1114"/>
      <c r="B540" s="1114"/>
      <c r="C540" s="1113" t="s">
        <v>2747</v>
      </c>
      <c r="D540" s="1113" t="s">
        <v>2973</v>
      </c>
      <c r="E540" s="1113" t="s">
        <v>12</v>
      </c>
      <c r="F540" s="1106"/>
      <c r="G540" s="1107"/>
      <c r="H540" s="1115"/>
    </row>
    <row r="541" spans="1:8" s="1116" customFormat="1" ht="15" x14ac:dyDescent="0.25">
      <c r="A541" s="1114"/>
      <c r="B541" s="1114"/>
      <c r="C541" s="1113" t="s">
        <v>2914</v>
      </c>
      <c r="D541" s="1113" t="s">
        <v>2950</v>
      </c>
      <c r="E541" s="1113" t="s">
        <v>12</v>
      </c>
      <c r="F541" s="1106"/>
      <c r="G541" s="1107"/>
      <c r="H541" s="1115"/>
    </row>
    <row r="542" spans="1:8" s="1116" customFormat="1" ht="15" x14ac:dyDescent="0.25">
      <c r="A542" s="1114"/>
      <c r="B542" s="1114"/>
      <c r="C542" s="1113" t="s">
        <v>2916</v>
      </c>
      <c r="D542" s="1113" t="s">
        <v>2917</v>
      </c>
      <c r="E542" s="1113" t="s">
        <v>12</v>
      </c>
      <c r="F542" s="1106"/>
      <c r="G542" s="1107"/>
      <c r="H542" s="1115"/>
    </row>
    <row r="543" spans="1:8" s="1116" customFormat="1" ht="15" x14ac:dyDescent="0.25">
      <c r="A543" s="1114"/>
      <c r="B543" s="1114"/>
      <c r="C543" s="1113" t="s">
        <v>2918</v>
      </c>
      <c r="D543" s="1113" t="s">
        <v>2933</v>
      </c>
      <c r="E543" s="1113" t="s">
        <v>12</v>
      </c>
      <c r="F543" s="1106"/>
      <c r="G543" s="1107"/>
      <c r="H543" s="1115"/>
    </row>
    <row r="544" spans="1:8" s="1116" customFormat="1" ht="15" x14ac:dyDescent="0.25">
      <c r="A544" s="1114"/>
      <c r="B544" s="1114"/>
      <c r="C544" s="1113" t="s">
        <v>2796</v>
      </c>
      <c r="D544" s="1113" t="s">
        <v>2977</v>
      </c>
      <c r="E544" s="1113" t="s">
        <v>12</v>
      </c>
      <c r="F544" s="1106"/>
      <c r="G544" s="1107"/>
      <c r="H544" s="1115"/>
    </row>
    <row r="545" spans="1:8" s="1116" customFormat="1" ht="15" x14ac:dyDescent="0.25">
      <c r="A545" s="1114"/>
      <c r="B545" s="1114"/>
      <c r="C545" s="1113" t="s">
        <v>2924</v>
      </c>
      <c r="D545" s="1113" t="s">
        <v>2961</v>
      </c>
      <c r="E545" s="1113" t="s">
        <v>12</v>
      </c>
      <c r="F545" s="1106"/>
      <c r="G545" s="1107"/>
      <c r="H545" s="1115"/>
    </row>
    <row r="546" spans="1:8" s="1116" customFormat="1" ht="15" x14ac:dyDescent="0.25">
      <c r="A546" s="1114"/>
      <c r="B546" s="1113" t="s">
        <v>3000</v>
      </c>
      <c r="C546" s="1114"/>
      <c r="D546" s="1113" t="s">
        <v>3001</v>
      </c>
      <c r="E546" s="1113" t="s">
        <v>12</v>
      </c>
      <c r="F546" s="1106"/>
      <c r="G546" s="1107"/>
      <c r="H546" s="1115"/>
    </row>
    <row r="547" spans="1:8" s="1116" customFormat="1" ht="15" x14ac:dyDescent="0.25">
      <c r="A547" s="1114"/>
      <c r="B547" s="1114"/>
      <c r="C547" s="1113" t="s">
        <v>2684</v>
      </c>
      <c r="D547" s="1113" t="s">
        <v>3002</v>
      </c>
      <c r="E547" s="1113" t="s">
        <v>12</v>
      </c>
      <c r="F547" s="1106"/>
      <c r="G547" s="1107"/>
      <c r="H547" s="1115"/>
    </row>
    <row r="548" spans="1:8" ht="15" x14ac:dyDescent="0.25">
      <c r="B548" s="1113" t="s">
        <v>3003</v>
      </c>
      <c r="C548" s="1114"/>
      <c r="D548" s="1113" t="s">
        <v>3004</v>
      </c>
      <c r="E548" s="1113" t="s">
        <v>12</v>
      </c>
    </row>
    <row r="549" spans="1:8" ht="15" x14ac:dyDescent="0.25">
      <c r="B549" s="1114"/>
      <c r="C549" s="1113" t="s">
        <v>2684</v>
      </c>
      <c r="D549" s="1113" t="s">
        <v>3005</v>
      </c>
      <c r="E549" s="1113" t="s">
        <v>12</v>
      </c>
    </row>
    <row r="550" spans="1:8" ht="15" x14ac:dyDescent="0.25">
      <c r="B550" s="1114"/>
      <c r="C550" s="1113"/>
      <c r="D550" s="1113"/>
      <c r="E550" s="1113"/>
    </row>
    <row r="551" spans="1:8" s="1116" customFormat="1" ht="15.75" thickBot="1" x14ac:dyDescent="0.3">
      <c r="A551" s="1113" t="s">
        <v>2686</v>
      </c>
      <c r="B551" s="1113" t="s">
        <v>2687</v>
      </c>
      <c r="C551" s="1113" t="s">
        <v>2686</v>
      </c>
      <c r="D551" s="1113" t="s">
        <v>2688</v>
      </c>
      <c r="E551" s="1113" t="s">
        <v>2689</v>
      </c>
      <c r="F551" s="1106"/>
      <c r="G551" s="1107"/>
      <c r="H551" s="1115"/>
    </row>
    <row r="552" spans="1:8" s="1116" customFormat="1" ht="16.5" thickBot="1" x14ac:dyDescent="0.3">
      <c r="A552" s="1117" t="s">
        <v>3006</v>
      </c>
      <c r="B552" s="1118"/>
      <c r="C552" s="1118" t="s">
        <v>3007</v>
      </c>
      <c r="D552" s="1125"/>
      <c r="E552" s="1126"/>
      <c r="F552" s="1120"/>
      <c r="G552" s="1121"/>
      <c r="H552" s="1115"/>
    </row>
    <row r="553" spans="1:8" s="1116" customFormat="1" ht="15" x14ac:dyDescent="0.25">
      <c r="A553" s="1113"/>
      <c r="B553" s="1113"/>
      <c r="C553" s="1113"/>
      <c r="D553" s="1113"/>
      <c r="E553" s="1113"/>
      <c r="F553" s="1106"/>
      <c r="G553" s="1107"/>
      <c r="H553" s="1115"/>
    </row>
    <row r="554" spans="1:8" s="1109" customFormat="1" ht="14.25" x14ac:dyDescent="0.2">
      <c r="A554" s="1112" t="s">
        <v>3008</v>
      </c>
      <c r="B554" s="1104"/>
      <c r="C554" s="1104"/>
      <c r="D554" s="1112" t="s">
        <v>3009</v>
      </c>
      <c r="E554" s="1112" t="s">
        <v>12</v>
      </c>
      <c r="F554" s="1106"/>
      <c r="G554" s="1107"/>
      <c r="H554" s="1108"/>
    </row>
    <row r="555" spans="1:8" s="1116" customFormat="1" ht="15" x14ac:dyDescent="0.25">
      <c r="A555" s="1114"/>
      <c r="B555" s="1113" t="s">
        <v>3010</v>
      </c>
      <c r="C555" s="1114"/>
      <c r="D555" s="1113" t="s">
        <v>3011</v>
      </c>
      <c r="E555" s="1113" t="s">
        <v>12</v>
      </c>
      <c r="F555" s="1106"/>
      <c r="G555" s="1107"/>
      <c r="H555" s="1115"/>
    </row>
    <row r="556" spans="1:8" s="1116" customFormat="1" ht="15" x14ac:dyDescent="0.25">
      <c r="A556" s="1114"/>
      <c r="B556" s="1114"/>
      <c r="C556" s="1113" t="s">
        <v>2684</v>
      </c>
      <c r="D556" s="1113" t="s">
        <v>3012</v>
      </c>
      <c r="E556" s="1113" t="s">
        <v>12</v>
      </c>
      <c r="F556" s="1106"/>
      <c r="G556" s="1107"/>
      <c r="H556" s="1115"/>
    </row>
    <row r="557" spans="1:8" s="1116" customFormat="1" ht="15" x14ac:dyDescent="0.25">
      <c r="A557" s="1114"/>
      <c r="B557" s="1114"/>
      <c r="C557" s="1113" t="s">
        <v>3013</v>
      </c>
      <c r="D557" s="1113" t="s">
        <v>3014</v>
      </c>
      <c r="E557" s="1113" t="s">
        <v>12</v>
      </c>
      <c r="F557" s="1106"/>
      <c r="G557" s="1107"/>
      <c r="H557" s="1115"/>
    </row>
    <row r="558" spans="1:8" s="1116" customFormat="1" ht="15" x14ac:dyDescent="0.25">
      <c r="A558" s="1114"/>
      <c r="B558" s="1114"/>
      <c r="C558" s="1114"/>
      <c r="D558" s="1114"/>
      <c r="E558" s="1114"/>
      <c r="F558" s="1106"/>
      <c r="G558" s="1107"/>
      <c r="H558" s="1115"/>
    </row>
    <row r="559" spans="1:8" s="1116" customFormat="1" ht="15" x14ac:dyDescent="0.25">
      <c r="A559" s="1113" t="s">
        <v>2686</v>
      </c>
      <c r="B559" s="1113" t="s">
        <v>2687</v>
      </c>
      <c r="C559" s="1113" t="s">
        <v>2686</v>
      </c>
      <c r="D559" s="1113" t="s">
        <v>2688</v>
      </c>
      <c r="E559" s="1113" t="s">
        <v>2689</v>
      </c>
      <c r="F559" s="1106"/>
      <c r="G559" s="1107"/>
      <c r="H559" s="1115"/>
    </row>
    <row r="560" spans="1:8" s="1109" customFormat="1" ht="14.25" x14ac:dyDescent="0.2">
      <c r="A560" s="1112" t="s">
        <v>3015</v>
      </c>
      <c r="B560" s="1104"/>
      <c r="C560" s="1104"/>
      <c r="D560" s="1112" t="s">
        <v>3016</v>
      </c>
      <c r="E560" s="1112" t="s">
        <v>12</v>
      </c>
      <c r="F560" s="1106"/>
      <c r="G560" s="1107"/>
      <c r="H560" s="1108"/>
    </row>
    <row r="561" spans="1:8" s="1116" customFormat="1" ht="15" x14ac:dyDescent="0.25">
      <c r="A561" s="1114"/>
      <c r="B561" s="1113" t="s">
        <v>3017</v>
      </c>
      <c r="C561" s="1114"/>
      <c r="D561" s="1113" t="s">
        <v>3018</v>
      </c>
      <c r="E561" s="1113" t="s">
        <v>12</v>
      </c>
      <c r="F561" s="1106"/>
      <c r="G561" s="1107"/>
      <c r="H561" s="1115"/>
    </row>
    <row r="562" spans="1:8" s="1116" customFormat="1" ht="15" x14ac:dyDescent="0.25">
      <c r="A562" s="1114"/>
      <c r="B562" s="1114"/>
      <c r="C562" s="1113" t="s">
        <v>2684</v>
      </c>
      <c r="D562" s="1113" t="s">
        <v>3019</v>
      </c>
      <c r="E562" s="1113" t="s">
        <v>12</v>
      </c>
      <c r="F562" s="1106"/>
      <c r="G562" s="1107"/>
      <c r="H562" s="1115"/>
    </row>
    <row r="563" spans="1:8" s="1116" customFormat="1" ht="15" x14ac:dyDescent="0.25">
      <c r="A563" s="1114"/>
      <c r="B563" s="1114"/>
      <c r="C563" s="1113" t="s">
        <v>3013</v>
      </c>
      <c r="D563" s="1113" t="s">
        <v>3020</v>
      </c>
      <c r="E563" s="1113" t="s">
        <v>12</v>
      </c>
      <c r="F563" s="1106"/>
      <c r="G563" s="1107"/>
      <c r="H563" s="1115"/>
    </row>
    <row r="564" spans="1:8" s="1116" customFormat="1" ht="15" x14ac:dyDescent="0.25">
      <c r="A564" s="1114"/>
      <c r="B564" s="1114"/>
      <c r="C564" s="1113" t="s">
        <v>3021</v>
      </c>
      <c r="D564" s="1113" t="s">
        <v>3022</v>
      </c>
      <c r="E564" s="1113" t="s">
        <v>12</v>
      </c>
      <c r="F564" s="1106"/>
      <c r="G564" s="1107"/>
      <c r="H564" s="1115"/>
    </row>
    <row r="565" spans="1:8" s="1116" customFormat="1" ht="15" x14ac:dyDescent="0.25">
      <c r="A565" s="1114"/>
      <c r="B565" s="1113" t="s">
        <v>3023</v>
      </c>
      <c r="C565" s="1114"/>
      <c r="D565" s="1113" t="s">
        <v>3024</v>
      </c>
      <c r="E565" s="1113" t="s">
        <v>12</v>
      </c>
      <c r="F565" s="1106"/>
      <c r="G565" s="1107"/>
      <c r="H565" s="1115"/>
    </row>
    <row r="566" spans="1:8" s="1116" customFormat="1" ht="15" x14ac:dyDescent="0.25">
      <c r="A566" s="1114"/>
      <c r="B566" s="1114"/>
      <c r="C566" s="1113" t="s">
        <v>2684</v>
      </c>
      <c r="D566" s="1113" t="s">
        <v>3025</v>
      </c>
      <c r="E566" s="1113" t="s">
        <v>12</v>
      </c>
      <c r="F566" s="1106"/>
      <c r="G566" s="1107"/>
      <c r="H566" s="1115"/>
    </row>
    <row r="567" spans="1:8" s="1116" customFormat="1" ht="15" x14ac:dyDescent="0.25">
      <c r="A567" s="1114"/>
      <c r="B567" s="1114"/>
      <c r="C567" s="1113"/>
      <c r="D567" s="1113"/>
      <c r="E567" s="1113"/>
      <c r="F567" s="1106"/>
      <c r="G567" s="1107"/>
      <c r="H567" s="1115"/>
    </row>
    <row r="568" spans="1:8" s="1116" customFormat="1" ht="15" x14ac:dyDescent="0.25">
      <c r="A568" s="1113" t="s">
        <v>2670</v>
      </c>
      <c r="B568" s="1113"/>
      <c r="C568" s="1113"/>
      <c r="D568" s="1098" t="s">
        <v>2642</v>
      </c>
      <c r="E568" s="1114">
        <v>11</v>
      </c>
      <c r="F568" s="1106"/>
      <c r="G568" s="1107"/>
      <c r="H568" s="1115"/>
    </row>
    <row r="569" spans="1:8" s="1116" customFormat="1" ht="15" x14ac:dyDescent="0.25">
      <c r="A569" s="1113" t="s">
        <v>2671</v>
      </c>
      <c r="B569" s="1113"/>
      <c r="C569" s="1113"/>
      <c r="D569" s="1112" t="s">
        <v>2651</v>
      </c>
      <c r="E569" s="1114"/>
      <c r="F569" s="1106"/>
      <c r="G569" s="1107"/>
      <c r="H569" s="1115"/>
    </row>
    <row r="570" spans="1:8" s="1116" customFormat="1" ht="15" x14ac:dyDescent="0.25">
      <c r="A570" s="1112" t="s">
        <v>2672</v>
      </c>
      <c r="B570" s="1112" t="s">
        <v>2673</v>
      </c>
      <c r="C570" s="1112" t="s">
        <v>2674</v>
      </c>
      <c r="D570" s="1114"/>
      <c r="E570" s="1114"/>
      <c r="F570" s="1106"/>
      <c r="G570" s="1107"/>
      <c r="H570" s="1115"/>
    </row>
    <row r="571" spans="1:8" s="1116" customFormat="1" ht="15" x14ac:dyDescent="0.25">
      <c r="A571" s="1113" t="s">
        <v>2675</v>
      </c>
      <c r="B571" s="1113" t="s">
        <v>2676</v>
      </c>
      <c r="C571" s="1113" t="s">
        <v>2675</v>
      </c>
      <c r="D571" s="1113" t="s">
        <v>2649</v>
      </c>
      <c r="E571" s="1113" t="s">
        <v>2677</v>
      </c>
      <c r="F571" s="1106"/>
      <c r="G571" s="1107"/>
      <c r="H571" s="1115"/>
    </row>
    <row r="572" spans="1:8" s="1116" customFormat="1" ht="15" x14ac:dyDescent="0.25">
      <c r="A572" s="1114"/>
      <c r="B572" s="1113" t="s">
        <v>3026</v>
      </c>
      <c r="C572" s="1114"/>
      <c r="D572" s="1113" t="s">
        <v>3027</v>
      </c>
      <c r="E572" s="1113" t="s">
        <v>12</v>
      </c>
      <c r="F572" s="1106"/>
      <c r="G572" s="1107"/>
      <c r="H572" s="1115"/>
    </row>
    <row r="573" spans="1:8" s="1116" customFormat="1" ht="15" x14ac:dyDescent="0.25">
      <c r="A573" s="1114"/>
      <c r="B573" s="1114"/>
      <c r="C573" s="1113" t="s">
        <v>2684</v>
      </c>
      <c r="D573" s="1113" t="s">
        <v>3028</v>
      </c>
      <c r="E573" s="1113" t="s">
        <v>12</v>
      </c>
      <c r="F573" s="1106"/>
      <c r="G573" s="1107"/>
      <c r="H573" s="1115"/>
    </row>
    <row r="574" spans="1:8" s="1116" customFormat="1" ht="15" x14ac:dyDescent="0.25">
      <c r="A574" s="1114"/>
      <c r="B574" s="1114"/>
      <c r="C574" s="1113" t="s">
        <v>3013</v>
      </c>
      <c r="D574" s="1113" t="s">
        <v>3029</v>
      </c>
      <c r="E574" s="1113" t="s">
        <v>12</v>
      </c>
      <c r="F574" s="1106"/>
      <c r="G574" s="1107"/>
      <c r="H574" s="1115"/>
    </row>
    <row r="575" spans="1:8" s="1116" customFormat="1" ht="15" x14ac:dyDescent="0.25">
      <c r="A575" s="1114"/>
      <c r="B575" s="1114"/>
      <c r="C575" s="1113" t="s">
        <v>3021</v>
      </c>
      <c r="D575" s="1113" t="s">
        <v>3030</v>
      </c>
      <c r="E575" s="1113" t="s">
        <v>12</v>
      </c>
      <c r="F575" s="1106"/>
      <c r="G575" s="1107"/>
      <c r="H575" s="1115"/>
    </row>
    <row r="576" spans="1:8" s="1116" customFormat="1" ht="15" x14ac:dyDescent="0.25">
      <c r="A576" s="1114"/>
      <c r="B576" s="1113" t="s">
        <v>3031</v>
      </c>
      <c r="C576" s="1114"/>
      <c r="D576" s="1113" t="s">
        <v>3032</v>
      </c>
      <c r="E576" s="1113" t="s">
        <v>12</v>
      </c>
      <c r="F576" s="1106"/>
      <c r="G576" s="1107"/>
      <c r="H576" s="1115"/>
    </row>
    <row r="577" spans="1:8" s="1116" customFormat="1" ht="15" x14ac:dyDescent="0.25">
      <c r="A577" s="1114"/>
      <c r="B577" s="1114"/>
      <c r="C577" s="1113" t="s">
        <v>2684</v>
      </c>
      <c r="D577" s="1113" t="s">
        <v>3033</v>
      </c>
      <c r="E577" s="1113" t="s">
        <v>12</v>
      </c>
      <c r="F577" s="1106"/>
      <c r="G577" s="1107"/>
      <c r="H577" s="1115"/>
    </row>
    <row r="578" spans="1:8" s="1116" customFormat="1" ht="15" x14ac:dyDescent="0.25">
      <c r="A578" s="1114"/>
      <c r="B578" s="1114"/>
      <c r="C578" s="1113" t="s">
        <v>3013</v>
      </c>
      <c r="D578" s="1113" t="s">
        <v>3034</v>
      </c>
      <c r="E578" s="1113" t="s">
        <v>12</v>
      </c>
      <c r="F578" s="1106"/>
      <c r="G578" s="1107"/>
      <c r="H578" s="1115"/>
    </row>
    <row r="579" spans="1:8" s="1116" customFormat="1" ht="15" x14ac:dyDescent="0.25">
      <c r="A579" s="1114"/>
      <c r="B579" s="1113" t="s">
        <v>3035</v>
      </c>
      <c r="C579" s="1114"/>
      <c r="D579" s="1113" t="s">
        <v>3036</v>
      </c>
      <c r="E579" s="1113" t="s">
        <v>12</v>
      </c>
      <c r="F579" s="1106"/>
      <c r="G579" s="1107"/>
      <c r="H579" s="1115"/>
    </row>
    <row r="580" spans="1:8" s="1116" customFormat="1" ht="15" x14ac:dyDescent="0.25">
      <c r="A580" s="1114"/>
      <c r="B580" s="1114"/>
      <c r="C580" s="1113" t="s">
        <v>2684</v>
      </c>
      <c r="D580" s="1113" t="s">
        <v>3037</v>
      </c>
      <c r="E580" s="1113" t="s">
        <v>12</v>
      </c>
      <c r="F580" s="1106"/>
      <c r="G580" s="1107"/>
      <c r="H580" s="1115"/>
    </row>
    <row r="581" spans="1:8" s="1116" customFormat="1" ht="15" x14ac:dyDescent="0.25">
      <c r="A581" s="1114"/>
      <c r="B581" s="1114"/>
      <c r="C581" s="1113"/>
      <c r="D581" s="1113"/>
      <c r="E581" s="1113"/>
      <c r="F581" s="1106"/>
      <c r="G581" s="1107"/>
      <c r="H581" s="1115"/>
    </row>
    <row r="582" spans="1:8" s="1116" customFormat="1" ht="15.75" thickBot="1" x14ac:dyDescent="0.3">
      <c r="A582" s="1113" t="s">
        <v>2686</v>
      </c>
      <c r="B582" s="1113" t="s">
        <v>2687</v>
      </c>
      <c r="C582" s="1113" t="s">
        <v>2686</v>
      </c>
      <c r="D582" s="1113" t="s">
        <v>2688</v>
      </c>
      <c r="E582" s="1113" t="s">
        <v>2689</v>
      </c>
      <c r="F582" s="1106"/>
      <c r="G582" s="1107"/>
      <c r="H582" s="1115"/>
    </row>
    <row r="583" spans="1:8" s="1116" customFormat="1" ht="16.5" thickBot="1" x14ac:dyDescent="0.3">
      <c r="A583" s="1117" t="s">
        <v>3038</v>
      </c>
      <c r="B583" s="1118"/>
      <c r="C583" s="1118" t="s">
        <v>3039</v>
      </c>
      <c r="D583" s="1125"/>
      <c r="E583" s="1126"/>
      <c r="F583" s="1120"/>
      <c r="G583" s="1121"/>
      <c r="H583" s="1115"/>
    </row>
    <row r="584" spans="1:8" s="1114" customFormat="1" ht="15.75" x14ac:dyDescent="0.25">
      <c r="A584" s="1123"/>
      <c r="B584" s="1123"/>
      <c r="C584" s="1123"/>
      <c r="E584" s="1113"/>
      <c r="F584" s="1106"/>
      <c r="G584" s="1107"/>
      <c r="H584" s="1099"/>
    </row>
    <row r="585" spans="1:8" s="1109" customFormat="1" ht="14.25" x14ac:dyDescent="0.2">
      <c r="A585" s="1112" t="s">
        <v>3040</v>
      </c>
      <c r="B585" s="1104"/>
      <c r="C585" s="1104"/>
      <c r="D585" s="1112" t="s">
        <v>3041</v>
      </c>
      <c r="E585" s="1112" t="s">
        <v>12</v>
      </c>
      <c r="F585" s="1106"/>
      <c r="G585" s="1107"/>
      <c r="H585" s="1108"/>
    </row>
    <row r="586" spans="1:8" s="1116" customFormat="1" ht="15" x14ac:dyDescent="0.25">
      <c r="A586" s="1114"/>
      <c r="B586" s="1113" t="s">
        <v>3042</v>
      </c>
      <c r="C586" s="1114"/>
      <c r="D586" s="1113" t="s">
        <v>3041</v>
      </c>
      <c r="E586" s="1113" t="s">
        <v>12</v>
      </c>
      <c r="F586" s="1106"/>
      <c r="G586" s="1107"/>
      <c r="H586" s="1115"/>
    </row>
    <row r="587" spans="1:8" s="1116" customFormat="1" ht="15" x14ac:dyDescent="0.25">
      <c r="A587" s="1114"/>
      <c r="B587" s="1114"/>
      <c r="C587" s="1113" t="s">
        <v>2684</v>
      </c>
      <c r="D587" s="1113" t="s">
        <v>3043</v>
      </c>
      <c r="E587" s="1113" t="s">
        <v>12</v>
      </c>
      <c r="F587" s="1106"/>
      <c r="G587" s="1107"/>
      <c r="H587" s="1115"/>
    </row>
    <row r="588" spans="1:8" s="1116" customFormat="1" ht="15" x14ac:dyDescent="0.25">
      <c r="A588" s="1114"/>
      <c r="B588" s="1114"/>
      <c r="C588" s="1113"/>
      <c r="D588" s="1113"/>
      <c r="E588" s="1113"/>
      <c r="F588" s="1106"/>
      <c r="G588" s="1107"/>
      <c r="H588" s="1115"/>
    </row>
    <row r="589" spans="1:8" s="1116" customFormat="1" ht="15" x14ac:dyDescent="0.25">
      <c r="A589" s="1113" t="s">
        <v>2686</v>
      </c>
      <c r="B589" s="1113" t="s">
        <v>2687</v>
      </c>
      <c r="C589" s="1113" t="s">
        <v>2686</v>
      </c>
      <c r="D589" s="1113" t="s">
        <v>2688</v>
      </c>
      <c r="E589" s="1113" t="s">
        <v>2689</v>
      </c>
      <c r="F589" s="1106"/>
      <c r="G589" s="1107"/>
      <c r="H589" s="1115"/>
    </row>
    <row r="590" spans="1:8" s="1109" customFormat="1" ht="14.25" x14ac:dyDescent="0.2">
      <c r="A590" s="1112" t="s">
        <v>3044</v>
      </c>
      <c r="B590" s="1104"/>
      <c r="C590" s="1104"/>
      <c r="D590" s="1112" t="s">
        <v>3045</v>
      </c>
      <c r="E590" s="1112" t="s">
        <v>12</v>
      </c>
      <c r="F590" s="1106"/>
      <c r="G590" s="1107"/>
      <c r="H590" s="1108"/>
    </row>
    <row r="591" spans="1:8" s="1116" customFormat="1" ht="15" x14ac:dyDescent="0.25">
      <c r="A591" s="1114"/>
      <c r="B591" s="1113" t="s">
        <v>3046</v>
      </c>
      <c r="C591" s="1114"/>
      <c r="D591" s="1113" t="s">
        <v>3045</v>
      </c>
      <c r="E591" s="1113" t="s">
        <v>12</v>
      </c>
      <c r="F591" s="1106"/>
      <c r="G591" s="1107"/>
      <c r="H591" s="1115"/>
    </row>
    <row r="592" spans="1:8" s="1116" customFormat="1" ht="15" x14ac:dyDescent="0.25">
      <c r="A592" s="1114"/>
      <c r="B592" s="1114"/>
      <c r="C592" s="1113" t="s">
        <v>2684</v>
      </c>
      <c r="D592" s="1113" t="s">
        <v>3047</v>
      </c>
      <c r="E592" s="1113" t="s">
        <v>12</v>
      </c>
      <c r="F592" s="1106"/>
      <c r="G592" s="1107"/>
      <c r="H592" s="1115"/>
    </row>
    <row r="593" spans="1:8" s="1116" customFormat="1" ht="15" x14ac:dyDescent="0.25">
      <c r="A593" s="1114"/>
      <c r="B593" s="1114"/>
      <c r="C593" s="1113"/>
      <c r="D593" s="1113"/>
      <c r="E593" s="1113"/>
      <c r="F593" s="1106"/>
      <c r="G593" s="1107"/>
      <c r="H593" s="1115"/>
    </row>
    <row r="594" spans="1:8" s="1116" customFormat="1" ht="15" x14ac:dyDescent="0.25">
      <c r="A594" s="1113" t="s">
        <v>2686</v>
      </c>
      <c r="B594" s="1113" t="s">
        <v>2687</v>
      </c>
      <c r="C594" s="1113" t="s">
        <v>2686</v>
      </c>
      <c r="D594" s="1113" t="s">
        <v>2688</v>
      </c>
      <c r="E594" s="1113" t="s">
        <v>2689</v>
      </c>
      <c r="F594" s="1106"/>
      <c r="G594" s="1107"/>
      <c r="H594" s="1115"/>
    </row>
    <row r="595" spans="1:8" s="1109" customFormat="1" ht="14.25" x14ac:dyDescent="0.2">
      <c r="A595" s="1112" t="s">
        <v>3048</v>
      </c>
      <c r="B595" s="1104"/>
      <c r="C595" s="1104"/>
      <c r="D595" s="1112" t="s">
        <v>3049</v>
      </c>
      <c r="E595" s="1112" t="s">
        <v>12</v>
      </c>
      <c r="F595" s="1106"/>
      <c r="G595" s="1107"/>
      <c r="H595" s="1108"/>
    </row>
    <row r="596" spans="1:8" s="1116" customFormat="1" ht="15" x14ac:dyDescent="0.25">
      <c r="A596" s="1114"/>
      <c r="B596" s="1113" t="s">
        <v>3050</v>
      </c>
      <c r="C596" s="1114"/>
      <c r="D596" s="1113" t="s">
        <v>3051</v>
      </c>
      <c r="E596" s="1113" t="s">
        <v>12</v>
      </c>
      <c r="F596" s="1106"/>
      <c r="G596" s="1107"/>
      <c r="H596" s="1115"/>
    </row>
    <row r="597" spans="1:8" s="1116" customFormat="1" ht="15" x14ac:dyDescent="0.25">
      <c r="A597" s="1114"/>
      <c r="B597" s="1114"/>
      <c r="C597" s="1113" t="s">
        <v>2721</v>
      </c>
      <c r="D597" s="1113" t="s">
        <v>3052</v>
      </c>
      <c r="E597" s="1113" t="s">
        <v>12</v>
      </c>
      <c r="F597" s="1106"/>
      <c r="G597" s="1107"/>
      <c r="H597" s="1115"/>
    </row>
    <row r="598" spans="1:8" s="1116" customFormat="1" ht="15" x14ac:dyDescent="0.25">
      <c r="A598" s="1114"/>
      <c r="B598" s="1114"/>
      <c r="C598" s="1113" t="s">
        <v>2712</v>
      </c>
      <c r="D598" s="1113" t="s">
        <v>3053</v>
      </c>
      <c r="E598" s="1113" t="s">
        <v>12</v>
      </c>
      <c r="F598" s="1106"/>
      <c r="G598" s="1107"/>
      <c r="H598" s="1115"/>
    </row>
    <row r="599" spans="1:8" s="1116" customFormat="1" ht="15" x14ac:dyDescent="0.25">
      <c r="A599" s="1114"/>
      <c r="B599" s="1114"/>
      <c r="C599" s="1114"/>
      <c r="D599" s="1114"/>
      <c r="E599" s="1114"/>
      <c r="F599" s="1106"/>
      <c r="G599" s="1107"/>
      <c r="H599" s="1115"/>
    </row>
    <row r="600" spans="1:8" s="1116" customFormat="1" ht="15" x14ac:dyDescent="0.25">
      <c r="A600" s="1113" t="s">
        <v>2686</v>
      </c>
      <c r="B600" s="1113" t="s">
        <v>2687</v>
      </c>
      <c r="C600" s="1113" t="s">
        <v>2686</v>
      </c>
      <c r="D600" s="1113" t="s">
        <v>2688</v>
      </c>
      <c r="E600" s="1113" t="s">
        <v>2689</v>
      </c>
      <c r="F600" s="1106"/>
      <c r="G600" s="1107"/>
      <c r="H600" s="1115"/>
    </row>
    <row r="601" spans="1:8" s="1109" customFormat="1" ht="14.25" x14ac:dyDescent="0.2">
      <c r="A601" s="1112" t="s">
        <v>3054</v>
      </c>
      <c r="B601" s="1104"/>
      <c r="C601" s="1104"/>
      <c r="D601" s="1112" t="s">
        <v>3055</v>
      </c>
      <c r="E601" s="1112" t="s">
        <v>12</v>
      </c>
      <c r="F601" s="1106"/>
      <c r="G601" s="1107"/>
      <c r="H601" s="1108"/>
    </row>
    <row r="602" spans="1:8" s="1116" customFormat="1" ht="15" x14ac:dyDescent="0.25">
      <c r="A602" s="1114"/>
      <c r="B602" s="1113" t="s">
        <v>3056</v>
      </c>
      <c r="C602" s="1114"/>
      <c r="D602" s="1113" t="s">
        <v>3055</v>
      </c>
      <c r="E602" s="1113" t="s">
        <v>12</v>
      </c>
      <c r="F602" s="1106"/>
      <c r="G602" s="1107"/>
      <c r="H602" s="1115"/>
    </row>
    <row r="603" spans="1:8" s="1116" customFormat="1" ht="15" x14ac:dyDescent="0.25">
      <c r="A603" s="1114"/>
      <c r="B603" s="1114"/>
      <c r="C603" s="1113" t="s">
        <v>2684</v>
      </c>
      <c r="D603" s="1113" t="s">
        <v>3057</v>
      </c>
      <c r="E603" s="1113" t="s">
        <v>12</v>
      </c>
      <c r="F603" s="1106"/>
      <c r="G603" s="1107"/>
      <c r="H603" s="1115"/>
    </row>
    <row r="604" spans="1:8" s="1116" customFormat="1" ht="15" x14ac:dyDescent="0.25">
      <c r="A604" s="1114"/>
      <c r="B604" s="1114"/>
      <c r="C604" s="1113"/>
      <c r="D604" s="1113"/>
      <c r="E604" s="1113"/>
      <c r="F604" s="1106"/>
      <c r="G604" s="1107"/>
      <c r="H604" s="1115"/>
    </row>
    <row r="605" spans="1:8" s="1116" customFormat="1" ht="15" x14ac:dyDescent="0.25">
      <c r="A605" s="1113" t="s">
        <v>2686</v>
      </c>
      <c r="B605" s="1113" t="s">
        <v>2687</v>
      </c>
      <c r="C605" s="1113" t="s">
        <v>2686</v>
      </c>
      <c r="D605" s="1113" t="s">
        <v>2688</v>
      </c>
      <c r="E605" s="1113" t="s">
        <v>2689</v>
      </c>
      <c r="F605" s="1106"/>
      <c r="G605" s="1107"/>
      <c r="H605" s="1115"/>
    </row>
    <row r="606" spans="1:8" s="1109" customFormat="1" ht="14.25" x14ac:dyDescent="0.2">
      <c r="A606" s="1112" t="s">
        <v>3058</v>
      </c>
      <c r="B606" s="1104"/>
      <c r="C606" s="1104"/>
      <c r="D606" s="1112" t="s">
        <v>3059</v>
      </c>
      <c r="E606" s="1112" t="s">
        <v>12</v>
      </c>
      <c r="F606" s="1106"/>
      <c r="G606" s="1107"/>
      <c r="H606" s="1108"/>
    </row>
    <row r="607" spans="1:8" s="1116" customFormat="1" ht="15" x14ac:dyDescent="0.25">
      <c r="A607" s="1114"/>
      <c r="B607" s="1113" t="s">
        <v>3060</v>
      </c>
      <c r="C607" s="1114"/>
      <c r="D607" s="1113" t="s">
        <v>3059</v>
      </c>
      <c r="E607" s="1113" t="s">
        <v>12</v>
      </c>
      <c r="F607" s="1106"/>
      <c r="G607" s="1107"/>
      <c r="H607" s="1115"/>
    </row>
    <row r="608" spans="1:8" s="1116" customFormat="1" ht="15" x14ac:dyDescent="0.25">
      <c r="A608" s="1114"/>
      <c r="B608" s="1114"/>
      <c r="C608" s="1113" t="s">
        <v>2684</v>
      </c>
      <c r="D608" s="1113" t="s">
        <v>3061</v>
      </c>
      <c r="E608" s="1113" t="s">
        <v>12</v>
      </c>
      <c r="F608" s="1106"/>
      <c r="G608" s="1107"/>
      <c r="H608" s="1115"/>
    </row>
    <row r="609" spans="1:8" s="1116" customFormat="1" ht="15" x14ac:dyDescent="0.25">
      <c r="A609" s="1114"/>
      <c r="B609" s="1114"/>
      <c r="C609" s="1113"/>
      <c r="D609" s="1113"/>
      <c r="E609" s="1113"/>
      <c r="F609" s="1106"/>
      <c r="G609" s="1107"/>
      <c r="H609" s="1115"/>
    </row>
    <row r="610" spans="1:8" s="1116" customFormat="1" ht="15.75" thickBot="1" x14ac:dyDescent="0.3">
      <c r="A610" s="1113" t="s">
        <v>2686</v>
      </c>
      <c r="B610" s="1113" t="s">
        <v>2687</v>
      </c>
      <c r="C610" s="1113" t="s">
        <v>2686</v>
      </c>
      <c r="D610" s="1113" t="s">
        <v>2688</v>
      </c>
      <c r="E610" s="1113" t="s">
        <v>2689</v>
      </c>
      <c r="F610" s="1106"/>
      <c r="G610" s="1107"/>
      <c r="H610" s="1115"/>
    </row>
    <row r="611" spans="1:8" s="1116" customFormat="1" ht="16.5" thickBot="1" x14ac:dyDescent="0.3">
      <c r="A611" s="1117" t="s">
        <v>3062</v>
      </c>
      <c r="B611" s="1118"/>
      <c r="C611" s="1118" t="s">
        <v>3063</v>
      </c>
      <c r="D611" s="1125"/>
      <c r="E611" s="1126"/>
      <c r="F611" s="1120"/>
      <c r="G611" s="1121"/>
      <c r="H611" s="1115"/>
    </row>
    <row r="612" spans="1:8" s="1116" customFormat="1" ht="15" x14ac:dyDescent="0.25">
      <c r="A612" s="1113"/>
      <c r="B612" s="1113"/>
      <c r="C612" s="1113"/>
      <c r="D612" s="1113"/>
      <c r="E612" s="1113"/>
      <c r="F612" s="1106"/>
      <c r="G612" s="1107"/>
      <c r="H612" s="1115"/>
    </row>
    <row r="613" spans="1:8" s="1109" customFormat="1" ht="14.25" x14ac:dyDescent="0.2">
      <c r="A613" s="1112" t="s">
        <v>3064</v>
      </c>
      <c r="B613" s="1104"/>
      <c r="C613" s="1104"/>
      <c r="D613" s="1112" t="s">
        <v>3065</v>
      </c>
      <c r="E613" s="1112" t="s">
        <v>3066</v>
      </c>
      <c r="F613" s="1106"/>
      <c r="G613" s="1107"/>
      <c r="H613" s="1108"/>
    </row>
    <row r="614" spans="1:8" s="1116" customFormat="1" ht="15" x14ac:dyDescent="0.25">
      <c r="A614" s="1114"/>
      <c r="B614" s="1113" t="s">
        <v>3067</v>
      </c>
      <c r="C614" s="1114"/>
      <c r="D614" s="1113" t="s">
        <v>3068</v>
      </c>
      <c r="E614" s="1113" t="s">
        <v>3066</v>
      </c>
      <c r="F614" s="1106"/>
      <c r="G614" s="1107"/>
      <c r="H614" s="1115"/>
    </row>
    <row r="615" spans="1:8" s="1116" customFormat="1" ht="15" x14ac:dyDescent="0.25">
      <c r="A615" s="1114"/>
      <c r="B615" s="1114"/>
      <c r="C615" s="1113" t="s">
        <v>2684</v>
      </c>
      <c r="D615" s="1113" t="s">
        <v>3069</v>
      </c>
      <c r="E615" s="1113" t="s">
        <v>3066</v>
      </c>
      <c r="F615" s="1106"/>
      <c r="G615" s="1107"/>
      <c r="H615" s="1115"/>
    </row>
    <row r="616" spans="1:8" s="1116" customFormat="1" ht="15" x14ac:dyDescent="0.25">
      <c r="A616" s="1114"/>
      <c r="B616" s="1114"/>
      <c r="C616" s="1113"/>
      <c r="D616" s="1113"/>
      <c r="E616" s="1113"/>
      <c r="F616" s="1106"/>
      <c r="G616" s="1107"/>
      <c r="H616" s="1115"/>
    </row>
    <row r="617" spans="1:8" s="1116" customFormat="1" ht="15" x14ac:dyDescent="0.25">
      <c r="A617" s="1113" t="s">
        <v>2686</v>
      </c>
      <c r="B617" s="1113" t="s">
        <v>2687</v>
      </c>
      <c r="C617" s="1113" t="s">
        <v>2686</v>
      </c>
      <c r="D617" s="1113" t="s">
        <v>2688</v>
      </c>
      <c r="E617" s="1113" t="s">
        <v>2689</v>
      </c>
      <c r="F617" s="1106"/>
      <c r="G617" s="1107"/>
      <c r="H617" s="1115"/>
    </row>
    <row r="618" spans="1:8" s="1109" customFormat="1" ht="14.25" x14ac:dyDescent="0.2">
      <c r="A618" s="1112" t="s">
        <v>3070</v>
      </c>
      <c r="B618" s="1104"/>
      <c r="C618" s="1104"/>
      <c r="D618" s="1112" t="s">
        <v>3071</v>
      </c>
      <c r="E618" s="1112" t="s">
        <v>3066</v>
      </c>
      <c r="F618" s="1106"/>
      <c r="G618" s="1107"/>
      <c r="H618" s="1108"/>
    </row>
    <row r="619" spans="1:8" s="1116" customFormat="1" ht="15" x14ac:dyDescent="0.25">
      <c r="A619" s="1114"/>
      <c r="B619" s="1113" t="s">
        <v>3072</v>
      </c>
      <c r="C619" s="1114"/>
      <c r="D619" s="1113" t="s">
        <v>3071</v>
      </c>
      <c r="E619" s="1113" t="s">
        <v>3066</v>
      </c>
      <c r="F619" s="1106"/>
      <c r="G619" s="1107"/>
      <c r="H619" s="1115"/>
    </row>
    <row r="620" spans="1:8" s="1116" customFormat="1" ht="15" x14ac:dyDescent="0.25">
      <c r="A620" s="1114"/>
      <c r="B620" s="1114"/>
      <c r="C620" s="1113" t="s">
        <v>2684</v>
      </c>
      <c r="D620" s="1113" t="s">
        <v>3073</v>
      </c>
      <c r="E620" s="1113" t="s">
        <v>3066</v>
      </c>
      <c r="F620" s="1106"/>
      <c r="G620" s="1107"/>
      <c r="H620" s="1115"/>
    </row>
    <row r="621" spans="1:8" s="1116" customFormat="1" ht="15" x14ac:dyDescent="0.25">
      <c r="A621" s="1114"/>
      <c r="B621" s="1114"/>
      <c r="C621" s="1113"/>
      <c r="D621" s="1113"/>
      <c r="E621" s="1113"/>
      <c r="F621" s="1106"/>
      <c r="G621" s="1107"/>
      <c r="H621" s="1115"/>
    </row>
    <row r="622" spans="1:8" s="1116" customFormat="1" ht="15" x14ac:dyDescent="0.25">
      <c r="A622" s="1113" t="s">
        <v>2686</v>
      </c>
      <c r="B622" s="1113" t="s">
        <v>2687</v>
      </c>
      <c r="C622" s="1113" t="s">
        <v>2686</v>
      </c>
      <c r="D622" s="1113" t="s">
        <v>2688</v>
      </c>
      <c r="E622" s="1113" t="s">
        <v>2689</v>
      </c>
      <c r="F622" s="1106"/>
      <c r="G622" s="1107"/>
      <c r="H622" s="1115"/>
    </row>
    <row r="623" spans="1:8" s="1116" customFormat="1" ht="15" x14ac:dyDescent="0.25">
      <c r="A623" s="1113"/>
      <c r="B623" s="1113"/>
      <c r="C623" s="1113"/>
      <c r="D623" s="1113"/>
      <c r="E623" s="1113"/>
      <c r="F623" s="1106"/>
      <c r="G623" s="1107"/>
      <c r="H623" s="1115"/>
    </row>
    <row r="624" spans="1:8" s="1116" customFormat="1" ht="15" x14ac:dyDescent="0.25">
      <c r="A624" s="1113"/>
      <c r="B624" s="1113"/>
      <c r="C624" s="1113"/>
      <c r="D624" s="1113"/>
      <c r="E624" s="1113"/>
      <c r="F624" s="1106"/>
      <c r="G624" s="1107"/>
      <c r="H624" s="1115"/>
    </row>
    <row r="625" spans="1:8" s="1116" customFormat="1" ht="15" x14ac:dyDescent="0.25">
      <c r="A625" s="1113" t="s">
        <v>2670</v>
      </c>
      <c r="B625" s="1113"/>
      <c r="C625" s="1113"/>
      <c r="D625" s="1098" t="s">
        <v>2642</v>
      </c>
      <c r="E625" s="1114">
        <v>12</v>
      </c>
      <c r="F625" s="1106"/>
      <c r="G625" s="1107"/>
      <c r="H625" s="1115"/>
    </row>
    <row r="626" spans="1:8" s="1116" customFormat="1" ht="15" x14ac:dyDescent="0.25">
      <c r="A626" s="1113" t="s">
        <v>2671</v>
      </c>
      <c r="B626" s="1113"/>
      <c r="C626" s="1113"/>
      <c r="D626" s="1112" t="s">
        <v>2651</v>
      </c>
      <c r="E626" s="1114"/>
      <c r="F626" s="1106"/>
      <c r="G626" s="1107"/>
      <c r="H626" s="1115"/>
    </row>
    <row r="627" spans="1:8" s="1116" customFormat="1" ht="15" x14ac:dyDescent="0.25">
      <c r="A627" s="1112" t="s">
        <v>2672</v>
      </c>
      <c r="B627" s="1112" t="s">
        <v>2673</v>
      </c>
      <c r="C627" s="1112" t="s">
        <v>2674</v>
      </c>
      <c r="D627" s="1114"/>
      <c r="E627" s="1114"/>
      <c r="F627" s="1106"/>
      <c r="G627" s="1107"/>
      <c r="H627" s="1115"/>
    </row>
    <row r="628" spans="1:8" s="1116" customFormat="1" ht="15" x14ac:dyDescent="0.25">
      <c r="A628" s="1113" t="s">
        <v>2675</v>
      </c>
      <c r="B628" s="1113" t="s">
        <v>2676</v>
      </c>
      <c r="C628" s="1113" t="s">
        <v>2675</v>
      </c>
      <c r="D628" s="1113" t="s">
        <v>2649</v>
      </c>
      <c r="E628" s="1113" t="s">
        <v>2677</v>
      </c>
      <c r="F628" s="1106"/>
      <c r="G628" s="1107"/>
      <c r="H628" s="1115"/>
    </row>
    <row r="629" spans="1:8" s="1109" customFormat="1" ht="14.25" x14ac:dyDescent="0.2">
      <c r="A629" s="1112" t="s">
        <v>3074</v>
      </c>
      <c r="B629" s="1104"/>
      <c r="C629" s="1104"/>
      <c r="D629" s="1112" t="s">
        <v>3075</v>
      </c>
      <c r="E629" s="1112" t="s">
        <v>3066</v>
      </c>
      <c r="F629" s="1106"/>
      <c r="G629" s="1107"/>
      <c r="H629" s="1108"/>
    </row>
    <row r="630" spans="1:8" s="1116" customFormat="1" ht="15" x14ac:dyDescent="0.25">
      <c r="A630" s="1114"/>
      <c r="B630" s="1113" t="s">
        <v>3076</v>
      </c>
      <c r="C630" s="1114"/>
      <c r="D630" s="1113" t="s">
        <v>3075</v>
      </c>
      <c r="E630" s="1113" t="s">
        <v>3066</v>
      </c>
      <c r="F630" s="1106"/>
      <c r="G630" s="1107"/>
      <c r="H630" s="1115"/>
    </row>
    <row r="631" spans="1:8" s="1116" customFormat="1" ht="15" x14ac:dyDescent="0.25">
      <c r="A631" s="1114"/>
      <c r="B631" s="1114"/>
      <c r="C631" s="1113" t="s">
        <v>2684</v>
      </c>
      <c r="D631" s="1113" t="s">
        <v>3077</v>
      </c>
      <c r="E631" s="1113" t="s">
        <v>3066</v>
      </c>
      <c r="F631" s="1106"/>
      <c r="G631" s="1107"/>
      <c r="H631" s="1115"/>
    </row>
    <row r="632" spans="1:8" s="1116" customFormat="1" ht="15" x14ac:dyDescent="0.25">
      <c r="A632" s="1114"/>
      <c r="B632" s="1114"/>
      <c r="C632" s="1114"/>
      <c r="D632" s="1114"/>
      <c r="E632" s="1114"/>
      <c r="F632" s="1106"/>
      <c r="G632" s="1107"/>
      <c r="H632" s="1115"/>
    </row>
    <row r="633" spans="1:8" s="1116" customFormat="1" ht="15" x14ac:dyDescent="0.25">
      <c r="A633" s="1113" t="s">
        <v>2686</v>
      </c>
      <c r="B633" s="1113" t="s">
        <v>2687</v>
      </c>
      <c r="C633" s="1113" t="s">
        <v>2686</v>
      </c>
      <c r="D633" s="1113" t="s">
        <v>2688</v>
      </c>
      <c r="E633" s="1113" t="s">
        <v>2689</v>
      </c>
      <c r="F633" s="1106"/>
      <c r="G633" s="1107"/>
      <c r="H633" s="1115"/>
    </row>
    <row r="634" spans="1:8" s="1109" customFormat="1" ht="14.25" x14ac:dyDescent="0.2">
      <c r="A634" s="1112" t="s">
        <v>3078</v>
      </c>
      <c r="B634" s="1104"/>
      <c r="C634" s="1104"/>
      <c r="D634" s="1112" t="s">
        <v>3079</v>
      </c>
      <c r="E634" s="1112" t="s">
        <v>3066</v>
      </c>
      <c r="F634" s="1106"/>
      <c r="G634" s="1107"/>
      <c r="H634" s="1108"/>
    </row>
    <row r="635" spans="1:8" s="1116" customFormat="1" ht="15" x14ac:dyDescent="0.25">
      <c r="A635" s="1114"/>
      <c r="B635" s="1113" t="s">
        <v>3080</v>
      </c>
      <c r="C635" s="1114"/>
      <c r="D635" s="1113" t="s">
        <v>3079</v>
      </c>
      <c r="E635" s="1113" t="s">
        <v>3066</v>
      </c>
      <c r="F635" s="1106"/>
      <c r="G635" s="1107"/>
      <c r="H635" s="1115"/>
    </row>
    <row r="636" spans="1:8" s="1116" customFormat="1" ht="15" x14ac:dyDescent="0.25">
      <c r="A636" s="1114"/>
      <c r="B636" s="1114"/>
      <c r="C636" s="1113" t="s">
        <v>2684</v>
      </c>
      <c r="D636" s="1113" t="s">
        <v>3081</v>
      </c>
      <c r="E636" s="1113" t="s">
        <v>3066</v>
      </c>
      <c r="F636" s="1106"/>
      <c r="G636" s="1107"/>
      <c r="H636" s="1115"/>
    </row>
    <row r="637" spans="1:8" s="1116" customFormat="1" ht="15" x14ac:dyDescent="0.25">
      <c r="A637" s="1114"/>
      <c r="B637" s="1114"/>
      <c r="C637" s="1113"/>
      <c r="D637" s="1113"/>
      <c r="E637" s="1113"/>
      <c r="F637" s="1106"/>
      <c r="G637" s="1107"/>
      <c r="H637" s="1115"/>
    </row>
    <row r="638" spans="1:8" s="1116" customFormat="1" ht="15" x14ac:dyDescent="0.25">
      <c r="A638" s="1113" t="s">
        <v>2686</v>
      </c>
      <c r="B638" s="1113" t="s">
        <v>2687</v>
      </c>
      <c r="C638" s="1113" t="s">
        <v>2686</v>
      </c>
      <c r="D638" s="1113" t="s">
        <v>2688</v>
      </c>
      <c r="E638" s="1113" t="s">
        <v>2689</v>
      </c>
      <c r="F638" s="1106"/>
      <c r="G638" s="1107"/>
      <c r="H638" s="1115"/>
    </row>
    <row r="639" spans="1:8" s="1109" customFormat="1" ht="14.25" x14ac:dyDescent="0.2">
      <c r="A639" s="1112" t="s">
        <v>3082</v>
      </c>
      <c r="B639" s="1104"/>
      <c r="C639" s="1104"/>
      <c r="D639" s="1112" t="s">
        <v>3083</v>
      </c>
      <c r="E639" s="1112" t="s">
        <v>3066</v>
      </c>
      <c r="F639" s="1106"/>
      <c r="G639" s="1107"/>
      <c r="H639" s="1108"/>
    </row>
    <row r="640" spans="1:8" s="1116" customFormat="1" ht="15" x14ac:dyDescent="0.25">
      <c r="A640" s="1114"/>
      <c r="B640" s="1113" t="s">
        <v>3084</v>
      </c>
      <c r="C640" s="1114"/>
      <c r="D640" s="1113" t="s">
        <v>3083</v>
      </c>
      <c r="E640" s="1113" t="s">
        <v>3066</v>
      </c>
      <c r="F640" s="1106"/>
      <c r="G640" s="1107"/>
      <c r="H640" s="1115"/>
    </row>
    <row r="641" spans="1:8" s="1116" customFormat="1" ht="15" x14ac:dyDescent="0.25">
      <c r="A641" s="1114"/>
      <c r="B641" s="1114"/>
      <c r="C641" s="1113" t="s">
        <v>2684</v>
      </c>
      <c r="D641" s="1113" t="s">
        <v>3085</v>
      </c>
      <c r="E641" s="1113" t="s">
        <v>3066</v>
      </c>
      <c r="F641" s="1106"/>
      <c r="G641" s="1107"/>
      <c r="H641" s="1115"/>
    </row>
    <row r="642" spans="1:8" s="1116" customFormat="1" ht="15" x14ac:dyDescent="0.25">
      <c r="A642" s="1114"/>
      <c r="B642" s="1114"/>
      <c r="C642" s="1113"/>
      <c r="D642" s="1113"/>
      <c r="E642" s="1113"/>
      <c r="F642" s="1106"/>
      <c r="G642" s="1107"/>
      <c r="H642" s="1115"/>
    </row>
    <row r="643" spans="1:8" s="1116" customFormat="1" ht="15.75" thickBot="1" x14ac:dyDescent="0.3">
      <c r="A643" s="1113" t="s">
        <v>2686</v>
      </c>
      <c r="B643" s="1113" t="s">
        <v>2687</v>
      </c>
      <c r="C643" s="1113" t="s">
        <v>2686</v>
      </c>
      <c r="D643" s="1113" t="s">
        <v>2688</v>
      </c>
      <c r="E643" s="1113" t="s">
        <v>2689</v>
      </c>
      <c r="F643" s="1106"/>
      <c r="G643" s="1107"/>
      <c r="H643" s="1115"/>
    </row>
    <row r="644" spans="1:8" s="1116" customFormat="1" ht="16.5" thickBot="1" x14ac:dyDescent="0.3">
      <c r="A644" s="1117" t="s">
        <v>3086</v>
      </c>
      <c r="B644" s="1118"/>
      <c r="C644" s="1118" t="s">
        <v>3087</v>
      </c>
      <c r="D644" s="1125"/>
      <c r="E644" s="1126"/>
      <c r="F644" s="1120"/>
      <c r="G644" s="1121"/>
      <c r="H644" s="1115"/>
    </row>
    <row r="645" spans="1:8" s="1116" customFormat="1" ht="15" x14ac:dyDescent="0.25">
      <c r="A645" s="1113"/>
      <c r="B645" s="1113"/>
      <c r="C645" s="1113"/>
      <c r="D645" s="1113"/>
      <c r="E645" s="1113"/>
      <c r="F645" s="1106"/>
      <c r="G645" s="1107"/>
      <c r="H645" s="1115"/>
    </row>
    <row r="646" spans="1:8" s="1109" customFormat="1" ht="14.25" x14ac:dyDescent="0.2">
      <c r="A646" s="1112" t="s">
        <v>3088</v>
      </c>
      <c r="B646" s="1112"/>
      <c r="C646" s="1112"/>
      <c r="D646" s="1112" t="s">
        <v>3089</v>
      </c>
      <c r="E646" s="1112" t="s">
        <v>3066</v>
      </c>
      <c r="F646" s="1106"/>
      <c r="G646" s="1107"/>
      <c r="H646" s="1108"/>
    </row>
    <row r="647" spans="1:8" s="1116" customFormat="1" ht="15" x14ac:dyDescent="0.25">
      <c r="A647" s="1114"/>
      <c r="B647" s="1113" t="s">
        <v>3090</v>
      </c>
      <c r="C647" s="1114"/>
      <c r="D647" s="1113" t="s">
        <v>2854</v>
      </c>
      <c r="E647" s="1113" t="s">
        <v>3066</v>
      </c>
      <c r="F647" s="1106"/>
      <c r="G647" s="1107"/>
      <c r="H647" s="1115"/>
    </row>
    <row r="648" spans="1:8" s="1116" customFormat="1" ht="15" x14ac:dyDescent="0.25">
      <c r="A648" s="1114"/>
      <c r="B648" s="1114"/>
      <c r="C648" s="1113" t="s">
        <v>2684</v>
      </c>
      <c r="D648" s="1113" t="s">
        <v>2855</v>
      </c>
      <c r="E648" s="1113" t="s">
        <v>3066</v>
      </c>
      <c r="F648" s="1106"/>
      <c r="G648" s="1107"/>
      <c r="H648" s="1115"/>
    </row>
    <row r="649" spans="1:8" s="1116" customFormat="1" ht="15" x14ac:dyDescent="0.25">
      <c r="A649" s="1114"/>
      <c r="B649" s="1113" t="s">
        <v>3091</v>
      </c>
      <c r="C649" s="1114"/>
      <c r="D649" s="1113" t="s">
        <v>3092</v>
      </c>
      <c r="E649" s="1113" t="s">
        <v>3066</v>
      </c>
      <c r="F649" s="1106"/>
      <c r="G649" s="1107"/>
      <c r="H649" s="1115"/>
    </row>
    <row r="650" spans="1:8" s="1116" customFormat="1" ht="15" x14ac:dyDescent="0.25">
      <c r="A650" s="1114"/>
      <c r="B650" s="1114"/>
      <c r="C650" s="1113" t="s">
        <v>2684</v>
      </c>
      <c r="D650" s="1113" t="s">
        <v>3093</v>
      </c>
      <c r="E650" s="1113" t="s">
        <v>3066</v>
      </c>
      <c r="F650" s="1106"/>
      <c r="G650" s="1107"/>
      <c r="H650" s="1115"/>
    </row>
    <row r="651" spans="1:8" s="1116" customFormat="1" ht="15" x14ac:dyDescent="0.25">
      <c r="A651" s="1114"/>
      <c r="B651" s="1113" t="s">
        <v>3094</v>
      </c>
      <c r="C651" s="1114"/>
      <c r="D651" s="1113" t="s">
        <v>3095</v>
      </c>
      <c r="E651" s="1113" t="s">
        <v>3066</v>
      </c>
      <c r="F651" s="1106"/>
      <c r="G651" s="1107"/>
      <c r="H651" s="1115"/>
    </row>
    <row r="652" spans="1:8" s="1116" customFormat="1" ht="15" x14ac:dyDescent="0.25">
      <c r="A652" s="1114"/>
      <c r="B652" s="1114"/>
      <c r="C652" s="1113" t="s">
        <v>2684</v>
      </c>
      <c r="D652" s="1113" t="s">
        <v>3096</v>
      </c>
      <c r="E652" s="1113" t="s">
        <v>3066</v>
      </c>
      <c r="F652" s="1106"/>
      <c r="G652" s="1107"/>
      <c r="H652" s="1115"/>
    </row>
    <row r="653" spans="1:8" s="1116" customFormat="1" ht="15" x14ac:dyDescent="0.25">
      <c r="A653" s="1114"/>
      <c r="B653" s="1113" t="s">
        <v>3097</v>
      </c>
      <c r="C653" s="1114"/>
      <c r="D653" s="1113" t="s">
        <v>3098</v>
      </c>
      <c r="E653" s="1113" t="s">
        <v>3066</v>
      </c>
      <c r="F653" s="1106"/>
      <c r="G653" s="1107"/>
      <c r="H653" s="1115"/>
    </row>
    <row r="654" spans="1:8" s="1116" customFormat="1" ht="15" x14ac:dyDescent="0.25">
      <c r="A654" s="1114"/>
      <c r="B654" s="1114"/>
      <c r="C654" s="1113" t="s">
        <v>2684</v>
      </c>
      <c r="D654" s="1113" t="s">
        <v>3099</v>
      </c>
      <c r="E654" s="1113" t="s">
        <v>3066</v>
      </c>
      <c r="F654" s="1106"/>
      <c r="G654" s="1107"/>
      <c r="H654" s="1115"/>
    </row>
    <row r="655" spans="1:8" s="1116" customFormat="1" ht="15" x14ac:dyDescent="0.25">
      <c r="A655" s="1114"/>
      <c r="B655" s="1113" t="s">
        <v>3100</v>
      </c>
      <c r="C655" s="1114"/>
      <c r="D655" s="1113" t="s">
        <v>2736</v>
      </c>
      <c r="E655" s="1113" t="s">
        <v>3066</v>
      </c>
      <c r="F655" s="1106"/>
      <c r="G655" s="1107"/>
      <c r="H655" s="1115"/>
    </row>
    <row r="656" spans="1:8" s="1116" customFormat="1" ht="15" x14ac:dyDescent="0.25">
      <c r="A656" s="1114"/>
      <c r="B656" s="1114"/>
      <c r="C656" s="1113" t="s">
        <v>2684</v>
      </c>
      <c r="D656" s="1113" t="s">
        <v>2866</v>
      </c>
      <c r="E656" s="1113" t="s">
        <v>3066</v>
      </c>
      <c r="F656" s="1106"/>
      <c r="G656" s="1107"/>
      <c r="H656" s="1115"/>
    </row>
    <row r="657" spans="1:8" s="1116" customFormat="1" ht="15" x14ac:dyDescent="0.25">
      <c r="A657" s="1114"/>
      <c r="B657" s="1113" t="s">
        <v>3101</v>
      </c>
      <c r="C657" s="1114"/>
      <c r="D657" s="1113" t="s">
        <v>2868</v>
      </c>
      <c r="E657" s="1113" t="s">
        <v>3066</v>
      </c>
      <c r="F657" s="1106"/>
      <c r="G657" s="1107"/>
      <c r="H657" s="1115"/>
    </row>
    <row r="658" spans="1:8" s="1116" customFormat="1" ht="15" x14ac:dyDescent="0.25">
      <c r="A658" s="1114"/>
      <c r="B658" s="1114"/>
      <c r="C658" s="1113" t="s">
        <v>2684</v>
      </c>
      <c r="D658" s="1113" t="s">
        <v>2868</v>
      </c>
      <c r="E658" s="1113" t="s">
        <v>3066</v>
      </c>
      <c r="F658" s="1106"/>
      <c r="G658" s="1107"/>
      <c r="H658" s="1115"/>
    </row>
    <row r="659" spans="1:8" s="1116" customFormat="1" ht="15" x14ac:dyDescent="0.25">
      <c r="A659" s="1114"/>
      <c r="B659" s="1113" t="s">
        <v>3102</v>
      </c>
      <c r="C659" s="1114"/>
      <c r="D659" s="1113" t="s">
        <v>2871</v>
      </c>
      <c r="E659" s="1113" t="s">
        <v>3066</v>
      </c>
      <c r="F659" s="1106"/>
      <c r="G659" s="1107"/>
      <c r="H659" s="1115"/>
    </row>
    <row r="660" spans="1:8" s="1116" customFormat="1" ht="15" x14ac:dyDescent="0.25">
      <c r="A660" s="1114"/>
      <c r="B660" s="1114"/>
      <c r="C660" s="1113" t="s">
        <v>2684</v>
      </c>
      <c r="D660" s="1113" t="s">
        <v>2745</v>
      </c>
      <c r="E660" s="1113" t="s">
        <v>3066</v>
      </c>
      <c r="F660" s="1106"/>
      <c r="G660" s="1107"/>
      <c r="H660" s="1115"/>
    </row>
    <row r="661" spans="1:8" s="1116" customFormat="1" ht="15" x14ac:dyDescent="0.25">
      <c r="A661" s="1114"/>
      <c r="B661" s="1114"/>
      <c r="C661" s="1113"/>
      <c r="D661" s="1113"/>
      <c r="E661" s="1113"/>
      <c r="F661" s="1106"/>
      <c r="G661" s="1107"/>
      <c r="H661" s="1115"/>
    </row>
    <row r="662" spans="1:8" s="1116" customFormat="1" ht="15" x14ac:dyDescent="0.25">
      <c r="A662" s="1113" t="s">
        <v>2686</v>
      </c>
      <c r="B662" s="1113" t="s">
        <v>2687</v>
      </c>
      <c r="C662" s="1113" t="s">
        <v>2686</v>
      </c>
      <c r="D662" s="1113" t="s">
        <v>2688</v>
      </c>
      <c r="E662" s="1113" t="s">
        <v>2689</v>
      </c>
      <c r="F662" s="1106"/>
      <c r="G662" s="1107"/>
      <c r="H662" s="1115"/>
    </row>
    <row r="663" spans="1:8" s="1116" customFormat="1" ht="15" x14ac:dyDescent="0.25">
      <c r="A663" s="1112" t="s">
        <v>3103</v>
      </c>
      <c r="B663" s="1104"/>
      <c r="C663" s="1104"/>
      <c r="D663" s="1112" t="s">
        <v>3104</v>
      </c>
      <c r="E663" s="1112" t="s">
        <v>3066</v>
      </c>
      <c r="F663" s="1106"/>
      <c r="G663" s="1107"/>
      <c r="H663" s="1115"/>
    </row>
    <row r="664" spans="1:8" s="1116" customFormat="1" ht="15" x14ac:dyDescent="0.25">
      <c r="A664" s="1114"/>
      <c r="B664" s="1113" t="s">
        <v>3105</v>
      </c>
      <c r="C664" s="1114"/>
      <c r="D664" s="1113" t="s">
        <v>3106</v>
      </c>
      <c r="E664" s="1113" t="s">
        <v>3066</v>
      </c>
      <c r="F664" s="1106"/>
      <c r="G664" s="1107"/>
      <c r="H664" s="1115"/>
    </row>
    <row r="665" spans="1:8" s="1116" customFormat="1" ht="15" x14ac:dyDescent="0.25">
      <c r="A665" s="1114"/>
      <c r="B665" s="1114"/>
      <c r="C665" s="1113" t="s">
        <v>2684</v>
      </c>
      <c r="D665" s="1113" t="s">
        <v>3107</v>
      </c>
      <c r="E665" s="1113" t="s">
        <v>3066</v>
      </c>
      <c r="F665" s="1106"/>
      <c r="G665" s="1107"/>
      <c r="H665" s="1115"/>
    </row>
    <row r="666" spans="1:8" s="1116" customFormat="1" ht="15" x14ac:dyDescent="0.25">
      <c r="A666" s="1114"/>
      <c r="B666" s="1113" t="s">
        <v>3108</v>
      </c>
      <c r="C666" s="1114"/>
      <c r="D666" s="1113" t="s">
        <v>3109</v>
      </c>
      <c r="E666" s="1113" t="s">
        <v>3066</v>
      </c>
      <c r="F666" s="1106"/>
      <c r="G666" s="1107"/>
      <c r="H666" s="1115"/>
    </row>
    <row r="667" spans="1:8" s="1116" customFormat="1" ht="15" x14ac:dyDescent="0.25">
      <c r="A667" s="1114"/>
      <c r="B667" s="1114"/>
      <c r="C667" s="1113" t="s">
        <v>2684</v>
      </c>
      <c r="D667" s="1113" t="s">
        <v>3110</v>
      </c>
      <c r="E667" s="1113" t="s">
        <v>3066</v>
      </c>
      <c r="F667" s="1106"/>
      <c r="G667" s="1107"/>
      <c r="H667" s="1115"/>
    </row>
    <row r="668" spans="1:8" s="1116" customFormat="1" ht="15" x14ac:dyDescent="0.25">
      <c r="A668" s="1114"/>
      <c r="B668" s="1113" t="s">
        <v>3111</v>
      </c>
      <c r="C668" s="1114"/>
      <c r="D668" s="1113" t="s">
        <v>3112</v>
      </c>
      <c r="E668" s="1113" t="s">
        <v>3066</v>
      </c>
      <c r="F668" s="1106"/>
      <c r="G668" s="1107"/>
      <c r="H668" s="1115"/>
    </row>
    <row r="669" spans="1:8" s="1116" customFormat="1" ht="15" x14ac:dyDescent="0.25">
      <c r="A669" s="1114"/>
      <c r="B669" s="1114"/>
      <c r="C669" s="1113" t="s">
        <v>2684</v>
      </c>
      <c r="D669" s="1113" t="s">
        <v>3113</v>
      </c>
      <c r="E669" s="1113" t="s">
        <v>3066</v>
      </c>
      <c r="F669" s="1106"/>
      <c r="G669" s="1107"/>
      <c r="H669" s="1115"/>
    </row>
    <row r="670" spans="1:8" s="1116" customFormat="1" ht="15" x14ac:dyDescent="0.25">
      <c r="A670" s="1114"/>
      <c r="B670" s="1113" t="s">
        <v>3114</v>
      </c>
      <c r="C670" s="1114"/>
      <c r="D670" s="1113" t="s">
        <v>3115</v>
      </c>
      <c r="E670" s="1113" t="s">
        <v>3066</v>
      </c>
      <c r="F670" s="1106"/>
      <c r="G670" s="1107"/>
      <c r="H670" s="1115"/>
    </row>
    <row r="671" spans="1:8" s="1116" customFormat="1" ht="15" x14ac:dyDescent="0.25">
      <c r="A671" s="1114"/>
      <c r="B671" s="1114"/>
      <c r="C671" s="1113" t="s">
        <v>2684</v>
      </c>
      <c r="D671" s="1113" t="s">
        <v>3116</v>
      </c>
      <c r="E671" s="1113" t="s">
        <v>3066</v>
      </c>
      <c r="F671" s="1106"/>
      <c r="G671" s="1107"/>
      <c r="H671" s="1115"/>
    </row>
    <row r="672" spans="1:8" s="1116" customFormat="1" ht="15" x14ac:dyDescent="0.25">
      <c r="A672" s="1114"/>
      <c r="B672" s="1113" t="s">
        <v>3117</v>
      </c>
      <c r="C672" s="1114"/>
      <c r="D672" s="1113" t="s">
        <v>3118</v>
      </c>
      <c r="E672" s="1113" t="s">
        <v>3066</v>
      </c>
      <c r="F672" s="1106"/>
      <c r="G672" s="1107"/>
      <c r="H672" s="1115"/>
    </row>
    <row r="673" spans="1:8" s="1116" customFormat="1" ht="15" x14ac:dyDescent="0.25">
      <c r="A673" s="1114"/>
      <c r="B673" s="1114"/>
      <c r="C673" s="1113" t="s">
        <v>2684</v>
      </c>
      <c r="D673" s="1113" t="s">
        <v>3119</v>
      </c>
      <c r="E673" s="1113" t="s">
        <v>3066</v>
      </c>
      <c r="F673" s="1106"/>
      <c r="G673" s="1107"/>
      <c r="H673" s="1115"/>
    </row>
    <row r="674" spans="1:8" s="1116" customFormat="1" ht="15" x14ac:dyDescent="0.25">
      <c r="A674" s="1114"/>
      <c r="B674" s="1113" t="s">
        <v>3120</v>
      </c>
      <c r="C674" s="1114"/>
      <c r="D674" s="1113" t="s">
        <v>3121</v>
      </c>
      <c r="E674" s="1113" t="s">
        <v>3066</v>
      </c>
      <c r="F674" s="1106"/>
      <c r="G674" s="1107"/>
      <c r="H674" s="1115"/>
    </row>
    <row r="675" spans="1:8" s="1116" customFormat="1" ht="15" x14ac:dyDescent="0.25">
      <c r="A675" s="1114"/>
      <c r="B675" s="1114"/>
      <c r="C675" s="1113" t="s">
        <v>2684</v>
      </c>
      <c r="D675" s="1113" t="s">
        <v>3122</v>
      </c>
      <c r="E675" s="1113" t="s">
        <v>3066</v>
      </c>
      <c r="F675" s="1106"/>
      <c r="G675" s="1107"/>
      <c r="H675" s="1115"/>
    </row>
    <row r="676" spans="1:8" s="1116" customFormat="1" ht="15" x14ac:dyDescent="0.25">
      <c r="A676" s="1114"/>
      <c r="B676" s="1114"/>
      <c r="C676" s="1113"/>
      <c r="D676" s="1113"/>
      <c r="E676" s="1113"/>
      <c r="F676" s="1106"/>
      <c r="G676" s="1107"/>
      <c r="H676" s="1115"/>
    </row>
    <row r="677" spans="1:8" s="1116" customFormat="1" ht="15" x14ac:dyDescent="0.25">
      <c r="A677" s="1113" t="s">
        <v>2686</v>
      </c>
      <c r="B677" s="1113" t="s">
        <v>2687</v>
      </c>
      <c r="C677" s="1113" t="s">
        <v>2686</v>
      </c>
      <c r="D677" s="1113" t="s">
        <v>2688</v>
      </c>
      <c r="E677" s="1113" t="s">
        <v>2689</v>
      </c>
      <c r="F677" s="1106"/>
      <c r="G677" s="1107"/>
      <c r="H677" s="1115"/>
    </row>
    <row r="678" spans="1:8" s="1109" customFormat="1" ht="14.25" x14ac:dyDescent="0.2">
      <c r="A678" s="1112" t="s">
        <v>3123</v>
      </c>
      <c r="B678" s="1104"/>
      <c r="C678" s="1104"/>
      <c r="D678" s="1112" t="s">
        <v>3124</v>
      </c>
      <c r="E678" s="1112" t="s">
        <v>3066</v>
      </c>
      <c r="F678" s="1106"/>
      <c r="G678" s="1107"/>
      <c r="H678" s="1108"/>
    </row>
    <row r="679" spans="1:8" s="1116" customFormat="1" ht="15" x14ac:dyDescent="0.25">
      <c r="A679" s="1114"/>
      <c r="B679" s="1113" t="s">
        <v>3125</v>
      </c>
      <c r="C679" s="1114"/>
      <c r="D679" s="1113" t="s">
        <v>3124</v>
      </c>
      <c r="E679" s="1113" t="s">
        <v>3066</v>
      </c>
      <c r="F679" s="1106"/>
      <c r="G679" s="1107"/>
      <c r="H679" s="1115"/>
    </row>
    <row r="680" spans="1:8" s="1116" customFormat="1" ht="15" x14ac:dyDescent="0.25">
      <c r="A680" s="1114"/>
      <c r="B680" s="1114"/>
      <c r="C680" s="1113" t="s">
        <v>2684</v>
      </c>
      <c r="D680" s="1113" t="s">
        <v>3126</v>
      </c>
      <c r="E680" s="1113" t="s">
        <v>3066</v>
      </c>
      <c r="F680" s="1106"/>
      <c r="G680" s="1107"/>
      <c r="H680" s="1115"/>
    </row>
    <row r="681" spans="1:8" s="1116" customFormat="1" ht="15" x14ac:dyDescent="0.25">
      <c r="A681" s="1114"/>
      <c r="B681" s="1114"/>
      <c r="C681" s="1114"/>
      <c r="D681" s="1114"/>
      <c r="E681" s="1114"/>
      <c r="F681" s="1106"/>
      <c r="G681" s="1107"/>
      <c r="H681" s="1115"/>
    </row>
    <row r="682" spans="1:8" s="1116" customFormat="1" ht="15" x14ac:dyDescent="0.25">
      <c r="A682" s="1113" t="s">
        <v>2686</v>
      </c>
      <c r="B682" s="1113" t="s">
        <v>2687</v>
      </c>
      <c r="C682" s="1113" t="s">
        <v>2686</v>
      </c>
      <c r="D682" s="1113" t="s">
        <v>2688</v>
      </c>
      <c r="E682" s="1113" t="s">
        <v>2689</v>
      </c>
      <c r="F682" s="1106"/>
      <c r="G682" s="1107"/>
      <c r="H682" s="1115"/>
    </row>
    <row r="683" spans="1:8" s="1116" customFormat="1" ht="15" x14ac:dyDescent="0.25">
      <c r="A683" s="1114"/>
      <c r="B683" s="1114"/>
      <c r="C683" s="1114"/>
      <c r="D683" s="1114"/>
      <c r="E683" s="1114"/>
      <c r="F683" s="1106"/>
      <c r="G683" s="1107"/>
      <c r="H683" s="1115"/>
    </row>
    <row r="685" spans="1:8" s="1116" customFormat="1" ht="15" x14ac:dyDescent="0.25">
      <c r="A685" s="1113" t="s">
        <v>2670</v>
      </c>
      <c r="B685" s="1113"/>
      <c r="C685" s="1113"/>
      <c r="D685" s="1098" t="s">
        <v>2642</v>
      </c>
      <c r="E685" s="1114">
        <v>13</v>
      </c>
      <c r="F685" s="1106"/>
      <c r="G685" s="1107"/>
      <c r="H685" s="1115"/>
    </row>
    <row r="686" spans="1:8" s="1116" customFormat="1" ht="15" x14ac:dyDescent="0.25">
      <c r="A686" s="1113" t="s">
        <v>2671</v>
      </c>
      <c r="B686" s="1113"/>
      <c r="C686" s="1113"/>
      <c r="D686" s="1112" t="s">
        <v>2651</v>
      </c>
      <c r="E686" s="1114"/>
      <c r="F686" s="1106"/>
      <c r="G686" s="1107"/>
      <c r="H686" s="1115"/>
    </row>
    <row r="687" spans="1:8" s="1116" customFormat="1" ht="15" x14ac:dyDescent="0.25">
      <c r="A687" s="1112" t="s">
        <v>2672</v>
      </c>
      <c r="B687" s="1112" t="s">
        <v>2673</v>
      </c>
      <c r="C687" s="1112" t="s">
        <v>2674</v>
      </c>
      <c r="D687" s="1114"/>
      <c r="E687" s="1114"/>
      <c r="F687" s="1106"/>
      <c r="G687" s="1107"/>
      <c r="H687" s="1115"/>
    </row>
    <row r="688" spans="1:8" s="1116" customFormat="1" ht="15" x14ac:dyDescent="0.25">
      <c r="A688" s="1113" t="s">
        <v>2675</v>
      </c>
      <c r="B688" s="1113" t="s">
        <v>2676</v>
      </c>
      <c r="C688" s="1113" t="s">
        <v>2675</v>
      </c>
      <c r="D688" s="1113" t="s">
        <v>2649</v>
      </c>
      <c r="E688" s="1113" t="s">
        <v>2677</v>
      </c>
      <c r="F688" s="1106"/>
      <c r="G688" s="1107"/>
      <c r="H688" s="1115"/>
    </row>
    <row r="689" spans="1:8" s="1109" customFormat="1" ht="14.25" x14ac:dyDescent="0.2">
      <c r="A689" s="1112" t="s">
        <v>3127</v>
      </c>
      <c r="B689" s="1104"/>
      <c r="C689" s="1104"/>
      <c r="D689" s="1112" t="s">
        <v>3128</v>
      </c>
      <c r="E689" s="1112" t="s">
        <v>3066</v>
      </c>
      <c r="F689" s="1106"/>
      <c r="G689" s="1107"/>
      <c r="H689" s="1108"/>
    </row>
    <row r="690" spans="1:8" s="1116" customFormat="1" ht="15" x14ac:dyDescent="0.25">
      <c r="A690" s="1114"/>
      <c r="B690" s="1113" t="s">
        <v>3129</v>
      </c>
      <c r="C690" s="1114"/>
      <c r="D690" s="1113" t="s">
        <v>3130</v>
      </c>
      <c r="E690" s="1113" t="s">
        <v>3066</v>
      </c>
      <c r="F690" s="1106"/>
      <c r="G690" s="1107"/>
      <c r="H690" s="1115"/>
    </row>
    <row r="691" spans="1:8" s="1116" customFormat="1" ht="15" x14ac:dyDescent="0.25">
      <c r="A691" s="1114"/>
      <c r="B691" s="1114"/>
      <c r="C691" s="1113" t="s">
        <v>2684</v>
      </c>
      <c r="D691" s="1113" t="s">
        <v>3131</v>
      </c>
      <c r="E691" s="1113" t="s">
        <v>3066</v>
      </c>
      <c r="F691" s="1106"/>
      <c r="G691" s="1107"/>
      <c r="H691" s="1115"/>
    </row>
    <row r="692" spans="1:8" s="1116" customFormat="1" ht="15" x14ac:dyDescent="0.25">
      <c r="A692" s="1114"/>
      <c r="B692" s="1113" t="s">
        <v>3132</v>
      </c>
      <c r="C692" s="1114"/>
      <c r="D692" s="1113" t="s">
        <v>3133</v>
      </c>
      <c r="E692" s="1113" t="s">
        <v>3066</v>
      </c>
      <c r="F692" s="1106"/>
      <c r="G692" s="1107"/>
      <c r="H692" s="1115"/>
    </row>
    <row r="693" spans="1:8" s="1116" customFormat="1" ht="15" x14ac:dyDescent="0.25">
      <c r="A693" s="1114"/>
      <c r="B693" s="1114"/>
      <c r="C693" s="1113" t="s">
        <v>2684</v>
      </c>
      <c r="D693" s="1113" t="s">
        <v>3134</v>
      </c>
      <c r="E693" s="1113" t="s">
        <v>3066</v>
      </c>
      <c r="F693" s="1106"/>
      <c r="G693" s="1107"/>
      <c r="H693" s="1115"/>
    </row>
    <row r="694" spans="1:8" s="1116" customFormat="1" ht="15" x14ac:dyDescent="0.25">
      <c r="A694" s="1114"/>
      <c r="B694" s="1113" t="s">
        <v>3135</v>
      </c>
      <c r="C694" s="1114"/>
      <c r="D694" s="1113" t="s">
        <v>3136</v>
      </c>
      <c r="E694" s="1113" t="s">
        <v>3066</v>
      </c>
      <c r="F694" s="1106"/>
      <c r="G694" s="1107"/>
      <c r="H694" s="1115"/>
    </row>
    <row r="695" spans="1:8" s="1116" customFormat="1" ht="15" x14ac:dyDescent="0.25">
      <c r="A695" s="1114"/>
      <c r="B695" s="1114"/>
      <c r="C695" s="1113" t="s">
        <v>2684</v>
      </c>
      <c r="D695" s="1113" t="s">
        <v>3137</v>
      </c>
      <c r="E695" s="1113" t="s">
        <v>3066</v>
      </c>
      <c r="F695" s="1106"/>
      <c r="G695" s="1107"/>
      <c r="H695" s="1115"/>
    </row>
    <row r="696" spans="1:8" s="1116" customFormat="1" ht="15" x14ac:dyDescent="0.25">
      <c r="A696" s="1114"/>
      <c r="B696" s="1113" t="s">
        <v>3138</v>
      </c>
      <c r="C696" s="1114"/>
      <c r="D696" s="1113" t="s">
        <v>3139</v>
      </c>
      <c r="E696" s="1113" t="s">
        <v>3066</v>
      </c>
      <c r="F696" s="1106"/>
      <c r="G696" s="1107"/>
      <c r="H696" s="1115"/>
    </row>
    <row r="697" spans="1:8" s="1116" customFormat="1" ht="15" x14ac:dyDescent="0.25">
      <c r="A697" s="1114"/>
      <c r="B697" s="1114"/>
      <c r="C697" s="1113" t="s">
        <v>2684</v>
      </c>
      <c r="D697" s="1113" t="s">
        <v>3140</v>
      </c>
      <c r="E697" s="1113" t="s">
        <v>3066</v>
      </c>
      <c r="F697" s="1106"/>
      <c r="G697" s="1107"/>
      <c r="H697" s="1115"/>
    </row>
    <row r="698" spans="1:8" s="1116" customFormat="1" ht="15" x14ac:dyDescent="0.25">
      <c r="A698" s="1114"/>
      <c r="B698" s="1113" t="s">
        <v>3141</v>
      </c>
      <c r="C698" s="1114"/>
      <c r="D698" s="1113" t="s">
        <v>3142</v>
      </c>
      <c r="E698" s="1113" t="s">
        <v>3066</v>
      </c>
      <c r="F698" s="1106"/>
      <c r="G698" s="1107"/>
      <c r="H698" s="1115"/>
    </row>
    <row r="699" spans="1:8" s="1116" customFormat="1" ht="15" x14ac:dyDescent="0.25">
      <c r="A699" s="1114"/>
      <c r="B699" s="1114"/>
      <c r="C699" s="1113" t="s">
        <v>2684</v>
      </c>
      <c r="D699" s="1113" t="s">
        <v>3143</v>
      </c>
      <c r="E699" s="1113" t="s">
        <v>3066</v>
      </c>
      <c r="F699" s="1106"/>
      <c r="G699" s="1107"/>
      <c r="H699" s="1115"/>
    </row>
    <row r="700" spans="1:8" s="1116" customFormat="1" ht="15" x14ac:dyDescent="0.25">
      <c r="A700" s="1114"/>
      <c r="B700" s="1113" t="s">
        <v>3144</v>
      </c>
      <c r="C700" s="1114"/>
      <c r="D700" s="1113" t="s">
        <v>3145</v>
      </c>
      <c r="E700" s="1113" t="s">
        <v>3066</v>
      </c>
      <c r="F700" s="1106"/>
      <c r="G700" s="1107"/>
      <c r="H700" s="1115"/>
    </row>
    <row r="701" spans="1:8" s="1116" customFormat="1" ht="15" x14ac:dyDescent="0.25">
      <c r="A701" s="1114"/>
      <c r="B701" s="1114"/>
      <c r="C701" s="1113" t="s">
        <v>2684</v>
      </c>
      <c r="D701" s="1113" t="s">
        <v>3146</v>
      </c>
      <c r="E701" s="1113" t="s">
        <v>3066</v>
      </c>
      <c r="F701" s="1106"/>
      <c r="G701" s="1107"/>
      <c r="H701" s="1115"/>
    </row>
    <row r="702" spans="1:8" s="1116" customFormat="1" ht="15" x14ac:dyDescent="0.25">
      <c r="A702" s="1114"/>
      <c r="B702" s="1114"/>
      <c r="C702" s="1114"/>
      <c r="D702" s="1114"/>
      <c r="E702" s="1114"/>
      <c r="F702" s="1106"/>
      <c r="G702" s="1107"/>
      <c r="H702" s="1115"/>
    </row>
    <row r="703" spans="1:8" s="1116" customFormat="1" ht="15" x14ac:dyDescent="0.25">
      <c r="A703" s="1113" t="s">
        <v>2686</v>
      </c>
      <c r="B703" s="1113" t="s">
        <v>2687</v>
      </c>
      <c r="C703" s="1113" t="s">
        <v>2686</v>
      </c>
      <c r="D703" s="1113" t="s">
        <v>2688</v>
      </c>
      <c r="E703" s="1113" t="s">
        <v>2689</v>
      </c>
      <c r="F703" s="1106"/>
      <c r="G703" s="1107"/>
      <c r="H703" s="1115"/>
    </row>
    <row r="704" spans="1:8" s="1109" customFormat="1" ht="14.25" x14ac:dyDescent="0.2">
      <c r="A704" s="1112" t="s">
        <v>3147</v>
      </c>
      <c r="B704" s="1104"/>
      <c r="C704" s="1104"/>
      <c r="D704" s="1112" t="s">
        <v>3121</v>
      </c>
      <c r="E704" s="1112" t="s">
        <v>3066</v>
      </c>
      <c r="F704" s="1106"/>
      <c r="G704" s="1107"/>
      <c r="H704" s="1108"/>
    </row>
    <row r="705" spans="1:8" s="1116" customFormat="1" ht="15" x14ac:dyDescent="0.25">
      <c r="A705" s="1114"/>
      <c r="B705" s="1113" t="s">
        <v>3148</v>
      </c>
      <c r="C705" s="1114"/>
      <c r="D705" s="1113" t="s">
        <v>3121</v>
      </c>
      <c r="E705" s="1113" t="s">
        <v>3066</v>
      </c>
      <c r="F705" s="1106"/>
      <c r="G705" s="1107"/>
      <c r="H705" s="1115"/>
    </row>
    <row r="706" spans="1:8" s="1116" customFormat="1" ht="15" x14ac:dyDescent="0.25">
      <c r="A706" s="1114"/>
      <c r="B706" s="1114"/>
      <c r="C706" s="1113" t="s">
        <v>2684</v>
      </c>
      <c r="D706" s="1113" t="s">
        <v>3122</v>
      </c>
      <c r="E706" s="1113" t="s">
        <v>3066</v>
      </c>
      <c r="F706" s="1106"/>
      <c r="G706" s="1107"/>
      <c r="H706" s="1115"/>
    </row>
    <row r="707" spans="1:8" s="1116" customFormat="1" ht="15" x14ac:dyDescent="0.25">
      <c r="A707" s="1114"/>
      <c r="B707" s="1114"/>
      <c r="C707" s="1113"/>
      <c r="D707" s="1113"/>
      <c r="E707" s="1113"/>
      <c r="F707" s="1106"/>
      <c r="G707" s="1107"/>
      <c r="H707" s="1115"/>
    </row>
    <row r="708" spans="1:8" s="1116" customFormat="1" ht="15" x14ac:dyDescent="0.25">
      <c r="A708" s="1113" t="s">
        <v>2686</v>
      </c>
      <c r="B708" s="1113" t="s">
        <v>2687</v>
      </c>
      <c r="C708" s="1113" t="s">
        <v>2686</v>
      </c>
      <c r="D708" s="1113" t="s">
        <v>2688</v>
      </c>
      <c r="E708" s="1113" t="s">
        <v>2689</v>
      </c>
      <c r="F708" s="1106"/>
      <c r="G708" s="1107"/>
      <c r="H708" s="1115"/>
    </row>
    <row r="709" spans="1:8" s="1116" customFormat="1" ht="15" x14ac:dyDescent="0.25">
      <c r="A709" s="1114"/>
      <c r="B709" s="1114"/>
      <c r="C709" s="1113"/>
      <c r="D709" s="1113"/>
      <c r="E709" s="1113"/>
      <c r="F709" s="1106"/>
      <c r="G709" s="1107"/>
      <c r="H709" s="1115"/>
    </row>
    <row r="710" spans="1:8" s="1116" customFormat="1" ht="15" x14ac:dyDescent="0.25">
      <c r="A710" s="1114"/>
      <c r="B710" s="1114"/>
      <c r="C710" s="1113"/>
      <c r="D710" s="1113"/>
      <c r="E710" s="1113"/>
      <c r="F710" s="1106"/>
      <c r="G710" s="1107"/>
      <c r="H710" s="1115"/>
    </row>
    <row r="711" spans="1:8" s="1116" customFormat="1" ht="15" x14ac:dyDescent="0.25">
      <c r="A711" s="1114"/>
      <c r="B711" s="1114"/>
      <c r="C711" s="1113"/>
      <c r="D711" s="1113"/>
      <c r="E711" s="1113"/>
      <c r="F711" s="1106"/>
      <c r="G711" s="1107"/>
      <c r="H711" s="1115"/>
    </row>
    <row r="712" spans="1:8" s="1116" customFormat="1" ht="15" x14ac:dyDescent="0.25">
      <c r="A712" s="1114"/>
      <c r="B712" s="1114"/>
      <c r="C712" s="1113"/>
      <c r="D712" s="1113"/>
      <c r="E712" s="1113"/>
      <c r="F712" s="1106"/>
      <c r="G712" s="1107"/>
      <c r="H712" s="1115"/>
    </row>
    <row r="713" spans="1:8" s="1116" customFormat="1" ht="15" x14ac:dyDescent="0.25">
      <c r="A713" s="1114"/>
      <c r="B713" s="1114"/>
      <c r="C713" s="1113"/>
      <c r="D713" s="1113"/>
      <c r="E713" s="1113"/>
      <c r="F713" s="1106"/>
      <c r="G713" s="1107"/>
      <c r="H713" s="1115"/>
    </row>
    <row r="714" spans="1:8" s="1116" customFormat="1" ht="15" x14ac:dyDescent="0.25">
      <c r="A714" s="1114"/>
      <c r="B714" s="1114"/>
      <c r="C714" s="1113"/>
      <c r="D714" s="1113"/>
      <c r="E714" s="1113"/>
      <c r="F714" s="1106"/>
      <c r="G714" s="1107"/>
      <c r="H714" s="1115"/>
    </row>
    <row r="715" spans="1:8" s="1116" customFormat="1" ht="15" x14ac:dyDescent="0.25">
      <c r="A715" s="1114"/>
      <c r="B715" s="1114"/>
      <c r="C715" s="1113"/>
      <c r="D715" s="1113"/>
      <c r="E715" s="1113"/>
      <c r="F715" s="1106"/>
      <c r="G715" s="1107"/>
      <c r="H715" s="1115"/>
    </row>
    <row r="716" spans="1:8" s="1116" customFormat="1" ht="15" x14ac:dyDescent="0.25">
      <c r="A716" s="1114"/>
      <c r="B716" s="1114"/>
      <c r="C716" s="1113"/>
      <c r="D716" s="1113"/>
      <c r="E716" s="1113"/>
      <c r="F716" s="1106"/>
      <c r="G716" s="1107"/>
      <c r="H716" s="1115"/>
    </row>
    <row r="717" spans="1:8" s="1116" customFormat="1" ht="15" x14ac:dyDescent="0.25">
      <c r="A717" s="1114"/>
      <c r="B717" s="1114"/>
      <c r="C717" s="1113"/>
      <c r="D717" s="1113"/>
      <c r="E717" s="1113"/>
      <c r="F717" s="1106"/>
      <c r="G717" s="1107"/>
      <c r="H717" s="1115"/>
    </row>
    <row r="718" spans="1:8" s="1116" customFormat="1" ht="15" x14ac:dyDescent="0.25">
      <c r="A718" s="1114"/>
      <c r="B718" s="1114"/>
      <c r="C718" s="1113"/>
      <c r="D718" s="1113"/>
      <c r="E718" s="1113"/>
      <c r="F718" s="1106"/>
      <c r="G718" s="1107"/>
      <c r="H718" s="1115"/>
    </row>
    <row r="719" spans="1:8" s="1116" customFormat="1" ht="15" x14ac:dyDescent="0.25">
      <c r="A719" s="1114"/>
      <c r="B719" s="1114"/>
      <c r="C719" s="1113"/>
      <c r="D719" s="1113"/>
      <c r="E719" s="1113"/>
      <c r="F719" s="1106"/>
      <c r="G719" s="1107"/>
      <c r="H719" s="1115"/>
    </row>
    <row r="720" spans="1:8" s="1116" customFormat="1" ht="15" x14ac:dyDescent="0.25">
      <c r="A720" s="1114"/>
      <c r="B720" s="1114"/>
      <c r="C720" s="1113"/>
      <c r="D720" s="1113"/>
      <c r="E720" s="1113"/>
      <c r="F720" s="1106"/>
      <c r="G720" s="1107"/>
      <c r="H720" s="1115"/>
    </row>
    <row r="721" spans="1:8" s="1116" customFormat="1" ht="15" x14ac:dyDescent="0.25">
      <c r="A721" s="1114"/>
      <c r="B721" s="1114"/>
      <c r="C721" s="1113"/>
      <c r="D721" s="1113"/>
      <c r="E721" s="1113"/>
      <c r="F721" s="1106"/>
      <c r="G721" s="1107"/>
      <c r="H721" s="1115"/>
    </row>
    <row r="722" spans="1:8" s="1116" customFormat="1" ht="15" x14ac:dyDescent="0.25">
      <c r="A722" s="1114"/>
      <c r="B722" s="1114"/>
      <c r="C722" s="1113"/>
      <c r="D722" s="1113"/>
      <c r="E722" s="1113"/>
      <c r="F722" s="1106"/>
      <c r="G722" s="1107"/>
      <c r="H722" s="1115"/>
    </row>
    <row r="723" spans="1:8" s="1116" customFormat="1" ht="15" x14ac:dyDescent="0.25">
      <c r="A723" s="1114"/>
      <c r="B723" s="1114"/>
      <c r="C723" s="1113"/>
      <c r="D723" s="1113"/>
      <c r="E723" s="1113"/>
      <c r="F723" s="1106"/>
      <c r="G723" s="1107"/>
      <c r="H723" s="1115"/>
    </row>
    <row r="724" spans="1:8" s="1116" customFormat="1" ht="15" x14ac:dyDescent="0.25">
      <c r="A724" s="1114"/>
      <c r="B724" s="1114"/>
      <c r="C724" s="1113"/>
      <c r="D724" s="1113"/>
      <c r="E724" s="1113"/>
      <c r="F724" s="1106"/>
      <c r="G724" s="1107"/>
      <c r="H724" s="1115"/>
    </row>
    <row r="725" spans="1:8" s="1116" customFormat="1" ht="15" x14ac:dyDescent="0.25">
      <c r="A725" s="1114"/>
      <c r="B725" s="1114"/>
      <c r="C725" s="1113"/>
      <c r="D725" s="1113"/>
      <c r="E725" s="1113"/>
      <c r="F725" s="1106"/>
      <c r="G725" s="1107"/>
      <c r="H725" s="1115"/>
    </row>
    <row r="726" spans="1:8" s="1116" customFormat="1" ht="15" x14ac:dyDescent="0.25">
      <c r="A726" s="1114"/>
      <c r="B726" s="1114"/>
      <c r="C726" s="1113"/>
      <c r="D726" s="1113"/>
      <c r="E726" s="1113"/>
      <c r="F726" s="1106"/>
      <c r="G726" s="1107"/>
      <c r="H726" s="1115"/>
    </row>
    <row r="727" spans="1:8" s="1116" customFormat="1" ht="15" x14ac:dyDescent="0.25">
      <c r="A727" s="1114"/>
      <c r="B727" s="1114"/>
      <c r="C727" s="1113"/>
      <c r="D727" s="1113"/>
      <c r="E727" s="1113"/>
      <c r="F727" s="1106"/>
      <c r="G727" s="1107"/>
      <c r="H727" s="1115"/>
    </row>
    <row r="728" spans="1:8" s="1116" customFormat="1" ht="15" x14ac:dyDescent="0.25">
      <c r="A728" s="1114"/>
      <c r="B728" s="1114"/>
      <c r="C728" s="1113"/>
      <c r="D728" s="1113"/>
      <c r="E728" s="1113"/>
      <c r="F728" s="1106"/>
      <c r="G728" s="1107"/>
      <c r="H728" s="1115"/>
    </row>
    <row r="729" spans="1:8" s="1116" customFormat="1" ht="15" x14ac:dyDescent="0.25">
      <c r="A729" s="1114"/>
      <c r="B729" s="1114"/>
      <c r="C729" s="1113"/>
      <c r="D729" s="1113"/>
      <c r="E729" s="1113"/>
      <c r="F729" s="1106"/>
      <c r="G729" s="1107"/>
      <c r="H729" s="1115"/>
    </row>
    <row r="730" spans="1:8" s="1116" customFormat="1" ht="15" x14ac:dyDescent="0.25">
      <c r="A730" s="1114"/>
      <c r="B730" s="1114"/>
      <c r="C730" s="1113"/>
      <c r="D730" s="1113"/>
      <c r="E730" s="1113"/>
      <c r="F730" s="1106"/>
      <c r="G730" s="1107"/>
      <c r="H730" s="1115"/>
    </row>
    <row r="731" spans="1:8" s="1116" customFormat="1" ht="15" x14ac:dyDescent="0.25">
      <c r="A731" s="1114"/>
      <c r="B731" s="1114"/>
      <c r="C731" s="1113"/>
      <c r="D731" s="1113"/>
      <c r="E731" s="1113"/>
      <c r="F731" s="1106"/>
      <c r="G731" s="1107"/>
      <c r="H731" s="1115"/>
    </row>
    <row r="732" spans="1:8" s="1116" customFormat="1" ht="15" x14ac:dyDescent="0.25">
      <c r="A732" s="1114"/>
      <c r="B732" s="1114"/>
      <c r="C732" s="1113"/>
      <c r="D732" s="1113"/>
      <c r="E732" s="1113"/>
      <c r="F732" s="1106"/>
      <c r="G732" s="1107"/>
      <c r="H732" s="1115"/>
    </row>
    <row r="733" spans="1:8" s="1116" customFormat="1" ht="15" x14ac:dyDescent="0.25">
      <c r="A733" s="1114"/>
      <c r="B733" s="1114"/>
      <c r="C733" s="1113"/>
      <c r="D733" s="1113"/>
      <c r="E733" s="1113"/>
      <c r="F733" s="1106"/>
      <c r="G733" s="1107"/>
      <c r="H733" s="1115"/>
    </row>
    <row r="734" spans="1:8" s="1116" customFormat="1" ht="15" x14ac:dyDescent="0.25">
      <c r="A734" s="1114"/>
      <c r="B734" s="1114"/>
      <c r="C734" s="1113"/>
      <c r="D734" s="1113"/>
      <c r="E734" s="1113"/>
      <c r="F734" s="1106"/>
      <c r="G734" s="1107"/>
      <c r="H734" s="1115"/>
    </row>
    <row r="735" spans="1:8" s="1116" customFormat="1" ht="15" x14ac:dyDescent="0.25">
      <c r="A735" s="1114"/>
      <c r="B735" s="1114"/>
      <c r="C735" s="1113"/>
      <c r="D735" s="1113"/>
      <c r="E735" s="1113"/>
      <c r="F735" s="1106"/>
      <c r="G735" s="1107"/>
      <c r="H735" s="1115"/>
    </row>
    <row r="736" spans="1:8" s="1116" customFormat="1" ht="15" x14ac:dyDescent="0.25">
      <c r="A736" s="1113" t="s">
        <v>2670</v>
      </c>
      <c r="B736" s="1113"/>
      <c r="C736" s="1113"/>
      <c r="D736" s="1098" t="s">
        <v>2642</v>
      </c>
      <c r="E736" s="1114">
        <v>14</v>
      </c>
      <c r="F736" s="1106"/>
      <c r="G736" s="1107"/>
      <c r="H736" s="1115"/>
    </row>
    <row r="737" spans="1:8" s="1116" customFormat="1" ht="15" x14ac:dyDescent="0.25">
      <c r="A737" s="1113" t="s">
        <v>2671</v>
      </c>
      <c r="B737" s="1113"/>
      <c r="C737" s="1113"/>
      <c r="D737" s="1112" t="s">
        <v>2652</v>
      </c>
      <c r="E737" s="1114"/>
      <c r="F737" s="1106"/>
      <c r="G737" s="1107"/>
      <c r="H737" s="1115"/>
    </row>
    <row r="738" spans="1:8" s="1116" customFormat="1" ht="15" x14ac:dyDescent="0.25">
      <c r="A738" s="1112" t="s">
        <v>2672</v>
      </c>
      <c r="B738" s="1112" t="s">
        <v>2673</v>
      </c>
      <c r="C738" s="1112" t="s">
        <v>2674</v>
      </c>
      <c r="D738" s="1114"/>
      <c r="E738" s="1114"/>
      <c r="F738" s="1106"/>
      <c r="G738" s="1107"/>
      <c r="H738" s="1115"/>
    </row>
    <row r="739" spans="1:8" s="1116" customFormat="1" ht="15.75" thickBot="1" x14ac:dyDescent="0.3">
      <c r="A739" s="1113" t="s">
        <v>2675</v>
      </c>
      <c r="B739" s="1113" t="s">
        <v>2676</v>
      </c>
      <c r="C739" s="1113" t="s">
        <v>2675</v>
      </c>
      <c r="D739" s="1113" t="s">
        <v>2649</v>
      </c>
      <c r="E739" s="1113" t="s">
        <v>2677</v>
      </c>
      <c r="F739" s="1106"/>
      <c r="G739" s="1107"/>
      <c r="H739" s="1115"/>
    </row>
    <row r="740" spans="1:8" s="1116" customFormat="1" ht="16.5" thickBot="1" x14ac:dyDescent="0.3">
      <c r="A740" s="1117" t="s">
        <v>3149</v>
      </c>
      <c r="B740" s="1118"/>
      <c r="C740" s="1118" t="s">
        <v>3150</v>
      </c>
      <c r="D740" s="1125"/>
      <c r="E740" s="1126"/>
      <c r="F740" s="1120"/>
      <c r="G740" s="1121"/>
      <c r="H740" s="1115"/>
    </row>
    <row r="741" spans="1:8" s="1116" customFormat="1" ht="15" x14ac:dyDescent="0.25">
      <c r="A741" s="1113"/>
      <c r="B741" s="1113"/>
      <c r="C741" s="1113"/>
      <c r="D741" s="1113"/>
      <c r="E741" s="1113"/>
      <c r="F741" s="1106"/>
      <c r="G741" s="1107"/>
      <c r="H741" s="1115"/>
    </row>
    <row r="742" spans="1:8" s="1104" customFormat="1" ht="14.25" x14ac:dyDescent="0.2">
      <c r="A742" s="1112" t="s">
        <v>2920</v>
      </c>
      <c r="D742" s="1112" t="s">
        <v>3151</v>
      </c>
      <c r="E742" s="1112" t="s">
        <v>12</v>
      </c>
      <c r="F742" s="1106"/>
      <c r="G742" s="1107"/>
      <c r="H742" s="1124"/>
    </row>
    <row r="743" spans="1:8" s="1114" customFormat="1" ht="15" x14ac:dyDescent="0.25">
      <c r="B743" s="1113" t="s">
        <v>3152</v>
      </c>
      <c r="D743" s="1113" t="s">
        <v>3153</v>
      </c>
      <c r="E743" s="1113" t="s">
        <v>12</v>
      </c>
      <c r="F743" s="1106"/>
      <c r="G743" s="1107"/>
      <c r="H743" s="1099"/>
    </row>
    <row r="744" spans="1:8" s="1114" customFormat="1" ht="15" x14ac:dyDescent="0.25">
      <c r="C744" s="1113" t="s">
        <v>2684</v>
      </c>
      <c r="D744" s="1113" t="s">
        <v>3154</v>
      </c>
      <c r="E744" s="1113" t="s">
        <v>12</v>
      </c>
      <c r="F744" s="1106"/>
      <c r="G744" s="1107"/>
      <c r="H744" s="1099"/>
    </row>
    <row r="745" spans="1:8" s="1114" customFormat="1" ht="15" x14ac:dyDescent="0.25">
      <c r="B745" s="1113" t="s">
        <v>3155</v>
      </c>
      <c r="D745" s="1113" t="s">
        <v>3156</v>
      </c>
      <c r="E745" s="1113" t="s">
        <v>12</v>
      </c>
      <c r="F745" s="1106"/>
      <c r="G745" s="1107"/>
      <c r="H745" s="1099"/>
    </row>
    <row r="746" spans="1:8" s="1114" customFormat="1" ht="15" x14ac:dyDescent="0.25">
      <c r="C746" s="1113" t="s">
        <v>2684</v>
      </c>
      <c r="D746" s="1113" t="s">
        <v>3157</v>
      </c>
      <c r="E746" s="1113" t="s">
        <v>12</v>
      </c>
      <c r="F746" s="1106"/>
      <c r="G746" s="1107"/>
      <c r="H746" s="1099"/>
    </row>
    <row r="747" spans="1:8" s="1114" customFormat="1" ht="15" x14ac:dyDescent="0.25">
      <c r="C747" s="1113" t="s">
        <v>3158</v>
      </c>
      <c r="D747" s="1113" t="s">
        <v>3159</v>
      </c>
      <c r="E747" s="1113" t="s">
        <v>12</v>
      </c>
      <c r="F747" s="1106"/>
      <c r="G747" s="1107"/>
      <c r="H747" s="1099"/>
    </row>
    <row r="748" spans="1:8" s="1114" customFormat="1" ht="15" x14ac:dyDescent="0.25">
      <c r="B748" s="1113" t="s">
        <v>3160</v>
      </c>
      <c r="D748" s="1113" t="s">
        <v>3161</v>
      </c>
      <c r="E748" s="1113" t="s">
        <v>12</v>
      </c>
      <c r="F748" s="1106"/>
      <c r="G748" s="1107"/>
      <c r="H748" s="1099"/>
    </row>
    <row r="749" spans="1:8" s="1114" customFormat="1" ht="15" x14ac:dyDescent="0.25">
      <c r="C749" s="1113" t="s">
        <v>2684</v>
      </c>
      <c r="D749" s="1113" t="s">
        <v>3162</v>
      </c>
      <c r="E749" s="1113" t="s">
        <v>12</v>
      </c>
      <c r="F749" s="1106"/>
      <c r="G749" s="1107"/>
      <c r="H749" s="1099"/>
    </row>
    <row r="750" spans="1:8" s="1114" customFormat="1" ht="15" x14ac:dyDescent="0.25">
      <c r="C750" s="1113" t="s">
        <v>3158</v>
      </c>
      <c r="D750" s="1113" t="s">
        <v>3163</v>
      </c>
      <c r="E750" s="1113" t="s">
        <v>12</v>
      </c>
      <c r="F750" s="1106"/>
      <c r="G750" s="1107"/>
      <c r="H750" s="1099"/>
    </row>
    <row r="751" spans="1:8" s="1114" customFormat="1" ht="15" x14ac:dyDescent="0.25">
      <c r="B751" s="1113" t="s">
        <v>3164</v>
      </c>
      <c r="D751" s="1113" t="s">
        <v>3165</v>
      </c>
      <c r="E751" s="1113" t="s">
        <v>12</v>
      </c>
      <c r="F751" s="1106"/>
      <c r="G751" s="1107"/>
      <c r="H751" s="1099"/>
    </row>
    <row r="752" spans="1:8" s="1114" customFormat="1" ht="15" x14ac:dyDescent="0.25">
      <c r="C752" s="1113" t="s">
        <v>2684</v>
      </c>
      <c r="D752" s="1113" t="s">
        <v>3166</v>
      </c>
      <c r="E752" s="1113" t="s">
        <v>12</v>
      </c>
      <c r="F752" s="1106"/>
      <c r="G752" s="1107"/>
      <c r="H752" s="1099"/>
    </row>
    <row r="753" spans="1:8" s="1114" customFormat="1" ht="15" x14ac:dyDescent="0.25">
      <c r="B753" s="1113" t="s">
        <v>3167</v>
      </c>
      <c r="D753" s="1113" t="s">
        <v>3168</v>
      </c>
      <c r="E753" s="1113" t="s">
        <v>12</v>
      </c>
      <c r="F753" s="1106"/>
      <c r="G753" s="1107"/>
      <c r="H753" s="1099"/>
    </row>
    <row r="754" spans="1:8" s="1114" customFormat="1" ht="15" x14ac:dyDescent="0.25">
      <c r="C754" s="1113" t="s">
        <v>2684</v>
      </c>
      <c r="D754" s="1113" t="s">
        <v>3169</v>
      </c>
      <c r="E754" s="1113" t="s">
        <v>12</v>
      </c>
      <c r="F754" s="1106"/>
      <c r="G754" s="1107"/>
      <c r="H754" s="1099"/>
    </row>
    <row r="755" spans="1:8" s="1114" customFormat="1" ht="15" x14ac:dyDescent="0.25">
      <c r="B755" s="1113" t="s">
        <v>3170</v>
      </c>
      <c r="D755" s="1113" t="s">
        <v>3171</v>
      </c>
      <c r="E755" s="1113" t="s">
        <v>12</v>
      </c>
      <c r="F755" s="1106"/>
      <c r="G755" s="1107"/>
      <c r="H755" s="1099"/>
    </row>
    <row r="756" spans="1:8" s="1114" customFormat="1" ht="15" x14ac:dyDescent="0.25">
      <c r="C756" s="1113" t="s">
        <v>2684</v>
      </c>
      <c r="D756" s="1113" t="s">
        <v>3171</v>
      </c>
      <c r="E756" s="1113" t="s">
        <v>12</v>
      </c>
      <c r="F756" s="1106"/>
      <c r="G756" s="1107"/>
      <c r="H756" s="1099"/>
    </row>
    <row r="757" spans="1:8" s="1116" customFormat="1" ht="15" x14ac:dyDescent="0.25">
      <c r="A757" s="1114"/>
      <c r="B757" s="1114"/>
      <c r="C757" s="1114"/>
      <c r="D757" s="1114"/>
      <c r="E757" s="1114"/>
      <c r="F757" s="1106"/>
      <c r="G757" s="1107"/>
      <c r="H757" s="1115"/>
    </row>
    <row r="758" spans="1:8" s="1116" customFormat="1" ht="15" x14ac:dyDescent="0.25">
      <c r="A758" s="1113" t="s">
        <v>2686</v>
      </c>
      <c r="B758" s="1113" t="s">
        <v>2687</v>
      </c>
      <c r="C758" s="1113" t="s">
        <v>2686</v>
      </c>
      <c r="D758" s="1113" t="s">
        <v>2688</v>
      </c>
      <c r="E758" s="1113" t="s">
        <v>2689</v>
      </c>
      <c r="F758" s="1106"/>
      <c r="G758" s="1107"/>
      <c r="H758" s="1115"/>
    </row>
    <row r="759" spans="1:8" s="1109" customFormat="1" ht="14.25" x14ac:dyDescent="0.2">
      <c r="A759" s="1112" t="s">
        <v>2954</v>
      </c>
      <c r="B759" s="1104"/>
      <c r="C759" s="1104"/>
      <c r="D759" s="1112" t="s">
        <v>3172</v>
      </c>
      <c r="E759" s="1112" t="s">
        <v>12</v>
      </c>
      <c r="F759" s="1106"/>
      <c r="G759" s="1107"/>
      <c r="H759" s="1108"/>
    </row>
    <row r="760" spans="1:8" s="1116" customFormat="1" ht="15" x14ac:dyDescent="0.25">
      <c r="A760" s="1114"/>
      <c r="B760" s="1113" t="s">
        <v>3173</v>
      </c>
      <c r="C760" s="1114"/>
      <c r="D760" s="1113" t="s">
        <v>3174</v>
      </c>
      <c r="E760" s="1113" t="s">
        <v>12</v>
      </c>
      <c r="F760" s="1106"/>
      <c r="G760" s="1107"/>
      <c r="H760" s="1115"/>
    </row>
    <row r="761" spans="1:8" s="1116" customFormat="1" ht="15" x14ac:dyDescent="0.25">
      <c r="A761" s="1114"/>
      <c r="B761" s="1114"/>
      <c r="C761" s="1113" t="s">
        <v>2721</v>
      </c>
      <c r="D761" s="1113" t="s">
        <v>3175</v>
      </c>
      <c r="E761" s="1113" t="s">
        <v>12</v>
      </c>
      <c r="F761" s="1106"/>
      <c r="G761" s="1107"/>
      <c r="H761" s="1115"/>
    </row>
    <row r="762" spans="1:8" s="1116" customFormat="1" ht="15" x14ac:dyDescent="0.25">
      <c r="A762" s="1114"/>
      <c r="B762" s="1114"/>
      <c r="C762" s="1113" t="s">
        <v>2712</v>
      </c>
      <c r="D762" s="1113" t="s">
        <v>3166</v>
      </c>
      <c r="E762" s="1113" t="s">
        <v>12</v>
      </c>
      <c r="F762" s="1106"/>
      <c r="G762" s="1107"/>
      <c r="H762" s="1115"/>
    </row>
    <row r="763" spans="1:8" s="1116" customFormat="1" ht="15" x14ac:dyDescent="0.25">
      <c r="A763" s="1114"/>
      <c r="B763" s="1114"/>
      <c r="C763" s="1113" t="s">
        <v>3176</v>
      </c>
      <c r="D763" s="1113" t="s">
        <v>3177</v>
      </c>
      <c r="E763" s="1113" t="s">
        <v>12</v>
      </c>
      <c r="F763" s="1106"/>
      <c r="G763" s="1107"/>
      <c r="H763" s="1115"/>
    </row>
    <row r="764" spans="1:8" s="1116" customFormat="1" ht="15" x14ac:dyDescent="0.25">
      <c r="A764" s="1114"/>
      <c r="B764" s="1114"/>
      <c r="C764" s="1113" t="s">
        <v>3178</v>
      </c>
      <c r="D764" s="1113" t="s">
        <v>3179</v>
      </c>
      <c r="E764" s="1113" t="s">
        <v>12</v>
      </c>
      <c r="F764" s="1106"/>
      <c r="G764" s="1107"/>
      <c r="H764" s="1115"/>
    </row>
    <row r="765" spans="1:8" s="1116" customFormat="1" ht="15" x14ac:dyDescent="0.25">
      <c r="A765" s="1114"/>
      <c r="B765" s="1113" t="s">
        <v>3180</v>
      </c>
      <c r="C765" s="1114"/>
      <c r="D765" s="1113" t="s">
        <v>3181</v>
      </c>
      <c r="E765" s="1113" t="s">
        <v>12</v>
      </c>
      <c r="F765" s="1106"/>
      <c r="G765" s="1107"/>
      <c r="H765" s="1115"/>
    </row>
    <row r="766" spans="1:8" s="1116" customFormat="1" ht="15" x14ac:dyDescent="0.25">
      <c r="A766" s="1114"/>
      <c r="B766" s="1114"/>
      <c r="C766" s="1113" t="s">
        <v>2721</v>
      </c>
      <c r="D766" s="1113" t="s">
        <v>3182</v>
      </c>
      <c r="E766" s="1113" t="s">
        <v>12</v>
      </c>
      <c r="F766" s="1106"/>
      <c r="G766" s="1107"/>
      <c r="H766" s="1115"/>
    </row>
    <row r="767" spans="1:8" s="1116" customFormat="1" ht="15" x14ac:dyDescent="0.25">
      <c r="A767" s="1114"/>
      <c r="B767" s="1114"/>
      <c r="C767" s="1113" t="s">
        <v>2712</v>
      </c>
      <c r="D767" s="1113" t="s">
        <v>3183</v>
      </c>
      <c r="E767" s="1113" t="s">
        <v>12</v>
      </c>
      <c r="F767" s="1106"/>
      <c r="G767" s="1107"/>
      <c r="H767" s="1115"/>
    </row>
    <row r="768" spans="1:8" s="1116" customFormat="1" ht="15" x14ac:dyDescent="0.25">
      <c r="A768" s="1114"/>
      <c r="B768" s="1114"/>
      <c r="C768" s="1113" t="s">
        <v>3176</v>
      </c>
      <c r="D768" s="1113" t="s">
        <v>3184</v>
      </c>
      <c r="E768" s="1113" t="s">
        <v>12</v>
      </c>
      <c r="F768" s="1106"/>
      <c r="G768" s="1107"/>
      <c r="H768" s="1115"/>
    </row>
    <row r="769" spans="1:8" s="1116" customFormat="1" ht="15" x14ac:dyDescent="0.25">
      <c r="A769" s="1114"/>
      <c r="B769" s="1114"/>
      <c r="C769" s="1113" t="s">
        <v>3178</v>
      </c>
      <c r="D769" s="1113" t="s">
        <v>3185</v>
      </c>
      <c r="E769" s="1113" t="s">
        <v>12</v>
      </c>
      <c r="F769" s="1106"/>
      <c r="G769" s="1107"/>
      <c r="H769" s="1115"/>
    </row>
    <row r="770" spans="1:8" s="1116" customFormat="1" ht="15" x14ac:dyDescent="0.25">
      <c r="A770" s="1114"/>
      <c r="B770" s="1114"/>
      <c r="C770" s="1113" t="s">
        <v>3186</v>
      </c>
      <c r="D770" s="1113" t="s">
        <v>3187</v>
      </c>
      <c r="E770" s="1113" t="s">
        <v>12</v>
      </c>
      <c r="F770" s="1106"/>
      <c r="G770" s="1107"/>
      <c r="H770" s="1115"/>
    </row>
    <row r="771" spans="1:8" s="1116" customFormat="1" ht="15" x14ac:dyDescent="0.25">
      <c r="A771" s="1114"/>
      <c r="B771" s="1114"/>
      <c r="C771" s="1113" t="s">
        <v>2905</v>
      </c>
      <c r="D771" s="1113" t="s">
        <v>3188</v>
      </c>
      <c r="E771" s="1113" t="s">
        <v>12</v>
      </c>
      <c r="F771" s="1106"/>
      <c r="G771" s="1107"/>
      <c r="H771" s="1115"/>
    </row>
    <row r="772" spans="1:8" s="1116" customFormat="1" ht="15" x14ac:dyDescent="0.25">
      <c r="A772" s="1114"/>
      <c r="B772" s="1114"/>
      <c r="C772" s="1113" t="s">
        <v>2716</v>
      </c>
      <c r="D772" s="1113" t="s">
        <v>3189</v>
      </c>
      <c r="E772" s="1113" t="s">
        <v>12</v>
      </c>
      <c r="F772" s="1106"/>
      <c r="G772" s="1107"/>
      <c r="H772" s="1115"/>
    </row>
    <row r="773" spans="1:8" s="1116" customFormat="1" ht="15" x14ac:dyDescent="0.25">
      <c r="A773" s="1114"/>
      <c r="B773" s="1114"/>
      <c r="C773" s="1113" t="s">
        <v>3190</v>
      </c>
      <c r="D773" s="1113" t="s">
        <v>3191</v>
      </c>
      <c r="E773" s="1113" t="s">
        <v>12</v>
      </c>
      <c r="F773" s="1106"/>
      <c r="G773" s="1107"/>
      <c r="H773" s="1115"/>
    </row>
    <row r="774" spans="1:8" s="1116" customFormat="1" ht="15" x14ac:dyDescent="0.25">
      <c r="A774" s="1114"/>
      <c r="B774" s="1114"/>
      <c r="C774" s="1113" t="s">
        <v>3192</v>
      </c>
      <c r="D774" s="1113" t="s">
        <v>3193</v>
      </c>
      <c r="E774" s="1113" t="s">
        <v>12</v>
      </c>
      <c r="F774" s="1106"/>
      <c r="G774" s="1107"/>
      <c r="H774" s="1115"/>
    </row>
    <row r="775" spans="1:8" s="1116" customFormat="1" ht="15" x14ac:dyDescent="0.25">
      <c r="A775" s="1114"/>
      <c r="B775" s="1114"/>
      <c r="C775" s="1113" t="s">
        <v>2835</v>
      </c>
      <c r="D775" s="1113" t="s">
        <v>3194</v>
      </c>
      <c r="E775" s="1113" t="s">
        <v>12</v>
      </c>
      <c r="F775" s="1106"/>
      <c r="G775" s="1107"/>
      <c r="H775" s="1115"/>
    </row>
    <row r="776" spans="1:8" s="1116" customFormat="1" ht="15" x14ac:dyDescent="0.25">
      <c r="A776" s="1114"/>
      <c r="B776" s="1114"/>
      <c r="C776" s="1113" t="s">
        <v>2851</v>
      </c>
      <c r="D776" s="1113" t="s">
        <v>3195</v>
      </c>
      <c r="E776" s="1113" t="s">
        <v>12</v>
      </c>
      <c r="F776" s="1106"/>
      <c r="G776" s="1107"/>
      <c r="H776" s="1115"/>
    </row>
    <row r="777" spans="1:8" s="1116" customFormat="1" ht="15" x14ac:dyDescent="0.25">
      <c r="A777" s="1114"/>
      <c r="B777" s="1114"/>
      <c r="C777" s="1113" t="s">
        <v>3196</v>
      </c>
      <c r="D777" s="1113" t="s">
        <v>3197</v>
      </c>
      <c r="E777" s="1113" t="s">
        <v>12</v>
      </c>
      <c r="F777" s="1106"/>
      <c r="G777" s="1107"/>
      <c r="H777" s="1115"/>
    </row>
    <row r="778" spans="1:8" s="1116" customFormat="1" ht="15" x14ac:dyDescent="0.25">
      <c r="A778" s="1114"/>
      <c r="B778" s="1114"/>
      <c r="C778" s="1113" t="s">
        <v>3198</v>
      </c>
      <c r="D778" s="1113" t="s">
        <v>3199</v>
      </c>
      <c r="E778" s="1113" t="s">
        <v>12</v>
      </c>
      <c r="F778" s="1106"/>
      <c r="G778" s="1107"/>
      <c r="H778" s="1115"/>
    </row>
    <row r="779" spans="1:8" s="1114" customFormat="1" ht="15" x14ac:dyDescent="0.25">
      <c r="C779" s="1113" t="s">
        <v>2900</v>
      </c>
      <c r="D779" s="1113" t="s">
        <v>3200</v>
      </c>
      <c r="E779" s="1113" t="s">
        <v>12</v>
      </c>
      <c r="F779" s="1106"/>
      <c r="G779" s="1107"/>
      <c r="H779" s="1099"/>
    </row>
    <row r="780" spans="1:8" s="1114" customFormat="1" ht="15" x14ac:dyDescent="0.25">
      <c r="C780" s="1113" t="s">
        <v>3013</v>
      </c>
      <c r="D780" s="1113" t="s">
        <v>3201</v>
      </c>
      <c r="E780" s="1113" t="s">
        <v>12</v>
      </c>
      <c r="F780" s="1106"/>
      <c r="G780" s="1107"/>
      <c r="H780" s="1099"/>
    </row>
    <row r="781" spans="1:8" s="1114" customFormat="1" ht="15" x14ac:dyDescent="0.25">
      <c r="C781" s="1113" t="s">
        <v>3202</v>
      </c>
      <c r="D781" s="1113" t="s">
        <v>3203</v>
      </c>
      <c r="E781" s="1113" t="s">
        <v>12</v>
      </c>
      <c r="F781" s="1106"/>
      <c r="G781" s="1107"/>
      <c r="H781" s="1099"/>
    </row>
    <row r="782" spans="1:8" s="1114" customFormat="1" ht="15" x14ac:dyDescent="0.25">
      <c r="C782" s="1113" t="s">
        <v>3204</v>
      </c>
      <c r="D782" s="1113" t="s">
        <v>3205</v>
      </c>
      <c r="E782" s="1113" t="s">
        <v>12</v>
      </c>
      <c r="F782" s="1106"/>
      <c r="G782" s="1107"/>
      <c r="H782" s="1099"/>
    </row>
    <row r="783" spans="1:8" s="1114" customFormat="1" ht="15" x14ac:dyDescent="0.25">
      <c r="C783" s="1113" t="s">
        <v>3206</v>
      </c>
      <c r="D783" s="1113" t="s">
        <v>3207</v>
      </c>
      <c r="E783" s="1113" t="s">
        <v>12</v>
      </c>
      <c r="F783" s="1106"/>
      <c r="G783" s="1107"/>
      <c r="H783" s="1099"/>
    </row>
    <row r="784" spans="1:8" s="1114" customFormat="1" ht="15" x14ac:dyDescent="0.25">
      <c r="C784" s="1113" t="s">
        <v>3208</v>
      </c>
      <c r="D784" s="1113" t="s">
        <v>3209</v>
      </c>
      <c r="E784" s="1113" t="s">
        <v>12</v>
      </c>
      <c r="F784" s="1106"/>
      <c r="G784" s="1107"/>
      <c r="H784" s="1099"/>
    </row>
    <row r="785" spans="1:8" s="1114" customFormat="1" ht="15" x14ac:dyDescent="0.25">
      <c r="C785" s="1113" t="s">
        <v>3210</v>
      </c>
      <c r="D785" s="1113" t="s">
        <v>3211</v>
      </c>
      <c r="E785" s="1113" t="s">
        <v>12</v>
      </c>
      <c r="F785" s="1106"/>
      <c r="G785" s="1107"/>
      <c r="H785" s="1099"/>
    </row>
    <row r="786" spans="1:8" s="1114" customFormat="1" ht="15" x14ac:dyDescent="0.25">
      <c r="C786" s="1113" t="s">
        <v>3212</v>
      </c>
      <c r="D786" s="1113" t="s">
        <v>3213</v>
      </c>
      <c r="E786" s="1113" t="s">
        <v>12</v>
      </c>
      <c r="F786" s="1106"/>
      <c r="G786" s="1107"/>
      <c r="H786" s="1099"/>
    </row>
    <row r="787" spans="1:8" s="1114" customFormat="1" ht="15" x14ac:dyDescent="0.25">
      <c r="C787" s="1113" t="s">
        <v>3214</v>
      </c>
      <c r="D787" s="1113" t="s">
        <v>3215</v>
      </c>
      <c r="E787" s="1113" t="s">
        <v>12</v>
      </c>
      <c r="F787" s="1106"/>
      <c r="G787" s="1107"/>
      <c r="H787" s="1099"/>
    </row>
    <row r="788" spans="1:8" s="1114" customFormat="1" ht="15" x14ac:dyDescent="0.25">
      <c r="C788" s="1113" t="s">
        <v>3216</v>
      </c>
      <c r="D788" s="1113" t="s">
        <v>3217</v>
      </c>
      <c r="E788" s="1113" t="s">
        <v>12</v>
      </c>
      <c r="F788" s="1106"/>
      <c r="G788" s="1107"/>
      <c r="H788" s="1099"/>
    </row>
    <row r="789" spans="1:8" s="1114" customFormat="1" ht="15" x14ac:dyDescent="0.25">
      <c r="C789" s="1113" t="s">
        <v>3218</v>
      </c>
      <c r="D789" s="1113" t="s">
        <v>3219</v>
      </c>
      <c r="E789" s="1113" t="s">
        <v>12</v>
      </c>
      <c r="F789" s="1106"/>
      <c r="G789" s="1107"/>
      <c r="H789" s="1099"/>
    </row>
    <row r="790" spans="1:8" s="1114" customFormat="1" ht="15" x14ac:dyDescent="0.25">
      <c r="C790" s="1113" t="s">
        <v>3220</v>
      </c>
      <c r="D790" s="1113" t="s">
        <v>3221</v>
      </c>
      <c r="E790" s="1113" t="s">
        <v>12</v>
      </c>
      <c r="F790" s="1106"/>
      <c r="G790" s="1107"/>
      <c r="H790" s="1099"/>
    </row>
    <row r="791" spans="1:8" s="1114" customFormat="1" ht="15" x14ac:dyDescent="0.25">
      <c r="C791" s="1113" t="s">
        <v>2954</v>
      </c>
      <c r="D791" s="1113" t="s">
        <v>3222</v>
      </c>
      <c r="E791" s="1113" t="s">
        <v>12</v>
      </c>
      <c r="F791" s="1106"/>
      <c r="G791" s="1107"/>
      <c r="H791" s="1099"/>
    </row>
    <row r="792" spans="1:8" s="1114" customFormat="1" ht="15" x14ac:dyDescent="0.25">
      <c r="C792" s="1113" t="s">
        <v>3223</v>
      </c>
      <c r="D792" s="1113" t="s">
        <v>3224</v>
      </c>
      <c r="E792" s="1113" t="s">
        <v>12</v>
      </c>
      <c r="F792" s="1106"/>
      <c r="G792" s="1107"/>
      <c r="H792" s="1099"/>
    </row>
    <row r="793" spans="1:8" s="1114" customFormat="1" ht="15" x14ac:dyDescent="0.25">
      <c r="C793" s="1113"/>
      <c r="D793" s="1113"/>
      <c r="E793" s="1113"/>
      <c r="F793" s="1106"/>
      <c r="G793" s="1107"/>
      <c r="H793" s="1099"/>
    </row>
    <row r="794" spans="1:8" s="1114" customFormat="1" ht="15" x14ac:dyDescent="0.25">
      <c r="C794" s="1113"/>
      <c r="D794" s="1113"/>
      <c r="E794" s="1113"/>
      <c r="F794" s="1106"/>
      <c r="G794" s="1107"/>
      <c r="H794" s="1099"/>
    </row>
    <row r="795" spans="1:8" s="1116" customFormat="1" ht="15" x14ac:dyDescent="0.25">
      <c r="A795" s="1113" t="s">
        <v>2670</v>
      </c>
      <c r="B795" s="1113"/>
      <c r="C795" s="1113"/>
      <c r="D795" s="1098" t="s">
        <v>2642</v>
      </c>
      <c r="E795" s="1114">
        <v>15</v>
      </c>
      <c r="F795" s="1106"/>
      <c r="G795" s="1107"/>
      <c r="H795" s="1115"/>
    </row>
    <row r="796" spans="1:8" s="1116" customFormat="1" ht="15" x14ac:dyDescent="0.25">
      <c r="A796" s="1113" t="s">
        <v>2671</v>
      </c>
      <c r="B796" s="1113"/>
      <c r="C796" s="1113"/>
      <c r="D796" s="1112" t="s">
        <v>2652</v>
      </c>
      <c r="E796" s="1114"/>
      <c r="F796" s="1106"/>
      <c r="G796" s="1107"/>
      <c r="H796" s="1115"/>
    </row>
    <row r="797" spans="1:8" s="1116" customFormat="1" ht="15" x14ac:dyDescent="0.25">
      <c r="A797" s="1112" t="s">
        <v>2672</v>
      </c>
      <c r="B797" s="1112" t="s">
        <v>2673</v>
      </c>
      <c r="C797" s="1112" t="s">
        <v>2674</v>
      </c>
      <c r="D797" s="1114"/>
      <c r="E797" s="1114"/>
      <c r="F797" s="1106"/>
      <c r="G797" s="1107"/>
      <c r="H797" s="1115"/>
    </row>
    <row r="798" spans="1:8" s="1116" customFormat="1" ht="15" x14ac:dyDescent="0.25">
      <c r="A798" s="1113" t="s">
        <v>2675</v>
      </c>
      <c r="B798" s="1113" t="s">
        <v>2676</v>
      </c>
      <c r="C798" s="1113" t="s">
        <v>2675</v>
      </c>
      <c r="D798" s="1113" t="s">
        <v>2649</v>
      </c>
      <c r="E798" s="1113" t="s">
        <v>2677</v>
      </c>
      <c r="F798" s="1106"/>
      <c r="G798" s="1107"/>
      <c r="H798" s="1115"/>
    </row>
    <row r="799" spans="1:8" s="1116" customFormat="1" ht="15" x14ac:dyDescent="0.25">
      <c r="A799" s="1114"/>
      <c r="B799" s="1113" t="s">
        <v>3225</v>
      </c>
      <c r="C799" s="1114"/>
      <c r="D799" s="1113" t="s">
        <v>3168</v>
      </c>
      <c r="E799" s="1113" t="s">
        <v>12</v>
      </c>
      <c r="F799" s="1106"/>
      <c r="G799" s="1107"/>
      <c r="H799" s="1115"/>
    </row>
    <row r="800" spans="1:8" s="1116" customFormat="1" ht="15" x14ac:dyDescent="0.25">
      <c r="A800" s="1114"/>
      <c r="B800" s="1114"/>
      <c r="C800" s="1113" t="s">
        <v>2721</v>
      </c>
      <c r="D800" s="1113" t="s">
        <v>3226</v>
      </c>
      <c r="E800" s="1113" t="s">
        <v>12</v>
      </c>
      <c r="F800" s="1106"/>
      <c r="G800" s="1107"/>
      <c r="H800" s="1115"/>
    </row>
    <row r="801" spans="1:8" s="1116" customFormat="1" ht="15" x14ac:dyDescent="0.25">
      <c r="A801" s="1114"/>
      <c r="B801" s="1114"/>
      <c r="C801" s="1113" t="s">
        <v>2712</v>
      </c>
      <c r="D801" s="1113" t="s">
        <v>3227</v>
      </c>
      <c r="E801" s="1113" t="s">
        <v>12</v>
      </c>
      <c r="F801" s="1106"/>
      <c r="G801" s="1107"/>
      <c r="H801" s="1115"/>
    </row>
    <row r="802" spans="1:8" s="1116" customFormat="1" ht="15" x14ac:dyDescent="0.25">
      <c r="A802" s="1114"/>
      <c r="B802" s="1114"/>
      <c r="C802" s="1113" t="s">
        <v>3176</v>
      </c>
      <c r="D802" s="1113" t="s">
        <v>3228</v>
      </c>
      <c r="E802" s="1113" t="s">
        <v>12</v>
      </c>
      <c r="F802" s="1106"/>
      <c r="G802" s="1107"/>
      <c r="H802" s="1115"/>
    </row>
    <row r="803" spans="1:8" s="1116" customFormat="1" ht="15" x14ac:dyDescent="0.25">
      <c r="A803" s="1114"/>
      <c r="B803" s="1114" t="s">
        <v>3229</v>
      </c>
      <c r="C803" s="1113"/>
      <c r="D803" s="1113" t="s">
        <v>3230</v>
      </c>
      <c r="E803" s="1113" t="s">
        <v>12</v>
      </c>
      <c r="F803" s="1106"/>
      <c r="G803" s="1107"/>
      <c r="H803" s="1115"/>
    </row>
    <row r="804" spans="1:8" s="1116" customFormat="1" ht="15" x14ac:dyDescent="0.25">
      <c r="A804" s="1114"/>
      <c r="B804" s="1114"/>
      <c r="C804" s="1113" t="s">
        <v>2721</v>
      </c>
      <c r="D804" s="1113" t="s">
        <v>3231</v>
      </c>
      <c r="E804" s="1113" t="s">
        <v>12</v>
      </c>
      <c r="F804" s="1106"/>
      <c r="G804" s="1107"/>
      <c r="H804" s="1115"/>
    </row>
    <row r="805" spans="1:8" s="1116" customFormat="1" ht="15" x14ac:dyDescent="0.25">
      <c r="A805" s="1114"/>
      <c r="B805" s="1114"/>
      <c r="C805" s="1113" t="s">
        <v>2712</v>
      </c>
      <c r="D805" s="1113" t="s">
        <v>3232</v>
      </c>
      <c r="E805" s="1113" t="s">
        <v>12</v>
      </c>
      <c r="F805" s="1106"/>
      <c r="G805" s="1129"/>
      <c r="H805" s="1115"/>
    </row>
    <row r="806" spans="1:8" s="1116" customFormat="1" ht="15" x14ac:dyDescent="0.25">
      <c r="A806" s="1114"/>
      <c r="B806" s="1114"/>
      <c r="C806" s="1113" t="s">
        <v>3176</v>
      </c>
      <c r="D806" s="1113" t="s">
        <v>3233</v>
      </c>
      <c r="E806" s="1113" t="s">
        <v>12</v>
      </c>
      <c r="F806" s="1106"/>
      <c r="G806" s="1129"/>
      <c r="H806" s="1115"/>
    </row>
    <row r="807" spans="1:8" s="1116" customFormat="1" ht="15" x14ac:dyDescent="0.25">
      <c r="A807" s="1114"/>
      <c r="B807" s="1114"/>
      <c r="C807" s="1113" t="s">
        <v>3234</v>
      </c>
      <c r="D807" s="1113" t="s">
        <v>3235</v>
      </c>
      <c r="E807" s="1113" t="s">
        <v>12</v>
      </c>
      <c r="F807" s="1106"/>
      <c r="G807" s="1129"/>
      <c r="H807" s="1115"/>
    </row>
    <row r="808" spans="1:8" s="1114" customFormat="1" ht="15" x14ac:dyDescent="0.25">
      <c r="C808" s="1113" t="s">
        <v>3178</v>
      </c>
      <c r="D808" s="1113" t="s">
        <v>3236</v>
      </c>
      <c r="E808" s="1113" t="s">
        <v>12</v>
      </c>
      <c r="F808" s="1106"/>
      <c r="G808" s="1130"/>
      <c r="H808" s="1099"/>
    </row>
    <row r="809" spans="1:8" s="1114" customFormat="1" ht="15" x14ac:dyDescent="0.25">
      <c r="C809" s="1113" t="s">
        <v>3186</v>
      </c>
      <c r="D809" s="1113" t="s">
        <v>3237</v>
      </c>
      <c r="E809" s="1113" t="s">
        <v>12</v>
      </c>
      <c r="F809" s="1106"/>
      <c r="G809" s="1130"/>
      <c r="H809" s="1099"/>
    </row>
    <row r="810" spans="1:8" s="1116" customFormat="1" ht="15" x14ac:dyDescent="0.25">
      <c r="A810" s="1114"/>
      <c r="B810" s="1113" t="s">
        <v>3238</v>
      </c>
      <c r="C810" s="1114"/>
      <c r="D810" s="1113" t="s">
        <v>3239</v>
      </c>
      <c r="E810" s="1113" t="s">
        <v>12</v>
      </c>
      <c r="F810" s="1106"/>
      <c r="G810" s="1107"/>
      <c r="H810" s="1115"/>
    </row>
    <row r="811" spans="1:8" s="1116" customFormat="1" ht="15" x14ac:dyDescent="0.25">
      <c r="A811" s="1114"/>
      <c r="B811" s="1114"/>
      <c r="C811" s="1113" t="s">
        <v>2905</v>
      </c>
      <c r="D811" s="1113" t="s">
        <v>3240</v>
      </c>
      <c r="E811" s="1113" t="s">
        <v>12</v>
      </c>
      <c r="F811" s="1106"/>
      <c r="G811" s="1107"/>
      <c r="H811" s="1115"/>
    </row>
    <row r="812" spans="1:8" s="1116" customFormat="1" ht="15" x14ac:dyDescent="0.25">
      <c r="A812" s="1114"/>
      <c r="B812" s="1114"/>
      <c r="C812" s="1113" t="s">
        <v>2907</v>
      </c>
      <c r="D812" s="1113" t="s">
        <v>3241</v>
      </c>
      <c r="E812" s="1113" t="s">
        <v>12</v>
      </c>
      <c r="F812" s="1106"/>
      <c r="G812" s="1107"/>
      <c r="H812" s="1115"/>
    </row>
    <row r="813" spans="1:8" s="1116" customFormat="1" ht="15" x14ac:dyDescent="0.25">
      <c r="A813" s="1114"/>
      <c r="B813" s="1114"/>
      <c r="C813" s="1113" t="s">
        <v>3242</v>
      </c>
      <c r="D813" s="1113" t="s">
        <v>3243</v>
      </c>
      <c r="E813" s="1113" t="s">
        <v>12</v>
      </c>
      <c r="F813" s="1106"/>
      <c r="G813" s="1107"/>
      <c r="H813" s="1115"/>
    </row>
    <row r="814" spans="1:8" s="1116" customFormat="1" ht="15" x14ac:dyDescent="0.25">
      <c r="A814" s="1114"/>
      <c r="B814" s="1114"/>
      <c r="C814" s="1113" t="s">
        <v>2716</v>
      </c>
      <c r="D814" s="1113" t="s">
        <v>3244</v>
      </c>
      <c r="E814" s="1113" t="s">
        <v>12</v>
      </c>
      <c r="F814" s="1106"/>
      <c r="G814" s="1107"/>
      <c r="H814" s="1115"/>
    </row>
    <row r="815" spans="1:8" s="1116" customFormat="1" ht="15" x14ac:dyDescent="0.25">
      <c r="A815" s="1114"/>
      <c r="B815" s="1114"/>
      <c r="C815" s="1113" t="s">
        <v>2747</v>
      </c>
      <c r="D815" s="1113" t="s">
        <v>3245</v>
      </c>
      <c r="E815" s="1113" t="s">
        <v>12</v>
      </c>
      <c r="F815" s="1106"/>
      <c r="G815" s="1107"/>
      <c r="H815" s="1115"/>
    </row>
    <row r="816" spans="1:8" s="1116" customFormat="1" ht="15" x14ac:dyDescent="0.25">
      <c r="A816" s="1114"/>
      <c r="B816" s="1114"/>
      <c r="C816" s="1113" t="s">
        <v>2914</v>
      </c>
      <c r="D816" s="1113" t="s">
        <v>3246</v>
      </c>
      <c r="E816" s="1113" t="s">
        <v>12</v>
      </c>
      <c r="F816" s="1106"/>
      <c r="G816" s="1107"/>
      <c r="H816" s="1115"/>
    </row>
    <row r="817" spans="1:8" s="1116" customFormat="1" ht="15" x14ac:dyDescent="0.25">
      <c r="A817" s="1114"/>
      <c r="B817" s="1114"/>
      <c r="C817" s="1113" t="s">
        <v>3190</v>
      </c>
      <c r="D817" s="1113" t="s">
        <v>3245</v>
      </c>
      <c r="E817" s="1113" t="s">
        <v>12</v>
      </c>
      <c r="F817" s="1106"/>
      <c r="G817" s="1107"/>
      <c r="H817" s="1115"/>
    </row>
    <row r="818" spans="1:8" s="1116" customFormat="1" ht="15" x14ac:dyDescent="0.25">
      <c r="A818" s="1114"/>
      <c r="B818" s="1113" t="s">
        <v>3247</v>
      </c>
      <c r="C818" s="1114"/>
      <c r="D818" s="1113" t="s">
        <v>3153</v>
      </c>
      <c r="E818" s="1113" t="s">
        <v>12</v>
      </c>
      <c r="F818" s="1106"/>
      <c r="G818" s="1107"/>
      <c r="H818" s="1115"/>
    </row>
    <row r="819" spans="1:8" s="1116" customFormat="1" ht="15" x14ac:dyDescent="0.25">
      <c r="A819" s="1114"/>
      <c r="B819" s="1114"/>
      <c r="C819" s="1113" t="s">
        <v>2905</v>
      </c>
      <c r="D819" s="1113" t="s">
        <v>3248</v>
      </c>
      <c r="E819" s="1113" t="s">
        <v>12</v>
      </c>
      <c r="F819" s="1106"/>
      <c r="G819" s="1107"/>
      <c r="H819" s="1115"/>
    </row>
    <row r="820" spans="1:8" s="1116" customFormat="1" ht="15" x14ac:dyDescent="0.25">
      <c r="A820" s="1114"/>
      <c r="B820" s="1114"/>
      <c r="C820" s="1113" t="s">
        <v>3242</v>
      </c>
      <c r="D820" s="1113" t="s">
        <v>3249</v>
      </c>
      <c r="E820" s="1113" t="s">
        <v>12</v>
      </c>
      <c r="F820" s="1106"/>
      <c r="G820" s="1107"/>
      <c r="H820" s="1115"/>
    </row>
    <row r="821" spans="1:8" s="1116" customFormat="1" ht="15" x14ac:dyDescent="0.25">
      <c r="A821" s="1114"/>
      <c r="B821" s="1114"/>
      <c r="C821" s="1113" t="s">
        <v>3190</v>
      </c>
      <c r="D821" s="1113" t="s">
        <v>3250</v>
      </c>
      <c r="E821" s="1113" t="s">
        <v>12</v>
      </c>
      <c r="F821" s="1106"/>
      <c r="G821" s="1107"/>
      <c r="H821" s="1115"/>
    </row>
    <row r="822" spans="1:8" s="1116" customFormat="1" ht="15" x14ac:dyDescent="0.25">
      <c r="A822" s="1114"/>
      <c r="B822" s="1114"/>
      <c r="C822" s="1113" t="s">
        <v>3198</v>
      </c>
      <c r="D822" s="1113" t="s">
        <v>3251</v>
      </c>
      <c r="E822" s="1113" t="s">
        <v>12</v>
      </c>
      <c r="F822" s="1106"/>
      <c r="G822" s="1107"/>
      <c r="H822" s="1115"/>
    </row>
    <row r="823" spans="1:8" s="1116" customFormat="1" ht="15" x14ac:dyDescent="0.25">
      <c r="A823" s="1114"/>
      <c r="B823" s="1114"/>
      <c r="C823" s="1113" t="s">
        <v>3252</v>
      </c>
      <c r="D823" s="1113" t="s">
        <v>3253</v>
      </c>
      <c r="E823" s="1113" t="s">
        <v>12</v>
      </c>
      <c r="F823" s="1106"/>
      <c r="G823" s="1107"/>
      <c r="H823" s="1115"/>
    </row>
    <row r="824" spans="1:8" s="1116" customFormat="1" ht="15" x14ac:dyDescent="0.25">
      <c r="A824" s="1114"/>
      <c r="B824" s="1114"/>
      <c r="C824" s="1113" t="s">
        <v>3254</v>
      </c>
      <c r="D824" s="1113" t="s">
        <v>3255</v>
      </c>
      <c r="E824" s="1113" t="s">
        <v>12</v>
      </c>
      <c r="F824" s="1106"/>
      <c r="G824" s="1107"/>
      <c r="H824" s="1115"/>
    </row>
    <row r="825" spans="1:8" s="1116" customFormat="1" ht="15" x14ac:dyDescent="0.25">
      <c r="A825" s="1114"/>
      <c r="B825" s="1114"/>
      <c r="C825" s="1113" t="s">
        <v>3256</v>
      </c>
      <c r="D825" s="1113" t="s">
        <v>3257</v>
      </c>
      <c r="E825" s="1113" t="s">
        <v>12</v>
      </c>
      <c r="F825" s="1106"/>
      <c r="G825" s="1107"/>
      <c r="H825" s="1115"/>
    </row>
    <row r="826" spans="1:8" s="1116" customFormat="1" ht="15" x14ac:dyDescent="0.25">
      <c r="A826" s="1114"/>
      <c r="B826" s="1113" t="s">
        <v>3258</v>
      </c>
      <c r="C826" s="1114"/>
      <c r="D826" s="1113" t="s">
        <v>3259</v>
      </c>
      <c r="E826" s="1113" t="s">
        <v>12</v>
      </c>
      <c r="F826" s="1106"/>
      <c r="G826" s="1107"/>
      <c r="H826" s="1115"/>
    </row>
    <row r="827" spans="1:8" s="1116" customFormat="1" ht="15" x14ac:dyDescent="0.25">
      <c r="A827" s="1114"/>
      <c r="B827" s="1114"/>
      <c r="C827" s="1113" t="s">
        <v>2905</v>
      </c>
      <c r="D827" s="1113" t="s">
        <v>3260</v>
      </c>
      <c r="E827" s="1113" t="s">
        <v>12</v>
      </c>
      <c r="F827" s="1106"/>
      <c r="G827" s="1107"/>
      <c r="H827" s="1115"/>
    </row>
    <row r="828" spans="1:8" s="1116" customFormat="1" ht="15" x14ac:dyDescent="0.25">
      <c r="A828" s="1114"/>
      <c r="B828" s="1114"/>
      <c r="C828" s="1113" t="s">
        <v>3242</v>
      </c>
      <c r="D828" s="1113" t="s">
        <v>3261</v>
      </c>
      <c r="E828" s="1113" t="s">
        <v>12</v>
      </c>
      <c r="F828" s="1106"/>
      <c r="G828" s="1107"/>
      <c r="H828" s="1115"/>
    </row>
    <row r="829" spans="1:8" s="1116" customFormat="1" ht="15" x14ac:dyDescent="0.25">
      <c r="A829" s="1114"/>
      <c r="B829" s="1114"/>
      <c r="C829" s="1113" t="s">
        <v>3198</v>
      </c>
      <c r="D829" s="1113" t="s">
        <v>3262</v>
      </c>
      <c r="E829" s="1113" t="s">
        <v>12</v>
      </c>
      <c r="F829" s="1106"/>
      <c r="G829" s="1107"/>
      <c r="H829" s="1115"/>
    </row>
    <row r="830" spans="1:8" s="1116" customFormat="1" ht="15" x14ac:dyDescent="0.25">
      <c r="A830" s="1114"/>
      <c r="B830" s="1114"/>
      <c r="C830" s="1113" t="s">
        <v>3252</v>
      </c>
      <c r="D830" s="1113" t="s">
        <v>3263</v>
      </c>
      <c r="E830" s="1113" t="s">
        <v>12</v>
      </c>
      <c r="F830" s="1106"/>
      <c r="G830" s="1107"/>
      <c r="H830" s="1115"/>
    </row>
    <row r="831" spans="1:8" s="1116" customFormat="1" ht="15" x14ac:dyDescent="0.25">
      <c r="A831" s="1114"/>
      <c r="B831" s="1114"/>
      <c r="C831" s="1113" t="s">
        <v>3008</v>
      </c>
      <c r="D831" s="1113" t="s">
        <v>3264</v>
      </c>
      <c r="E831" s="1113" t="s">
        <v>12</v>
      </c>
      <c r="F831" s="1106"/>
      <c r="G831" s="1107"/>
      <c r="H831" s="1115"/>
    </row>
    <row r="832" spans="1:8" s="1116" customFormat="1" ht="15" x14ac:dyDescent="0.25">
      <c r="A832" s="1114"/>
      <c r="B832" s="1113" t="s">
        <v>3265</v>
      </c>
      <c r="C832" s="1114"/>
      <c r="D832" s="1113" t="s">
        <v>3266</v>
      </c>
      <c r="E832" s="1113" t="s">
        <v>12</v>
      </c>
      <c r="F832" s="1106"/>
      <c r="G832" s="1107"/>
      <c r="H832" s="1115"/>
    </row>
    <row r="833" spans="1:8" s="1116" customFormat="1" ht="15" x14ac:dyDescent="0.25">
      <c r="A833" s="1114"/>
      <c r="B833" s="1114"/>
      <c r="C833" s="1113" t="s">
        <v>2907</v>
      </c>
      <c r="D833" s="1113" t="s">
        <v>3267</v>
      </c>
      <c r="E833" s="1113" t="s">
        <v>12</v>
      </c>
      <c r="F833" s="1106"/>
      <c r="G833" s="1107"/>
      <c r="H833" s="1115"/>
    </row>
    <row r="834" spans="1:8" s="1116" customFormat="1" ht="15" x14ac:dyDescent="0.25">
      <c r="A834" s="1114"/>
      <c r="B834" s="1114"/>
      <c r="C834" s="1113" t="s">
        <v>2680</v>
      </c>
      <c r="D834" s="1113" t="s">
        <v>3268</v>
      </c>
      <c r="E834" s="1113" t="s">
        <v>12</v>
      </c>
      <c r="F834" s="1106"/>
      <c r="G834" s="1107"/>
      <c r="H834" s="1115"/>
    </row>
    <row r="835" spans="1:8" s="1116" customFormat="1" ht="15" x14ac:dyDescent="0.25">
      <c r="A835" s="1114"/>
      <c r="B835" s="1114"/>
      <c r="C835" s="1113" t="s">
        <v>2707</v>
      </c>
      <c r="D835" s="1113" t="s">
        <v>3269</v>
      </c>
      <c r="E835" s="1113" t="s">
        <v>12</v>
      </c>
      <c r="F835" s="1106"/>
      <c r="G835" s="1107"/>
      <c r="H835" s="1115"/>
    </row>
    <row r="836" spans="1:8" s="1116" customFormat="1" ht="15" x14ac:dyDescent="0.25">
      <c r="A836" s="1114"/>
      <c r="B836" s="1114"/>
      <c r="C836" s="1113" t="s">
        <v>2716</v>
      </c>
      <c r="D836" s="1113" t="s">
        <v>3270</v>
      </c>
      <c r="E836" s="1113" t="s">
        <v>12</v>
      </c>
      <c r="F836" s="1106"/>
      <c r="G836" s="1107"/>
      <c r="H836" s="1115"/>
    </row>
    <row r="837" spans="1:8" s="1116" customFormat="1" ht="15" x14ac:dyDescent="0.25">
      <c r="A837" s="1114"/>
      <c r="B837" s="1113" t="s">
        <v>3271</v>
      </c>
      <c r="C837" s="1114"/>
      <c r="D837" s="1113" t="s">
        <v>3272</v>
      </c>
      <c r="E837" s="1113" t="s">
        <v>12</v>
      </c>
      <c r="F837" s="1106"/>
      <c r="G837" s="1107"/>
      <c r="H837" s="1115"/>
    </row>
    <row r="838" spans="1:8" s="1116" customFormat="1" ht="15" x14ac:dyDescent="0.25">
      <c r="A838" s="1114"/>
      <c r="B838" s="1114"/>
      <c r="C838" s="1113" t="s">
        <v>2680</v>
      </c>
      <c r="D838" s="1113" t="s">
        <v>3273</v>
      </c>
      <c r="E838" s="1113" t="s">
        <v>12</v>
      </c>
      <c r="F838" s="1106"/>
      <c r="G838" s="1107"/>
      <c r="H838" s="1115"/>
    </row>
    <row r="839" spans="1:8" s="1116" customFormat="1" ht="15" x14ac:dyDescent="0.25">
      <c r="A839" s="1114"/>
      <c r="B839" s="1113" t="s">
        <v>3274</v>
      </c>
      <c r="C839" s="1114"/>
      <c r="D839" s="1113" t="s">
        <v>3275</v>
      </c>
      <c r="E839" s="1113" t="s">
        <v>12</v>
      </c>
      <c r="F839" s="1106"/>
      <c r="G839" s="1107"/>
      <c r="H839" s="1115"/>
    </row>
    <row r="840" spans="1:8" s="1116" customFormat="1" ht="15" x14ac:dyDescent="0.25">
      <c r="A840" s="1114"/>
      <c r="B840" s="1114"/>
      <c r="C840" s="1113" t="s">
        <v>3234</v>
      </c>
      <c r="D840" s="1113" t="s">
        <v>3276</v>
      </c>
      <c r="E840" s="1113" t="s">
        <v>12</v>
      </c>
      <c r="F840" s="1106"/>
      <c r="G840" s="1107"/>
      <c r="H840" s="1115"/>
    </row>
    <row r="841" spans="1:8" s="1116" customFormat="1" ht="15" x14ac:dyDescent="0.25">
      <c r="A841" s="1114"/>
      <c r="B841" s="1113" t="s">
        <v>3277</v>
      </c>
      <c r="C841" s="1114"/>
      <c r="D841" s="1113" t="s">
        <v>3278</v>
      </c>
      <c r="E841" s="1113" t="s">
        <v>12</v>
      </c>
      <c r="F841" s="1106"/>
      <c r="G841" s="1107"/>
      <c r="H841" s="1115"/>
    </row>
    <row r="842" spans="1:8" s="1116" customFormat="1" ht="15" x14ac:dyDescent="0.25">
      <c r="A842" s="1114"/>
      <c r="B842" s="1114"/>
      <c r="C842" s="1113" t="s">
        <v>2703</v>
      </c>
      <c r="D842" s="1113" t="s">
        <v>3279</v>
      </c>
      <c r="E842" s="1113" t="s">
        <v>12</v>
      </c>
      <c r="F842" s="1106"/>
      <c r="G842" s="1107"/>
      <c r="H842" s="1115"/>
    </row>
    <row r="843" spans="1:8" s="1116" customFormat="1" ht="15" x14ac:dyDescent="0.25">
      <c r="A843" s="1114"/>
      <c r="B843" s="1114"/>
      <c r="C843" s="1113" t="s">
        <v>2707</v>
      </c>
      <c r="D843" s="1113" t="s">
        <v>3280</v>
      </c>
      <c r="E843" s="1113" t="s">
        <v>12</v>
      </c>
      <c r="F843" s="1106"/>
      <c r="G843" s="1107"/>
      <c r="H843" s="1115"/>
    </row>
    <row r="844" spans="1:8" s="1116" customFormat="1" ht="15" x14ac:dyDescent="0.25">
      <c r="A844" s="1114"/>
      <c r="B844" s="1113" t="s">
        <v>3281</v>
      </c>
      <c r="C844" s="1114"/>
      <c r="D844" s="1113" t="s">
        <v>3282</v>
      </c>
      <c r="E844" s="1113" t="s">
        <v>12</v>
      </c>
      <c r="F844" s="1106"/>
      <c r="G844" s="1107"/>
      <c r="H844" s="1115"/>
    </row>
    <row r="845" spans="1:8" s="1116" customFormat="1" ht="15" x14ac:dyDescent="0.25">
      <c r="A845" s="1114"/>
      <c r="B845" s="1114"/>
      <c r="C845" s="1113" t="s">
        <v>2684</v>
      </c>
      <c r="D845" s="1113" t="s">
        <v>3283</v>
      </c>
      <c r="E845" s="1113" t="s">
        <v>12</v>
      </c>
      <c r="F845" s="1106"/>
      <c r="G845" s="1107"/>
      <c r="H845" s="1115"/>
    </row>
    <row r="846" spans="1:8" s="1116" customFormat="1" ht="15" x14ac:dyDescent="0.25">
      <c r="A846" s="1114"/>
      <c r="B846" s="1113" t="s">
        <v>3284</v>
      </c>
      <c r="C846" s="1114"/>
      <c r="D846" s="1113" t="s">
        <v>3285</v>
      </c>
      <c r="E846" s="1113" t="s">
        <v>12</v>
      </c>
      <c r="F846" s="1106"/>
      <c r="G846" s="1107"/>
      <c r="H846" s="1115"/>
    </row>
    <row r="847" spans="1:8" s="1116" customFormat="1" ht="15" x14ac:dyDescent="0.25">
      <c r="A847" s="1114"/>
      <c r="B847" s="1114"/>
      <c r="C847" s="1113" t="s">
        <v>2684</v>
      </c>
      <c r="D847" s="1113" t="s">
        <v>3285</v>
      </c>
      <c r="E847" s="1113" t="s">
        <v>12</v>
      </c>
      <c r="F847" s="1106"/>
      <c r="G847" s="1107"/>
      <c r="H847" s="1115"/>
    </row>
    <row r="848" spans="1:8" s="1116" customFormat="1" ht="15" x14ac:dyDescent="0.25">
      <c r="A848" s="1114"/>
      <c r="B848" s="1113" t="s">
        <v>3286</v>
      </c>
      <c r="C848" s="1114"/>
      <c r="D848" s="1113" t="s">
        <v>3287</v>
      </c>
      <c r="E848" s="1113" t="s">
        <v>12</v>
      </c>
      <c r="F848" s="1106"/>
      <c r="G848" s="1107"/>
      <c r="H848" s="1115"/>
    </row>
    <row r="849" spans="1:8" s="1116" customFormat="1" ht="15" x14ac:dyDescent="0.25">
      <c r="A849" s="1114"/>
      <c r="B849" s="1114"/>
      <c r="C849" s="1113" t="s">
        <v>2684</v>
      </c>
      <c r="D849" s="1113" t="s">
        <v>3287</v>
      </c>
      <c r="E849" s="1113" t="s">
        <v>12</v>
      </c>
      <c r="F849" s="1106"/>
      <c r="G849" s="1107"/>
      <c r="H849" s="1115"/>
    </row>
    <row r="850" spans="1:8" s="1116" customFormat="1" ht="15" x14ac:dyDescent="0.25">
      <c r="A850" s="1114"/>
      <c r="B850" s="1114" t="s">
        <v>3288</v>
      </c>
      <c r="C850" s="1113"/>
      <c r="D850" s="1113" t="s">
        <v>3289</v>
      </c>
      <c r="E850" s="1113" t="s">
        <v>12</v>
      </c>
      <c r="F850" s="1106"/>
      <c r="G850" s="1107"/>
      <c r="H850" s="1115"/>
    </row>
    <row r="851" spans="1:8" s="1116" customFormat="1" ht="15" x14ac:dyDescent="0.25">
      <c r="A851" s="1114"/>
      <c r="B851" s="1114"/>
      <c r="C851" s="1113" t="s">
        <v>2684</v>
      </c>
      <c r="D851" s="1113" t="s">
        <v>3290</v>
      </c>
      <c r="E851" s="1114" t="s">
        <v>12</v>
      </c>
      <c r="F851" s="1106"/>
      <c r="G851" s="1107"/>
      <c r="H851" s="1115"/>
    </row>
    <row r="852" spans="1:8" s="1116" customFormat="1" ht="15" x14ac:dyDescent="0.25">
      <c r="F852" s="1106"/>
      <c r="G852" s="1107"/>
      <c r="H852" s="1115"/>
    </row>
    <row r="853" spans="1:8" s="1116" customFormat="1" ht="15" x14ac:dyDescent="0.25">
      <c r="A853" s="1113" t="s">
        <v>2686</v>
      </c>
      <c r="B853" s="1113" t="s">
        <v>2687</v>
      </c>
      <c r="C853" s="1113" t="s">
        <v>2686</v>
      </c>
      <c r="D853" s="1113" t="s">
        <v>2688</v>
      </c>
      <c r="E853" s="1113" t="s">
        <v>2689</v>
      </c>
      <c r="F853" s="1106"/>
      <c r="G853" s="1107"/>
      <c r="H853" s="1115"/>
    </row>
    <row r="854" spans="1:8" s="1116" customFormat="1" ht="15" x14ac:dyDescent="0.25">
      <c r="A854" s="1113"/>
      <c r="B854" s="1113"/>
      <c r="C854" s="1113"/>
      <c r="D854" s="1113"/>
      <c r="E854" s="1113"/>
      <c r="F854" s="1106"/>
      <c r="G854" s="1107"/>
      <c r="H854" s="1115"/>
    </row>
    <row r="855" spans="1:8" s="1116" customFormat="1" ht="15" x14ac:dyDescent="0.25">
      <c r="A855" s="1113"/>
      <c r="B855" s="1113"/>
      <c r="C855" s="1113"/>
      <c r="D855" s="1113"/>
      <c r="E855" s="1113"/>
      <c r="F855" s="1106"/>
      <c r="G855" s="1107"/>
      <c r="H855" s="1115"/>
    </row>
    <row r="856" spans="1:8" s="1116" customFormat="1" ht="15" x14ac:dyDescent="0.25">
      <c r="A856" s="1113" t="s">
        <v>2670</v>
      </c>
      <c r="B856" s="1113"/>
      <c r="C856" s="1113"/>
      <c r="D856" s="1098" t="s">
        <v>2642</v>
      </c>
      <c r="E856" s="1114">
        <v>16</v>
      </c>
      <c r="F856" s="1106"/>
      <c r="G856" s="1107"/>
      <c r="H856" s="1115"/>
    </row>
    <row r="857" spans="1:8" s="1116" customFormat="1" ht="15" x14ac:dyDescent="0.25">
      <c r="A857" s="1113" t="s">
        <v>2671</v>
      </c>
      <c r="B857" s="1113"/>
      <c r="C857" s="1113"/>
      <c r="D857" s="1112" t="s">
        <v>2652</v>
      </c>
      <c r="E857" s="1114"/>
      <c r="F857" s="1106"/>
      <c r="G857" s="1107"/>
      <c r="H857" s="1115"/>
    </row>
    <row r="858" spans="1:8" s="1116" customFormat="1" ht="15" x14ac:dyDescent="0.25">
      <c r="A858" s="1112" t="s">
        <v>2672</v>
      </c>
      <c r="B858" s="1112" t="s">
        <v>2673</v>
      </c>
      <c r="C858" s="1112" t="s">
        <v>2674</v>
      </c>
      <c r="D858" s="1114"/>
      <c r="E858" s="1114"/>
      <c r="F858" s="1106"/>
      <c r="G858" s="1107"/>
      <c r="H858" s="1115"/>
    </row>
    <row r="859" spans="1:8" s="1116" customFormat="1" ht="15" x14ac:dyDescent="0.25">
      <c r="A859" s="1113" t="s">
        <v>2675</v>
      </c>
      <c r="B859" s="1113" t="s">
        <v>2676</v>
      </c>
      <c r="C859" s="1113" t="s">
        <v>2675</v>
      </c>
      <c r="D859" s="1113" t="s">
        <v>2649</v>
      </c>
      <c r="E859" s="1113" t="s">
        <v>2677</v>
      </c>
      <c r="F859" s="1106"/>
      <c r="G859" s="1107"/>
      <c r="H859" s="1115"/>
    </row>
    <row r="860" spans="1:8" s="1109" customFormat="1" ht="14.25" x14ac:dyDescent="0.2">
      <c r="A860" s="1112" t="s">
        <v>3291</v>
      </c>
      <c r="B860" s="1104"/>
      <c r="C860" s="1104"/>
      <c r="D860" s="1112" t="s">
        <v>3292</v>
      </c>
      <c r="E860" s="1112" t="s">
        <v>12</v>
      </c>
      <c r="F860" s="1106"/>
      <c r="G860" s="1107"/>
      <c r="H860" s="1108"/>
    </row>
    <row r="861" spans="1:8" s="1116" customFormat="1" ht="15" x14ac:dyDescent="0.25">
      <c r="A861" s="1114"/>
      <c r="B861" s="1113" t="s">
        <v>3293</v>
      </c>
      <c r="C861" s="1114"/>
      <c r="D861" s="1113" t="s">
        <v>3153</v>
      </c>
      <c r="E861" s="1113" t="s">
        <v>12</v>
      </c>
      <c r="F861" s="1106"/>
      <c r="G861" s="1107"/>
      <c r="H861" s="1115"/>
    </row>
    <row r="862" spans="1:8" s="1116" customFormat="1" ht="15" x14ac:dyDescent="0.25">
      <c r="A862" s="1114"/>
      <c r="B862" s="1114"/>
      <c r="C862" s="1113" t="s">
        <v>2684</v>
      </c>
      <c r="D862" s="1113" t="s">
        <v>3154</v>
      </c>
      <c r="E862" s="1113" t="s">
        <v>12</v>
      </c>
      <c r="F862" s="1106"/>
      <c r="G862" s="1107"/>
      <c r="H862" s="1115"/>
    </row>
    <row r="863" spans="1:8" s="1116" customFormat="1" ht="15" x14ac:dyDescent="0.25">
      <c r="A863" s="1114"/>
      <c r="B863" s="1113" t="s">
        <v>3294</v>
      </c>
      <c r="C863" s="1114"/>
      <c r="D863" s="1113" t="s">
        <v>3156</v>
      </c>
      <c r="E863" s="1113" t="s">
        <v>12</v>
      </c>
      <c r="F863" s="1106"/>
      <c r="G863" s="1107"/>
      <c r="H863" s="1115"/>
    </row>
    <row r="864" spans="1:8" s="1116" customFormat="1" ht="15" x14ac:dyDescent="0.25">
      <c r="A864" s="1114"/>
      <c r="B864" s="1114"/>
      <c r="C864" s="1113" t="s">
        <v>2684</v>
      </c>
      <c r="D864" s="1113" t="s">
        <v>3157</v>
      </c>
      <c r="E864" s="1113" t="s">
        <v>12</v>
      </c>
      <c r="F864" s="1106"/>
      <c r="G864" s="1107"/>
      <c r="H864" s="1115"/>
    </row>
    <row r="865" spans="1:8" s="1116" customFormat="1" ht="15" x14ac:dyDescent="0.25">
      <c r="A865" s="1114"/>
      <c r="B865" s="1114"/>
      <c r="C865" s="1113" t="s">
        <v>3158</v>
      </c>
      <c r="D865" s="1113" t="s">
        <v>3159</v>
      </c>
      <c r="E865" s="1113" t="s">
        <v>12</v>
      </c>
      <c r="F865" s="1106"/>
      <c r="G865" s="1107"/>
      <c r="H865" s="1115"/>
    </row>
    <row r="866" spans="1:8" s="1116" customFormat="1" ht="15" x14ac:dyDescent="0.25">
      <c r="A866" s="1114"/>
      <c r="B866" s="1113" t="s">
        <v>3295</v>
      </c>
      <c r="C866" s="1114"/>
      <c r="D866" s="1113" t="s">
        <v>3161</v>
      </c>
      <c r="E866" s="1113" t="s">
        <v>12</v>
      </c>
      <c r="F866" s="1106"/>
      <c r="G866" s="1107"/>
      <c r="H866" s="1115"/>
    </row>
    <row r="867" spans="1:8" s="1116" customFormat="1" ht="15" x14ac:dyDescent="0.25">
      <c r="A867" s="1114"/>
      <c r="B867" s="1114"/>
      <c r="C867" s="1113" t="s">
        <v>2684</v>
      </c>
      <c r="D867" s="1113" t="s">
        <v>3162</v>
      </c>
      <c r="E867" s="1113" t="s">
        <v>12</v>
      </c>
      <c r="F867" s="1106"/>
      <c r="G867" s="1107"/>
      <c r="H867" s="1115"/>
    </row>
    <row r="868" spans="1:8" s="1116" customFormat="1" ht="15" x14ac:dyDescent="0.25">
      <c r="A868" s="1114"/>
      <c r="B868" s="1114"/>
      <c r="C868" s="1113" t="s">
        <v>3158</v>
      </c>
      <c r="D868" s="1113" t="s">
        <v>3163</v>
      </c>
      <c r="E868" s="1113" t="s">
        <v>12</v>
      </c>
      <c r="F868" s="1106"/>
      <c r="G868" s="1107"/>
      <c r="H868" s="1115"/>
    </row>
    <row r="869" spans="1:8" s="1116" customFormat="1" ht="15" x14ac:dyDescent="0.25">
      <c r="A869" s="1114"/>
      <c r="B869" s="1113" t="s">
        <v>3296</v>
      </c>
      <c r="C869" s="1114"/>
      <c r="D869" s="1113" t="s">
        <v>3165</v>
      </c>
      <c r="E869" s="1113" t="s">
        <v>12</v>
      </c>
      <c r="F869" s="1106"/>
      <c r="G869" s="1107"/>
      <c r="H869" s="1115"/>
    </row>
    <row r="870" spans="1:8" s="1116" customFormat="1" ht="15" x14ac:dyDescent="0.25">
      <c r="A870" s="1114"/>
      <c r="B870" s="1114"/>
      <c r="C870" s="1113" t="s">
        <v>2684</v>
      </c>
      <c r="D870" s="1113" t="s">
        <v>3166</v>
      </c>
      <c r="E870" s="1113" t="s">
        <v>12</v>
      </c>
      <c r="F870" s="1106"/>
      <c r="G870" s="1107"/>
      <c r="H870" s="1115"/>
    </row>
    <row r="871" spans="1:8" s="1116" customFormat="1" ht="15" x14ac:dyDescent="0.25">
      <c r="A871" s="1114"/>
      <c r="B871" s="1113" t="s">
        <v>3297</v>
      </c>
      <c r="C871" s="1114"/>
      <c r="D871" s="1113" t="s">
        <v>3168</v>
      </c>
      <c r="E871" s="1113" t="s">
        <v>12</v>
      </c>
      <c r="F871" s="1106"/>
      <c r="G871" s="1107"/>
      <c r="H871" s="1115"/>
    </row>
    <row r="872" spans="1:8" s="1116" customFormat="1" ht="15" x14ac:dyDescent="0.25">
      <c r="A872" s="1114"/>
      <c r="B872" s="1114"/>
      <c r="C872" s="1113" t="s">
        <v>2684</v>
      </c>
      <c r="D872" s="1113" t="s">
        <v>3169</v>
      </c>
      <c r="E872" s="1113" t="s">
        <v>12</v>
      </c>
      <c r="F872" s="1106"/>
      <c r="G872" s="1107"/>
      <c r="H872" s="1115"/>
    </row>
    <row r="873" spans="1:8" s="1116" customFormat="1" ht="15" x14ac:dyDescent="0.25">
      <c r="A873" s="1114"/>
      <c r="B873" s="1113" t="s">
        <v>3298</v>
      </c>
      <c r="C873" s="1114"/>
      <c r="D873" s="1113" t="s">
        <v>3171</v>
      </c>
      <c r="E873" s="1113" t="s">
        <v>12</v>
      </c>
      <c r="F873" s="1106"/>
      <c r="G873" s="1107"/>
      <c r="H873" s="1115"/>
    </row>
    <row r="874" spans="1:8" s="1116" customFormat="1" ht="15" x14ac:dyDescent="0.25">
      <c r="A874" s="1114"/>
      <c r="B874" s="1114"/>
      <c r="C874" s="1113" t="s">
        <v>2684</v>
      </c>
      <c r="D874" s="1113" t="s">
        <v>3171</v>
      </c>
      <c r="E874" s="1113" t="s">
        <v>12</v>
      </c>
      <c r="F874" s="1106"/>
      <c r="G874" s="1107"/>
      <c r="H874" s="1115"/>
    </row>
    <row r="875" spans="1:8" s="1116" customFormat="1" ht="15" x14ac:dyDescent="0.25">
      <c r="A875" s="1114"/>
      <c r="B875" s="1114"/>
      <c r="C875" s="1114"/>
      <c r="D875" s="1114"/>
      <c r="E875" s="1114"/>
      <c r="F875" s="1106"/>
      <c r="G875" s="1107"/>
      <c r="H875" s="1115"/>
    </row>
    <row r="876" spans="1:8" s="1116" customFormat="1" ht="15.75" thickBot="1" x14ac:dyDescent="0.3">
      <c r="A876" s="1113" t="s">
        <v>2686</v>
      </c>
      <c r="B876" s="1113" t="s">
        <v>2687</v>
      </c>
      <c r="C876" s="1113" t="s">
        <v>2686</v>
      </c>
      <c r="D876" s="1113" t="s">
        <v>2688</v>
      </c>
      <c r="E876" s="1113" t="s">
        <v>2689</v>
      </c>
      <c r="F876" s="1106"/>
      <c r="G876" s="1107"/>
      <c r="H876" s="1115"/>
    </row>
    <row r="877" spans="1:8" s="1116" customFormat="1" ht="16.5" thickBot="1" x14ac:dyDescent="0.3">
      <c r="A877" s="1117" t="s">
        <v>3299</v>
      </c>
      <c r="B877" s="1118"/>
      <c r="C877" s="1118" t="s">
        <v>3300</v>
      </c>
      <c r="D877" s="1125"/>
      <c r="E877" s="1126"/>
      <c r="F877" s="1120"/>
      <c r="G877" s="1121"/>
      <c r="H877" s="1115"/>
    </row>
    <row r="878" spans="1:8" s="1116" customFormat="1" ht="15" x14ac:dyDescent="0.25">
      <c r="A878" s="1113"/>
      <c r="B878" s="1113"/>
      <c r="C878" s="1113"/>
      <c r="D878" s="1113"/>
      <c r="E878" s="1113"/>
      <c r="F878" s="1106"/>
      <c r="G878" s="1107"/>
      <c r="H878" s="1115"/>
    </row>
    <row r="879" spans="1:8" s="1109" customFormat="1" ht="14.25" x14ac:dyDescent="0.2">
      <c r="A879" s="1112" t="s">
        <v>3301</v>
      </c>
      <c r="B879" s="1104"/>
      <c r="C879" s="1104"/>
      <c r="D879" s="1112" t="s">
        <v>3302</v>
      </c>
      <c r="E879" s="1112" t="s">
        <v>12</v>
      </c>
      <c r="F879" s="1106"/>
      <c r="G879" s="1107"/>
      <c r="H879" s="1108"/>
    </row>
    <row r="880" spans="1:8" s="1116" customFormat="1" ht="15" x14ac:dyDescent="0.25">
      <c r="A880" s="1114"/>
      <c r="B880" s="1113" t="s">
        <v>3303</v>
      </c>
      <c r="C880" s="1114"/>
      <c r="D880" s="1113" t="s">
        <v>3302</v>
      </c>
      <c r="E880" s="1113" t="s">
        <v>12</v>
      </c>
      <c r="F880" s="1106"/>
      <c r="G880" s="1107"/>
      <c r="H880" s="1115"/>
    </row>
    <row r="881" spans="1:8" s="1116" customFormat="1" ht="15" x14ac:dyDescent="0.25">
      <c r="A881" s="1114"/>
      <c r="B881" s="1114"/>
      <c r="C881" s="1113" t="s">
        <v>2684</v>
      </c>
      <c r="D881" s="1113" t="s">
        <v>3304</v>
      </c>
      <c r="E881" s="1113" t="s">
        <v>12</v>
      </c>
      <c r="F881" s="1106"/>
      <c r="G881" s="1107"/>
      <c r="H881" s="1115"/>
    </row>
    <row r="882" spans="1:8" s="1116" customFormat="1" ht="15" x14ac:dyDescent="0.25">
      <c r="A882" s="1114"/>
      <c r="B882" s="1114"/>
      <c r="C882" s="1114"/>
      <c r="D882" s="1114"/>
      <c r="E882" s="1114"/>
      <c r="F882" s="1106"/>
      <c r="G882" s="1107"/>
      <c r="H882" s="1115"/>
    </row>
    <row r="883" spans="1:8" s="1116" customFormat="1" ht="15" x14ac:dyDescent="0.25">
      <c r="A883" s="1113" t="s">
        <v>2686</v>
      </c>
      <c r="B883" s="1113" t="s">
        <v>2687</v>
      </c>
      <c r="C883" s="1113" t="s">
        <v>2686</v>
      </c>
      <c r="D883" s="1113" t="s">
        <v>2688</v>
      </c>
      <c r="E883" s="1113" t="s">
        <v>2689</v>
      </c>
      <c r="F883" s="1106"/>
      <c r="G883" s="1107"/>
      <c r="H883" s="1115"/>
    </row>
    <row r="884" spans="1:8" s="1109" customFormat="1" ht="14.25" x14ac:dyDescent="0.2">
      <c r="A884" s="1112" t="s">
        <v>3305</v>
      </c>
      <c r="B884" s="1104"/>
      <c r="C884" s="1104"/>
      <c r="D884" s="1112" t="s">
        <v>3306</v>
      </c>
      <c r="E884" s="1112" t="s">
        <v>12</v>
      </c>
      <c r="F884" s="1106"/>
      <c r="G884" s="1107"/>
      <c r="H884" s="1108"/>
    </row>
    <row r="885" spans="1:8" s="1116" customFormat="1" ht="15" x14ac:dyDescent="0.25">
      <c r="A885" s="1114"/>
      <c r="B885" s="1113" t="s">
        <v>3307</v>
      </c>
      <c r="C885" s="1114"/>
      <c r="D885" s="1113" t="s">
        <v>3306</v>
      </c>
      <c r="E885" s="1113" t="s">
        <v>12</v>
      </c>
      <c r="F885" s="1106"/>
      <c r="G885" s="1107"/>
      <c r="H885" s="1115"/>
    </row>
    <row r="886" spans="1:8" s="1116" customFormat="1" ht="15" x14ac:dyDescent="0.25">
      <c r="A886" s="1114"/>
      <c r="B886" s="1114"/>
      <c r="C886" s="1113" t="s">
        <v>2684</v>
      </c>
      <c r="D886" s="1113" t="s">
        <v>3308</v>
      </c>
      <c r="E886" s="1113" t="s">
        <v>12</v>
      </c>
      <c r="F886" s="1106"/>
      <c r="G886" s="1107"/>
      <c r="H886" s="1115"/>
    </row>
    <row r="887" spans="1:8" s="1116" customFormat="1" ht="15" x14ac:dyDescent="0.25">
      <c r="A887" s="1114"/>
      <c r="B887" s="1113"/>
      <c r="C887" s="1114"/>
      <c r="D887" s="1113"/>
      <c r="E887" s="1113"/>
      <c r="F887" s="1106"/>
      <c r="G887" s="1107"/>
      <c r="H887" s="1115"/>
    </row>
    <row r="888" spans="1:8" s="1116" customFormat="1" ht="15" x14ac:dyDescent="0.25">
      <c r="A888" s="1113" t="s">
        <v>2686</v>
      </c>
      <c r="B888" s="1113" t="s">
        <v>2687</v>
      </c>
      <c r="C888" s="1113" t="s">
        <v>2686</v>
      </c>
      <c r="D888" s="1113" t="s">
        <v>2688</v>
      </c>
      <c r="E888" s="1113" t="s">
        <v>2689</v>
      </c>
      <c r="F888" s="1106"/>
      <c r="G888" s="1107"/>
      <c r="H888" s="1115"/>
    </row>
    <row r="889" spans="1:8" s="1109" customFormat="1" ht="14.25" x14ac:dyDescent="0.2">
      <c r="A889" s="1112" t="s">
        <v>3309</v>
      </c>
      <c r="B889" s="1104"/>
      <c r="C889" s="1104"/>
      <c r="D889" s="1112" t="s">
        <v>3310</v>
      </c>
      <c r="E889" s="1112" t="s">
        <v>12</v>
      </c>
      <c r="F889" s="1106"/>
      <c r="G889" s="1107"/>
      <c r="H889" s="1108"/>
    </row>
    <row r="890" spans="1:8" s="1116" customFormat="1" ht="15" x14ac:dyDescent="0.25">
      <c r="A890" s="1114"/>
      <c r="B890" s="1113" t="s">
        <v>3311</v>
      </c>
      <c r="C890" s="1114"/>
      <c r="D890" s="1113" t="s">
        <v>3310</v>
      </c>
      <c r="E890" s="1113" t="s">
        <v>12</v>
      </c>
      <c r="F890" s="1106"/>
      <c r="G890" s="1107"/>
      <c r="H890" s="1115"/>
    </row>
    <row r="891" spans="1:8" s="1116" customFormat="1" ht="15" x14ac:dyDescent="0.25">
      <c r="A891" s="1114"/>
      <c r="B891" s="1114"/>
      <c r="C891" s="1113" t="s">
        <v>2684</v>
      </c>
      <c r="D891" s="1113" t="s">
        <v>3312</v>
      </c>
      <c r="E891" s="1113" t="s">
        <v>12</v>
      </c>
      <c r="F891" s="1106"/>
      <c r="G891" s="1107"/>
      <c r="H891" s="1115"/>
    </row>
    <row r="892" spans="1:8" s="1116" customFormat="1" ht="15" x14ac:dyDescent="0.25">
      <c r="A892" s="1114"/>
      <c r="B892" s="1114"/>
      <c r="C892" s="1114"/>
      <c r="D892" s="1114"/>
      <c r="E892" s="1114"/>
      <c r="F892" s="1106"/>
      <c r="G892" s="1107"/>
      <c r="H892" s="1115"/>
    </row>
    <row r="893" spans="1:8" s="1116" customFormat="1" ht="15.75" thickBot="1" x14ac:dyDescent="0.3">
      <c r="A893" s="1113" t="s">
        <v>2686</v>
      </c>
      <c r="B893" s="1113" t="s">
        <v>2687</v>
      </c>
      <c r="C893" s="1113" t="s">
        <v>2686</v>
      </c>
      <c r="D893" s="1113" t="s">
        <v>2688</v>
      </c>
      <c r="E893" s="1113" t="s">
        <v>2689</v>
      </c>
      <c r="F893" s="1106"/>
      <c r="G893" s="1107"/>
      <c r="H893" s="1115"/>
    </row>
    <row r="894" spans="1:8" s="1116" customFormat="1" ht="16.5" thickBot="1" x14ac:dyDescent="0.3">
      <c r="A894" s="1117" t="s">
        <v>3313</v>
      </c>
      <c r="B894" s="1118"/>
      <c r="C894" s="1118" t="s">
        <v>3314</v>
      </c>
      <c r="D894" s="1125"/>
      <c r="E894" s="1126"/>
      <c r="F894" s="1120"/>
      <c r="G894" s="1121"/>
      <c r="H894" s="1115"/>
    </row>
    <row r="895" spans="1:8" s="1116" customFormat="1" ht="15" x14ac:dyDescent="0.25">
      <c r="A895" s="1113"/>
      <c r="B895" s="1113"/>
      <c r="C895" s="1113"/>
      <c r="D895" s="1113"/>
      <c r="E895" s="1113"/>
      <c r="F895" s="1106"/>
      <c r="G895" s="1107"/>
      <c r="H895" s="1115"/>
    </row>
    <row r="896" spans="1:8" s="1104" customFormat="1" ht="14.25" x14ac:dyDescent="0.2">
      <c r="A896" s="1112" t="s">
        <v>3315</v>
      </c>
      <c r="D896" s="1112" t="s">
        <v>3316</v>
      </c>
      <c r="E896" s="1112" t="s">
        <v>12</v>
      </c>
      <c r="F896" s="1106"/>
      <c r="G896" s="1107"/>
      <c r="H896" s="1124"/>
    </row>
    <row r="897" spans="1:8" s="1114" customFormat="1" ht="15" x14ac:dyDescent="0.25">
      <c r="B897" s="1113" t="s">
        <v>3317</v>
      </c>
      <c r="D897" s="1113" t="s">
        <v>3318</v>
      </c>
      <c r="E897" s="1113" t="s">
        <v>12</v>
      </c>
      <c r="F897" s="1106"/>
      <c r="G897" s="1107"/>
      <c r="H897" s="1099"/>
    </row>
    <row r="898" spans="1:8" s="1114" customFormat="1" ht="15" x14ac:dyDescent="0.25">
      <c r="C898" s="1113" t="s">
        <v>2907</v>
      </c>
      <c r="D898" s="1113" t="s">
        <v>3319</v>
      </c>
      <c r="E898" s="1113" t="s">
        <v>12</v>
      </c>
      <c r="F898" s="1106"/>
      <c r="G898" s="1107"/>
      <c r="H898" s="1099"/>
    </row>
    <row r="899" spans="1:8" s="1114" customFormat="1" ht="15" x14ac:dyDescent="0.25">
      <c r="B899" s="1113" t="s">
        <v>3320</v>
      </c>
      <c r="D899" s="1113" t="s">
        <v>3321</v>
      </c>
      <c r="E899" s="1113" t="s">
        <v>12</v>
      </c>
      <c r="F899" s="1106"/>
      <c r="G899" s="1107"/>
      <c r="H899" s="1099"/>
    </row>
    <row r="900" spans="1:8" s="1114" customFormat="1" ht="15" x14ac:dyDescent="0.25">
      <c r="C900" s="1113" t="s">
        <v>2721</v>
      </c>
      <c r="D900" s="1113" t="s">
        <v>3322</v>
      </c>
      <c r="E900" s="1113" t="s">
        <v>12</v>
      </c>
      <c r="F900" s="1106"/>
      <c r="G900" s="1107"/>
      <c r="H900" s="1099"/>
    </row>
    <row r="901" spans="1:8" s="1114" customFormat="1" ht="15" x14ac:dyDescent="0.25">
      <c r="C901" s="1113"/>
      <c r="D901" s="1113"/>
      <c r="E901" s="1113"/>
      <c r="F901" s="1106"/>
      <c r="G901" s="1107"/>
      <c r="H901" s="1099"/>
    </row>
    <row r="902" spans="1:8" s="1116" customFormat="1" ht="15" x14ac:dyDescent="0.25">
      <c r="A902" s="1113" t="s">
        <v>2686</v>
      </c>
      <c r="B902" s="1113" t="s">
        <v>2687</v>
      </c>
      <c r="C902" s="1113" t="s">
        <v>2686</v>
      </c>
      <c r="D902" s="1113" t="s">
        <v>2688</v>
      </c>
      <c r="E902" s="1113" t="s">
        <v>2689</v>
      </c>
      <c r="F902" s="1106"/>
      <c r="G902" s="1107"/>
      <c r="H902" s="1115"/>
    </row>
    <row r="903" spans="1:8" s="1109" customFormat="1" ht="14.25" x14ac:dyDescent="0.2">
      <c r="A903" s="1112" t="s">
        <v>3323</v>
      </c>
      <c r="B903" s="1104"/>
      <c r="C903" s="1104"/>
      <c r="D903" s="1112" t="s">
        <v>3324</v>
      </c>
      <c r="E903" s="1112" t="s">
        <v>12</v>
      </c>
      <c r="F903" s="1106"/>
      <c r="G903" s="1107"/>
      <c r="H903" s="1108"/>
    </row>
    <row r="904" spans="1:8" s="1116" customFormat="1" ht="15" x14ac:dyDescent="0.25">
      <c r="A904" s="1114"/>
      <c r="B904" s="1113" t="s">
        <v>3325</v>
      </c>
      <c r="C904" s="1114"/>
      <c r="D904" s="1113" t="s">
        <v>3326</v>
      </c>
      <c r="E904" s="1113" t="s">
        <v>12</v>
      </c>
      <c r="F904" s="1106"/>
      <c r="G904" s="1107"/>
      <c r="H904" s="1115"/>
    </row>
    <row r="905" spans="1:8" s="1116" customFormat="1" ht="15" x14ac:dyDescent="0.25">
      <c r="A905" s="1114"/>
      <c r="B905" s="1114"/>
      <c r="C905" s="1113" t="s">
        <v>2721</v>
      </c>
      <c r="D905" s="1113" t="s">
        <v>3327</v>
      </c>
      <c r="E905" s="1113" t="s">
        <v>12</v>
      </c>
      <c r="F905" s="1106"/>
      <c r="G905" s="1107"/>
      <c r="H905" s="1115"/>
    </row>
    <row r="906" spans="1:8" s="1116" customFormat="1" ht="15" x14ac:dyDescent="0.25">
      <c r="A906" s="1114"/>
      <c r="B906" s="1114"/>
      <c r="C906" s="1113" t="s">
        <v>2712</v>
      </c>
      <c r="D906" s="1113" t="s">
        <v>3328</v>
      </c>
      <c r="E906" s="1113" t="s">
        <v>12</v>
      </c>
      <c r="F906" s="1106"/>
      <c r="G906" s="1107"/>
      <c r="H906" s="1115"/>
    </row>
    <row r="907" spans="1:8" s="1116" customFormat="1" ht="15" x14ac:dyDescent="0.25">
      <c r="A907" s="1114"/>
      <c r="B907" s="1114"/>
      <c r="C907" s="1113" t="s">
        <v>3176</v>
      </c>
      <c r="D907" s="1113" t="s">
        <v>3329</v>
      </c>
      <c r="E907" s="1113" t="s">
        <v>12</v>
      </c>
      <c r="F907" s="1106"/>
      <c r="G907" s="1107"/>
      <c r="H907" s="1115"/>
    </row>
    <row r="908" spans="1:8" s="1116" customFormat="1" ht="15" x14ac:dyDescent="0.25">
      <c r="A908" s="1114"/>
      <c r="B908" s="1114"/>
      <c r="C908" s="1113" t="s">
        <v>3234</v>
      </c>
      <c r="D908" s="1114" t="s">
        <v>3330</v>
      </c>
      <c r="E908" s="1113" t="s">
        <v>12</v>
      </c>
      <c r="F908" s="1106"/>
      <c r="G908" s="1107"/>
      <c r="H908" s="1115"/>
    </row>
    <row r="909" spans="1:8" s="1114" customFormat="1" ht="15" x14ac:dyDescent="0.25">
      <c r="C909" s="1113" t="s">
        <v>3178</v>
      </c>
      <c r="D909" s="1114" t="s">
        <v>3331</v>
      </c>
      <c r="E909" s="1113" t="s">
        <v>12</v>
      </c>
      <c r="F909" s="1106"/>
      <c r="G909" s="1107"/>
      <c r="H909" s="1099"/>
    </row>
    <row r="910" spans="1:8" ht="15" x14ac:dyDescent="0.25">
      <c r="B910" s="1113" t="s">
        <v>3332</v>
      </c>
      <c r="C910" s="1114"/>
      <c r="D910" s="1113" t="s">
        <v>3156</v>
      </c>
      <c r="E910" s="1113" t="s">
        <v>12</v>
      </c>
    </row>
    <row r="911" spans="1:8" ht="15" x14ac:dyDescent="0.25">
      <c r="C911" s="1113" t="s">
        <v>3178</v>
      </c>
      <c r="D911" s="1113" t="s">
        <v>3333</v>
      </c>
      <c r="E911" s="1113" t="s">
        <v>12</v>
      </c>
    </row>
    <row r="913" spans="1:8" s="1116" customFormat="1" ht="15" x14ac:dyDescent="0.25">
      <c r="A913" s="1113" t="s">
        <v>2670</v>
      </c>
      <c r="B913" s="1113"/>
      <c r="C913" s="1113"/>
      <c r="D913" s="1098" t="s">
        <v>2642</v>
      </c>
      <c r="E913" s="1114">
        <v>17</v>
      </c>
      <c r="F913" s="1106"/>
      <c r="G913" s="1107"/>
      <c r="H913" s="1115"/>
    </row>
    <row r="914" spans="1:8" s="1116" customFormat="1" ht="15" x14ac:dyDescent="0.25">
      <c r="A914" s="1113" t="s">
        <v>2671</v>
      </c>
      <c r="B914" s="1113"/>
      <c r="C914" s="1113"/>
      <c r="D914" s="1112" t="s">
        <v>2652</v>
      </c>
      <c r="E914" s="1114"/>
      <c r="F914" s="1106"/>
      <c r="G914" s="1107"/>
      <c r="H914" s="1115"/>
    </row>
    <row r="915" spans="1:8" s="1116" customFormat="1" ht="15" x14ac:dyDescent="0.25">
      <c r="A915" s="1112" t="s">
        <v>2672</v>
      </c>
      <c r="B915" s="1112" t="s">
        <v>2673</v>
      </c>
      <c r="C915" s="1112" t="s">
        <v>2674</v>
      </c>
      <c r="D915" s="1114"/>
      <c r="E915" s="1114"/>
      <c r="F915" s="1106"/>
      <c r="G915" s="1107"/>
      <c r="H915" s="1115"/>
    </row>
    <row r="916" spans="1:8" s="1116" customFormat="1" ht="15" x14ac:dyDescent="0.25">
      <c r="A916" s="1113" t="s">
        <v>2675</v>
      </c>
      <c r="B916" s="1113" t="s">
        <v>2676</v>
      </c>
      <c r="C916" s="1113" t="s">
        <v>2675</v>
      </c>
      <c r="D916" s="1113" t="s">
        <v>2649</v>
      </c>
      <c r="E916" s="1113" t="s">
        <v>2677</v>
      </c>
      <c r="F916" s="1106"/>
      <c r="G916" s="1107"/>
      <c r="H916" s="1115"/>
    </row>
    <row r="917" spans="1:8" s="1116" customFormat="1" ht="15" x14ac:dyDescent="0.25">
      <c r="A917" s="1114"/>
      <c r="B917" s="1113" t="s">
        <v>3334</v>
      </c>
      <c r="C917" s="1114"/>
      <c r="D917" s="1113" t="s">
        <v>3168</v>
      </c>
      <c r="E917" s="1113" t="s">
        <v>12</v>
      </c>
      <c r="F917" s="1106"/>
      <c r="G917" s="1107"/>
      <c r="H917" s="1115"/>
    </row>
    <row r="918" spans="1:8" s="1116" customFormat="1" ht="15" x14ac:dyDescent="0.25">
      <c r="A918" s="1114"/>
      <c r="B918" s="1113"/>
      <c r="C918" s="1113" t="s">
        <v>2721</v>
      </c>
      <c r="D918" s="1113" t="s">
        <v>3335</v>
      </c>
      <c r="E918" s="1113" t="s">
        <v>12</v>
      </c>
      <c r="F918" s="1106"/>
      <c r="G918" s="1107"/>
      <c r="H918" s="1115"/>
    </row>
    <row r="919" spans="1:8" s="1116" customFormat="1" ht="15" x14ac:dyDescent="0.25">
      <c r="A919" s="1114"/>
      <c r="B919" s="1113"/>
      <c r="C919" s="1113" t="s">
        <v>2712</v>
      </c>
      <c r="D919" s="1113" t="s">
        <v>3336</v>
      </c>
      <c r="E919" s="1113" t="s">
        <v>12</v>
      </c>
      <c r="F919" s="1106"/>
      <c r="G919" s="1107"/>
      <c r="H919" s="1115"/>
    </row>
    <row r="920" spans="1:8" s="1116" customFormat="1" ht="15" x14ac:dyDescent="0.25">
      <c r="A920" s="1113"/>
      <c r="B920" s="1113"/>
      <c r="C920" s="1113"/>
      <c r="D920" s="1113"/>
      <c r="E920" s="1113"/>
      <c r="F920" s="1106"/>
      <c r="G920" s="1107"/>
      <c r="H920" s="1115"/>
    </row>
    <row r="921" spans="1:8" s="1116" customFormat="1" ht="15" x14ac:dyDescent="0.25">
      <c r="A921" s="1113" t="s">
        <v>2686</v>
      </c>
      <c r="B921" s="1113" t="s">
        <v>2687</v>
      </c>
      <c r="C921" s="1113" t="s">
        <v>2686</v>
      </c>
      <c r="D921" s="1113" t="s">
        <v>2688</v>
      </c>
      <c r="E921" s="1113" t="s">
        <v>2689</v>
      </c>
      <c r="F921" s="1106"/>
      <c r="G921" s="1107"/>
      <c r="H921" s="1115"/>
    </row>
    <row r="922" spans="1:8" s="1109" customFormat="1" ht="14.25" x14ac:dyDescent="0.2">
      <c r="A922" s="1112" t="s">
        <v>3337</v>
      </c>
      <c r="B922" s="1104"/>
      <c r="C922" s="1104"/>
      <c r="D922" s="1112" t="s">
        <v>3338</v>
      </c>
      <c r="E922" s="1112" t="s">
        <v>12</v>
      </c>
      <c r="F922" s="1106"/>
      <c r="G922" s="1107"/>
      <c r="H922" s="1108"/>
    </row>
    <row r="923" spans="1:8" s="1116" customFormat="1" ht="15" x14ac:dyDescent="0.25">
      <c r="A923" s="1114"/>
      <c r="B923" s="1113" t="s">
        <v>3339</v>
      </c>
      <c r="C923" s="1114"/>
      <c r="D923" s="1113" t="s">
        <v>3340</v>
      </c>
      <c r="E923" s="1113" t="s">
        <v>12</v>
      </c>
      <c r="F923" s="1106"/>
      <c r="G923" s="1107"/>
      <c r="H923" s="1115"/>
    </row>
    <row r="924" spans="1:8" s="1116" customFormat="1" ht="15" x14ac:dyDescent="0.25">
      <c r="A924" s="1114"/>
      <c r="B924" s="1114"/>
      <c r="C924" s="1113" t="s">
        <v>2907</v>
      </c>
      <c r="D924" s="1113" t="s">
        <v>3341</v>
      </c>
      <c r="E924" s="1113" t="s">
        <v>12</v>
      </c>
      <c r="F924" s="1106"/>
      <c r="G924" s="1107"/>
      <c r="H924" s="1115"/>
    </row>
    <row r="925" spans="1:8" s="1116" customFormat="1" ht="15" x14ac:dyDescent="0.25">
      <c r="A925" s="1114"/>
      <c r="B925" s="1113" t="s">
        <v>3342</v>
      </c>
      <c r="C925" s="1114"/>
      <c r="D925" s="1113" t="s">
        <v>3343</v>
      </c>
      <c r="E925" s="1113" t="s">
        <v>12</v>
      </c>
      <c r="F925" s="1106"/>
      <c r="G925" s="1107"/>
      <c r="H925" s="1115"/>
    </row>
    <row r="926" spans="1:8" s="1116" customFormat="1" ht="15" x14ac:dyDescent="0.25">
      <c r="A926" s="1114"/>
      <c r="B926" s="1114"/>
      <c r="C926" s="1113" t="s">
        <v>2721</v>
      </c>
      <c r="D926" s="1113" t="s">
        <v>3344</v>
      </c>
      <c r="E926" s="1113" t="s">
        <v>12</v>
      </c>
      <c r="F926" s="1106"/>
      <c r="G926" s="1107"/>
      <c r="H926" s="1115"/>
    </row>
    <row r="928" spans="1:8" s="1116" customFormat="1" ht="15" x14ac:dyDescent="0.25">
      <c r="A928" s="1113" t="s">
        <v>2686</v>
      </c>
      <c r="B928" s="1113" t="s">
        <v>2687</v>
      </c>
      <c r="C928" s="1113" t="s">
        <v>2686</v>
      </c>
      <c r="D928" s="1113" t="s">
        <v>2688</v>
      </c>
      <c r="E928" s="1113" t="s">
        <v>2689</v>
      </c>
      <c r="F928" s="1106"/>
      <c r="G928" s="1107"/>
      <c r="H928" s="1115"/>
    </row>
    <row r="929" spans="1:8" s="1109" customFormat="1" ht="14.25" x14ac:dyDescent="0.2">
      <c r="A929" s="1112" t="s">
        <v>3345</v>
      </c>
      <c r="B929" s="1104"/>
      <c r="C929" s="1104"/>
      <c r="D929" s="1112" t="s">
        <v>3346</v>
      </c>
      <c r="E929" s="1112" t="s">
        <v>12</v>
      </c>
      <c r="F929" s="1106"/>
      <c r="G929" s="1107"/>
      <c r="H929" s="1108"/>
    </row>
    <row r="930" spans="1:8" s="1116" customFormat="1" ht="15" x14ac:dyDescent="0.25">
      <c r="A930" s="1114"/>
      <c r="B930" s="1113" t="s">
        <v>3347</v>
      </c>
      <c r="C930" s="1114"/>
      <c r="D930" s="1113" t="s">
        <v>3346</v>
      </c>
      <c r="E930" s="1113" t="s">
        <v>12</v>
      </c>
      <c r="F930" s="1106"/>
      <c r="G930" s="1107"/>
      <c r="H930" s="1115"/>
    </row>
    <row r="931" spans="1:8" s="1116" customFormat="1" ht="15" x14ac:dyDescent="0.25">
      <c r="A931" s="1114"/>
      <c r="B931" s="1114"/>
      <c r="C931" s="1113" t="s">
        <v>2684</v>
      </c>
      <c r="D931" s="1113" t="s">
        <v>3348</v>
      </c>
      <c r="E931" s="1113" t="s">
        <v>12</v>
      </c>
      <c r="F931" s="1106"/>
      <c r="G931" s="1107"/>
      <c r="H931" s="1115"/>
    </row>
    <row r="932" spans="1:8" s="1116" customFormat="1" ht="15" x14ac:dyDescent="0.25">
      <c r="A932" s="1114"/>
      <c r="B932" s="1114"/>
      <c r="C932" s="1114"/>
      <c r="D932" s="1114"/>
      <c r="E932" s="1114"/>
      <c r="F932" s="1106"/>
      <c r="G932" s="1107"/>
      <c r="H932" s="1115"/>
    </row>
    <row r="933" spans="1:8" s="1116" customFormat="1" ht="15.75" thickBot="1" x14ac:dyDescent="0.3">
      <c r="A933" s="1113" t="s">
        <v>2686</v>
      </c>
      <c r="B933" s="1113" t="s">
        <v>2687</v>
      </c>
      <c r="C933" s="1113" t="s">
        <v>2686</v>
      </c>
      <c r="D933" s="1113" t="s">
        <v>2688</v>
      </c>
      <c r="E933" s="1113" t="s">
        <v>2689</v>
      </c>
      <c r="F933" s="1106"/>
      <c r="G933" s="1107"/>
      <c r="H933" s="1115"/>
    </row>
    <row r="934" spans="1:8" s="1116" customFormat="1" ht="16.5" thickBot="1" x14ac:dyDescent="0.3">
      <c r="A934" s="1117" t="s">
        <v>3349</v>
      </c>
      <c r="B934" s="1118"/>
      <c r="C934" s="1118" t="s">
        <v>3350</v>
      </c>
      <c r="D934" s="1125"/>
      <c r="E934" s="1126"/>
      <c r="F934" s="1120"/>
      <c r="G934" s="1121"/>
      <c r="H934" s="1115"/>
    </row>
    <row r="935" spans="1:8" s="1116" customFormat="1" ht="15" x14ac:dyDescent="0.25">
      <c r="A935" s="1113"/>
      <c r="B935" s="1113"/>
      <c r="C935" s="1113"/>
      <c r="D935" s="1113"/>
      <c r="E935" s="1113"/>
      <c r="F935" s="1106"/>
      <c r="G935" s="1107"/>
      <c r="H935" s="1115"/>
    </row>
    <row r="936" spans="1:8" s="1116" customFormat="1" ht="15" x14ac:dyDescent="0.25">
      <c r="A936" s="1112" t="s">
        <v>3351</v>
      </c>
      <c r="B936" s="1112"/>
      <c r="C936" s="1112"/>
      <c r="D936" s="1112" t="s">
        <v>3352</v>
      </c>
      <c r="E936" s="1112" t="s">
        <v>3066</v>
      </c>
      <c r="F936" s="1106"/>
      <c r="G936" s="1107"/>
      <c r="H936" s="1115"/>
    </row>
    <row r="937" spans="1:8" s="1116" customFormat="1" ht="15" x14ac:dyDescent="0.25">
      <c r="A937" s="1113"/>
      <c r="B937" s="1113" t="s">
        <v>3353</v>
      </c>
      <c r="C937" s="1113"/>
      <c r="D937" s="1113" t="s">
        <v>3352</v>
      </c>
      <c r="E937" s="1113" t="s">
        <v>3066</v>
      </c>
      <c r="F937" s="1106"/>
      <c r="G937" s="1107"/>
      <c r="H937" s="1115"/>
    </row>
    <row r="938" spans="1:8" s="1116" customFormat="1" ht="15" x14ac:dyDescent="0.25">
      <c r="A938" s="1113"/>
      <c r="B938" s="1113"/>
      <c r="C938" s="1113" t="s">
        <v>2684</v>
      </c>
      <c r="D938" s="1113" t="s">
        <v>3354</v>
      </c>
      <c r="E938" s="1113" t="s">
        <v>3066</v>
      </c>
      <c r="F938" s="1106"/>
      <c r="G938" s="1107"/>
      <c r="H938" s="1115"/>
    </row>
    <row r="939" spans="1:8" s="1116" customFormat="1" ht="15" x14ac:dyDescent="0.25">
      <c r="A939" s="1113"/>
      <c r="B939" s="1113"/>
      <c r="C939" s="1113" t="s">
        <v>2721</v>
      </c>
      <c r="D939" s="1113" t="s">
        <v>3355</v>
      </c>
      <c r="E939" s="1113" t="s">
        <v>3066</v>
      </c>
      <c r="F939" s="1106"/>
      <c r="G939" s="1107"/>
      <c r="H939" s="1115"/>
    </row>
    <row r="940" spans="1:8" s="1116" customFormat="1" ht="15" x14ac:dyDescent="0.25">
      <c r="A940" s="1113"/>
      <c r="B940" s="1113"/>
      <c r="C940" s="1113" t="s">
        <v>2712</v>
      </c>
      <c r="D940" s="1113" t="s">
        <v>3356</v>
      </c>
      <c r="E940" s="1113" t="s">
        <v>3066</v>
      </c>
      <c r="F940" s="1106"/>
      <c r="G940" s="1107"/>
      <c r="H940" s="1115"/>
    </row>
    <row r="941" spans="1:8" s="1116" customFormat="1" ht="15" x14ac:dyDescent="0.25">
      <c r="A941" s="1113"/>
      <c r="B941" s="1113"/>
      <c r="C941" s="1113"/>
      <c r="D941" s="1113"/>
      <c r="E941" s="1113"/>
      <c r="F941" s="1106"/>
      <c r="G941" s="1107"/>
      <c r="H941" s="1115"/>
    </row>
    <row r="942" spans="1:8" s="1116" customFormat="1" ht="15" x14ac:dyDescent="0.25">
      <c r="A942" s="1113" t="s">
        <v>2686</v>
      </c>
      <c r="B942" s="1113" t="s">
        <v>2687</v>
      </c>
      <c r="C942" s="1113" t="s">
        <v>2686</v>
      </c>
      <c r="D942" s="1113" t="s">
        <v>2688</v>
      </c>
      <c r="E942" s="1113" t="s">
        <v>2689</v>
      </c>
      <c r="F942" s="1106"/>
      <c r="G942" s="1107"/>
      <c r="H942" s="1115"/>
    </row>
    <row r="943" spans="1:8" s="1114" customFormat="1" ht="15" x14ac:dyDescent="0.25">
      <c r="A943" s="1112" t="s">
        <v>3357</v>
      </c>
      <c r="B943" s="1112"/>
      <c r="C943" s="1112"/>
      <c r="D943" s="1112" t="s">
        <v>3358</v>
      </c>
      <c r="E943" s="1112" t="s">
        <v>3066</v>
      </c>
      <c r="F943" s="1106"/>
      <c r="G943" s="1107"/>
      <c r="H943" s="1099"/>
    </row>
    <row r="944" spans="1:8" s="1114" customFormat="1" ht="15" x14ac:dyDescent="0.25">
      <c r="A944" s="1113"/>
      <c r="B944" s="1113" t="s">
        <v>3359</v>
      </c>
      <c r="C944" s="1113"/>
      <c r="D944" s="1113" t="s">
        <v>3358</v>
      </c>
      <c r="E944" s="1113" t="s">
        <v>3066</v>
      </c>
      <c r="F944" s="1106"/>
      <c r="G944" s="1107"/>
      <c r="H944" s="1099"/>
    </row>
    <row r="945" spans="1:8" s="1114" customFormat="1" ht="15" x14ac:dyDescent="0.25">
      <c r="A945" s="1113"/>
      <c r="B945" s="1113"/>
      <c r="C945" s="1113" t="s">
        <v>2684</v>
      </c>
      <c r="D945" s="1113" t="s">
        <v>3360</v>
      </c>
      <c r="E945" s="1113" t="s">
        <v>3066</v>
      </c>
      <c r="F945" s="1106"/>
      <c r="G945" s="1107"/>
      <c r="H945" s="1099"/>
    </row>
    <row r="946" spans="1:8" s="1114" customFormat="1" ht="15" x14ac:dyDescent="0.25">
      <c r="A946" s="1113"/>
      <c r="B946" s="1113"/>
      <c r="C946" s="1113"/>
      <c r="D946" s="1113"/>
      <c r="E946" s="1113"/>
      <c r="F946" s="1106"/>
      <c r="G946" s="1107"/>
      <c r="H946" s="1099"/>
    </row>
    <row r="947" spans="1:8" s="1114" customFormat="1" ht="15" x14ac:dyDescent="0.25">
      <c r="A947" s="1113" t="s">
        <v>2686</v>
      </c>
      <c r="B947" s="1113" t="s">
        <v>2687</v>
      </c>
      <c r="C947" s="1113" t="s">
        <v>2686</v>
      </c>
      <c r="D947" s="1113" t="s">
        <v>2688</v>
      </c>
      <c r="E947" s="1113" t="s">
        <v>2689</v>
      </c>
      <c r="F947" s="1106"/>
      <c r="G947" s="1107"/>
      <c r="H947" s="1099"/>
    </row>
    <row r="948" spans="1:8" s="1114" customFormat="1" ht="15" x14ac:dyDescent="0.25">
      <c r="A948" s="1112" t="s">
        <v>3361</v>
      </c>
      <c r="B948" s="1112"/>
      <c r="C948" s="1112"/>
      <c r="D948" s="1112" t="s">
        <v>3362</v>
      </c>
      <c r="E948" s="1112" t="s">
        <v>3066</v>
      </c>
      <c r="F948" s="1106"/>
      <c r="G948" s="1107"/>
      <c r="H948" s="1099"/>
    </row>
    <row r="949" spans="1:8" s="1114" customFormat="1" ht="15" x14ac:dyDescent="0.25">
      <c r="A949" s="1113"/>
      <c r="B949" s="1113" t="s">
        <v>3363</v>
      </c>
      <c r="C949" s="1113"/>
      <c r="D949" s="1113" t="s">
        <v>3362</v>
      </c>
      <c r="E949" s="1113" t="s">
        <v>3066</v>
      </c>
      <c r="F949" s="1106"/>
      <c r="G949" s="1107"/>
      <c r="H949" s="1099"/>
    </row>
    <row r="950" spans="1:8" s="1114" customFormat="1" ht="15" x14ac:dyDescent="0.25">
      <c r="A950" s="1113"/>
      <c r="B950" s="1113"/>
      <c r="C950" s="1113" t="s">
        <v>2684</v>
      </c>
      <c r="D950" s="1113" t="s">
        <v>3364</v>
      </c>
      <c r="E950" s="1113" t="s">
        <v>3066</v>
      </c>
      <c r="F950" s="1106"/>
      <c r="G950" s="1107"/>
      <c r="H950" s="1099"/>
    </row>
    <row r="951" spans="1:8" s="1114" customFormat="1" ht="15" x14ac:dyDescent="0.25">
      <c r="A951" s="1113"/>
      <c r="B951" s="1113"/>
      <c r="C951" s="1113"/>
      <c r="D951" s="1113"/>
      <c r="E951" s="1113"/>
      <c r="F951" s="1106"/>
      <c r="G951" s="1107"/>
      <c r="H951" s="1099"/>
    </row>
    <row r="952" spans="1:8" s="1114" customFormat="1" ht="15.75" thickBot="1" x14ac:dyDescent="0.3">
      <c r="A952" s="1113" t="s">
        <v>2686</v>
      </c>
      <c r="B952" s="1113" t="s">
        <v>2687</v>
      </c>
      <c r="C952" s="1113" t="s">
        <v>2686</v>
      </c>
      <c r="D952" s="1113" t="s">
        <v>2688</v>
      </c>
      <c r="E952" s="1113" t="s">
        <v>2689</v>
      </c>
      <c r="F952" s="1106"/>
      <c r="G952" s="1107"/>
      <c r="H952" s="1099"/>
    </row>
    <row r="953" spans="1:8" s="1116" customFormat="1" ht="16.5" thickBot="1" x14ac:dyDescent="0.3">
      <c r="A953" s="1117" t="s">
        <v>3365</v>
      </c>
      <c r="B953" s="1118"/>
      <c r="C953" s="1118" t="s">
        <v>3366</v>
      </c>
      <c r="D953" s="1125"/>
      <c r="E953" s="1126"/>
      <c r="F953" s="1120"/>
      <c r="G953" s="1121"/>
      <c r="H953" s="1115"/>
    </row>
    <row r="954" spans="1:8" s="1114" customFormat="1" ht="15" x14ac:dyDescent="0.25">
      <c r="A954" s="1113"/>
      <c r="B954" s="1113"/>
      <c r="C954" s="1113"/>
      <c r="D954" s="1113"/>
      <c r="E954" s="1113"/>
      <c r="F954" s="1106"/>
      <c r="G954" s="1107"/>
      <c r="H954" s="1099"/>
    </row>
    <row r="955" spans="1:8" s="1109" customFormat="1" ht="14.25" x14ac:dyDescent="0.2">
      <c r="A955" s="1112" t="s">
        <v>3367</v>
      </c>
      <c r="B955" s="1104"/>
      <c r="C955" s="1104"/>
      <c r="D955" s="1112" t="s">
        <v>3368</v>
      </c>
      <c r="E955" s="1112" t="s">
        <v>3066</v>
      </c>
      <c r="F955" s="1106"/>
      <c r="G955" s="1107"/>
      <c r="H955" s="1108"/>
    </row>
    <row r="956" spans="1:8" s="1116" customFormat="1" ht="15" x14ac:dyDescent="0.25">
      <c r="A956" s="1114"/>
      <c r="B956" s="1113" t="s">
        <v>3369</v>
      </c>
      <c r="C956" s="1114"/>
      <c r="D956" s="1113" t="s">
        <v>3370</v>
      </c>
      <c r="E956" s="1113" t="s">
        <v>3066</v>
      </c>
      <c r="F956" s="1106"/>
      <c r="G956" s="1107"/>
      <c r="H956" s="1115"/>
    </row>
    <row r="957" spans="1:8" s="1116" customFormat="1" ht="15" x14ac:dyDescent="0.25">
      <c r="A957" s="1114"/>
      <c r="B957" s="1114"/>
      <c r="C957" s="1113" t="s">
        <v>2684</v>
      </c>
      <c r="D957" s="1113" t="s">
        <v>3371</v>
      </c>
      <c r="E957" s="1113" t="s">
        <v>3066</v>
      </c>
      <c r="F957" s="1106"/>
      <c r="G957" s="1107"/>
      <c r="H957" s="1115"/>
    </row>
    <row r="958" spans="1:8" s="1116" customFormat="1" ht="15" x14ac:dyDescent="0.25">
      <c r="A958" s="1114"/>
      <c r="B958" s="1114"/>
      <c r="C958" s="1113"/>
      <c r="D958" s="1113"/>
      <c r="E958" s="1113"/>
      <c r="F958" s="1106"/>
      <c r="G958" s="1107"/>
      <c r="H958" s="1115"/>
    </row>
    <row r="959" spans="1:8" s="1116" customFormat="1" ht="15" x14ac:dyDescent="0.25">
      <c r="A959" s="1113" t="s">
        <v>2686</v>
      </c>
      <c r="B959" s="1113" t="s">
        <v>2687</v>
      </c>
      <c r="C959" s="1113" t="s">
        <v>2686</v>
      </c>
      <c r="D959" s="1113" t="s">
        <v>2688</v>
      </c>
      <c r="E959" s="1113" t="s">
        <v>2689</v>
      </c>
      <c r="F959" s="1106"/>
      <c r="G959" s="1107"/>
      <c r="H959" s="1115"/>
    </row>
    <row r="960" spans="1:8" s="1109" customFormat="1" ht="14.25" x14ac:dyDescent="0.2">
      <c r="A960" s="1112" t="s">
        <v>3372</v>
      </c>
      <c r="B960" s="1104"/>
      <c r="C960" s="1104"/>
      <c r="D960" s="1112" t="s">
        <v>3373</v>
      </c>
      <c r="E960" s="1112" t="s">
        <v>3066</v>
      </c>
      <c r="F960" s="1106"/>
      <c r="G960" s="1107"/>
      <c r="H960" s="1108"/>
    </row>
    <row r="961" spans="1:8" s="1116" customFormat="1" ht="15" x14ac:dyDescent="0.25">
      <c r="A961" s="1114"/>
      <c r="B961" s="1113" t="s">
        <v>3374</v>
      </c>
      <c r="C961" s="1114"/>
      <c r="D961" s="1113" t="s">
        <v>3373</v>
      </c>
      <c r="E961" s="1113" t="s">
        <v>3066</v>
      </c>
      <c r="F961" s="1106"/>
      <c r="G961" s="1107"/>
      <c r="H961" s="1115"/>
    </row>
    <row r="962" spans="1:8" s="1116" customFormat="1" ht="15" x14ac:dyDescent="0.25">
      <c r="A962" s="1114"/>
      <c r="B962" s="1114"/>
      <c r="C962" s="1113" t="s">
        <v>2684</v>
      </c>
      <c r="D962" s="1113" t="s">
        <v>3375</v>
      </c>
      <c r="E962" s="1113" t="s">
        <v>3066</v>
      </c>
      <c r="F962" s="1106"/>
      <c r="G962" s="1107"/>
      <c r="H962" s="1115"/>
    </row>
    <row r="963" spans="1:8" s="1116" customFormat="1" ht="15" x14ac:dyDescent="0.25">
      <c r="A963" s="1113" t="s">
        <v>2686</v>
      </c>
      <c r="B963" s="1113" t="s">
        <v>2687</v>
      </c>
      <c r="C963" s="1113" t="s">
        <v>2686</v>
      </c>
      <c r="D963" s="1113" t="s">
        <v>2688</v>
      </c>
      <c r="E963" s="1113" t="s">
        <v>2689</v>
      </c>
      <c r="F963" s="1106"/>
      <c r="G963" s="1107"/>
      <c r="H963" s="1115"/>
    </row>
    <row r="964" spans="1:8" s="1109" customFormat="1" ht="14.25" x14ac:dyDescent="0.2">
      <c r="A964" s="1112" t="s">
        <v>3376</v>
      </c>
      <c r="B964" s="1104"/>
      <c r="C964" s="1104"/>
      <c r="D964" s="1112" t="s">
        <v>3377</v>
      </c>
      <c r="E964" s="1112" t="s">
        <v>3066</v>
      </c>
      <c r="F964" s="1106"/>
      <c r="G964" s="1107"/>
      <c r="H964" s="1108"/>
    </row>
    <row r="965" spans="1:8" s="1116" customFormat="1" ht="15" x14ac:dyDescent="0.25">
      <c r="A965" s="1114"/>
      <c r="B965" s="1113" t="s">
        <v>3378</v>
      </c>
      <c r="C965" s="1114"/>
      <c r="D965" s="1113" t="s">
        <v>3377</v>
      </c>
      <c r="E965" s="1113" t="s">
        <v>3066</v>
      </c>
      <c r="F965" s="1106"/>
      <c r="G965" s="1107"/>
      <c r="H965" s="1115"/>
    </row>
    <row r="966" spans="1:8" s="1116" customFormat="1" ht="15" x14ac:dyDescent="0.25">
      <c r="A966" s="1114"/>
      <c r="B966" s="1114"/>
      <c r="C966" s="1113" t="s">
        <v>2684</v>
      </c>
      <c r="D966" s="1113" t="s">
        <v>3379</v>
      </c>
      <c r="E966" s="1113" t="s">
        <v>3066</v>
      </c>
      <c r="F966" s="1106"/>
      <c r="G966" s="1107"/>
      <c r="H966" s="1115"/>
    </row>
    <row r="967" spans="1:8" s="1116" customFormat="1" ht="15" x14ac:dyDescent="0.25">
      <c r="A967" s="1114"/>
      <c r="B967" s="1114"/>
      <c r="C967" s="1114"/>
      <c r="D967" s="1114"/>
      <c r="E967" s="1114"/>
      <c r="F967" s="1106"/>
      <c r="G967" s="1107"/>
      <c r="H967" s="1115"/>
    </row>
    <row r="968" spans="1:8" s="1116" customFormat="1" ht="15" x14ac:dyDescent="0.25">
      <c r="A968" s="1113" t="s">
        <v>2686</v>
      </c>
      <c r="B968" s="1113" t="s">
        <v>2687</v>
      </c>
      <c r="C968" s="1113" t="s">
        <v>2686</v>
      </c>
      <c r="D968" s="1113" t="s">
        <v>2688</v>
      </c>
      <c r="E968" s="1113" t="s">
        <v>2689</v>
      </c>
      <c r="F968" s="1106"/>
      <c r="G968" s="1107"/>
      <c r="H968" s="1115"/>
    </row>
    <row r="969" spans="1:8" s="1109" customFormat="1" ht="14.25" x14ac:dyDescent="0.2">
      <c r="A969" s="1112"/>
      <c r="B969" s="1104"/>
      <c r="C969" s="1104"/>
      <c r="D969" s="1112"/>
      <c r="E969" s="1112"/>
      <c r="F969" s="1106"/>
      <c r="G969" s="1107"/>
      <c r="H969" s="1108"/>
    </row>
    <row r="970" spans="1:8" s="1116" customFormat="1" ht="15" x14ac:dyDescent="0.25">
      <c r="A970" s="1114"/>
      <c r="B970" s="1113"/>
      <c r="C970" s="1114"/>
      <c r="D970" s="1113"/>
      <c r="E970" s="1113"/>
      <c r="F970" s="1106"/>
      <c r="G970" s="1107"/>
      <c r="H970" s="1115"/>
    </row>
    <row r="971" spans="1:8" s="1116" customFormat="1" ht="15" x14ac:dyDescent="0.25">
      <c r="A971" s="1113" t="s">
        <v>2670</v>
      </c>
      <c r="B971" s="1113"/>
      <c r="C971" s="1113"/>
      <c r="D971" s="1098" t="s">
        <v>2642</v>
      </c>
      <c r="E971" s="1114">
        <v>18</v>
      </c>
      <c r="F971" s="1106"/>
      <c r="G971" s="1107"/>
      <c r="H971" s="1115"/>
    </row>
    <row r="972" spans="1:8" s="1116" customFormat="1" ht="15" x14ac:dyDescent="0.25">
      <c r="A972" s="1113" t="s">
        <v>2671</v>
      </c>
      <c r="B972" s="1113"/>
      <c r="C972" s="1113"/>
      <c r="D972" s="1112" t="s">
        <v>2652</v>
      </c>
      <c r="E972" s="1114"/>
      <c r="F972" s="1106"/>
      <c r="G972" s="1107"/>
      <c r="H972" s="1115"/>
    </row>
    <row r="973" spans="1:8" s="1116" customFormat="1" ht="15" x14ac:dyDescent="0.25">
      <c r="A973" s="1112" t="s">
        <v>2672</v>
      </c>
      <c r="B973" s="1112" t="s">
        <v>2673</v>
      </c>
      <c r="C973" s="1112" t="s">
        <v>2674</v>
      </c>
      <c r="D973" s="1114"/>
      <c r="E973" s="1114"/>
      <c r="F973" s="1106"/>
      <c r="G973" s="1107"/>
      <c r="H973" s="1115"/>
    </row>
    <row r="974" spans="1:8" s="1116" customFormat="1" ht="15" x14ac:dyDescent="0.25">
      <c r="A974" s="1113" t="s">
        <v>2675</v>
      </c>
      <c r="B974" s="1113" t="s">
        <v>2676</v>
      </c>
      <c r="C974" s="1113" t="s">
        <v>2675</v>
      </c>
      <c r="D974" s="1113" t="s">
        <v>2649</v>
      </c>
      <c r="E974" s="1113" t="s">
        <v>2677</v>
      </c>
      <c r="F974" s="1106"/>
      <c r="G974" s="1107"/>
      <c r="H974" s="1115"/>
    </row>
    <row r="975" spans="1:8" s="1116" customFormat="1" ht="15" x14ac:dyDescent="0.25">
      <c r="A975" s="1112" t="s">
        <v>3380</v>
      </c>
      <c r="B975" s="1104"/>
      <c r="C975" s="1104"/>
      <c r="D975" s="1112" t="s">
        <v>3381</v>
      </c>
      <c r="E975" s="1112" t="s">
        <v>3066</v>
      </c>
      <c r="F975" s="1106"/>
      <c r="G975" s="1107"/>
      <c r="H975" s="1115"/>
    </row>
    <row r="976" spans="1:8" s="1116" customFormat="1" ht="15" x14ac:dyDescent="0.25">
      <c r="A976" s="1114"/>
      <c r="B976" s="1113" t="s">
        <v>3382</v>
      </c>
      <c r="C976" s="1114"/>
      <c r="D976" s="1113" t="s">
        <v>3381</v>
      </c>
      <c r="E976" s="1113" t="s">
        <v>3066</v>
      </c>
      <c r="F976" s="1106"/>
      <c r="G976" s="1107"/>
      <c r="H976" s="1115"/>
    </row>
    <row r="977" spans="1:8" s="1116" customFormat="1" ht="15" x14ac:dyDescent="0.25">
      <c r="A977" s="1114"/>
      <c r="B977" s="1114"/>
      <c r="C977" s="1113" t="s">
        <v>2684</v>
      </c>
      <c r="D977" s="1113" t="s">
        <v>3383</v>
      </c>
      <c r="E977" s="1113" t="s">
        <v>3066</v>
      </c>
      <c r="F977" s="1106"/>
      <c r="G977" s="1107"/>
      <c r="H977" s="1115"/>
    </row>
    <row r="978" spans="1:8" s="1116" customFormat="1" ht="15" x14ac:dyDescent="0.25">
      <c r="A978" s="1113"/>
      <c r="B978" s="1113"/>
      <c r="C978" s="1113"/>
      <c r="D978" s="1113"/>
      <c r="E978" s="1113"/>
      <c r="F978" s="1106"/>
      <c r="G978" s="1107"/>
      <c r="H978" s="1115"/>
    </row>
    <row r="979" spans="1:8" s="1116" customFormat="1" ht="15" x14ac:dyDescent="0.25">
      <c r="A979" s="1113" t="s">
        <v>2686</v>
      </c>
      <c r="B979" s="1113" t="s">
        <v>2687</v>
      </c>
      <c r="C979" s="1113" t="s">
        <v>2686</v>
      </c>
      <c r="D979" s="1113" t="s">
        <v>2688</v>
      </c>
      <c r="E979" s="1113" t="s">
        <v>2689</v>
      </c>
      <c r="F979" s="1106"/>
      <c r="G979" s="1107"/>
      <c r="H979" s="1115"/>
    </row>
    <row r="980" spans="1:8" s="1109" customFormat="1" ht="14.25" x14ac:dyDescent="0.2">
      <c r="A980" s="1112" t="s">
        <v>3384</v>
      </c>
      <c r="B980" s="1104"/>
      <c r="C980" s="1104"/>
      <c r="D980" s="1112" t="s">
        <v>3385</v>
      </c>
      <c r="E980" s="1112" t="s">
        <v>3066</v>
      </c>
      <c r="F980" s="1106"/>
      <c r="G980" s="1107"/>
      <c r="H980" s="1108"/>
    </row>
    <row r="981" spans="1:8" s="1116" customFormat="1" ht="15" x14ac:dyDescent="0.25">
      <c r="A981" s="1114"/>
      <c r="B981" s="1113" t="s">
        <v>3386</v>
      </c>
      <c r="C981" s="1114"/>
      <c r="D981" s="1113" t="s">
        <v>3385</v>
      </c>
      <c r="E981" s="1113" t="s">
        <v>3066</v>
      </c>
      <c r="F981" s="1106"/>
      <c r="G981" s="1107"/>
      <c r="H981" s="1115"/>
    </row>
    <row r="982" spans="1:8" s="1116" customFormat="1" ht="15" x14ac:dyDescent="0.25">
      <c r="A982" s="1114"/>
      <c r="B982" s="1114"/>
      <c r="C982" s="1113" t="s">
        <v>2721</v>
      </c>
      <c r="D982" s="1113" t="s">
        <v>3387</v>
      </c>
      <c r="E982" s="1113" t="s">
        <v>3066</v>
      </c>
      <c r="F982" s="1106"/>
      <c r="G982" s="1107"/>
      <c r="H982" s="1115"/>
    </row>
    <row r="983" spans="1:8" s="1116" customFormat="1" ht="15" x14ac:dyDescent="0.25">
      <c r="A983" s="1114"/>
      <c r="B983" s="1114"/>
      <c r="C983" s="1113" t="s">
        <v>2712</v>
      </c>
      <c r="D983" s="1113" t="s">
        <v>3388</v>
      </c>
      <c r="E983" s="1113" t="s">
        <v>3066</v>
      </c>
      <c r="F983" s="1106"/>
      <c r="G983" s="1107"/>
      <c r="H983" s="1115"/>
    </row>
    <row r="984" spans="1:8" s="1116" customFormat="1" ht="15" x14ac:dyDescent="0.25">
      <c r="A984" s="1114"/>
      <c r="B984" s="1114"/>
      <c r="C984" s="1113"/>
      <c r="D984" s="1113"/>
      <c r="E984" s="1113"/>
      <c r="F984" s="1106"/>
      <c r="G984" s="1107"/>
      <c r="H984" s="1115"/>
    </row>
    <row r="985" spans="1:8" ht="15" x14ac:dyDescent="0.25">
      <c r="A985" s="1113" t="s">
        <v>2686</v>
      </c>
      <c r="B985" s="1113" t="s">
        <v>2687</v>
      </c>
      <c r="C985" s="1113" t="s">
        <v>2686</v>
      </c>
      <c r="D985" s="1113" t="s">
        <v>2688</v>
      </c>
      <c r="E985" s="1113" t="s">
        <v>2689</v>
      </c>
    </row>
    <row r="986" spans="1:8" s="1109" customFormat="1" ht="14.25" x14ac:dyDescent="0.2">
      <c r="A986" s="1112" t="s">
        <v>3389</v>
      </c>
      <c r="B986" s="1104"/>
      <c r="C986" s="1104"/>
      <c r="D986" s="1112" t="s">
        <v>3390</v>
      </c>
      <c r="E986" s="1112" t="s">
        <v>3066</v>
      </c>
      <c r="F986" s="1106"/>
      <c r="G986" s="1107"/>
      <c r="H986" s="1108"/>
    </row>
    <row r="987" spans="1:8" s="1116" customFormat="1" ht="15" x14ac:dyDescent="0.25">
      <c r="A987" s="1114"/>
      <c r="B987" s="1113" t="s">
        <v>3391</v>
      </c>
      <c r="C987" s="1114"/>
      <c r="D987" s="1113" t="s">
        <v>3392</v>
      </c>
      <c r="E987" s="1113" t="s">
        <v>3066</v>
      </c>
      <c r="F987" s="1106"/>
      <c r="G987" s="1107"/>
      <c r="H987" s="1115"/>
    </row>
    <row r="988" spans="1:8" s="1116" customFormat="1" ht="15" x14ac:dyDescent="0.25">
      <c r="A988" s="1114"/>
      <c r="B988" s="1114"/>
      <c r="C988" s="1113" t="s">
        <v>2684</v>
      </c>
      <c r="D988" s="1113" t="s">
        <v>3393</v>
      </c>
      <c r="E988" s="1113" t="s">
        <v>3066</v>
      </c>
      <c r="F988" s="1106"/>
      <c r="G988" s="1107"/>
      <c r="H988" s="1115"/>
    </row>
    <row r="989" spans="1:8" s="1116" customFormat="1" ht="15" x14ac:dyDescent="0.25">
      <c r="A989" s="1114"/>
      <c r="B989" s="1114" t="s">
        <v>3394</v>
      </c>
      <c r="C989" s="1113"/>
      <c r="D989" s="1113" t="s">
        <v>3395</v>
      </c>
      <c r="E989" s="1113" t="s">
        <v>3066</v>
      </c>
      <c r="F989" s="1106"/>
      <c r="G989" s="1107"/>
      <c r="H989" s="1115"/>
    </row>
    <row r="990" spans="1:8" s="1116" customFormat="1" ht="15" x14ac:dyDescent="0.25">
      <c r="A990" s="1114"/>
      <c r="B990" s="1114"/>
      <c r="C990" s="1113" t="s">
        <v>2684</v>
      </c>
      <c r="D990" s="1113" t="s">
        <v>3396</v>
      </c>
      <c r="E990" s="1113" t="s">
        <v>3066</v>
      </c>
      <c r="F990" s="1106"/>
      <c r="G990" s="1107"/>
      <c r="H990" s="1115"/>
    </row>
    <row r="991" spans="1:8" s="1116" customFormat="1" ht="15" x14ac:dyDescent="0.25">
      <c r="A991" s="1114"/>
      <c r="B991" s="1114" t="s">
        <v>3397</v>
      </c>
      <c r="C991" s="1113"/>
      <c r="D991" s="1113" t="s">
        <v>3398</v>
      </c>
      <c r="E991" s="1113" t="s">
        <v>3066</v>
      </c>
      <c r="F991" s="1106"/>
      <c r="G991" s="1107"/>
      <c r="H991" s="1115"/>
    </row>
    <row r="992" spans="1:8" s="1116" customFormat="1" ht="15" x14ac:dyDescent="0.25">
      <c r="A992" s="1114"/>
      <c r="B992" s="1114"/>
      <c r="C992" s="1113" t="s">
        <v>2684</v>
      </c>
      <c r="D992" s="1113" t="s">
        <v>3399</v>
      </c>
      <c r="E992" s="1113" t="s">
        <v>3066</v>
      </c>
      <c r="F992" s="1106"/>
      <c r="G992" s="1107"/>
      <c r="H992" s="1115"/>
    </row>
    <row r="993" spans="1:8" s="1116" customFormat="1" ht="15" x14ac:dyDescent="0.25">
      <c r="A993" s="1114"/>
      <c r="B993" s="1114" t="s">
        <v>3400</v>
      </c>
      <c r="C993" s="1113"/>
      <c r="D993" s="1113" t="s">
        <v>3401</v>
      </c>
      <c r="E993" s="1113" t="s">
        <v>3066</v>
      </c>
      <c r="F993" s="1106"/>
      <c r="G993" s="1107"/>
      <c r="H993" s="1115"/>
    </row>
    <row r="994" spans="1:8" s="1116" customFormat="1" ht="15" x14ac:dyDescent="0.25">
      <c r="A994" s="1114"/>
      <c r="B994" s="1114"/>
      <c r="C994" s="1113" t="s">
        <v>2684</v>
      </c>
      <c r="D994" s="1113" t="s">
        <v>3402</v>
      </c>
      <c r="E994" s="1113" t="s">
        <v>3066</v>
      </c>
      <c r="F994" s="1106"/>
      <c r="G994" s="1107"/>
      <c r="H994" s="1115"/>
    </row>
    <row r="995" spans="1:8" s="1116" customFormat="1" ht="15" x14ac:dyDescent="0.25">
      <c r="A995" s="1114"/>
      <c r="B995" s="1114" t="s">
        <v>3403</v>
      </c>
      <c r="C995" s="1113"/>
      <c r="D995" s="1113" t="s">
        <v>3404</v>
      </c>
      <c r="E995" s="1113" t="s">
        <v>3066</v>
      </c>
      <c r="F995" s="1106"/>
      <c r="G995" s="1107"/>
      <c r="H995" s="1115"/>
    </row>
    <row r="996" spans="1:8" s="1116" customFormat="1" ht="15" x14ac:dyDescent="0.25">
      <c r="A996" s="1114"/>
      <c r="B996" s="1114"/>
      <c r="C996" s="1113" t="s">
        <v>2684</v>
      </c>
      <c r="D996" s="1113" t="s">
        <v>3405</v>
      </c>
      <c r="E996" s="1113" t="s">
        <v>3066</v>
      </c>
      <c r="F996" s="1106"/>
      <c r="G996" s="1107"/>
      <c r="H996" s="1115"/>
    </row>
    <row r="997" spans="1:8" s="1116" customFormat="1" ht="15" x14ac:dyDescent="0.25">
      <c r="A997" s="1114"/>
      <c r="B997" s="1114" t="s">
        <v>3406</v>
      </c>
      <c r="C997" s="1113"/>
      <c r="D997" s="1113" t="s">
        <v>3407</v>
      </c>
      <c r="E997" s="1113" t="s">
        <v>3066</v>
      </c>
      <c r="F997" s="1106"/>
      <c r="G997" s="1107"/>
      <c r="H997" s="1115"/>
    </row>
    <row r="998" spans="1:8" s="1116" customFormat="1" ht="15" x14ac:dyDescent="0.25">
      <c r="A998" s="1114"/>
      <c r="B998" s="1114"/>
      <c r="C998" s="1113" t="s">
        <v>2684</v>
      </c>
      <c r="D998" s="1113" t="s">
        <v>3408</v>
      </c>
      <c r="E998" s="1113" t="s">
        <v>3066</v>
      </c>
      <c r="F998" s="1106"/>
      <c r="G998" s="1107"/>
      <c r="H998" s="1115"/>
    </row>
    <row r="999" spans="1:8" s="1116" customFormat="1" ht="15" x14ac:dyDescent="0.25">
      <c r="A999" s="1114"/>
      <c r="B999" s="1114"/>
      <c r="C999" s="1113"/>
      <c r="D999" s="1113"/>
      <c r="E999" s="1113"/>
      <c r="F999" s="1106"/>
      <c r="G999" s="1107"/>
      <c r="H999" s="1115"/>
    </row>
    <row r="1000" spans="1:8" s="1116" customFormat="1" ht="15.75" thickBot="1" x14ac:dyDescent="0.3">
      <c r="A1000" s="1113" t="s">
        <v>2686</v>
      </c>
      <c r="B1000" s="1113" t="s">
        <v>2687</v>
      </c>
      <c r="C1000" s="1113" t="s">
        <v>2686</v>
      </c>
      <c r="D1000" s="1113" t="s">
        <v>2688</v>
      </c>
      <c r="E1000" s="1113" t="s">
        <v>2689</v>
      </c>
      <c r="F1000" s="1106"/>
      <c r="G1000" s="1107"/>
      <c r="H1000" s="1115"/>
    </row>
    <row r="1001" spans="1:8" s="1116" customFormat="1" ht="16.5" thickBot="1" x14ac:dyDescent="0.3">
      <c r="A1001" s="1117" t="s">
        <v>3409</v>
      </c>
      <c r="B1001" s="1118"/>
      <c r="C1001" s="1118" t="s">
        <v>3410</v>
      </c>
      <c r="D1001" s="1125"/>
      <c r="E1001" s="1126"/>
      <c r="F1001" s="1120"/>
      <c r="G1001" s="1121"/>
      <c r="H1001" s="1115"/>
    </row>
    <row r="1002" spans="1:8" s="1116" customFormat="1" ht="15" x14ac:dyDescent="0.25">
      <c r="A1002" s="1113"/>
      <c r="B1002" s="1113"/>
      <c r="C1002" s="1113"/>
      <c r="D1002" s="1113"/>
      <c r="E1002" s="1113"/>
      <c r="F1002" s="1106"/>
      <c r="G1002" s="1107"/>
      <c r="H1002" s="1115"/>
    </row>
    <row r="1003" spans="1:8" s="1109" customFormat="1" ht="14.25" x14ac:dyDescent="0.2">
      <c r="A1003" s="1112" t="s">
        <v>3411</v>
      </c>
      <c r="B1003" s="1104"/>
      <c r="C1003" s="1104"/>
      <c r="D1003" s="1112" t="s">
        <v>3412</v>
      </c>
      <c r="E1003" s="1112" t="s">
        <v>3066</v>
      </c>
      <c r="F1003" s="1106"/>
      <c r="G1003" s="1107"/>
      <c r="H1003" s="1108"/>
    </row>
    <row r="1004" spans="1:8" s="1116" customFormat="1" ht="15" x14ac:dyDescent="0.25">
      <c r="A1004" s="1114"/>
      <c r="B1004" s="1113" t="s">
        <v>3413</v>
      </c>
      <c r="C1004" s="1114"/>
      <c r="D1004" s="1113" t="s">
        <v>3414</v>
      </c>
      <c r="E1004" s="1113" t="s">
        <v>3066</v>
      </c>
      <c r="F1004" s="1106"/>
      <c r="G1004" s="1107"/>
      <c r="H1004" s="1115"/>
    </row>
    <row r="1005" spans="1:8" s="1116" customFormat="1" ht="15" x14ac:dyDescent="0.25">
      <c r="A1005" s="1114"/>
      <c r="B1005" s="1114"/>
      <c r="C1005" s="1113" t="s">
        <v>2684</v>
      </c>
      <c r="D1005" s="1113" t="s">
        <v>3415</v>
      </c>
      <c r="E1005" s="1113" t="s">
        <v>3066</v>
      </c>
      <c r="F1005" s="1106"/>
      <c r="G1005" s="1107"/>
      <c r="H1005" s="1115"/>
    </row>
    <row r="1006" spans="1:8" s="1116" customFormat="1" ht="15" x14ac:dyDescent="0.25">
      <c r="A1006" s="1114"/>
      <c r="B1006" s="1113" t="s">
        <v>3416</v>
      </c>
      <c r="C1006" s="1114"/>
      <c r="D1006" s="1113" t="s">
        <v>3417</v>
      </c>
      <c r="E1006" s="1113" t="s">
        <v>3066</v>
      </c>
      <c r="F1006" s="1106"/>
      <c r="G1006" s="1107"/>
      <c r="H1006" s="1115"/>
    </row>
    <row r="1007" spans="1:8" s="1116" customFormat="1" ht="15" x14ac:dyDescent="0.25">
      <c r="A1007" s="1114"/>
      <c r="B1007" s="1114"/>
      <c r="C1007" s="1113" t="s">
        <v>2684</v>
      </c>
      <c r="D1007" s="1113" t="s">
        <v>3418</v>
      </c>
      <c r="E1007" s="1113" t="s">
        <v>3066</v>
      </c>
      <c r="F1007" s="1106"/>
      <c r="G1007" s="1107"/>
      <c r="H1007" s="1115"/>
    </row>
    <row r="1008" spans="1:8" s="1116" customFormat="1" ht="15" x14ac:dyDescent="0.25">
      <c r="A1008" s="1114"/>
      <c r="B1008" s="1113" t="s">
        <v>3419</v>
      </c>
      <c r="C1008" s="1114"/>
      <c r="D1008" s="1113" t="s">
        <v>3420</v>
      </c>
      <c r="E1008" s="1113" t="s">
        <v>3066</v>
      </c>
      <c r="F1008" s="1106"/>
      <c r="G1008" s="1107"/>
      <c r="H1008" s="1115"/>
    </row>
    <row r="1009" spans="1:8" s="1116" customFormat="1" ht="15" x14ac:dyDescent="0.25">
      <c r="A1009" s="1114"/>
      <c r="B1009" s="1114"/>
      <c r="C1009" s="1113" t="s">
        <v>2684</v>
      </c>
      <c r="D1009" s="1113" t="s">
        <v>3421</v>
      </c>
      <c r="E1009" s="1113" t="s">
        <v>3066</v>
      </c>
      <c r="F1009" s="1106"/>
      <c r="G1009" s="1107"/>
      <c r="H1009" s="1115"/>
    </row>
    <row r="1010" spans="1:8" s="1116" customFormat="1" ht="15" x14ac:dyDescent="0.25">
      <c r="A1010" s="1114"/>
      <c r="B1010" s="1113" t="s">
        <v>3422</v>
      </c>
      <c r="C1010" s="1114"/>
      <c r="D1010" s="1113" t="s">
        <v>2826</v>
      </c>
      <c r="E1010" s="1113" t="s">
        <v>3066</v>
      </c>
      <c r="F1010" s="1106"/>
      <c r="G1010" s="1107"/>
      <c r="H1010" s="1115"/>
    </row>
    <row r="1011" spans="1:8" s="1116" customFormat="1" ht="15" x14ac:dyDescent="0.25">
      <c r="A1011" s="1114"/>
      <c r="B1011" s="1114"/>
      <c r="C1011" s="1113" t="s">
        <v>2684</v>
      </c>
      <c r="D1011" s="1113" t="s">
        <v>2827</v>
      </c>
      <c r="E1011" s="1113" t="s">
        <v>3066</v>
      </c>
      <c r="F1011" s="1106"/>
      <c r="G1011" s="1107"/>
      <c r="H1011" s="1115"/>
    </row>
    <row r="1012" spans="1:8" s="1116" customFormat="1" ht="15" x14ac:dyDescent="0.25">
      <c r="A1012" s="1114"/>
      <c r="B1012" s="1113" t="s">
        <v>3423</v>
      </c>
      <c r="C1012" s="1114"/>
      <c r="D1012" s="1113" t="s">
        <v>2829</v>
      </c>
      <c r="E1012" s="1113" t="s">
        <v>3066</v>
      </c>
      <c r="F1012" s="1106"/>
      <c r="G1012" s="1107"/>
      <c r="H1012" s="1115"/>
    </row>
    <row r="1013" spans="1:8" s="1116" customFormat="1" ht="15" x14ac:dyDescent="0.25">
      <c r="A1013" s="1114"/>
      <c r="B1013" s="1114"/>
      <c r="C1013" s="1113" t="s">
        <v>2684</v>
      </c>
      <c r="D1013" s="1113" t="s">
        <v>2830</v>
      </c>
      <c r="E1013" s="1113" t="s">
        <v>3066</v>
      </c>
      <c r="F1013" s="1106"/>
      <c r="G1013" s="1107"/>
      <c r="H1013" s="1115"/>
    </row>
    <row r="1014" spans="1:8" s="1116" customFormat="1" ht="15" x14ac:dyDescent="0.25">
      <c r="A1014" s="1114"/>
      <c r="B1014" s="1114"/>
      <c r="C1014" s="1114"/>
      <c r="D1014" s="1114"/>
      <c r="E1014" s="1114"/>
      <c r="F1014" s="1106"/>
      <c r="G1014" s="1107"/>
      <c r="H1014" s="1115"/>
    </row>
    <row r="1015" spans="1:8" s="1116" customFormat="1" ht="15" x14ac:dyDescent="0.25">
      <c r="A1015" s="1113" t="s">
        <v>2686</v>
      </c>
      <c r="B1015" s="1113" t="s">
        <v>2687</v>
      </c>
      <c r="C1015" s="1113" t="s">
        <v>2686</v>
      </c>
      <c r="D1015" s="1113" t="s">
        <v>2688</v>
      </c>
      <c r="E1015" s="1113" t="s">
        <v>2689</v>
      </c>
      <c r="F1015" s="1106"/>
      <c r="G1015" s="1107"/>
      <c r="H1015" s="1115"/>
    </row>
    <row r="1016" spans="1:8" s="1109" customFormat="1" ht="14.25" x14ac:dyDescent="0.2">
      <c r="A1016" s="1112" t="s">
        <v>3424</v>
      </c>
      <c r="B1016" s="1104"/>
      <c r="C1016" s="1104"/>
      <c r="D1016" s="1112" t="s">
        <v>3425</v>
      </c>
      <c r="E1016" s="1112" t="s">
        <v>3066</v>
      </c>
      <c r="F1016" s="1106"/>
      <c r="G1016" s="1107"/>
      <c r="H1016" s="1108"/>
    </row>
    <row r="1017" spans="1:8" s="1116" customFormat="1" ht="15" x14ac:dyDescent="0.25">
      <c r="A1017" s="1114"/>
      <c r="B1017" s="1113" t="s">
        <v>3426</v>
      </c>
      <c r="C1017" s="1114"/>
      <c r="D1017" s="1113" t="s">
        <v>3425</v>
      </c>
      <c r="E1017" s="1113" t="s">
        <v>3066</v>
      </c>
      <c r="F1017" s="1106"/>
      <c r="G1017" s="1107"/>
      <c r="H1017" s="1115"/>
    </row>
    <row r="1018" spans="1:8" s="1116" customFormat="1" ht="15" x14ac:dyDescent="0.25">
      <c r="A1018" s="1114"/>
      <c r="B1018" s="1114"/>
      <c r="C1018" s="1113" t="s">
        <v>2684</v>
      </c>
      <c r="D1018" s="1113" t="s">
        <v>3427</v>
      </c>
      <c r="E1018" s="1113" t="s">
        <v>3066</v>
      </c>
      <c r="F1018" s="1106"/>
      <c r="G1018" s="1107"/>
      <c r="H1018" s="1115"/>
    </row>
    <row r="1019" spans="1:8" s="1116" customFormat="1" ht="15" x14ac:dyDescent="0.25">
      <c r="A1019" s="1114"/>
      <c r="B1019" s="1114"/>
      <c r="C1019" s="1114"/>
      <c r="D1019" s="1114"/>
      <c r="E1019" s="1114"/>
      <c r="F1019" s="1106"/>
      <c r="G1019" s="1107"/>
      <c r="H1019" s="1115"/>
    </row>
    <row r="1020" spans="1:8" s="1116" customFormat="1" ht="15" x14ac:dyDescent="0.25">
      <c r="A1020" s="1113" t="s">
        <v>2686</v>
      </c>
      <c r="B1020" s="1113" t="s">
        <v>2687</v>
      </c>
      <c r="C1020" s="1113" t="s">
        <v>2686</v>
      </c>
      <c r="D1020" s="1113" t="s">
        <v>2688</v>
      </c>
      <c r="E1020" s="1113" t="s">
        <v>2689</v>
      </c>
      <c r="F1020" s="1106"/>
      <c r="G1020" s="1107"/>
      <c r="H1020" s="1115"/>
    </row>
    <row r="1021" spans="1:8" s="1109" customFormat="1" ht="14.25" x14ac:dyDescent="0.2">
      <c r="A1021" s="1112" t="s">
        <v>3428</v>
      </c>
      <c r="B1021" s="1104"/>
      <c r="C1021" s="1104"/>
      <c r="D1021" s="1112" t="s">
        <v>3429</v>
      </c>
      <c r="E1021" s="1112" t="s">
        <v>3066</v>
      </c>
      <c r="F1021" s="1106"/>
      <c r="G1021" s="1107"/>
      <c r="H1021" s="1108"/>
    </row>
    <row r="1022" spans="1:8" s="1116" customFormat="1" ht="15" x14ac:dyDescent="0.25">
      <c r="A1022" s="1114"/>
      <c r="B1022" s="1113" t="s">
        <v>3430</v>
      </c>
      <c r="C1022" s="1114"/>
      <c r="D1022" s="1113" t="s">
        <v>2854</v>
      </c>
      <c r="E1022" s="1113" t="s">
        <v>3066</v>
      </c>
      <c r="F1022" s="1106"/>
      <c r="G1022" s="1107"/>
      <c r="H1022" s="1115"/>
    </row>
    <row r="1023" spans="1:8" s="1116" customFormat="1" ht="15" x14ac:dyDescent="0.25">
      <c r="A1023" s="1114"/>
      <c r="B1023" s="1114"/>
      <c r="C1023" s="1113" t="s">
        <v>2684</v>
      </c>
      <c r="D1023" s="1113" t="s">
        <v>2855</v>
      </c>
      <c r="E1023" s="1113" t="s">
        <v>3066</v>
      </c>
      <c r="F1023" s="1106"/>
      <c r="G1023" s="1107"/>
      <c r="H1023" s="1115"/>
    </row>
    <row r="1024" spans="1:8" s="1116" customFormat="1" ht="15" x14ac:dyDescent="0.25">
      <c r="A1024" s="1114"/>
      <c r="B1024" s="1113" t="s">
        <v>3431</v>
      </c>
      <c r="C1024" s="1114"/>
      <c r="D1024" s="1113" t="s">
        <v>3092</v>
      </c>
      <c r="E1024" s="1113" t="s">
        <v>3066</v>
      </c>
      <c r="F1024" s="1106"/>
      <c r="G1024" s="1107"/>
      <c r="H1024" s="1115"/>
    </row>
    <row r="1025" spans="1:8" s="1116" customFormat="1" ht="15" x14ac:dyDescent="0.25">
      <c r="A1025" s="1114"/>
      <c r="B1025" s="1114"/>
      <c r="C1025" s="1113" t="s">
        <v>2684</v>
      </c>
      <c r="D1025" s="1113" t="s">
        <v>3093</v>
      </c>
      <c r="E1025" s="1113" t="s">
        <v>3066</v>
      </c>
      <c r="F1025" s="1106"/>
      <c r="G1025" s="1107"/>
      <c r="H1025" s="1115"/>
    </row>
    <row r="1026" spans="1:8" s="1116" customFormat="1" ht="15" x14ac:dyDescent="0.25">
      <c r="A1026" s="1114"/>
      <c r="B1026" s="1114"/>
      <c r="C1026" s="1113"/>
      <c r="D1026" s="1113"/>
      <c r="E1026" s="1113"/>
      <c r="F1026" s="1106"/>
      <c r="G1026" s="1107"/>
      <c r="H1026" s="1115"/>
    </row>
    <row r="1027" spans="1:8" s="1116" customFormat="1" ht="15" x14ac:dyDescent="0.25">
      <c r="A1027" s="1114"/>
      <c r="B1027" s="1114"/>
      <c r="C1027" s="1113"/>
      <c r="D1027" s="1113"/>
      <c r="E1027" s="1113"/>
      <c r="F1027" s="1106"/>
      <c r="G1027" s="1107"/>
      <c r="H1027" s="1115"/>
    </row>
    <row r="1028" spans="1:8" s="1116" customFormat="1" ht="15" x14ac:dyDescent="0.25">
      <c r="A1028" s="1113" t="s">
        <v>2670</v>
      </c>
      <c r="B1028" s="1113"/>
      <c r="C1028" s="1113"/>
      <c r="D1028" s="1098" t="s">
        <v>2642</v>
      </c>
      <c r="E1028" s="1114">
        <v>19</v>
      </c>
      <c r="F1028" s="1106"/>
      <c r="G1028" s="1107"/>
      <c r="H1028" s="1115"/>
    </row>
    <row r="1029" spans="1:8" s="1116" customFormat="1" ht="15" x14ac:dyDescent="0.25">
      <c r="A1029" s="1113" t="s">
        <v>2671</v>
      </c>
      <c r="B1029" s="1113"/>
      <c r="C1029" s="1113"/>
      <c r="D1029" s="1112" t="s">
        <v>2652</v>
      </c>
      <c r="E1029" s="1114"/>
      <c r="F1029" s="1106"/>
      <c r="G1029" s="1107"/>
      <c r="H1029" s="1115"/>
    </row>
    <row r="1030" spans="1:8" s="1116" customFormat="1" ht="15" x14ac:dyDescent="0.25">
      <c r="A1030" s="1112" t="s">
        <v>2672</v>
      </c>
      <c r="B1030" s="1112" t="s">
        <v>2673</v>
      </c>
      <c r="C1030" s="1112" t="s">
        <v>2674</v>
      </c>
      <c r="D1030" s="1114"/>
      <c r="E1030" s="1114"/>
      <c r="F1030" s="1106"/>
      <c r="G1030" s="1107"/>
      <c r="H1030" s="1115"/>
    </row>
    <row r="1031" spans="1:8" s="1116" customFormat="1" ht="15" x14ac:dyDescent="0.25">
      <c r="A1031" s="1113" t="s">
        <v>2675</v>
      </c>
      <c r="B1031" s="1113" t="s">
        <v>2676</v>
      </c>
      <c r="C1031" s="1113" t="s">
        <v>2675</v>
      </c>
      <c r="D1031" s="1113" t="s">
        <v>2649</v>
      </c>
      <c r="E1031" s="1113" t="s">
        <v>2677</v>
      </c>
      <c r="F1031" s="1106"/>
      <c r="G1031" s="1107"/>
      <c r="H1031" s="1115"/>
    </row>
    <row r="1032" spans="1:8" s="1116" customFormat="1" ht="15" x14ac:dyDescent="0.25">
      <c r="A1032" s="1114"/>
      <c r="B1032" s="1113" t="s">
        <v>3432</v>
      </c>
      <c r="C1032" s="1114"/>
      <c r="D1032" s="1113" t="s">
        <v>3095</v>
      </c>
      <c r="E1032" s="1113" t="s">
        <v>3066</v>
      </c>
      <c r="F1032" s="1106"/>
      <c r="G1032" s="1107"/>
      <c r="H1032" s="1115"/>
    </row>
    <row r="1033" spans="1:8" s="1116" customFormat="1" ht="15" x14ac:dyDescent="0.25">
      <c r="A1033" s="1114"/>
      <c r="B1033" s="1114"/>
      <c r="C1033" s="1113" t="s">
        <v>2684</v>
      </c>
      <c r="D1033" s="1113" t="s">
        <v>3433</v>
      </c>
      <c r="E1033" s="1113" t="s">
        <v>3066</v>
      </c>
      <c r="F1033" s="1106"/>
      <c r="G1033" s="1107"/>
      <c r="H1033" s="1115"/>
    </row>
    <row r="1034" spans="1:8" s="1116" customFormat="1" ht="15" x14ac:dyDescent="0.25">
      <c r="A1034" s="1114"/>
      <c r="B1034" s="1113" t="s">
        <v>3434</v>
      </c>
      <c r="C1034" s="1114"/>
      <c r="D1034" s="1113" t="s">
        <v>3098</v>
      </c>
      <c r="E1034" s="1113" t="s">
        <v>3066</v>
      </c>
      <c r="F1034" s="1106"/>
      <c r="G1034" s="1107"/>
      <c r="H1034" s="1115"/>
    </row>
    <row r="1035" spans="1:8" s="1116" customFormat="1" ht="15" x14ac:dyDescent="0.25">
      <c r="A1035" s="1114"/>
      <c r="B1035" s="1114"/>
      <c r="C1035" s="1113" t="s">
        <v>2684</v>
      </c>
      <c r="D1035" s="1113" t="s">
        <v>3099</v>
      </c>
      <c r="E1035" s="1113" t="s">
        <v>3066</v>
      </c>
      <c r="F1035" s="1106"/>
      <c r="G1035" s="1107"/>
      <c r="H1035" s="1115"/>
    </row>
    <row r="1036" spans="1:8" s="1116" customFormat="1" ht="15" x14ac:dyDescent="0.25">
      <c r="A1036" s="1114"/>
      <c r="B1036" s="1113" t="s">
        <v>3435</v>
      </c>
      <c r="C1036" s="1114"/>
      <c r="D1036" s="1113" t="s">
        <v>2736</v>
      </c>
      <c r="E1036" s="1113" t="s">
        <v>3066</v>
      </c>
      <c r="F1036" s="1106"/>
      <c r="G1036" s="1107"/>
      <c r="H1036" s="1115"/>
    </row>
    <row r="1037" spans="1:8" s="1116" customFormat="1" ht="15" x14ac:dyDescent="0.25">
      <c r="A1037" s="1114"/>
      <c r="B1037" s="1114"/>
      <c r="C1037" s="1113" t="s">
        <v>2684</v>
      </c>
      <c r="D1037" s="1113" t="s">
        <v>2866</v>
      </c>
      <c r="E1037" s="1113" t="s">
        <v>3066</v>
      </c>
      <c r="F1037" s="1106"/>
      <c r="G1037" s="1107"/>
      <c r="H1037" s="1115"/>
    </row>
    <row r="1038" spans="1:8" s="1116" customFormat="1" ht="15" x14ac:dyDescent="0.25">
      <c r="A1038" s="1114"/>
      <c r="B1038" s="1113" t="s">
        <v>3436</v>
      </c>
      <c r="C1038" s="1114"/>
      <c r="D1038" s="1113" t="s">
        <v>2868</v>
      </c>
      <c r="E1038" s="1113" t="s">
        <v>3066</v>
      </c>
      <c r="F1038" s="1106"/>
      <c r="G1038" s="1107"/>
      <c r="H1038" s="1115"/>
    </row>
    <row r="1039" spans="1:8" s="1116" customFormat="1" ht="15" x14ac:dyDescent="0.25">
      <c r="A1039" s="1114"/>
      <c r="B1039" s="1114"/>
      <c r="C1039" s="1113" t="s">
        <v>2684</v>
      </c>
      <c r="D1039" s="1113" t="s">
        <v>2869</v>
      </c>
      <c r="E1039" s="1113" t="s">
        <v>3066</v>
      </c>
      <c r="F1039" s="1106"/>
      <c r="G1039" s="1107"/>
      <c r="H1039" s="1115"/>
    </row>
    <row r="1040" spans="1:8" s="1116" customFormat="1" ht="15" x14ac:dyDescent="0.25">
      <c r="A1040" s="1114"/>
      <c r="B1040" s="1113" t="s">
        <v>3437</v>
      </c>
      <c r="C1040" s="1114"/>
      <c r="D1040" s="1113" t="s">
        <v>2871</v>
      </c>
      <c r="E1040" s="1113" t="s">
        <v>3066</v>
      </c>
      <c r="F1040" s="1106"/>
      <c r="G1040" s="1107"/>
      <c r="H1040" s="1115"/>
    </row>
    <row r="1041" spans="1:8" s="1116" customFormat="1" ht="15" x14ac:dyDescent="0.25">
      <c r="A1041" s="1114"/>
      <c r="B1041" s="1114"/>
      <c r="C1041" s="1113" t="s">
        <v>2684</v>
      </c>
      <c r="D1041" s="1113" t="s">
        <v>2745</v>
      </c>
      <c r="E1041" s="1113" t="s">
        <v>3066</v>
      </c>
      <c r="F1041" s="1106"/>
      <c r="G1041" s="1107"/>
      <c r="H1041" s="1115"/>
    </row>
    <row r="1042" spans="1:8" s="1116" customFormat="1" ht="15" x14ac:dyDescent="0.25">
      <c r="A1042" s="1114"/>
      <c r="B1042" s="1114"/>
      <c r="C1042" s="1114"/>
      <c r="D1042" s="1114"/>
      <c r="E1042" s="1114"/>
      <c r="F1042" s="1106"/>
      <c r="G1042" s="1107"/>
      <c r="H1042" s="1115"/>
    </row>
    <row r="1043" spans="1:8" s="1116" customFormat="1" ht="15" x14ac:dyDescent="0.25">
      <c r="A1043" s="1113" t="s">
        <v>2686</v>
      </c>
      <c r="B1043" s="1113" t="s">
        <v>2687</v>
      </c>
      <c r="C1043" s="1113" t="s">
        <v>2686</v>
      </c>
      <c r="D1043" s="1113" t="s">
        <v>2688</v>
      </c>
      <c r="E1043" s="1113" t="s">
        <v>2689</v>
      </c>
      <c r="F1043" s="1106"/>
      <c r="G1043" s="1107"/>
      <c r="H1043" s="1115"/>
    </row>
    <row r="1044" spans="1:8" s="1109" customFormat="1" ht="14.25" x14ac:dyDescent="0.2">
      <c r="A1044" s="1112" t="s">
        <v>3438</v>
      </c>
      <c r="B1044" s="1104"/>
      <c r="C1044" s="1104"/>
      <c r="D1044" s="1112" t="s">
        <v>3439</v>
      </c>
      <c r="E1044" s="1112" t="s">
        <v>3066</v>
      </c>
      <c r="F1044" s="1106"/>
      <c r="G1044" s="1107"/>
      <c r="H1044" s="1108"/>
    </row>
    <row r="1045" spans="1:8" s="1116" customFormat="1" ht="15" x14ac:dyDescent="0.25">
      <c r="A1045" s="1114"/>
      <c r="B1045" s="1113" t="s">
        <v>3440</v>
      </c>
      <c r="C1045" s="1114"/>
      <c r="D1045" s="1113" t="s">
        <v>3441</v>
      </c>
      <c r="E1045" s="1113" t="s">
        <v>3066</v>
      </c>
      <c r="F1045" s="1106"/>
      <c r="G1045" s="1107"/>
      <c r="H1045" s="1115"/>
    </row>
    <row r="1046" spans="1:8" s="1116" customFormat="1" ht="15" x14ac:dyDescent="0.25">
      <c r="A1046" s="1114"/>
      <c r="B1046" s="1114"/>
      <c r="C1046" s="1113" t="s">
        <v>2684</v>
      </c>
      <c r="D1046" s="1113" t="s">
        <v>3442</v>
      </c>
      <c r="E1046" s="1113" t="s">
        <v>3066</v>
      </c>
      <c r="F1046" s="1106"/>
      <c r="G1046" s="1107"/>
      <c r="H1046" s="1115"/>
    </row>
    <row r="1047" spans="1:8" s="1116" customFormat="1" ht="15" x14ac:dyDescent="0.25">
      <c r="A1047" s="1114"/>
      <c r="B1047" s="1113" t="s">
        <v>3443</v>
      </c>
      <c r="C1047" s="1114"/>
      <c r="D1047" s="1113" t="s">
        <v>3444</v>
      </c>
      <c r="E1047" s="1113" t="s">
        <v>3066</v>
      </c>
      <c r="F1047" s="1106"/>
      <c r="G1047" s="1107"/>
      <c r="H1047" s="1115"/>
    </row>
    <row r="1048" spans="1:8" s="1116" customFormat="1" ht="15" x14ac:dyDescent="0.25">
      <c r="A1048" s="1114"/>
      <c r="B1048" s="1114"/>
      <c r="C1048" s="1113" t="s">
        <v>2684</v>
      </c>
      <c r="D1048" s="1113" t="s">
        <v>3445</v>
      </c>
      <c r="E1048" s="1113" t="s">
        <v>3066</v>
      </c>
      <c r="F1048" s="1106"/>
      <c r="G1048" s="1107"/>
      <c r="H1048" s="1115"/>
    </row>
    <row r="1049" spans="1:8" s="1116" customFormat="1" ht="15" x14ac:dyDescent="0.25">
      <c r="A1049" s="1114"/>
      <c r="B1049" s="1113" t="s">
        <v>3446</v>
      </c>
      <c r="C1049" s="1114"/>
      <c r="D1049" s="1113" t="s">
        <v>3447</v>
      </c>
      <c r="E1049" s="1113" t="s">
        <v>3066</v>
      </c>
      <c r="F1049" s="1106"/>
      <c r="G1049" s="1107"/>
      <c r="H1049" s="1115"/>
    </row>
    <row r="1050" spans="1:8" s="1116" customFormat="1" ht="15" x14ac:dyDescent="0.25">
      <c r="A1050" s="1114"/>
      <c r="B1050" s="1114"/>
      <c r="C1050" s="1113" t="s">
        <v>2684</v>
      </c>
      <c r="D1050" s="1113" t="s">
        <v>3448</v>
      </c>
      <c r="E1050" s="1113" t="s">
        <v>3066</v>
      </c>
      <c r="F1050" s="1106"/>
      <c r="G1050" s="1107"/>
      <c r="H1050" s="1115"/>
    </row>
    <row r="1051" spans="1:8" s="1116" customFormat="1" ht="15" x14ac:dyDescent="0.25">
      <c r="A1051" s="1114"/>
      <c r="B1051" s="1113" t="s">
        <v>3449</v>
      </c>
      <c r="C1051" s="1114"/>
      <c r="D1051" s="1113" t="s">
        <v>3450</v>
      </c>
      <c r="E1051" s="1113" t="s">
        <v>3066</v>
      </c>
      <c r="F1051" s="1106"/>
      <c r="G1051" s="1107"/>
      <c r="H1051" s="1115"/>
    </row>
    <row r="1052" spans="1:8" s="1116" customFormat="1" ht="15" x14ac:dyDescent="0.25">
      <c r="A1052" s="1114"/>
      <c r="B1052" s="1114"/>
      <c r="C1052" s="1113" t="s">
        <v>2684</v>
      </c>
      <c r="D1052" s="1113" t="s">
        <v>3451</v>
      </c>
      <c r="E1052" s="1113" t="s">
        <v>3066</v>
      </c>
      <c r="F1052" s="1106"/>
      <c r="G1052" s="1107"/>
      <c r="H1052" s="1115"/>
    </row>
    <row r="1053" spans="1:8" s="1116" customFormat="1" ht="15" x14ac:dyDescent="0.25">
      <c r="A1053" s="1114"/>
      <c r="B1053" s="1113" t="s">
        <v>3452</v>
      </c>
      <c r="C1053" s="1114"/>
      <c r="D1053" s="1113" t="s">
        <v>3453</v>
      </c>
      <c r="E1053" s="1113" t="s">
        <v>3066</v>
      </c>
      <c r="F1053" s="1106"/>
      <c r="G1053" s="1107"/>
      <c r="H1053" s="1115"/>
    </row>
    <row r="1054" spans="1:8" s="1116" customFormat="1" ht="15" x14ac:dyDescent="0.25">
      <c r="A1054" s="1114"/>
      <c r="B1054" s="1114"/>
      <c r="C1054" s="1113" t="s">
        <v>2684</v>
      </c>
      <c r="D1054" s="1113" t="s">
        <v>3454</v>
      </c>
      <c r="E1054" s="1113" t="s">
        <v>3066</v>
      </c>
      <c r="F1054" s="1106"/>
      <c r="G1054" s="1107"/>
      <c r="H1054" s="1115"/>
    </row>
    <row r="1055" spans="1:8" s="1116" customFormat="1" ht="15" x14ac:dyDescent="0.25">
      <c r="A1055" s="1114"/>
      <c r="B1055" s="1114" t="s">
        <v>3455</v>
      </c>
      <c r="C1055" s="1113"/>
      <c r="D1055" s="1113" t="s">
        <v>3456</v>
      </c>
      <c r="E1055" s="1113" t="s">
        <v>3066</v>
      </c>
      <c r="F1055" s="1106"/>
      <c r="G1055" s="1107"/>
      <c r="H1055" s="1115"/>
    </row>
    <row r="1056" spans="1:8" s="1116" customFormat="1" ht="15" x14ac:dyDescent="0.25">
      <c r="A1056" s="1114"/>
      <c r="B1056" s="1114"/>
      <c r="C1056" s="1113" t="s">
        <v>2684</v>
      </c>
      <c r="D1056" s="1113" t="s">
        <v>3457</v>
      </c>
      <c r="E1056" s="1113" t="s">
        <v>3066</v>
      </c>
      <c r="F1056" s="1106"/>
      <c r="G1056" s="1107"/>
      <c r="H1056" s="1115"/>
    </row>
    <row r="1057" spans="1:8" s="1116" customFormat="1" ht="15" x14ac:dyDescent="0.25">
      <c r="A1057" s="1114"/>
      <c r="B1057" s="1114"/>
      <c r="C1057" s="1114"/>
      <c r="D1057" s="1114"/>
      <c r="E1057" s="1114"/>
      <c r="F1057" s="1106"/>
      <c r="G1057" s="1107"/>
      <c r="H1057" s="1115"/>
    </row>
    <row r="1058" spans="1:8" s="1116" customFormat="1" ht="15" x14ac:dyDescent="0.25">
      <c r="A1058" s="1113" t="s">
        <v>2686</v>
      </c>
      <c r="B1058" s="1113" t="s">
        <v>2687</v>
      </c>
      <c r="C1058" s="1113" t="s">
        <v>2686</v>
      </c>
      <c r="D1058" s="1113" t="s">
        <v>2688</v>
      </c>
      <c r="E1058" s="1113" t="s">
        <v>2689</v>
      </c>
      <c r="F1058" s="1106"/>
      <c r="G1058" s="1107"/>
      <c r="H1058" s="1115"/>
    </row>
    <row r="1059" spans="1:8" s="1109" customFormat="1" ht="14.25" x14ac:dyDescent="0.2">
      <c r="A1059" s="1112" t="s">
        <v>3458</v>
      </c>
      <c r="B1059" s="1104"/>
      <c r="C1059" s="1104"/>
      <c r="D1059" s="1112" t="s">
        <v>3459</v>
      </c>
      <c r="E1059" s="1112" t="s">
        <v>3066</v>
      </c>
      <c r="F1059" s="1106"/>
      <c r="G1059" s="1107"/>
      <c r="H1059" s="1108"/>
    </row>
    <row r="1060" spans="1:8" s="1116" customFormat="1" ht="15" x14ac:dyDescent="0.25">
      <c r="A1060" s="1114"/>
      <c r="B1060" s="1113" t="s">
        <v>3460</v>
      </c>
      <c r="C1060" s="1114"/>
      <c r="D1060" s="1113" t="s">
        <v>3459</v>
      </c>
      <c r="E1060" s="1113" t="s">
        <v>3066</v>
      </c>
      <c r="F1060" s="1106"/>
      <c r="G1060" s="1107"/>
      <c r="H1060" s="1115"/>
    </row>
    <row r="1061" spans="1:8" s="1116" customFormat="1" ht="15" x14ac:dyDescent="0.25">
      <c r="A1061" s="1114"/>
      <c r="B1061" s="1114"/>
      <c r="C1061" s="1113" t="s">
        <v>2684</v>
      </c>
      <c r="D1061" s="1113" t="s">
        <v>3461</v>
      </c>
      <c r="E1061" s="1113" t="s">
        <v>3066</v>
      </c>
      <c r="F1061" s="1106"/>
      <c r="G1061" s="1107"/>
      <c r="H1061" s="1115"/>
    </row>
    <row r="1063" spans="1:8" ht="15" x14ac:dyDescent="0.25">
      <c r="A1063" s="1113" t="s">
        <v>2686</v>
      </c>
      <c r="B1063" s="1113" t="s">
        <v>2687</v>
      </c>
      <c r="C1063" s="1113" t="s">
        <v>2686</v>
      </c>
      <c r="D1063" s="1113" t="s">
        <v>2688</v>
      </c>
      <c r="E1063" s="1113" t="s">
        <v>2689</v>
      </c>
    </row>
    <row r="1064" spans="1:8" s="1109" customFormat="1" ht="14.25" x14ac:dyDescent="0.2">
      <c r="A1064" s="1112" t="s">
        <v>3462</v>
      </c>
      <c r="B1064" s="1104"/>
      <c r="C1064" s="1104"/>
      <c r="D1064" s="1112" t="s">
        <v>3463</v>
      </c>
      <c r="E1064" s="1112" t="s">
        <v>3066</v>
      </c>
      <c r="F1064" s="1106"/>
      <c r="G1064" s="1107"/>
      <c r="H1064" s="1108"/>
    </row>
    <row r="1065" spans="1:8" s="1116" customFormat="1" ht="15" x14ac:dyDescent="0.25">
      <c r="A1065" s="1114"/>
      <c r="B1065" s="1113" t="s">
        <v>3464</v>
      </c>
      <c r="C1065" s="1114"/>
      <c r="D1065" s="1113" t="s">
        <v>3463</v>
      </c>
      <c r="E1065" s="1113" t="s">
        <v>3066</v>
      </c>
      <c r="F1065" s="1106"/>
      <c r="G1065" s="1107"/>
      <c r="H1065" s="1115"/>
    </row>
    <row r="1066" spans="1:8" s="1116" customFormat="1" ht="15" x14ac:dyDescent="0.25">
      <c r="A1066" s="1114"/>
      <c r="B1066" s="1114"/>
      <c r="C1066" s="1113" t="s">
        <v>2684</v>
      </c>
      <c r="D1066" s="1113" t="s">
        <v>3465</v>
      </c>
      <c r="E1066" s="1113" t="s">
        <v>3066</v>
      </c>
      <c r="F1066" s="1106"/>
      <c r="G1066" s="1107"/>
      <c r="H1066" s="1115"/>
    </row>
    <row r="1067" spans="1:8" s="1116" customFormat="1" ht="15" x14ac:dyDescent="0.25">
      <c r="A1067" s="1114"/>
      <c r="B1067" s="1114"/>
      <c r="C1067" s="1114"/>
      <c r="D1067" s="1114"/>
      <c r="E1067" s="1114"/>
      <c r="F1067" s="1106"/>
      <c r="G1067" s="1107"/>
      <c r="H1067" s="1115"/>
    </row>
    <row r="1068" spans="1:8" s="1116" customFormat="1" ht="15" x14ac:dyDescent="0.25">
      <c r="A1068" s="1113" t="s">
        <v>2686</v>
      </c>
      <c r="B1068" s="1113" t="s">
        <v>2687</v>
      </c>
      <c r="C1068" s="1113" t="s">
        <v>2686</v>
      </c>
      <c r="D1068" s="1113" t="s">
        <v>2688</v>
      </c>
      <c r="E1068" s="1113" t="s">
        <v>2689</v>
      </c>
      <c r="F1068" s="1106"/>
      <c r="G1068" s="1107"/>
      <c r="H1068" s="1115"/>
    </row>
    <row r="1069" spans="1:8" s="1109" customFormat="1" ht="14.25" x14ac:dyDescent="0.2">
      <c r="A1069" s="1112" t="s">
        <v>3466</v>
      </c>
      <c r="B1069" s="1104"/>
      <c r="C1069" s="1104"/>
      <c r="D1069" s="1112" t="s">
        <v>3467</v>
      </c>
      <c r="E1069" s="1112" t="s">
        <v>3066</v>
      </c>
      <c r="F1069" s="1106"/>
      <c r="G1069" s="1107"/>
      <c r="H1069" s="1108"/>
    </row>
    <row r="1070" spans="1:8" s="1116" customFormat="1" ht="15" x14ac:dyDescent="0.25">
      <c r="A1070" s="1114"/>
      <c r="B1070" s="1113" t="s">
        <v>3468</v>
      </c>
      <c r="C1070" s="1114"/>
      <c r="D1070" s="1113" t="s">
        <v>3469</v>
      </c>
      <c r="E1070" s="1113" t="s">
        <v>3066</v>
      </c>
      <c r="F1070" s="1106"/>
      <c r="G1070" s="1107"/>
      <c r="H1070" s="1115"/>
    </row>
    <row r="1071" spans="1:8" s="1116" customFormat="1" ht="15" x14ac:dyDescent="0.25">
      <c r="A1071" s="1114"/>
      <c r="B1071" s="1114"/>
      <c r="C1071" s="1113" t="s">
        <v>2684</v>
      </c>
      <c r="D1071" s="1113" t="s">
        <v>3470</v>
      </c>
      <c r="E1071" s="1113" t="s">
        <v>3066</v>
      </c>
      <c r="F1071" s="1106"/>
      <c r="G1071" s="1107"/>
      <c r="H1071" s="1115"/>
    </row>
    <row r="1072" spans="1:8" s="1116" customFormat="1" ht="15" x14ac:dyDescent="0.25">
      <c r="A1072" s="1114"/>
      <c r="B1072" s="1113" t="s">
        <v>3471</v>
      </c>
      <c r="C1072" s="1114"/>
      <c r="D1072" s="1113" t="s">
        <v>3472</v>
      </c>
      <c r="E1072" s="1113" t="s">
        <v>3066</v>
      </c>
      <c r="F1072" s="1106"/>
      <c r="G1072" s="1107"/>
      <c r="H1072" s="1115"/>
    </row>
    <row r="1073" spans="1:8" s="1116" customFormat="1" ht="15" x14ac:dyDescent="0.25">
      <c r="A1073" s="1114"/>
      <c r="B1073" s="1114"/>
      <c r="C1073" s="1113" t="s">
        <v>2684</v>
      </c>
      <c r="D1073" s="1113" t="s">
        <v>3473</v>
      </c>
      <c r="E1073" s="1113" t="s">
        <v>3066</v>
      </c>
      <c r="F1073" s="1106"/>
      <c r="G1073" s="1107"/>
      <c r="H1073" s="1115"/>
    </row>
    <row r="1074" spans="1:8" s="1116" customFormat="1" ht="15" x14ac:dyDescent="0.25">
      <c r="A1074" s="1114"/>
      <c r="B1074" s="1113" t="s">
        <v>3474</v>
      </c>
      <c r="C1074" s="1114"/>
      <c r="D1074" s="1113" t="s">
        <v>3475</v>
      </c>
      <c r="E1074" s="1113" t="s">
        <v>3066</v>
      </c>
      <c r="F1074" s="1106"/>
      <c r="G1074" s="1107"/>
      <c r="H1074" s="1115"/>
    </row>
    <row r="1075" spans="1:8" s="1116" customFormat="1" ht="15" x14ac:dyDescent="0.25">
      <c r="A1075" s="1114"/>
      <c r="B1075" s="1114"/>
      <c r="C1075" s="1113" t="s">
        <v>2684</v>
      </c>
      <c r="D1075" s="1113" t="s">
        <v>3476</v>
      </c>
      <c r="E1075" s="1113" t="s">
        <v>3066</v>
      </c>
      <c r="F1075" s="1106"/>
      <c r="G1075" s="1107"/>
      <c r="H1075" s="1115"/>
    </row>
    <row r="1076" spans="1:8" s="1116" customFormat="1" ht="15" x14ac:dyDescent="0.25">
      <c r="A1076" s="1114"/>
      <c r="B1076" s="1113" t="s">
        <v>3477</v>
      </c>
      <c r="C1076" s="1114"/>
      <c r="D1076" s="1113" t="s">
        <v>3478</v>
      </c>
      <c r="E1076" s="1113" t="s">
        <v>3066</v>
      </c>
      <c r="F1076" s="1106"/>
      <c r="G1076" s="1107"/>
      <c r="H1076" s="1115"/>
    </row>
    <row r="1077" spans="1:8" s="1116" customFormat="1" ht="15" x14ac:dyDescent="0.25">
      <c r="A1077" s="1114"/>
      <c r="B1077" s="1114"/>
      <c r="C1077" s="1113" t="s">
        <v>2684</v>
      </c>
      <c r="D1077" s="1113" t="s">
        <v>3479</v>
      </c>
      <c r="E1077" s="1113" t="s">
        <v>3066</v>
      </c>
      <c r="F1077" s="1106"/>
      <c r="G1077" s="1107"/>
      <c r="H1077" s="1115"/>
    </row>
    <row r="1078" spans="1:8" s="1116" customFormat="1" ht="15" x14ac:dyDescent="0.25">
      <c r="A1078" s="1114"/>
      <c r="B1078" s="1113" t="s">
        <v>3480</v>
      </c>
      <c r="C1078" s="1114"/>
      <c r="D1078" s="1113" t="s">
        <v>3481</v>
      </c>
      <c r="E1078" s="1113" t="s">
        <v>3066</v>
      </c>
      <c r="F1078" s="1106"/>
      <c r="G1078" s="1107"/>
      <c r="H1078" s="1115"/>
    </row>
    <row r="1079" spans="1:8" s="1116" customFormat="1" ht="15" x14ac:dyDescent="0.25">
      <c r="A1079" s="1114"/>
      <c r="B1079" s="1114"/>
      <c r="C1079" s="1113" t="s">
        <v>2684</v>
      </c>
      <c r="D1079" s="1113" t="s">
        <v>3482</v>
      </c>
      <c r="E1079" s="1113" t="s">
        <v>3066</v>
      </c>
      <c r="F1079" s="1106"/>
      <c r="G1079" s="1107"/>
      <c r="H1079" s="1115"/>
    </row>
    <row r="1080" spans="1:8" s="1116" customFormat="1" ht="15" x14ac:dyDescent="0.25">
      <c r="A1080" s="1114"/>
      <c r="B1080" s="1113" t="s">
        <v>3483</v>
      </c>
      <c r="C1080" s="1114"/>
      <c r="D1080" s="1113" t="s">
        <v>3484</v>
      </c>
      <c r="E1080" s="1113" t="s">
        <v>3066</v>
      </c>
      <c r="F1080" s="1106"/>
      <c r="G1080" s="1107"/>
      <c r="H1080" s="1115"/>
    </row>
    <row r="1081" spans="1:8" s="1116" customFormat="1" ht="15" x14ac:dyDescent="0.25">
      <c r="A1081" s="1114"/>
      <c r="B1081" s="1114"/>
      <c r="C1081" s="1113" t="s">
        <v>2684</v>
      </c>
      <c r="D1081" s="1113" t="s">
        <v>3485</v>
      </c>
      <c r="E1081" s="1113" t="s">
        <v>3066</v>
      </c>
      <c r="F1081" s="1106"/>
      <c r="G1081" s="1107"/>
      <c r="H1081" s="1115"/>
    </row>
    <row r="1082" spans="1:8" s="1116" customFormat="1" ht="15" x14ac:dyDescent="0.25">
      <c r="A1082" s="1114"/>
      <c r="B1082" s="1114"/>
      <c r="C1082" s="1113"/>
      <c r="D1082" s="1113"/>
      <c r="E1082" s="1113"/>
      <c r="F1082" s="1106"/>
      <c r="G1082" s="1107"/>
      <c r="H1082" s="1115"/>
    </row>
    <row r="1083" spans="1:8" s="1116" customFormat="1" ht="15" x14ac:dyDescent="0.25">
      <c r="A1083" s="1113" t="s">
        <v>2670</v>
      </c>
      <c r="B1083" s="1113"/>
      <c r="C1083" s="1113"/>
      <c r="D1083" s="1098" t="s">
        <v>2642</v>
      </c>
      <c r="E1083" s="1114">
        <v>20</v>
      </c>
      <c r="F1083" s="1106"/>
      <c r="G1083" s="1107"/>
      <c r="H1083" s="1115"/>
    </row>
    <row r="1084" spans="1:8" s="1116" customFormat="1" ht="15" x14ac:dyDescent="0.25">
      <c r="A1084" s="1113" t="s">
        <v>2671</v>
      </c>
      <c r="B1084" s="1113"/>
      <c r="C1084" s="1113"/>
      <c r="D1084" s="1112" t="s">
        <v>3486</v>
      </c>
      <c r="E1084" s="1114"/>
      <c r="F1084" s="1106"/>
      <c r="G1084" s="1107"/>
      <c r="H1084" s="1115"/>
    </row>
    <row r="1085" spans="1:8" s="1116" customFormat="1" ht="15" x14ac:dyDescent="0.25">
      <c r="A1085" s="1112" t="s">
        <v>2672</v>
      </c>
      <c r="B1085" s="1112" t="s">
        <v>2673</v>
      </c>
      <c r="C1085" s="1112" t="s">
        <v>2674</v>
      </c>
      <c r="D1085" s="1104" t="s">
        <v>3487</v>
      </c>
      <c r="E1085" s="1114"/>
      <c r="F1085" s="1106"/>
      <c r="G1085" s="1107"/>
      <c r="H1085" s="1115"/>
    </row>
    <row r="1086" spans="1:8" s="1116" customFormat="1" ht="15" x14ac:dyDescent="0.25">
      <c r="A1086" s="1113" t="s">
        <v>2675</v>
      </c>
      <c r="B1086" s="1113" t="s">
        <v>2676</v>
      </c>
      <c r="C1086" s="1113" t="s">
        <v>2675</v>
      </c>
      <c r="D1086" s="1113" t="s">
        <v>2649</v>
      </c>
      <c r="E1086" s="1113" t="s">
        <v>2677</v>
      </c>
      <c r="F1086" s="1106"/>
      <c r="G1086" s="1107"/>
      <c r="H1086" s="1115"/>
    </row>
    <row r="1087" spans="1:8" s="1116" customFormat="1" ht="15" x14ac:dyDescent="0.25">
      <c r="A1087" s="1114"/>
      <c r="B1087" s="1113" t="s">
        <v>3488</v>
      </c>
      <c r="C1087" s="1114"/>
      <c r="D1087" s="1113" t="s">
        <v>3489</v>
      </c>
      <c r="E1087" s="1113" t="s">
        <v>3066</v>
      </c>
      <c r="F1087" s="1106"/>
      <c r="G1087" s="1107"/>
      <c r="H1087" s="1115"/>
    </row>
    <row r="1088" spans="1:8" s="1116" customFormat="1" ht="15" x14ac:dyDescent="0.25">
      <c r="A1088" s="1114"/>
      <c r="B1088" s="1114"/>
      <c r="C1088" s="1113" t="s">
        <v>2684</v>
      </c>
      <c r="D1088" s="1113" t="s">
        <v>3490</v>
      </c>
      <c r="E1088" s="1113" t="s">
        <v>3066</v>
      </c>
      <c r="F1088" s="1106"/>
      <c r="G1088" s="1107"/>
      <c r="H1088" s="1115"/>
    </row>
    <row r="1089" spans="1:8" s="1116" customFormat="1" ht="15" x14ac:dyDescent="0.25">
      <c r="A1089" s="1114"/>
      <c r="B1089" s="1113" t="s">
        <v>3491</v>
      </c>
      <c r="C1089" s="1114"/>
      <c r="D1089" s="1113" t="s">
        <v>3492</v>
      </c>
      <c r="E1089" s="1113" t="s">
        <v>3066</v>
      </c>
      <c r="F1089" s="1106"/>
      <c r="G1089" s="1107"/>
      <c r="H1089" s="1115"/>
    </row>
    <row r="1090" spans="1:8" s="1116" customFormat="1" ht="15" x14ac:dyDescent="0.25">
      <c r="A1090" s="1114"/>
      <c r="B1090" s="1114"/>
      <c r="C1090" s="1113" t="s">
        <v>2684</v>
      </c>
      <c r="D1090" s="1113" t="s">
        <v>3493</v>
      </c>
      <c r="E1090" s="1113" t="s">
        <v>3066</v>
      </c>
      <c r="F1090" s="1106"/>
      <c r="G1090" s="1107"/>
      <c r="H1090" s="1115"/>
    </row>
    <row r="1091" spans="1:8" s="1116" customFormat="1" ht="15" x14ac:dyDescent="0.25">
      <c r="A1091" s="1114"/>
      <c r="B1091" s="1113" t="s">
        <v>3494</v>
      </c>
      <c r="C1091" s="1114"/>
      <c r="D1091" s="1113" t="s">
        <v>3495</v>
      </c>
      <c r="E1091" s="1113" t="s">
        <v>3066</v>
      </c>
      <c r="F1091" s="1106"/>
      <c r="G1091" s="1107"/>
      <c r="H1091" s="1115"/>
    </row>
    <row r="1092" spans="1:8" s="1116" customFormat="1" ht="15" x14ac:dyDescent="0.25">
      <c r="A1092" s="1114"/>
      <c r="B1092" s="1114"/>
      <c r="C1092" s="1113" t="s">
        <v>2684</v>
      </c>
      <c r="D1092" s="1113" t="s">
        <v>3496</v>
      </c>
      <c r="E1092" s="1113" t="s">
        <v>3066</v>
      </c>
      <c r="F1092" s="1106"/>
      <c r="G1092" s="1107"/>
      <c r="H1092" s="1115"/>
    </row>
    <row r="1093" spans="1:8" s="1116" customFormat="1" ht="15" x14ac:dyDescent="0.25">
      <c r="A1093" s="1114"/>
      <c r="B1093" s="1113" t="s">
        <v>3497</v>
      </c>
      <c r="C1093" s="1114"/>
      <c r="D1093" s="1113" t="s">
        <v>3498</v>
      </c>
      <c r="E1093" s="1113" t="s">
        <v>3066</v>
      </c>
      <c r="F1093" s="1106"/>
      <c r="G1093" s="1107"/>
      <c r="H1093" s="1115"/>
    </row>
    <row r="1094" spans="1:8" s="1116" customFormat="1" ht="15" x14ac:dyDescent="0.25">
      <c r="A1094" s="1114"/>
      <c r="B1094" s="1114"/>
      <c r="C1094" s="1113" t="s">
        <v>2684</v>
      </c>
      <c r="D1094" s="1113" t="s">
        <v>3499</v>
      </c>
      <c r="E1094" s="1113" t="s">
        <v>3066</v>
      </c>
      <c r="F1094" s="1106"/>
      <c r="G1094" s="1107"/>
      <c r="H1094" s="1115"/>
    </row>
    <row r="1095" spans="1:8" s="1116" customFormat="1" ht="15" x14ac:dyDescent="0.25">
      <c r="A1095" s="1114"/>
      <c r="B1095" s="1113" t="s">
        <v>3500</v>
      </c>
      <c r="C1095" s="1114"/>
      <c r="D1095" s="1113" t="s">
        <v>3501</v>
      </c>
      <c r="E1095" s="1113" t="s">
        <v>3066</v>
      </c>
      <c r="F1095" s="1106"/>
      <c r="G1095" s="1107"/>
      <c r="H1095" s="1115"/>
    </row>
    <row r="1096" spans="1:8" s="1116" customFormat="1" ht="15" x14ac:dyDescent="0.25">
      <c r="A1096" s="1114"/>
      <c r="B1096" s="1114"/>
      <c r="C1096" s="1113" t="s">
        <v>2684</v>
      </c>
      <c r="D1096" s="1113" t="s">
        <v>3502</v>
      </c>
      <c r="E1096" s="1113" t="s">
        <v>3066</v>
      </c>
      <c r="F1096" s="1106"/>
      <c r="G1096" s="1107"/>
      <c r="H1096" s="1115"/>
    </row>
    <row r="1097" spans="1:8" s="1116" customFormat="1" ht="15" x14ac:dyDescent="0.25">
      <c r="A1097" s="1114"/>
      <c r="B1097" s="1114"/>
      <c r="C1097" s="1113"/>
      <c r="D1097" s="1113"/>
      <c r="E1097" s="1113"/>
      <c r="F1097" s="1106"/>
      <c r="G1097" s="1107"/>
      <c r="H1097" s="1115"/>
    </row>
    <row r="1098" spans="1:8" s="1116" customFormat="1" ht="15.75" thickBot="1" x14ac:dyDescent="0.3">
      <c r="A1098" s="1113" t="s">
        <v>2686</v>
      </c>
      <c r="B1098" s="1113" t="s">
        <v>2687</v>
      </c>
      <c r="C1098" s="1113" t="s">
        <v>2686</v>
      </c>
      <c r="D1098" s="1113" t="s">
        <v>2688</v>
      </c>
      <c r="E1098" s="1113" t="s">
        <v>2689</v>
      </c>
      <c r="F1098" s="1106"/>
      <c r="G1098" s="1107"/>
      <c r="H1098" s="1115"/>
    </row>
    <row r="1099" spans="1:8" s="1116" customFormat="1" ht="16.5" thickBot="1" x14ac:dyDescent="0.3">
      <c r="A1099" s="1117" t="s">
        <v>3503</v>
      </c>
      <c r="B1099" s="1118"/>
      <c r="C1099" s="1118" t="s">
        <v>3504</v>
      </c>
      <c r="D1099" s="1125"/>
      <c r="E1099" s="1126"/>
      <c r="F1099" s="1120"/>
      <c r="G1099" s="1121"/>
      <c r="H1099" s="1115"/>
    </row>
    <row r="1100" spans="1:8" s="1116" customFormat="1" ht="15" x14ac:dyDescent="0.25">
      <c r="A1100" s="1113"/>
      <c r="B1100" s="1113"/>
      <c r="C1100" s="1113"/>
      <c r="D1100" s="1113"/>
      <c r="E1100" s="1113"/>
      <c r="F1100" s="1106"/>
      <c r="G1100" s="1107"/>
      <c r="H1100" s="1115"/>
    </row>
    <row r="1101" spans="1:8" s="1109" customFormat="1" ht="14.25" x14ac:dyDescent="0.2">
      <c r="A1101" s="1112" t="s">
        <v>3505</v>
      </c>
      <c r="B1101" s="1104"/>
      <c r="C1101" s="1104"/>
      <c r="D1101" s="1112" t="s">
        <v>3506</v>
      </c>
      <c r="E1101" s="1112" t="s">
        <v>3066</v>
      </c>
      <c r="F1101" s="1106"/>
      <c r="G1101" s="1107"/>
      <c r="H1101" s="1108"/>
    </row>
    <row r="1102" spans="1:8" s="1116" customFormat="1" ht="15" x14ac:dyDescent="0.25">
      <c r="A1102" s="1114"/>
      <c r="B1102" s="1113" t="s">
        <v>3507</v>
      </c>
      <c r="C1102" s="1114"/>
      <c r="D1102" s="1113" t="s">
        <v>3506</v>
      </c>
      <c r="E1102" s="1113" t="s">
        <v>3066</v>
      </c>
      <c r="F1102" s="1106"/>
      <c r="G1102" s="1107"/>
      <c r="H1102" s="1115"/>
    </row>
    <row r="1103" spans="1:8" s="1116" customFormat="1" ht="15" x14ac:dyDescent="0.25">
      <c r="A1103" s="1114"/>
      <c r="B1103" s="1114"/>
      <c r="C1103" s="1113" t="s">
        <v>2684</v>
      </c>
      <c r="D1103" s="1113" t="s">
        <v>3508</v>
      </c>
      <c r="E1103" s="1113" t="s">
        <v>3066</v>
      </c>
      <c r="F1103" s="1106"/>
      <c r="G1103" s="1107"/>
      <c r="H1103" s="1115"/>
    </row>
    <row r="1104" spans="1:8" s="1116" customFormat="1" ht="15" x14ac:dyDescent="0.25">
      <c r="A1104" s="1113"/>
      <c r="B1104" s="1113"/>
      <c r="C1104" s="1113"/>
      <c r="D1104" s="1113"/>
      <c r="E1104" s="1113"/>
      <c r="F1104" s="1106"/>
      <c r="G1104" s="1107"/>
      <c r="H1104" s="1115"/>
    </row>
    <row r="1105" spans="1:8" s="1116" customFormat="1" ht="15" x14ac:dyDescent="0.25">
      <c r="A1105" s="1113" t="s">
        <v>2686</v>
      </c>
      <c r="B1105" s="1113" t="s">
        <v>2687</v>
      </c>
      <c r="C1105" s="1113" t="s">
        <v>2686</v>
      </c>
      <c r="D1105" s="1113" t="s">
        <v>2688</v>
      </c>
      <c r="E1105" s="1113" t="s">
        <v>2689</v>
      </c>
      <c r="F1105" s="1106"/>
      <c r="G1105" s="1107"/>
      <c r="H1105" s="1115"/>
    </row>
    <row r="1106" spans="1:8" s="1109" customFormat="1" ht="14.25" x14ac:dyDescent="0.2">
      <c r="A1106" s="1112" t="s">
        <v>3509</v>
      </c>
      <c r="B1106" s="1112"/>
      <c r="C1106" s="1112"/>
      <c r="D1106" s="1112" t="s">
        <v>3510</v>
      </c>
      <c r="E1106" s="1112" t="s">
        <v>3066</v>
      </c>
      <c r="F1106" s="1106"/>
      <c r="G1106" s="1107"/>
      <c r="H1106" s="1108"/>
    </row>
    <row r="1107" spans="1:8" s="1116" customFormat="1" ht="15" x14ac:dyDescent="0.25">
      <c r="A1107" s="1114"/>
      <c r="B1107" s="1113" t="s">
        <v>3511</v>
      </c>
      <c r="C1107" s="1114"/>
      <c r="D1107" s="1113" t="s">
        <v>3510</v>
      </c>
      <c r="E1107" s="1113" t="s">
        <v>3066</v>
      </c>
      <c r="F1107" s="1106"/>
      <c r="G1107" s="1107"/>
      <c r="H1107" s="1115"/>
    </row>
    <row r="1108" spans="1:8" s="1116" customFormat="1" ht="15" x14ac:dyDescent="0.25">
      <c r="A1108" s="1114"/>
      <c r="B1108" s="1114"/>
      <c r="C1108" s="1113" t="s">
        <v>2684</v>
      </c>
      <c r="D1108" s="1113" t="s">
        <v>3512</v>
      </c>
      <c r="E1108" s="1113" t="s">
        <v>3066</v>
      </c>
      <c r="F1108" s="1106"/>
      <c r="G1108" s="1107"/>
      <c r="H1108" s="1115"/>
    </row>
    <row r="1109" spans="1:8" s="1116" customFormat="1" ht="15" x14ac:dyDescent="0.25">
      <c r="A1109" s="1114"/>
      <c r="B1109" s="1114"/>
      <c r="C1109" s="1113"/>
      <c r="D1109" s="1113"/>
      <c r="E1109" s="1113"/>
      <c r="F1109" s="1106"/>
      <c r="G1109" s="1107"/>
      <c r="H1109" s="1115"/>
    </row>
    <row r="1110" spans="1:8" s="1116" customFormat="1" ht="15" x14ac:dyDescent="0.25">
      <c r="A1110" s="1113" t="s">
        <v>2686</v>
      </c>
      <c r="B1110" s="1113" t="s">
        <v>2687</v>
      </c>
      <c r="C1110" s="1113" t="s">
        <v>2686</v>
      </c>
      <c r="D1110" s="1113" t="s">
        <v>2688</v>
      </c>
      <c r="E1110" s="1113" t="s">
        <v>2689</v>
      </c>
      <c r="F1110" s="1106"/>
      <c r="G1110" s="1107"/>
      <c r="H1110" s="1115"/>
    </row>
    <row r="1111" spans="1:8" s="1109" customFormat="1" ht="14.25" x14ac:dyDescent="0.2">
      <c r="A1111" s="1112" t="s">
        <v>3513</v>
      </c>
      <c r="B1111" s="1104"/>
      <c r="C1111" s="1104"/>
      <c r="D1111" s="1112" t="s">
        <v>3514</v>
      </c>
      <c r="E1111" s="1112" t="s">
        <v>3066</v>
      </c>
      <c r="F1111" s="1106"/>
      <c r="G1111" s="1107"/>
      <c r="H1111" s="1108"/>
    </row>
    <row r="1112" spans="1:8" s="1116" customFormat="1" ht="15" x14ac:dyDescent="0.25">
      <c r="A1112" s="1114"/>
      <c r="B1112" s="1113" t="s">
        <v>3515</v>
      </c>
      <c r="C1112" s="1114"/>
      <c r="D1112" s="1113" t="s">
        <v>3514</v>
      </c>
      <c r="E1112" s="1113" t="s">
        <v>3066</v>
      </c>
      <c r="F1112" s="1106"/>
      <c r="G1112" s="1107"/>
      <c r="H1112" s="1115"/>
    </row>
    <row r="1113" spans="1:8" s="1116" customFormat="1" ht="15" x14ac:dyDescent="0.25">
      <c r="A1113" s="1114"/>
      <c r="B1113" s="1114"/>
      <c r="C1113" s="1113" t="s">
        <v>2721</v>
      </c>
      <c r="D1113" s="1113" t="s">
        <v>3516</v>
      </c>
      <c r="E1113" s="1113" t="s">
        <v>3066</v>
      </c>
      <c r="F1113" s="1106"/>
      <c r="G1113" s="1107"/>
      <c r="H1113" s="1115"/>
    </row>
    <row r="1114" spans="1:8" s="1116" customFormat="1" ht="15" x14ac:dyDescent="0.25">
      <c r="A1114" s="1114"/>
      <c r="B1114" s="1114"/>
      <c r="C1114" s="1113" t="s">
        <v>2712</v>
      </c>
      <c r="D1114" s="1113" t="s">
        <v>3517</v>
      </c>
      <c r="E1114" s="1113" t="s">
        <v>3066</v>
      </c>
      <c r="F1114" s="1106"/>
      <c r="G1114" s="1107"/>
      <c r="H1114" s="1115"/>
    </row>
    <row r="1116" spans="1:8" s="1116" customFormat="1" ht="15" x14ac:dyDescent="0.25">
      <c r="A1116" s="1113" t="s">
        <v>2686</v>
      </c>
      <c r="B1116" s="1113" t="s">
        <v>2687</v>
      </c>
      <c r="C1116" s="1113" t="s">
        <v>2686</v>
      </c>
      <c r="D1116" s="1113" t="s">
        <v>2688</v>
      </c>
      <c r="E1116" s="1113" t="s">
        <v>2689</v>
      </c>
      <c r="F1116" s="1106"/>
      <c r="G1116" s="1107"/>
      <c r="H1116" s="1115"/>
    </row>
    <row r="1117" spans="1:8" ht="14.25" x14ac:dyDescent="0.2">
      <c r="A1117" s="1112" t="s">
        <v>3518</v>
      </c>
      <c r="B1117" s="1112"/>
      <c r="C1117" s="1112"/>
      <c r="D1117" s="1112" t="s">
        <v>3519</v>
      </c>
      <c r="E1117" s="1112" t="s">
        <v>3066</v>
      </c>
    </row>
    <row r="1118" spans="1:8" ht="15" x14ac:dyDescent="0.25">
      <c r="A1118" s="1114"/>
      <c r="B1118" s="1113" t="s">
        <v>3520</v>
      </c>
      <c r="C1118" s="1114"/>
      <c r="D1118" s="1113" t="s">
        <v>3519</v>
      </c>
      <c r="E1118" s="1113" t="s">
        <v>3066</v>
      </c>
    </row>
    <row r="1119" spans="1:8" ht="15" x14ac:dyDescent="0.25">
      <c r="A1119" s="1114"/>
      <c r="B1119" s="1114"/>
      <c r="C1119" s="1113" t="s">
        <v>2684</v>
      </c>
      <c r="D1119" s="1113" t="s">
        <v>3521</v>
      </c>
      <c r="E1119" s="1113" t="s">
        <v>3066</v>
      </c>
    </row>
    <row r="1121" spans="1:8" s="1116" customFormat="1" ht="15.75" thickBot="1" x14ac:dyDescent="0.3">
      <c r="A1121" s="1113" t="s">
        <v>2686</v>
      </c>
      <c r="B1121" s="1113" t="s">
        <v>2687</v>
      </c>
      <c r="C1121" s="1113" t="s">
        <v>2686</v>
      </c>
      <c r="D1121" s="1113" t="s">
        <v>2688</v>
      </c>
      <c r="E1121" s="1113" t="s">
        <v>2689</v>
      </c>
      <c r="F1121" s="1106"/>
      <c r="G1121" s="1107"/>
      <c r="H1121" s="1115"/>
    </row>
    <row r="1122" spans="1:8" s="1116" customFormat="1" ht="16.5" thickBot="1" x14ac:dyDescent="0.3">
      <c r="A1122" s="1117" t="s">
        <v>3522</v>
      </c>
      <c r="B1122" s="1118"/>
      <c r="C1122" s="1118" t="s">
        <v>3523</v>
      </c>
      <c r="D1122" s="1125"/>
      <c r="E1122" s="1126"/>
      <c r="F1122" s="1120"/>
      <c r="G1122" s="1121"/>
      <c r="H1122" s="1115"/>
    </row>
    <row r="1123" spans="1:8" s="1116" customFormat="1" ht="15" x14ac:dyDescent="0.25">
      <c r="A1123" s="1113"/>
      <c r="B1123" s="1113"/>
      <c r="C1123" s="1113"/>
      <c r="D1123" s="1113"/>
      <c r="E1123" s="1113"/>
      <c r="F1123" s="1106"/>
      <c r="G1123" s="1107"/>
      <c r="H1123" s="1115"/>
    </row>
    <row r="1124" spans="1:8" s="1109" customFormat="1" ht="14.25" x14ac:dyDescent="0.2">
      <c r="A1124" s="1112" t="s">
        <v>3524</v>
      </c>
      <c r="B1124" s="1104"/>
      <c r="C1124" s="1104"/>
      <c r="D1124" s="1112" t="s">
        <v>3525</v>
      </c>
      <c r="E1124" s="1112" t="s">
        <v>3066</v>
      </c>
      <c r="F1124" s="1106"/>
      <c r="G1124" s="1107"/>
      <c r="H1124" s="1108"/>
    </row>
    <row r="1125" spans="1:8" s="1116" customFormat="1" ht="15" x14ac:dyDescent="0.25">
      <c r="A1125" s="1114"/>
      <c r="B1125" s="1113" t="s">
        <v>3526</v>
      </c>
      <c r="C1125" s="1114"/>
      <c r="D1125" s="1113" t="s">
        <v>3525</v>
      </c>
      <c r="E1125" s="1113" t="s">
        <v>3066</v>
      </c>
      <c r="F1125" s="1106"/>
      <c r="G1125" s="1107"/>
      <c r="H1125" s="1115"/>
    </row>
    <row r="1126" spans="1:8" s="1116" customFormat="1" ht="15" x14ac:dyDescent="0.25">
      <c r="A1126" s="1114"/>
      <c r="B1126" s="1114"/>
      <c r="C1126" s="1113" t="s">
        <v>2684</v>
      </c>
      <c r="D1126" s="1113" t="s">
        <v>3527</v>
      </c>
      <c r="E1126" s="1113" t="s">
        <v>3066</v>
      </c>
      <c r="F1126" s="1106"/>
      <c r="G1126" s="1107"/>
      <c r="H1126" s="1115"/>
    </row>
    <row r="1127" spans="1:8" s="1116" customFormat="1" ht="15" x14ac:dyDescent="0.25">
      <c r="A1127" s="1114"/>
      <c r="B1127" s="1114"/>
      <c r="C1127" s="1114"/>
      <c r="D1127" s="1114"/>
      <c r="E1127" s="1114"/>
      <c r="F1127" s="1106"/>
      <c r="G1127" s="1107"/>
      <c r="H1127" s="1115"/>
    </row>
    <row r="1128" spans="1:8" s="1116" customFormat="1" ht="15" x14ac:dyDescent="0.25">
      <c r="A1128" s="1113" t="s">
        <v>2686</v>
      </c>
      <c r="B1128" s="1113" t="s">
        <v>2687</v>
      </c>
      <c r="C1128" s="1113" t="s">
        <v>2686</v>
      </c>
      <c r="D1128" s="1113" t="s">
        <v>2688</v>
      </c>
      <c r="E1128" s="1113" t="s">
        <v>2689</v>
      </c>
      <c r="F1128" s="1106"/>
      <c r="G1128" s="1107"/>
      <c r="H1128" s="1115"/>
    </row>
    <row r="1129" spans="1:8" s="1109" customFormat="1" ht="14.25" x14ac:dyDescent="0.2">
      <c r="A1129" s="1112" t="s">
        <v>3528</v>
      </c>
      <c r="B1129" s="1104"/>
      <c r="C1129" s="1104"/>
      <c r="D1129" s="1112" t="s">
        <v>3529</v>
      </c>
      <c r="E1129" s="1112" t="s">
        <v>3066</v>
      </c>
      <c r="F1129" s="1106"/>
      <c r="G1129" s="1107"/>
      <c r="H1129" s="1108"/>
    </row>
    <row r="1130" spans="1:8" s="1116" customFormat="1" ht="15" x14ac:dyDescent="0.25">
      <c r="A1130" s="1114"/>
      <c r="B1130" s="1113" t="s">
        <v>3530</v>
      </c>
      <c r="C1130" s="1114"/>
      <c r="D1130" s="1113" t="s">
        <v>3529</v>
      </c>
      <c r="E1130" s="1113" t="s">
        <v>3066</v>
      </c>
      <c r="F1130" s="1106"/>
      <c r="G1130" s="1107"/>
      <c r="H1130" s="1115"/>
    </row>
    <row r="1131" spans="1:8" s="1116" customFormat="1" ht="15" x14ac:dyDescent="0.25">
      <c r="A1131" s="1114"/>
      <c r="B1131" s="1114"/>
      <c r="C1131" s="1113" t="s">
        <v>2684</v>
      </c>
      <c r="D1131" s="1113" t="s">
        <v>3531</v>
      </c>
      <c r="E1131" s="1113" t="s">
        <v>3066</v>
      </c>
      <c r="F1131" s="1106"/>
      <c r="G1131" s="1107"/>
      <c r="H1131" s="1115"/>
    </row>
    <row r="1132" spans="1:8" s="1116" customFormat="1" ht="15" x14ac:dyDescent="0.25">
      <c r="A1132" s="1114"/>
      <c r="B1132" s="1114"/>
      <c r="C1132" s="1113"/>
      <c r="D1132" s="1113"/>
      <c r="E1132" s="1113"/>
      <c r="F1132" s="1106"/>
      <c r="G1132" s="1107"/>
      <c r="H1132" s="1115"/>
    </row>
    <row r="1133" spans="1:8" s="1116" customFormat="1" ht="15" x14ac:dyDescent="0.25">
      <c r="A1133" s="1113" t="s">
        <v>2686</v>
      </c>
      <c r="B1133" s="1113" t="s">
        <v>2687</v>
      </c>
      <c r="C1133" s="1113" t="s">
        <v>2686</v>
      </c>
      <c r="D1133" s="1113" t="s">
        <v>2688</v>
      </c>
      <c r="E1133" s="1113" t="s">
        <v>2689</v>
      </c>
      <c r="F1133" s="1106"/>
      <c r="G1133" s="1107"/>
      <c r="H1133" s="1115"/>
    </row>
    <row r="1134" spans="1:8" s="1109" customFormat="1" ht="14.25" x14ac:dyDescent="0.2">
      <c r="A1134" s="1112" t="s">
        <v>3532</v>
      </c>
      <c r="B1134" s="1104"/>
      <c r="C1134" s="1104"/>
      <c r="D1134" s="1112" t="s">
        <v>3533</v>
      </c>
      <c r="E1134" s="1112" t="s">
        <v>3066</v>
      </c>
      <c r="F1134" s="1106"/>
      <c r="G1134" s="1107"/>
      <c r="H1134" s="1108"/>
    </row>
    <row r="1135" spans="1:8" s="1116" customFormat="1" ht="15" x14ac:dyDescent="0.25">
      <c r="A1135" s="1114"/>
      <c r="B1135" s="1113" t="s">
        <v>3534</v>
      </c>
      <c r="C1135" s="1114"/>
      <c r="D1135" s="1113" t="s">
        <v>3533</v>
      </c>
      <c r="E1135" s="1113" t="s">
        <v>3066</v>
      </c>
      <c r="F1135" s="1106"/>
      <c r="G1135" s="1107"/>
      <c r="H1135" s="1115"/>
    </row>
    <row r="1136" spans="1:8" s="1116" customFormat="1" ht="15" x14ac:dyDescent="0.25">
      <c r="A1136" s="1114"/>
      <c r="B1136" s="1114"/>
      <c r="C1136" s="1113" t="s">
        <v>2684</v>
      </c>
      <c r="D1136" s="1113" t="s">
        <v>3535</v>
      </c>
      <c r="E1136" s="1113" t="s">
        <v>3066</v>
      </c>
      <c r="F1136" s="1106"/>
      <c r="G1136" s="1107"/>
      <c r="H1136" s="1115"/>
    </row>
    <row r="1137" spans="1:8" s="1116" customFormat="1" ht="15" x14ac:dyDescent="0.25">
      <c r="A1137" s="1114"/>
      <c r="B1137" s="1114"/>
      <c r="C1137" s="1114"/>
      <c r="D1137" s="1114"/>
      <c r="E1137" s="1114"/>
      <c r="F1137" s="1106"/>
      <c r="G1137" s="1107"/>
      <c r="H1137" s="1115"/>
    </row>
    <row r="1138" spans="1:8" s="1116" customFormat="1" ht="15" x14ac:dyDescent="0.25">
      <c r="A1138" s="1113" t="s">
        <v>2686</v>
      </c>
      <c r="B1138" s="1113" t="s">
        <v>2687</v>
      </c>
      <c r="C1138" s="1113" t="s">
        <v>2686</v>
      </c>
      <c r="D1138" s="1113" t="s">
        <v>2688</v>
      </c>
      <c r="E1138" s="1113" t="s">
        <v>2689</v>
      </c>
      <c r="F1138" s="1106"/>
      <c r="G1138" s="1107"/>
      <c r="H1138" s="1115"/>
    </row>
    <row r="1139" spans="1:8" s="1109" customFormat="1" ht="14.25" x14ac:dyDescent="0.2">
      <c r="A1139" s="1112" t="s">
        <v>3536</v>
      </c>
      <c r="B1139" s="1104"/>
      <c r="C1139" s="1104"/>
      <c r="D1139" s="1112" t="s">
        <v>3537</v>
      </c>
      <c r="E1139" s="1112" t="s">
        <v>3066</v>
      </c>
      <c r="F1139" s="1106"/>
      <c r="G1139" s="1107"/>
      <c r="H1139" s="1108"/>
    </row>
    <row r="1140" spans="1:8" s="1116" customFormat="1" ht="15" x14ac:dyDescent="0.25">
      <c r="A1140" s="1114"/>
      <c r="B1140" s="1113" t="s">
        <v>3538</v>
      </c>
      <c r="C1140" s="1114"/>
      <c r="D1140" s="1113" t="s">
        <v>3537</v>
      </c>
      <c r="E1140" s="1113" t="s">
        <v>3066</v>
      </c>
      <c r="F1140" s="1106"/>
      <c r="G1140" s="1107"/>
      <c r="H1140" s="1115"/>
    </row>
    <row r="1141" spans="1:8" s="1116" customFormat="1" ht="15" x14ac:dyDescent="0.25">
      <c r="A1141" s="1114"/>
      <c r="B1141" s="1114"/>
      <c r="C1141" s="1113" t="s">
        <v>2684</v>
      </c>
      <c r="D1141" s="1113" t="s">
        <v>3539</v>
      </c>
      <c r="E1141" s="1113" t="s">
        <v>3066</v>
      </c>
      <c r="F1141" s="1106"/>
      <c r="G1141" s="1107"/>
      <c r="H1141" s="1115"/>
    </row>
    <row r="1142" spans="1:8" s="1116" customFormat="1" ht="15" x14ac:dyDescent="0.25">
      <c r="A1142" s="1114"/>
      <c r="B1142" s="1114"/>
      <c r="C1142" s="1114"/>
      <c r="D1142" s="1114"/>
      <c r="E1142" s="1114"/>
      <c r="F1142" s="1106"/>
      <c r="G1142" s="1107"/>
      <c r="H1142" s="1115"/>
    </row>
    <row r="1143" spans="1:8" s="1116" customFormat="1" ht="15" x14ac:dyDescent="0.25">
      <c r="A1143" s="1113" t="s">
        <v>2670</v>
      </c>
      <c r="B1143" s="1113"/>
      <c r="C1143" s="1113"/>
      <c r="D1143" s="1098" t="s">
        <v>2642</v>
      </c>
      <c r="E1143" s="1114">
        <v>21</v>
      </c>
      <c r="F1143" s="1106"/>
      <c r="G1143" s="1107"/>
      <c r="H1143" s="1115"/>
    </row>
    <row r="1144" spans="1:8" s="1116" customFormat="1" ht="15" x14ac:dyDescent="0.25">
      <c r="A1144" s="1113" t="s">
        <v>2671</v>
      </c>
      <c r="B1144" s="1113"/>
      <c r="C1144" s="1113"/>
      <c r="D1144" s="1112" t="s">
        <v>3486</v>
      </c>
      <c r="E1144" s="1114"/>
      <c r="F1144" s="1106"/>
      <c r="G1144" s="1107"/>
      <c r="H1144" s="1115"/>
    </row>
    <row r="1145" spans="1:8" s="1116" customFormat="1" ht="15" x14ac:dyDescent="0.25">
      <c r="A1145" s="1112" t="s">
        <v>2672</v>
      </c>
      <c r="B1145" s="1112" t="s">
        <v>2673</v>
      </c>
      <c r="C1145" s="1112" t="s">
        <v>2674</v>
      </c>
      <c r="D1145" s="1104" t="s">
        <v>3487</v>
      </c>
      <c r="E1145" s="1114"/>
      <c r="F1145" s="1106"/>
      <c r="G1145" s="1107"/>
      <c r="H1145" s="1115"/>
    </row>
    <row r="1146" spans="1:8" s="1116" customFormat="1" ht="15" x14ac:dyDescent="0.25">
      <c r="A1146" s="1113" t="s">
        <v>2675</v>
      </c>
      <c r="B1146" s="1113" t="s">
        <v>2676</v>
      </c>
      <c r="C1146" s="1113" t="s">
        <v>2675</v>
      </c>
      <c r="D1146" s="1113" t="s">
        <v>2649</v>
      </c>
      <c r="E1146" s="1113" t="s">
        <v>2677</v>
      </c>
      <c r="F1146" s="1106"/>
      <c r="G1146" s="1107"/>
      <c r="H1146" s="1115"/>
    </row>
    <row r="1147" spans="1:8" s="1109" customFormat="1" ht="14.25" x14ac:dyDescent="0.2">
      <c r="A1147" s="1112" t="s">
        <v>3540</v>
      </c>
      <c r="B1147" s="1104"/>
      <c r="C1147" s="1104"/>
      <c r="D1147" s="1112" t="s">
        <v>3541</v>
      </c>
      <c r="E1147" s="1112" t="s">
        <v>3066</v>
      </c>
      <c r="F1147" s="1106"/>
      <c r="G1147" s="1107"/>
      <c r="H1147" s="1108"/>
    </row>
    <row r="1148" spans="1:8" s="1116" customFormat="1" ht="15" x14ac:dyDescent="0.25">
      <c r="A1148" s="1114"/>
      <c r="B1148" s="1113" t="s">
        <v>3542</v>
      </c>
      <c r="C1148" s="1114"/>
      <c r="D1148" s="1113" t="s">
        <v>3541</v>
      </c>
      <c r="E1148" s="1113" t="s">
        <v>3066</v>
      </c>
      <c r="F1148" s="1106"/>
      <c r="G1148" s="1107"/>
      <c r="H1148" s="1115"/>
    </row>
    <row r="1149" spans="1:8" s="1116" customFormat="1" ht="15" x14ac:dyDescent="0.25">
      <c r="A1149" s="1114"/>
      <c r="B1149" s="1114"/>
      <c r="C1149" s="1113" t="s">
        <v>2684</v>
      </c>
      <c r="D1149" s="1113" t="s">
        <v>3543</v>
      </c>
      <c r="E1149" s="1113" t="s">
        <v>3066</v>
      </c>
      <c r="F1149" s="1106"/>
      <c r="G1149" s="1107"/>
      <c r="H1149" s="1115"/>
    </row>
    <row r="1150" spans="1:8" s="1116" customFormat="1" ht="15" x14ac:dyDescent="0.25">
      <c r="A1150" s="1114"/>
      <c r="B1150" s="1114"/>
      <c r="C1150" s="1114"/>
      <c r="D1150" s="1114"/>
      <c r="E1150" s="1114"/>
      <c r="F1150" s="1106"/>
      <c r="G1150" s="1107"/>
      <c r="H1150" s="1115"/>
    </row>
    <row r="1151" spans="1:8" s="1116" customFormat="1" ht="15" x14ac:dyDescent="0.25">
      <c r="A1151" s="1113" t="s">
        <v>2686</v>
      </c>
      <c r="B1151" s="1113" t="s">
        <v>2687</v>
      </c>
      <c r="C1151" s="1113" t="s">
        <v>2686</v>
      </c>
      <c r="D1151" s="1113" t="s">
        <v>2688</v>
      </c>
      <c r="E1151" s="1113" t="s">
        <v>2689</v>
      </c>
      <c r="F1151" s="1106"/>
      <c r="G1151" s="1107"/>
      <c r="H1151" s="1115"/>
    </row>
    <row r="1152" spans="1:8" s="1109" customFormat="1" ht="14.25" x14ac:dyDescent="0.2">
      <c r="A1152" s="1112" t="s">
        <v>3544</v>
      </c>
      <c r="B1152" s="1104"/>
      <c r="C1152" s="1104"/>
      <c r="D1152" s="1112" t="s">
        <v>3545</v>
      </c>
      <c r="E1152" s="1112" t="s">
        <v>3066</v>
      </c>
      <c r="F1152" s="1106"/>
      <c r="G1152" s="1107"/>
      <c r="H1152" s="1108"/>
    </row>
    <row r="1153" spans="1:8" s="1116" customFormat="1" ht="15" x14ac:dyDescent="0.25">
      <c r="A1153" s="1114"/>
      <c r="B1153" s="1113" t="s">
        <v>3546</v>
      </c>
      <c r="C1153" s="1114"/>
      <c r="D1153" s="1113" t="s">
        <v>3545</v>
      </c>
      <c r="E1153" s="1113" t="s">
        <v>3066</v>
      </c>
      <c r="F1153" s="1106"/>
      <c r="G1153" s="1107"/>
      <c r="H1153" s="1115"/>
    </row>
    <row r="1154" spans="1:8" s="1116" customFormat="1" ht="15" x14ac:dyDescent="0.25">
      <c r="A1154" s="1114"/>
      <c r="B1154" s="1114"/>
      <c r="C1154" s="1113" t="s">
        <v>2684</v>
      </c>
      <c r="D1154" s="1113" t="s">
        <v>3547</v>
      </c>
      <c r="E1154" s="1113" t="s">
        <v>3066</v>
      </c>
      <c r="F1154" s="1106"/>
      <c r="G1154" s="1107"/>
      <c r="H1154" s="1115"/>
    </row>
    <row r="1155" spans="1:8" s="1116" customFormat="1" ht="15" x14ac:dyDescent="0.25">
      <c r="A1155" s="1114"/>
      <c r="B1155" s="1114"/>
      <c r="C1155" s="1114"/>
      <c r="D1155" s="1114"/>
      <c r="E1155" s="1114"/>
      <c r="F1155" s="1106"/>
      <c r="G1155" s="1107"/>
      <c r="H1155" s="1115"/>
    </row>
    <row r="1156" spans="1:8" s="1116" customFormat="1" ht="15.75" thickBot="1" x14ac:dyDescent="0.3">
      <c r="A1156" s="1113" t="s">
        <v>2686</v>
      </c>
      <c r="B1156" s="1113" t="s">
        <v>2687</v>
      </c>
      <c r="C1156" s="1113" t="s">
        <v>2686</v>
      </c>
      <c r="D1156" s="1113" t="s">
        <v>2688</v>
      </c>
      <c r="E1156" s="1113" t="s">
        <v>2689</v>
      </c>
      <c r="F1156" s="1106"/>
      <c r="G1156" s="1107"/>
      <c r="H1156" s="1115"/>
    </row>
    <row r="1157" spans="1:8" s="1116" customFormat="1" ht="16.5" thickBot="1" x14ac:dyDescent="0.3">
      <c r="A1157" s="1117" t="s">
        <v>3548</v>
      </c>
      <c r="B1157" s="1118"/>
      <c r="C1157" s="1118" t="s">
        <v>3549</v>
      </c>
      <c r="D1157" s="1125"/>
      <c r="E1157" s="1126"/>
      <c r="F1157" s="1120"/>
      <c r="G1157" s="1121"/>
      <c r="H1157" s="1115"/>
    </row>
    <row r="1158" spans="1:8" s="1114" customFormat="1" ht="15.75" x14ac:dyDescent="0.25">
      <c r="A1158" s="1131"/>
      <c r="B1158" s="1131"/>
      <c r="C1158" s="1131"/>
      <c r="D1158" s="1132"/>
      <c r="E1158" s="1133"/>
      <c r="F1158" s="1134"/>
      <c r="G1158" s="1135"/>
      <c r="H1158" s="1099"/>
    </row>
    <row r="1159" spans="1:8" s="1109" customFormat="1" ht="14.25" x14ac:dyDescent="0.2">
      <c r="A1159" s="1112" t="s">
        <v>3550</v>
      </c>
      <c r="B1159" s="1104"/>
      <c r="C1159" s="1104"/>
      <c r="D1159" s="1112" t="s">
        <v>3551</v>
      </c>
      <c r="E1159" s="1112" t="s">
        <v>3066</v>
      </c>
      <c r="F1159" s="1106"/>
      <c r="G1159" s="1107"/>
      <c r="H1159" s="1108"/>
    </row>
    <row r="1160" spans="1:8" s="1116" customFormat="1" ht="15" x14ac:dyDescent="0.25">
      <c r="A1160" s="1114"/>
      <c r="B1160" s="1113" t="s">
        <v>3552</v>
      </c>
      <c r="C1160" s="1114"/>
      <c r="D1160" s="1113" t="s">
        <v>3551</v>
      </c>
      <c r="E1160" s="1113" t="s">
        <v>3066</v>
      </c>
      <c r="F1160" s="1106"/>
      <c r="G1160" s="1107"/>
      <c r="H1160" s="1115"/>
    </row>
    <row r="1161" spans="1:8" s="1114" customFormat="1" ht="15" x14ac:dyDescent="0.25">
      <c r="C1161" s="1113" t="s">
        <v>2721</v>
      </c>
      <c r="D1161" s="1113" t="s">
        <v>3553</v>
      </c>
      <c r="E1161" s="1113" t="s">
        <v>3066</v>
      </c>
      <c r="F1161" s="1106"/>
      <c r="G1161" s="1107"/>
      <c r="H1161" s="1099"/>
    </row>
    <row r="1162" spans="1:8" s="1114" customFormat="1" ht="15" x14ac:dyDescent="0.25">
      <c r="C1162" s="1113" t="s">
        <v>2712</v>
      </c>
      <c r="D1162" s="1113" t="s">
        <v>3554</v>
      </c>
      <c r="E1162" s="1113"/>
      <c r="F1162" s="1106"/>
      <c r="G1162" s="1107"/>
      <c r="H1162" s="1099"/>
    </row>
    <row r="1163" spans="1:8" s="1116" customFormat="1" ht="15" x14ac:dyDescent="0.25">
      <c r="A1163" s="1113"/>
      <c r="B1163" s="1113"/>
      <c r="C1163" s="1113"/>
      <c r="D1163" s="1113"/>
      <c r="E1163" s="1113"/>
      <c r="F1163" s="1106"/>
      <c r="G1163" s="1107"/>
      <c r="H1163" s="1115"/>
    </row>
    <row r="1164" spans="1:8" s="1116" customFormat="1" ht="15" x14ac:dyDescent="0.25">
      <c r="A1164" s="1113" t="s">
        <v>2686</v>
      </c>
      <c r="B1164" s="1113" t="s">
        <v>2687</v>
      </c>
      <c r="C1164" s="1113" t="s">
        <v>2686</v>
      </c>
      <c r="D1164" s="1113" t="s">
        <v>2688</v>
      </c>
      <c r="E1164" s="1113" t="s">
        <v>2689</v>
      </c>
      <c r="F1164" s="1106"/>
      <c r="G1164" s="1107"/>
      <c r="H1164" s="1115"/>
    </row>
    <row r="1165" spans="1:8" s="1109" customFormat="1" ht="14.25" x14ac:dyDescent="0.2">
      <c r="A1165" s="1112" t="s">
        <v>3555</v>
      </c>
      <c r="B1165" s="1104"/>
      <c r="C1165" s="1104"/>
      <c r="D1165" s="1112" t="s">
        <v>3556</v>
      </c>
      <c r="E1165" s="1112" t="s">
        <v>3066</v>
      </c>
      <c r="F1165" s="1106"/>
      <c r="G1165" s="1107"/>
      <c r="H1165" s="1108"/>
    </row>
    <row r="1166" spans="1:8" s="1116" customFormat="1" ht="15" x14ac:dyDescent="0.25">
      <c r="A1166" s="1114"/>
      <c r="B1166" s="1113" t="s">
        <v>3557</v>
      </c>
      <c r="C1166" s="1114"/>
      <c r="D1166" s="1113" t="s">
        <v>3556</v>
      </c>
      <c r="E1166" s="1113" t="s">
        <v>3066</v>
      </c>
      <c r="F1166" s="1106"/>
      <c r="G1166" s="1107"/>
      <c r="H1166" s="1115"/>
    </row>
    <row r="1167" spans="1:8" s="1116" customFormat="1" ht="15" x14ac:dyDescent="0.25">
      <c r="A1167" s="1114"/>
      <c r="B1167" s="1114"/>
      <c r="C1167" s="1113" t="s">
        <v>2684</v>
      </c>
      <c r="D1167" s="1113" t="s">
        <v>3558</v>
      </c>
      <c r="E1167" s="1113" t="s">
        <v>3066</v>
      </c>
      <c r="F1167" s="1106"/>
      <c r="G1167" s="1107"/>
      <c r="H1167" s="1115"/>
    </row>
    <row r="1168" spans="1:8" s="1116" customFormat="1" ht="15" x14ac:dyDescent="0.25">
      <c r="A1168" s="1114"/>
      <c r="B1168" s="1114"/>
      <c r="C1168" s="1113"/>
      <c r="D1168" s="1113"/>
      <c r="E1168" s="1113"/>
      <c r="F1168" s="1106"/>
      <c r="G1168" s="1107"/>
      <c r="H1168" s="1115"/>
    </row>
    <row r="1169" spans="1:8" s="1116" customFormat="1" ht="15" x14ac:dyDescent="0.25">
      <c r="A1169" s="1113" t="s">
        <v>2686</v>
      </c>
      <c r="B1169" s="1113" t="s">
        <v>2687</v>
      </c>
      <c r="C1169" s="1113" t="s">
        <v>2686</v>
      </c>
      <c r="D1169" s="1113" t="s">
        <v>2688</v>
      </c>
      <c r="E1169" s="1113" t="s">
        <v>2689</v>
      </c>
      <c r="F1169" s="1106"/>
      <c r="G1169" s="1107"/>
      <c r="H1169" s="1115"/>
    </row>
    <row r="1170" spans="1:8" s="1109" customFormat="1" ht="14.25" x14ac:dyDescent="0.2">
      <c r="A1170" s="1112" t="s">
        <v>3559</v>
      </c>
      <c r="B1170" s="1104"/>
      <c r="C1170" s="1104"/>
      <c r="D1170" s="1112" t="s">
        <v>3560</v>
      </c>
      <c r="E1170" s="1112" t="s">
        <v>3066</v>
      </c>
      <c r="F1170" s="1106"/>
      <c r="G1170" s="1107"/>
      <c r="H1170" s="1108"/>
    </row>
    <row r="1171" spans="1:8" s="1114" customFormat="1" ht="15" x14ac:dyDescent="0.25">
      <c r="B1171" s="1113" t="s">
        <v>3561</v>
      </c>
      <c r="D1171" s="1113" t="s">
        <v>3560</v>
      </c>
      <c r="E1171" s="1113" t="s">
        <v>3066</v>
      </c>
      <c r="F1171" s="1106"/>
      <c r="G1171" s="1107"/>
      <c r="H1171" s="1099"/>
    </row>
    <row r="1172" spans="1:8" s="1114" customFormat="1" ht="15" x14ac:dyDescent="0.25">
      <c r="C1172" s="1113" t="s">
        <v>2721</v>
      </c>
      <c r="D1172" s="1113" t="s">
        <v>3562</v>
      </c>
      <c r="E1172" s="1113" t="s">
        <v>3066</v>
      </c>
      <c r="F1172" s="1106"/>
      <c r="G1172" s="1107"/>
      <c r="H1172" s="1099"/>
    </row>
    <row r="1173" spans="1:8" s="1114" customFormat="1" ht="15" x14ac:dyDescent="0.25">
      <c r="C1173" s="1113" t="s">
        <v>2712</v>
      </c>
      <c r="D1173" s="1113" t="s">
        <v>3563</v>
      </c>
      <c r="E1173" s="1113" t="s">
        <v>3066</v>
      </c>
      <c r="F1173" s="1106"/>
      <c r="G1173" s="1107"/>
      <c r="H1173" s="1099"/>
    </row>
    <row r="1174" spans="1:8" s="1114" customFormat="1" ht="15" x14ac:dyDescent="0.25">
      <c r="C1174" s="1113"/>
      <c r="D1174" s="1113"/>
      <c r="E1174" s="1113"/>
      <c r="F1174" s="1106"/>
      <c r="G1174" s="1107"/>
      <c r="H1174" s="1099"/>
    </row>
    <row r="1175" spans="1:8" s="1114" customFormat="1" ht="15" x14ac:dyDescent="0.25">
      <c r="A1175" s="1113" t="s">
        <v>2686</v>
      </c>
      <c r="B1175" s="1113" t="s">
        <v>2687</v>
      </c>
      <c r="C1175" s="1113" t="s">
        <v>2686</v>
      </c>
      <c r="D1175" s="1113" t="s">
        <v>2688</v>
      </c>
      <c r="E1175" s="1113" t="s">
        <v>2689</v>
      </c>
      <c r="F1175" s="1106"/>
      <c r="G1175" s="1107"/>
      <c r="H1175" s="1099"/>
    </row>
    <row r="1176" spans="1:8" s="1114" customFormat="1" ht="15" x14ac:dyDescent="0.25">
      <c r="C1176" s="1113"/>
      <c r="D1176" s="1113"/>
      <c r="E1176" s="1113"/>
      <c r="F1176" s="1106"/>
      <c r="G1176" s="1107"/>
      <c r="H1176" s="1099"/>
    </row>
    <row r="1177" spans="1:8" s="1114" customFormat="1" ht="15" x14ac:dyDescent="0.25">
      <c r="C1177" s="1113"/>
      <c r="D1177" s="1113"/>
      <c r="E1177" s="1113"/>
      <c r="F1177" s="1106"/>
      <c r="G1177" s="1107"/>
      <c r="H1177" s="1099"/>
    </row>
    <row r="1178" spans="1:8" s="1114" customFormat="1" ht="15" x14ac:dyDescent="0.25">
      <c r="C1178" s="1113"/>
      <c r="D1178" s="1113"/>
      <c r="E1178" s="1113"/>
      <c r="F1178" s="1106"/>
      <c r="G1178" s="1107"/>
      <c r="H1178" s="1099"/>
    </row>
    <row r="1179" spans="1:8" s="1114" customFormat="1" ht="15" x14ac:dyDescent="0.25">
      <c r="C1179" s="1113"/>
      <c r="D1179" s="1113"/>
      <c r="E1179" s="1113"/>
      <c r="F1179" s="1106"/>
      <c r="G1179" s="1107"/>
      <c r="H1179" s="1099"/>
    </row>
    <row r="1180" spans="1:8" s="1114" customFormat="1" ht="15" x14ac:dyDescent="0.25">
      <c r="C1180" s="1113"/>
      <c r="D1180" s="1113"/>
      <c r="E1180" s="1113"/>
      <c r="F1180" s="1106"/>
      <c r="G1180" s="1107"/>
      <c r="H1180" s="1099"/>
    </row>
    <row r="1181" spans="1:8" s="1114" customFormat="1" ht="15" x14ac:dyDescent="0.25">
      <c r="C1181" s="1113"/>
      <c r="D1181" s="1113"/>
      <c r="E1181" s="1113"/>
      <c r="F1181" s="1106"/>
      <c r="G1181" s="1107"/>
      <c r="H1181" s="1099"/>
    </row>
    <row r="1182" spans="1:8" s="1114" customFormat="1" ht="15" x14ac:dyDescent="0.25">
      <c r="C1182" s="1113"/>
      <c r="D1182" s="1113"/>
      <c r="E1182" s="1113"/>
      <c r="F1182" s="1106"/>
      <c r="G1182" s="1107"/>
      <c r="H1182" s="1099"/>
    </row>
    <row r="1183" spans="1:8" s="1114" customFormat="1" ht="15" x14ac:dyDescent="0.25">
      <c r="C1183" s="1113"/>
      <c r="D1183" s="1113"/>
      <c r="E1183" s="1113"/>
      <c r="F1183" s="1106"/>
      <c r="G1183" s="1107"/>
      <c r="H1183" s="1099"/>
    </row>
    <row r="1184" spans="1:8" s="1114" customFormat="1" ht="15" x14ac:dyDescent="0.25">
      <c r="C1184" s="1113"/>
      <c r="D1184" s="1113"/>
      <c r="E1184" s="1113"/>
      <c r="F1184" s="1106"/>
      <c r="G1184" s="1107"/>
      <c r="H1184" s="1099"/>
    </row>
    <row r="1185" spans="1:8" s="1114" customFormat="1" ht="15" x14ac:dyDescent="0.25">
      <c r="C1185" s="1113"/>
      <c r="D1185" s="1113"/>
      <c r="E1185" s="1113"/>
      <c r="F1185" s="1106"/>
      <c r="G1185" s="1107"/>
      <c r="H1185" s="1099"/>
    </row>
    <row r="1186" spans="1:8" s="1114" customFormat="1" ht="15" x14ac:dyDescent="0.25">
      <c r="C1186" s="1113"/>
      <c r="D1186" s="1113"/>
      <c r="E1186" s="1113"/>
      <c r="F1186" s="1106"/>
      <c r="G1186" s="1107"/>
      <c r="H1186" s="1099"/>
    </row>
    <row r="1187" spans="1:8" s="1114" customFormat="1" ht="15" x14ac:dyDescent="0.25">
      <c r="C1187" s="1113"/>
      <c r="D1187" s="1113"/>
      <c r="E1187" s="1113"/>
      <c r="F1187" s="1106"/>
      <c r="G1187" s="1107"/>
      <c r="H1187" s="1099"/>
    </row>
    <row r="1188" spans="1:8" s="1114" customFormat="1" ht="15" x14ac:dyDescent="0.25">
      <c r="C1188" s="1113"/>
      <c r="D1188" s="1113"/>
      <c r="E1188" s="1113"/>
      <c r="F1188" s="1106"/>
      <c r="G1188" s="1107"/>
      <c r="H1188" s="1099"/>
    </row>
    <row r="1189" spans="1:8" s="1114" customFormat="1" ht="15" x14ac:dyDescent="0.25">
      <c r="C1189" s="1113"/>
      <c r="D1189" s="1113"/>
      <c r="E1189" s="1113"/>
      <c r="F1189" s="1106"/>
      <c r="G1189" s="1107"/>
      <c r="H1189" s="1099"/>
    </row>
    <row r="1190" spans="1:8" s="1114" customFormat="1" ht="15" x14ac:dyDescent="0.25">
      <c r="C1190" s="1113"/>
      <c r="D1190" s="1113"/>
      <c r="E1190" s="1113"/>
      <c r="F1190" s="1106"/>
      <c r="G1190" s="1107"/>
      <c r="H1190" s="1099"/>
    </row>
    <row r="1191" spans="1:8" s="1114" customFormat="1" ht="15" x14ac:dyDescent="0.25">
      <c r="C1191" s="1113"/>
      <c r="D1191" s="1113"/>
      <c r="E1191" s="1113"/>
      <c r="F1191" s="1106"/>
      <c r="G1191" s="1107"/>
      <c r="H1191" s="1099"/>
    </row>
    <row r="1192" spans="1:8" s="1114" customFormat="1" ht="15" x14ac:dyDescent="0.25">
      <c r="C1192" s="1113"/>
      <c r="D1192" s="1113"/>
      <c r="E1192" s="1113"/>
      <c r="F1192" s="1106"/>
      <c r="G1192" s="1107"/>
      <c r="H1192" s="1099"/>
    </row>
    <row r="1193" spans="1:8" s="1114" customFormat="1" ht="15" x14ac:dyDescent="0.25">
      <c r="C1193" s="1113"/>
      <c r="D1193" s="1113"/>
      <c r="E1193" s="1113"/>
      <c r="F1193" s="1106"/>
      <c r="G1193" s="1107"/>
      <c r="H1193" s="1099"/>
    </row>
    <row r="1194" spans="1:8" s="1114" customFormat="1" ht="15" x14ac:dyDescent="0.25">
      <c r="C1194" s="1113"/>
      <c r="D1194" s="1113"/>
      <c r="E1194" s="1113"/>
      <c r="F1194" s="1106"/>
      <c r="G1194" s="1107"/>
      <c r="H1194" s="1099"/>
    </row>
    <row r="1195" spans="1:8" s="1114" customFormat="1" ht="15" x14ac:dyDescent="0.25">
      <c r="C1195" s="1113"/>
      <c r="D1195" s="1113"/>
      <c r="E1195" s="1113"/>
      <c r="F1195" s="1106"/>
      <c r="G1195" s="1107"/>
      <c r="H1195" s="1099"/>
    </row>
    <row r="1196" spans="1:8" s="1114" customFormat="1" ht="15" x14ac:dyDescent="0.25">
      <c r="C1196" s="1113"/>
      <c r="D1196" s="1113"/>
      <c r="E1196" s="1113"/>
      <c r="F1196" s="1106"/>
      <c r="G1196" s="1107"/>
      <c r="H1196" s="1099"/>
    </row>
    <row r="1197" spans="1:8" s="1114" customFormat="1" ht="15" x14ac:dyDescent="0.25">
      <c r="C1197" s="1113"/>
      <c r="D1197" s="1113"/>
      <c r="E1197" s="1113"/>
      <c r="F1197" s="1106"/>
      <c r="G1197" s="1107"/>
      <c r="H1197" s="1099"/>
    </row>
    <row r="1198" spans="1:8" s="1116" customFormat="1" ht="15" x14ac:dyDescent="0.25">
      <c r="A1198" s="1113" t="s">
        <v>2670</v>
      </c>
      <c r="B1198" s="1113"/>
      <c r="C1198" s="1113"/>
      <c r="D1198" s="1098" t="s">
        <v>2642</v>
      </c>
      <c r="E1198" s="1114">
        <v>22</v>
      </c>
      <c r="F1198" s="1106"/>
      <c r="G1198" s="1107"/>
      <c r="H1198" s="1115"/>
    </row>
    <row r="1199" spans="1:8" s="1116" customFormat="1" ht="15" x14ac:dyDescent="0.25">
      <c r="A1199" s="1113" t="s">
        <v>2671</v>
      </c>
      <c r="B1199" s="1113"/>
      <c r="C1199" s="1113"/>
      <c r="D1199" s="1112" t="s">
        <v>3486</v>
      </c>
      <c r="E1199" s="1114"/>
      <c r="F1199" s="1106"/>
      <c r="G1199" s="1107"/>
      <c r="H1199" s="1115"/>
    </row>
    <row r="1200" spans="1:8" s="1116" customFormat="1" ht="15" x14ac:dyDescent="0.25">
      <c r="A1200" s="1112" t="s">
        <v>2672</v>
      </c>
      <c r="B1200" s="1112" t="s">
        <v>2673</v>
      </c>
      <c r="C1200" s="1112" t="s">
        <v>2674</v>
      </c>
      <c r="D1200" s="1104" t="s">
        <v>3487</v>
      </c>
      <c r="E1200" s="1114"/>
      <c r="F1200" s="1106"/>
      <c r="G1200" s="1107"/>
      <c r="H1200" s="1115"/>
    </row>
    <row r="1201" spans="1:8" s="1116" customFormat="1" ht="15.75" thickBot="1" x14ac:dyDescent="0.3">
      <c r="A1201" s="1113" t="s">
        <v>2675</v>
      </c>
      <c r="B1201" s="1113" t="s">
        <v>2676</v>
      </c>
      <c r="C1201" s="1113" t="s">
        <v>2675</v>
      </c>
      <c r="D1201" s="1113" t="s">
        <v>2649</v>
      </c>
      <c r="E1201" s="1113" t="s">
        <v>2677</v>
      </c>
      <c r="F1201" s="1106"/>
      <c r="G1201" s="1107"/>
      <c r="H1201" s="1115"/>
    </row>
    <row r="1202" spans="1:8" s="1116" customFormat="1" ht="16.5" thickBot="1" x14ac:dyDescent="0.3">
      <c r="A1202" s="1117" t="s">
        <v>3564</v>
      </c>
      <c r="B1202" s="1118"/>
      <c r="C1202" s="1118" t="s">
        <v>3565</v>
      </c>
      <c r="D1202" s="1125"/>
      <c r="E1202" s="1126"/>
      <c r="F1202" s="1120"/>
      <c r="G1202" s="1121"/>
      <c r="H1202" s="1115"/>
    </row>
    <row r="1203" spans="1:8" s="1116" customFormat="1" ht="15" x14ac:dyDescent="0.25">
      <c r="A1203" s="1113"/>
      <c r="B1203" s="1113"/>
      <c r="C1203" s="1113"/>
      <c r="D1203" s="1113"/>
      <c r="E1203" s="1113"/>
      <c r="F1203" s="1106"/>
      <c r="G1203" s="1107"/>
      <c r="H1203" s="1115"/>
    </row>
    <row r="1204" spans="1:8" s="1109" customFormat="1" ht="14.25" x14ac:dyDescent="0.2">
      <c r="A1204" s="1112" t="s">
        <v>3566</v>
      </c>
      <c r="B1204" s="1104"/>
      <c r="C1204" s="1104"/>
      <c r="D1204" s="1112" t="s">
        <v>3567</v>
      </c>
      <c r="E1204" s="1112" t="s">
        <v>12</v>
      </c>
      <c r="F1204" s="1106"/>
      <c r="G1204" s="1107"/>
      <c r="H1204" s="1108"/>
    </row>
    <row r="1205" spans="1:8" s="1116" customFormat="1" ht="15" x14ac:dyDescent="0.25">
      <c r="A1205" s="1114"/>
      <c r="B1205" s="1113" t="s">
        <v>3568</v>
      </c>
      <c r="C1205" s="1114"/>
      <c r="D1205" s="1113" t="s">
        <v>3569</v>
      </c>
      <c r="E1205" s="1113" t="s">
        <v>12</v>
      </c>
      <c r="F1205" s="1106"/>
      <c r="G1205" s="1107"/>
      <c r="H1205" s="1115"/>
    </row>
    <row r="1206" spans="1:8" s="1116" customFormat="1" ht="15" x14ac:dyDescent="0.25">
      <c r="A1206" s="1114"/>
      <c r="B1206" s="1114"/>
      <c r="C1206" s="1113" t="s">
        <v>2684</v>
      </c>
      <c r="D1206" s="1113" t="s">
        <v>3569</v>
      </c>
      <c r="E1206" s="1113" t="s">
        <v>12</v>
      </c>
      <c r="F1206" s="1106"/>
      <c r="G1206" s="1107"/>
      <c r="H1206" s="1115"/>
    </row>
    <row r="1207" spans="1:8" s="1116" customFormat="1" ht="14.45" customHeight="1" x14ac:dyDescent="0.25">
      <c r="A1207" s="1114"/>
      <c r="B1207" s="1116" t="s">
        <v>3570</v>
      </c>
      <c r="C1207" s="1136"/>
      <c r="D1207" s="1136" t="s">
        <v>3571</v>
      </c>
      <c r="E1207" s="1136" t="s">
        <v>12</v>
      </c>
      <c r="F1207" s="1137"/>
      <c r="G1207" s="1107"/>
      <c r="H1207" s="1115"/>
    </row>
    <row r="1208" spans="1:8" s="1116" customFormat="1" ht="14.45" customHeight="1" x14ac:dyDescent="0.25">
      <c r="A1208" s="1114"/>
      <c r="C1208" s="1136" t="s">
        <v>2684</v>
      </c>
      <c r="D1208" s="1136" t="s">
        <v>3571</v>
      </c>
      <c r="E1208" s="1136" t="s">
        <v>12</v>
      </c>
      <c r="F1208" s="1137"/>
      <c r="G1208" s="1107"/>
      <c r="H1208" s="1115"/>
    </row>
    <row r="1209" spans="1:8" s="1116" customFormat="1" ht="14.45" customHeight="1" x14ac:dyDescent="0.25">
      <c r="A1209" s="1114"/>
      <c r="B1209" s="1113" t="s">
        <v>3572</v>
      </c>
      <c r="C1209" s="1114"/>
      <c r="D1209" s="1113" t="s">
        <v>3573</v>
      </c>
      <c r="E1209" s="1113" t="s">
        <v>12</v>
      </c>
      <c r="F1209" s="1106"/>
      <c r="G1209" s="1107"/>
      <c r="H1209" s="1115"/>
    </row>
    <row r="1210" spans="1:8" s="1116" customFormat="1" ht="14.45" customHeight="1" x14ac:dyDescent="0.25">
      <c r="A1210" s="1114"/>
      <c r="B1210" s="1114"/>
      <c r="C1210" s="1113" t="s">
        <v>2684</v>
      </c>
      <c r="D1210" s="1113" t="s">
        <v>3573</v>
      </c>
      <c r="E1210" s="1113" t="s">
        <v>12</v>
      </c>
      <c r="F1210" s="1106"/>
      <c r="G1210" s="1107"/>
      <c r="H1210" s="1115"/>
    </row>
    <row r="1211" spans="1:8" s="1116" customFormat="1" ht="15" x14ac:dyDescent="0.25">
      <c r="A1211" s="1114"/>
      <c r="B1211" s="1113" t="s">
        <v>3574</v>
      </c>
      <c r="C1211" s="1114"/>
      <c r="D1211" s="1113" t="s">
        <v>3575</v>
      </c>
      <c r="E1211" s="1113" t="s">
        <v>12</v>
      </c>
      <c r="F1211" s="1137"/>
      <c r="G1211" s="1107"/>
      <c r="H1211" s="1115"/>
    </row>
    <row r="1212" spans="1:8" s="1116" customFormat="1" ht="15" x14ac:dyDescent="0.25">
      <c r="A1212" s="1114"/>
      <c r="B1212" s="1114"/>
      <c r="C1212" s="1113" t="s">
        <v>2684</v>
      </c>
      <c r="D1212" s="1113" t="s">
        <v>3575</v>
      </c>
      <c r="E1212" s="1113" t="s">
        <v>12</v>
      </c>
      <c r="F1212" s="1137"/>
      <c r="G1212" s="1107"/>
      <c r="H1212" s="1115"/>
    </row>
    <row r="1213" spans="1:8" s="1116" customFormat="1" ht="15" x14ac:dyDescent="0.25">
      <c r="A1213" s="1114"/>
      <c r="B1213" s="1114" t="s">
        <v>3576</v>
      </c>
      <c r="C1213" s="1113"/>
      <c r="D1213" s="1113" t="s">
        <v>3577</v>
      </c>
      <c r="E1213" s="1113" t="s">
        <v>12</v>
      </c>
      <c r="F1213" s="1137"/>
      <c r="G1213" s="1107"/>
      <c r="H1213" s="1115"/>
    </row>
    <row r="1214" spans="1:8" s="1116" customFormat="1" ht="15" x14ac:dyDescent="0.25">
      <c r="A1214" s="1114"/>
      <c r="B1214" s="1114"/>
      <c r="C1214" s="1113" t="s">
        <v>2684</v>
      </c>
      <c r="D1214" s="1113" t="s">
        <v>3577</v>
      </c>
      <c r="E1214" s="1113" t="s">
        <v>12</v>
      </c>
      <c r="F1214" s="1137"/>
      <c r="G1214" s="1107"/>
      <c r="H1214" s="1115"/>
    </row>
    <row r="1215" spans="1:8" s="1116" customFormat="1" ht="15" x14ac:dyDescent="0.25">
      <c r="A1215" s="1114"/>
      <c r="B1215" s="1114" t="s">
        <v>3578</v>
      </c>
      <c r="C1215" s="1113"/>
      <c r="D1215" s="1113" t="s">
        <v>3579</v>
      </c>
      <c r="E1215" s="1113" t="s">
        <v>12</v>
      </c>
      <c r="F1215" s="1137"/>
      <c r="G1215" s="1107"/>
      <c r="H1215" s="1115"/>
    </row>
    <row r="1216" spans="1:8" s="1116" customFormat="1" ht="15" x14ac:dyDescent="0.25">
      <c r="A1216" s="1114"/>
      <c r="B1216" s="1114"/>
      <c r="C1216" s="1113" t="s">
        <v>2684</v>
      </c>
      <c r="D1216" s="1113" t="s">
        <v>3579</v>
      </c>
      <c r="E1216" s="1113" t="s">
        <v>12</v>
      </c>
      <c r="F1216" s="1137"/>
      <c r="G1216" s="1107"/>
      <c r="H1216" s="1115"/>
    </row>
    <row r="1217" spans="1:8" s="1116" customFormat="1" ht="15" x14ac:dyDescent="0.25">
      <c r="A1217" s="1114"/>
      <c r="B1217" s="1114" t="s">
        <v>3580</v>
      </c>
      <c r="C1217" s="1113"/>
      <c r="D1217" s="1113" t="s">
        <v>3581</v>
      </c>
      <c r="E1217" s="1113" t="s">
        <v>12</v>
      </c>
      <c r="F1217" s="1137"/>
      <c r="G1217" s="1107"/>
      <c r="H1217" s="1115"/>
    </row>
    <row r="1218" spans="1:8" s="1116" customFormat="1" ht="15" x14ac:dyDescent="0.25">
      <c r="A1218" s="1114"/>
      <c r="B1218" s="1114"/>
      <c r="C1218" s="1113" t="s">
        <v>2684</v>
      </c>
      <c r="D1218" s="1113" t="s">
        <v>3581</v>
      </c>
      <c r="E1218" s="1113" t="s">
        <v>12</v>
      </c>
      <c r="F1218" s="1137"/>
      <c r="G1218" s="1107"/>
      <c r="H1218" s="1115"/>
    </row>
    <row r="1219" spans="1:8" s="1116" customFormat="1" ht="15" x14ac:dyDescent="0.25">
      <c r="A1219" s="1114"/>
      <c r="B1219" s="1114" t="s">
        <v>3582</v>
      </c>
      <c r="C1219" s="1113"/>
      <c r="D1219" s="1113" t="s">
        <v>3583</v>
      </c>
      <c r="E1219" s="1113" t="s">
        <v>12</v>
      </c>
      <c r="F1219" s="1137"/>
      <c r="G1219" s="1107"/>
      <c r="H1219" s="1115"/>
    </row>
    <row r="1220" spans="1:8" s="1116" customFormat="1" ht="15" x14ac:dyDescent="0.25">
      <c r="A1220" s="1114"/>
      <c r="B1220" s="1114"/>
      <c r="C1220" s="1113" t="s">
        <v>2684</v>
      </c>
      <c r="D1220" s="1113" t="s">
        <v>3583</v>
      </c>
      <c r="E1220" s="1113" t="s">
        <v>12</v>
      </c>
      <c r="F1220" s="1137"/>
      <c r="G1220" s="1107"/>
      <c r="H1220" s="1115"/>
    </row>
    <row r="1221" spans="1:8" s="1116" customFormat="1" ht="15" x14ac:dyDescent="0.25">
      <c r="A1221" s="1114"/>
      <c r="B1221" s="1114" t="s">
        <v>3584</v>
      </c>
      <c r="C1221" s="1113"/>
      <c r="D1221" s="1113" t="s">
        <v>3585</v>
      </c>
      <c r="E1221" s="1113" t="s">
        <v>12</v>
      </c>
      <c r="F1221" s="1137"/>
      <c r="G1221" s="1107"/>
      <c r="H1221" s="1115"/>
    </row>
    <row r="1222" spans="1:8" s="1116" customFormat="1" ht="15" x14ac:dyDescent="0.25">
      <c r="A1222" s="1114"/>
      <c r="B1222" s="1114"/>
      <c r="C1222" s="1113" t="s">
        <v>2684</v>
      </c>
      <c r="D1222" s="1113" t="s">
        <v>3585</v>
      </c>
      <c r="E1222" s="1113" t="s">
        <v>12</v>
      </c>
      <c r="F1222" s="1137"/>
      <c r="G1222" s="1107"/>
      <c r="H1222" s="1115"/>
    </row>
    <row r="1223" spans="1:8" s="1116" customFormat="1" ht="15" x14ac:dyDescent="0.25">
      <c r="A1223" s="1114"/>
      <c r="B1223" s="1114" t="s">
        <v>3586</v>
      </c>
      <c r="C1223" s="1113"/>
      <c r="D1223" s="1113" t="s">
        <v>3587</v>
      </c>
      <c r="E1223" s="1113" t="s">
        <v>12</v>
      </c>
      <c r="F1223" s="1137"/>
      <c r="G1223" s="1107"/>
      <c r="H1223" s="1115"/>
    </row>
    <row r="1224" spans="1:8" s="1116" customFormat="1" ht="15" x14ac:dyDescent="0.25">
      <c r="A1224" s="1114"/>
      <c r="B1224" s="1114"/>
      <c r="C1224" s="1113" t="s">
        <v>2684</v>
      </c>
      <c r="D1224" s="1113" t="s">
        <v>3587</v>
      </c>
      <c r="E1224" s="1113" t="s">
        <v>12</v>
      </c>
      <c r="F1224" s="1137"/>
      <c r="G1224" s="1107"/>
      <c r="H1224" s="1115"/>
    </row>
    <row r="1225" spans="1:8" s="1116" customFormat="1" ht="15" x14ac:dyDescent="0.25">
      <c r="A1225" s="1114"/>
      <c r="B1225" s="1114" t="s">
        <v>3588</v>
      </c>
      <c r="C1225" s="1113"/>
      <c r="D1225" s="1113" t="s">
        <v>3589</v>
      </c>
      <c r="E1225" s="1113" t="s">
        <v>12</v>
      </c>
      <c r="F1225" s="1137"/>
      <c r="G1225" s="1107"/>
      <c r="H1225" s="1115"/>
    </row>
    <row r="1226" spans="1:8" s="1116" customFormat="1" ht="15" x14ac:dyDescent="0.25">
      <c r="A1226" s="1114"/>
      <c r="B1226" s="1114"/>
      <c r="C1226" s="1113" t="s">
        <v>2684</v>
      </c>
      <c r="D1226" s="1113" t="s">
        <v>3589</v>
      </c>
      <c r="E1226" s="1113" t="s">
        <v>12</v>
      </c>
      <c r="F1226" s="1137"/>
      <c r="G1226" s="1107"/>
      <c r="H1226" s="1115"/>
    </row>
    <row r="1227" spans="1:8" s="1116" customFormat="1" ht="15" x14ac:dyDescent="0.25">
      <c r="A1227" s="1114"/>
      <c r="B1227" s="1114" t="s">
        <v>3590</v>
      </c>
      <c r="C1227" s="1113"/>
      <c r="D1227" s="1113" t="s">
        <v>3591</v>
      </c>
      <c r="E1227" s="1113" t="s">
        <v>12</v>
      </c>
      <c r="F1227" s="1137"/>
      <c r="G1227" s="1107"/>
      <c r="H1227" s="1115"/>
    </row>
    <row r="1228" spans="1:8" s="1116" customFormat="1" ht="15" x14ac:dyDescent="0.25">
      <c r="A1228" s="1114"/>
      <c r="B1228" s="1114"/>
      <c r="C1228" s="1113" t="s">
        <v>2684</v>
      </c>
      <c r="D1228" s="1113" t="s">
        <v>3591</v>
      </c>
      <c r="E1228" s="1113" t="s">
        <v>12</v>
      </c>
      <c r="F1228" s="1137"/>
      <c r="G1228" s="1107"/>
      <c r="H1228" s="1115"/>
    </row>
    <row r="1229" spans="1:8" s="1116" customFormat="1" ht="15" x14ac:dyDescent="0.25">
      <c r="A1229" s="1114"/>
      <c r="B1229" s="1114" t="s">
        <v>3592</v>
      </c>
      <c r="C1229" s="1113"/>
      <c r="D1229" s="1113" t="s">
        <v>3593</v>
      </c>
      <c r="E1229" s="1113" t="s">
        <v>12</v>
      </c>
      <c r="F1229" s="1137"/>
      <c r="G1229" s="1107"/>
      <c r="H1229" s="1115"/>
    </row>
    <row r="1230" spans="1:8" s="1116" customFormat="1" ht="15" x14ac:dyDescent="0.25">
      <c r="A1230" s="1114"/>
      <c r="B1230" s="1114"/>
      <c r="C1230" s="1113" t="s">
        <v>2684</v>
      </c>
      <c r="D1230" s="1113" t="s">
        <v>3593</v>
      </c>
      <c r="E1230" s="1113" t="s">
        <v>12</v>
      </c>
      <c r="F1230" s="1137"/>
      <c r="G1230" s="1107"/>
      <c r="H1230" s="1115"/>
    </row>
    <row r="1231" spans="1:8" s="1116" customFormat="1" ht="15" x14ac:dyDescent="0.25">
      <c r="A1231" s="1114"/>
      <c r="B1231" s="1114"/>
      <c r="C1231" s="1113"/>
      <c r="D1231" s="1113"/>
      <c r="E1231" s="1113"/>
      <c r="F1231" s="1137"/>
      <c r="G1231" s="1107"/>
      <c r="H1231" s="1115"/>
    </row>
    <row r="1232" spans="1:8" s="1116" customFormat="1" ht="15" x14ac:dyDescent="0.25">
      <c r="A1232" s="1113" t="s">
        <v>2686</v>
      </c>
      <c r="B1232" s="1113" t="s">
        <v>2687</v>
      </c>
      <c r="C1232" s="1113" t="s">
        <v>2686</v>
      </c>
      <c r="D1232" s="1113" t="s">
        <v>2688</v>
      </c>
      <c r="E1232" s="1113" t="s">
        <v>2689</v>
      </c>
      <c r="F1232" s="1106"/>
      <c r="G1232" s="1107"/>
      <c r="H1232" s="1115"/>
    </row>
    <row r="1233" spans="1:8" s="1116" customFormat="1" ht="15" x14ac:dyDescent="0.25">
      <c r="A1233" s="1114"/>
      <c r="B1233" s="1114"/>
      <c r="C1233" s="1113"/>
      <c r="D1233" s="1113"/>
      <c r="E1233" s="1113"/>
      <c r="F1233" s="1106"/>
      <c r="G1233" s="1107"/>
      <c r="H1233" s="1115"/>
    </row>
    <row r="1234" spans="1:8" s="1109" customFormat="1" ht="14.25" x14ac:dyDescent="0.2">
      <c r="A1234" s="1112" t="s">
        <v>3594</v>
      </c>
      <c r="B1234" s="1104"/>
      <c r="C1234" s="1104"/>
      <c r="D1234" s="1112" t="s">
        <v>3595</v>
      </c>
      <c r="E1234" s="1112" t="s">
        <v>12</v>
      </c>
      <c r="F1234" s="1106"/>
      <c r="G1234" s="1107"/>
      <c r="H1234" s="1108"/>
    </row>
    <row r="1235" spans="1:8" s="1116" customFormat="1" ht="15" x14ac:dyDescent="0.25">
      <c r="A1235" s="1113"/>
      <c r="B1235" s="1138" t="s">
        <v>3596</v>
      </c>
      <c r="C1235" s="1114"/>
      <c r="D1235" s="1113" t="s">
        <v>3597</v>
      </c>
      <c r="E1235" s="1113" t="s">
        <v>12</v>
      </c>
      <c r="F1235" s="1137"/>
      <c r="G1235" s="1107"/>
      <c r="H1235" s="1115"/>
    </row>
    <row r="1236" spans="1:8" s="1116" customFormat="1" ht="15" x14ac:dyDescent="0.25">
      <c r="A1236" s="1113"/>
      <c r="B1236" s="1114"/>
      <c r="C1236" s="1113" t="s">
        <v>2684</v>
      </c>
      <c r="D1236" s="1113" t="s">
        <v>3597</v>
      </c>
      <c r="E1236" s="1113" t="s">
        <v>12</v>
      </c>
      <c r="F1236" s="1137"/>
      <c r="G1236" s="1107"/>
      <c r="H1236" s="1115"/>
    </row>
    <row r="1237" spans="1:8" s="1116" customFormat="1" ht="15" x14ac:dyDescent="0.25">
      <c r="A1237" s="1114"/>
      <c r="B1237" s="1114"/>
      <c r="C1237" s="1113"/>
      <c r="D1237" s="1113"/>
      <c r="E1237" s="1113"/>
      <c r="F1237" s="1106"/>
      <c r="G1237" s="1107"/>
      <c r="H1237" s="1115"/>
    </row>
    <row r="1238" spans="1:8" s="1116" customFormat="1" ht="15" x14ac:dyDescent="0.25">
      <c r="A1238" s="1113" t="s">
        <v>2686</v>
      </c>
      <c r="B1238" s="1113" t="s">
        <v>2687</v>
      </c>
      <c r="C1238" s="1113" t="s">
        <v>2686</v>
      </c>
      <c r="D1238" s="1113" t="s">
        <v>2688</v>
      </c>
      <c r="E1238" s="1113" t="s">
        <v>2689</v>
      </c>
      <c r="F1238" s="1106"/>
      <c r="G1238" s="1107"/>
      <c r="H1238" s="1115"/>
    </row>
    <row r="1239" spans="1:8" s="1116" customFormat="1" ht="15" x14ac:dyDescent="0.25">
      <c r="A1239" s="1112" t="s">
        <v>3598</v>
      </c>
      <c r="B1239" s="1104"/>
      <c r="C1239" s="1104"/>
      <c r="D1239" s="1112" t="s">
        <v>3599</v>
      </c>
      <c r="E1239" s="1112" t="s">
        <v>12</v>
      </c>
      <c r="F1239" s="1106"/>
      <c r="G1239" s="1107"/>
      <c r="H1239" s="1115"/>
    </row>
    <row r="1240" spans="1:8" s="1116" customFormat="1" ht="15" x14ac:dyDescent="0.25">
      <c r="A1240" s="1114"/>
      <c r="B1240" s="1113" t="s">
        <v>3600</v>
      </c>
      <c r="C1240" s="1114"/>
      <c r="D1240" s="1113" t="s">
        <v>3599</v>
      </c>
      <c r="E1240" s="1113" t="s">
        <v>12</v>
      </c>
      <c r="F1240" s="1106"/>
      <c r="G1240" s="1107"/>
      <c r="H1240" s="1115"/>
    </row>
    <row r="1241" spans="1:8" s="1116" customFormat="1" ht="15" x14ac:dyDescent="0.25">
      <c r="A1241" s="1114"/>
      <c r="B1241" s="1114"/>
      <c r="C1241" s="1113" t="s">
        <v>2684</v>
      </c>
      <c r="D1241" s="1113" t="s">
        <v>3601</v>
      </c>
      <c r="E1241" s="1113" t="s">
        <v>12</v>
      </c>
      <c r="F1241" s="1106"/>
      <c r="G1241" s="1107"/>
      <c r="H1241" s="1115"/>
    </row>
    <row r="1242" spans="1:8" s="1116" customFormat="1" ht="15" x14ac:dyDescent="0.25">
      <c r="A1242" s="1113"/>
      <c r="B1242" s="1113"/>
      <c r="C1242" s="1113"/>
      <c r="D1242" s="1113"/>
      <c r="E1242" s="1113"/>
      <c r="F1242" s="1106"/>
      <c r="G1242" s="1107"/>
      <c r="H1242" s="1115"/>
    </row>
    <row r="1243" spans="1:8" s="1116" customFormat="1" ht="15" x14ac:dyDescent="0.25">
      <c r="A1243" s="1113" t="s">
        <v>2686</v>
      </c>
      <c r="B1243" s="1113" t="s">
        <v>2687</v>
      </c>
      <c r="C1243" s="1113" t="s">
        <v>2686</v>
      </c>
      <c r="D1243" s="1113" t="s">
        <v>2688</v>
      </c>
      <c r="E1243" s="1113" t="s">
        <v>2689</v>
      </c>
      <c r="F1243" s="1106"/>
      <c r="G1243" s="1107"/>
      <c r="H1243" s="1115"/>
    </row>
    <row r="1244" spans="1:8" s="1116" customFormat="1" ht="15" x14ac:dyDescent="0.25">
      <c r="A1244" s="1112" t="s">
        <v>3602</v>
      </c>
      <c r="B1244" s="1104"/>
      <c r="C1244" s="1104"/>
      <c r="D1244" s="1112" t="s">
        <v>3603</v>
      </c>
      <c r="E1244" s="1112" t="s">
        <v>12</v>
      </c>
      <c r="F1244" s="1106"/>
      <c r="G1244" s="1107"/>
      <c r="H1244" s="1115"/>
    </row>
    <row r="1245" spans="1:8" s="1116" customFormat="1" ht="15" x14ac:dyDescent="0.25">
      <c r="A1245" s="1112"/>
      <c r="B1245" s="1113" t="s">
        <v>3604</v>
      </c>
      <c r="C1245" s="1114"/>
      <c r="D1245" s="1113" t="s">
        <v>3605</v>
      </c>
      <c r="E1245" s="1113" t="s">
        <v>12</v>
      </c>
      <c r="F1245" s="1137"/>
      <c r="G1245" s="1107"/>
      <c r="H1245" s="1115"/>
    </row>
    <row r="1246" spans="1:8" s="1116" customFormat="1" ht="15" x14ac:dyDescent="0.25">
      <c r="A1246" s="1112"/>
      <c r="B1246" s="1114"/>
      <c r="C1246" s="1113" t="s">
        <v>2684</v>
      </c>
      <c r="D1246" s="1113" t="s">
        <v>3605</v>
      </c>
      <c r="E1246" s="1113" t="s">
        <v>12</v>
      </c>
      <c r="F1246" s="1137"/>
      <c r="G1246" s="1107"/>
      <c r="H1246" s="1115"/>
    </row>
    <row r="1247" spans="1:8" s="1116" customFormat="1" ht="15" x14ac:dyDescent="0.25">
      <c r="A1247" s="1114"/>
      <c r="B1247" s="1113" t="s">
        <v>3606</v>
      </c>
      <c r="C1247" s="1114"/>
      <c r="D1247" s="1113" t="s">
        <v>3607</v>
      </c>
      <c r="E1247" s="1113" t="s">
        <v>12</v>
      </c>
      <c r="F1247" s="1106"/>
      <c r="G1247" s="1107"/>
      <c r="H1247" s="1115"/>
    </row>
    <row r="1248" spans="1:8" s="1116" customFormat="1" ht="15" x14ac:dyDescent="0.25">
      <c r="A1248" s="1114"/>
      <c r="B1248" s="1114"/>
      <c r="C1248" s="1113" t="s">
        <v>2684</v>
      </c>
      <c r="D1248" s="1113" t="s">
        <v>3607</v>
      </c>
      <c r="E1248" s="1113" t="s">
        <v>12</v>
      </c>
      <c r="F1248" s="1106"/>
      <c r="G1248" s="1107"/>
      <c r="H1248" s="1115"/>
    </row>
    <row r="1249" spans="1:8" s="1116" customFormat="1" ht="15" x14ac:dyDescent="0.25">
      <c r="A1249" s="1114"/>
      <c r="B1249" s="1114"/>
      <c r="C1249" s="1113"/>
      <c r="D1249" s="1113"/>
      <c r="E1249" s="1113"/>
      <c r="F1249" s="1106"/>
      <c r="G1249" s="1107"/>
      <c r="H1249" s="1115"/>
    </row>
    <row r="1250" spans="1:8" ht="15" x14ac:dyDescent="0.25">
      <c r="A1250" s="1113" t="s">
        <v>2686</v>
      </c>
      <c r="B1250" s="1113" t="s">
        <v>2687</v>
      </c>
      <c r="C1250" s="1113" t="s">
        <v>2686</v>
      </c>
      <c r="D1250" s="1113" t="s">
        <v>2688</v>
      </c>
      <c r="E1250" s="1113" t="s">
        <v>2689</v>
      </c>
    </row>
    <row r="1251" spans="1:8" s="1116" customFormat="1" ht="15" x14ac:dyDescent="0.25">
      <c r="A1251" s="1114"/>
      <c r="B1251" s="1114"/>
      <c r="C1251" s="1113"/>
      <c r="D1251" s="1113"/>
      <c r="E1251" s="1113"/>
      <c r="F1251" s="1106"/>
      <c r="G1251" s="1107"/>
      <c r="H1251" s="1115"/>
    </row>
    <row r="1252" spans="1:8" s="1116" customFormat="1" ht="15" x14ac:dyDescent="0.25">
      <c r="A1252" s="1114"/>
      <c r="B1252" s="1114"/>
      <c r="C1252" s="1113"/>
      <c r="D1252" s="1113"/>
      <c r="E1252" s="1113"/>
      <c r="F1252" s="1106"/>
      <c r="G1252" s="1107"/>
      <c r="H1252" s="1115"/>
    </row>
    <row r="1253" spans="1:8" s="1116" customFormat="1" ht="15" x14ac:dyDescent="0.25">
      <c r="A1253" s="1114"/>
      <c r="B1253" s="1114"/>
      <c r="C1253" s="1113"/>
      <c r="D1253" s="1113"/>
      <c r="E1253" s="1113"/>
      <c r="F1253" s="1106"/>
      <c r="G1253" s="1107"/>
      <c r="H1253" s="1115"/>
    </row>
    <row r="1254" spans="1:8" s="1116" customFormat="1" ht="15" x14ac:dyDescent="0.25">
      <c r="A1254" s="1113" t="s">
        <v>2670</v>
      </c>
      <c r="B1254" s="1113"/>
      <c r="C1254" s="1113"/>
      <c r="D1254" s="1098" t="s">
        <v>2642</v>
      </c>
      <c r="E1254" s="1114">
        <v>23</v>
      </c>
      <c r="F1254" s="1106"/>
      <c r="G1254" s="1107"/>
      <c r="H1254" s="1115"/>
    </row>
    <row r="1255" spans="1:8" s="1116" customFormat="1" ht="15" x14ac:dyDescent="0.25">
      <c r="A1255" s="1113" t="s">
        <v>2671</v>
      </c>
      <c r="B1255" s="1113"/>
      <c r="C1255" s="1113"/>
      <c r="D1255" s="1112" t="s">
        <v>3486</v>
      </c>
      <c r="E1255" s="1114"/>
      <c r="F1255" s="1106"/>
      <c r="G1255" s="1107"/>
      <c r="H1255" s="1115"/>
    </row>
    <row r="1256" spans="1:8" s="1116" customFormat="1" ht="15" x14ac:dyDescent="0.25">
      <c r="A1256" s="1112" t="s">
        <v>2672</v>
      </c>
      <c r="B1256" s="1112" t="s">
        <v>2673</v>
      </c>
      <c r="C1256" s="1112" t="s">
        <v>2674</v>
      </c>
      <c r="D1256" s="1104" t="s">
        <v>3487</v>
      </c>
      <c r="E1256" s="1114"/>
      <c r="F1256" s="1106"/>
      <c r="G1256" s="1107"/>
      <c r="H1256" s="1115"/>
    </row>
    <row r="1257" spans="1:8" s="1116" customFormat="1" ht="15.75" thickBot="1" x14ac:dyDescent="0.3">
      <c r="A1257" s="1113" t="s">
        <v>2675</v>
      </c>
      <c r="B1257" s="1113" t="s">
        <v>2676</v>
      </c>
      <c r="C1257" s="1113" t="s">
        <v>2675</v>
      </c>
      <c r="D1257" s="1113" t="s">
        <v>2649</v>
      </c>
      <c r="E1257" s="1113" t="s">
        <v>2677</v>
      </c>
      <c r="F1257" s="1106"/>
      <c r="G1257" s="1107"/>
      <c r="H1257" s="1115"/>
    </row>
    <row r="1258" spans="1:8" s="1116" customFormat="1" ht="16.5" thickBot="1" x14ac:dyDescent="0.3">
      <c r="A1258" s="1117" t="s">
        <v>3608</v>
      </c>
      <c r="B1258" s="1118"/>
      <c r="C1258" s="1118" t="s">
        <v>3609</v>
      </c>
      <c r="D1258" s="1125"/>
      <c r="E1258" s="1126"/>
      <c r="F1258" s="1120"/>
      <c r="G1258" s="1121"/>
      <c r="H1258" s="1115"/>
    </row>
    <row r="1259" spans="1:8" ht="15" x14ac:dyDescent="0.25">
      <c r="A1259" s="1113"/>
      <c r="B1259" s="1113"/>
      <c r="C1259" s="1113"/>
      <c r="D1259" s="1113"/>
      <c r="E1259" s="1113"/>
    </row>
    <row r="1260" spans="1:8" s="1116" customFormat="1" ht="15" x14ac:dyDescent="0.25">
      <c r="A1260" s="1112" t="s">
        <v>3610</v>
      </c>
      <c r="B1260" s="1104"/>
      <c r="C1260" s="1104"/>
      <c r="D1260" s="1112" t="s">
        <v>3611</v>
      </c>
      <c r="E1260" s="1112" t="s">
        <v>12</v>
      </c>
      <c r="F1260" s="1106"/>
      <c r="G1260" s="1107"/>
      <c r="H1260" s="1115"/>
    </row>
    <row r="1261" spans="1:8" s="1116" customFormat="1" ht="15" x14ac:dyDescent="0.25">
      <c r="A1261" s="1114"/>
      <c r="B1261" s="1113" t="s">
        <v>3612</v>
      </c>
      <c r="C1261" s="1114"/>
      <c r="D1261" s="1113" t="s">
        <v>3611</v>
      </c>
      <c r="E1261" s="1113" t="s">
        <v>12</v>
      </c>
      <c r="F1261" s="1106"/>
      <c r="G1261" s="1107"/>
      <c r="H1261" s="1115"/>
    </row>
    <row r="1262" spans="1:8" s="1116" customFormat="1" ht="15" x14ac:dyDescent="0.25">
      <c r="A1262" s="1114"/>
      <c r="B1262" s="1114"/>
      <c r="C1262" s="1113" t="s">
        <v>2684</v>
      </c>
      <c r="D1262" s="1113" t="s">
        <v>3613</v>
      </c>
      <c r="E1262" s="1113" t="s">
        <v>12</v>
      </c>
      <c r="F1262" s="1106"/>
      <c r="G1262" s="1107"/>
      <c r="H1262" s="1115"/>
    </row>
    <row r="1263" spans="1:8" s="1116" customFormat="1" ht="15" x14ac:dyDescent="0.25">
      <c r="A1263" s="1114"/>
      <c r="B1263" s="1114"/>
      <c r="C1263" s="1113"/>
      <c r="D1263" s="1113"/>
      <c r="E1263" s="1113"/>
      <c r="F1263" s="1106"/>
      <c r="G1263" s="1107"/>
      <c r="H1263" s="1115"/>
    </row>
    <row r="1264" spans="1:8" s="1116" customFormat="1" ht="15" x14ac:dyDescent="0.25">
      <c r="A1264" s="1113" t="s">
        <v>2686</v>
      </c>
      <c r="B1264" s="1113" t="s">
        <v>2687</v>
      </c>
      <c r="C1264" s="1113" t="s">
        <v>2686</v>
      </c>
      <c r="D1264" s="1113" t="s">
        <v>2688</v>
      </c>
      <c r="E1264" s="1113" t="s">
        <v>2689</v>
      </c>
      <c r="F1264" s="1106"/>
      <c r="G1264" s="1107"/>
      <c r="H1264" s="1115"/>
    </row>
    <row r="1265" spans="1:8" s="1116" customFormat="1" ht="15" x14ac:dyDescent="0.25">
      <c r="A1265" s="1112" t="s">
        <v>3614</v>
      </c>
      <c r="B1265" s="1104"/>
      <c r="C1265" s="1104"/>
      <c r="D1265" s="1112" t="s">
        <v>3615</v>
      </c>
      <c r="E1265" s="1112" t="s">
        <v>12</v>
      </c>
      <c r="F1265" s="1106"/>
      <c r="G1265" s="1107"/>
      <c r="H1265" s="1115"/>
    </row>
    <row r="1266" spans="1:8" s="1116" customFormat="1" ht="15" x14ac:dyDescent="0.25">
      <c r="A1266" s="1114"/>
      <c r="B1266" s="1113" t="s">
        <v>3616</v>
      </c>
      <c r="C1266" s="1114"/>
      <c r="D1266" s="1113" t="s">
        <v>3615</v>
      </c>
      <c r="E1266" s="1113" t="s">
        <v>12</v>
      </c>
      <c r="F1266" s="1106"/>
      <c r="G1266" s="1107"/>
      <c r="H1266" s="1115"/>
    </row>
    <row r="1267" spans="1:8" s="1116" customFormat="1" ht="15" x14ac:dyDescent="0.25">
      <c r="A1267" s="1114"/>
      <c r="B1267" s="1114"/>
      <c r="C1267" s="1113" t="s">
        <v>2721</v>
      </c>
      <c r="D1267" s="1113" t="s">
        <v>3617</v>
      </c>
      <c r="E1267" s="1113" t="s">
        <v>12</v>
      </c>
      <c r="F1267" s="1106"/>
      <c r="G1267" s="1107"/>
      <c r="H1267" s="1115"/>
    </row>
    <row r="1268" spans="1:8" s="1116" customFormat="1" ht="15" x14ac:dyDescent="0.25">
      <c r="A1268" s="1114"/>
      <c r="B1268" s="1114"/>
      <c r="C1268" s="1113" t="s">
        <v>2712</v>
      </c>
      <c r="D1268" s="1113" t="s">
        <v>3618</v>
      </c>
      <c r="E1268" s="1113"/>
      <c r="F1268" s="1106"/>
      <c r="G1268" s="1107"/>
      <c r="H1268" s="1115"/>
    </row>
    <row r="1269" spans="1:8" s="1116" customFormat="1" ht="15" x14ac:dyDescent="0.25">
      <c r="A1269" s="1114"/>
      <c r="B1269" s="1114"/>
      <c r="C1269" s="1113"/>
      <c r="D1269" s="1113"/>
      <c r="E1269" s="1113"/>
      <c r="F1269" s="1106"/>
      <c r="G1269" s="1107"/>
      <c r="H1269" s="1115"/>
    </row>
    <row r="1270" spans="1:8" s="1116" customFormat="1" ht="15" x14ac:dyDescent="0.25">
      <c r="A1270" s="1113" t="s">
        <v>2686</v>
      </c>
      <c r="B1270" s="1113" t="s">
        <v>2687</v>
      </c>
      <c r="C1270" s="1113" t="s">
        <v>2686</v>
      </c>
      <c r="D1270" s="1113" t="s">
        <v>2688</v>
      </c>
      <c r="E1270" s="1113" t="s">
        <v>2689</v>
      </c>
      <c r="F1270" s="1106"/>
      <c r="G1270" s="1107"/>
      <c r="H1270" s="1115"/>
    </row>
    <row r="1271" spans="1:8" s="1116" customFormat="1" ht="15" x14ac:dyDescent="0.25">
      <c r="A1271" s="1112" t="s">
        <v>3619</v>
      </c>
      <c r="B1271" s="1104"/>
      <c r="C1271" s="1104"/>
      <c r="D1271" s="1112" t="s">
        <v>3620</v>
      </c>
      <c r="E1271" s="1112" t="s">
        <v>12</v>
      </c>
      <c r="F1271" s="1106"/>
      <c r="G1271" s="1107"/>
      <c r="H1271" s="1115"/>
    </row>
    <row r="1272" spans="1:8" s="1116" customFormat="1" ht="15" x14ac:dyDescent="0.25">
      <c r="A1272" s="1114"/>
      <c r="B1272" s="1113" t="s">
        <v>3621</v>
      </c>
      <c r="C1272" s="1114"/>
      <c r="D1272" s="1113" t="s">
        <v>3620</v>
      </c>
      <c r="E1272" s="1113" t="s">
        <v>12</v>
      </c>
      <c r="F1272" s="1106"/>
      <c r="G1272" s="1107"/>
      <c r="H1272" s="1115"/>
    </row>
    <row r="1273" spans="1:8" s="1116" customFormat="1" ht="15" x14ac:dyDescent="0.25">
      <c r="A1273" s="1114"/>
      <c r="B1273" s="1114"/>
      <c r="C1273" s="1113" t="s">
        <v>2721</v>
      </c>
      <c r="D1273" s="1113" t="s">
        <v>3622</v>
      </c>
      <c r="E1273" s="1113" t="s">
        <v>12</v>
      </c>
      <c r="F1273" s="1106"/>
      <c r="G1273" s="1107"/>
      <c r="H1273" s="1115"/>
    </row>
    <row r="1274" spans="1:8" s="1116" customFormat="1" ht="15" x14ac:dyDescent="0.25">
      <c r="A1274" s="1114"/>
      <c r="B1274" s="1114"/>
      <c r="C1274" s="1113" t="s">
        <v>2712</v>
      </c>
      <c r="D1274" s="1113" t="s">
        <v>3623</v>
      </c>
      <c r="E1274" s="1113" t="s">
        <v>12</v>
      </c>
      <c r="F1274" s="1106"/>
      <c r="G1274" s="1107"/>
      <c r="H1274" s="1115"/>
    </row>
    <row r="1275" spans="1:8" s="1116" customFormat="1" ht="15" x14ac:dyDescent="0.25">
      <c r="A1275" s="1114"/>
      <c r="B1275" s="1114"/>
      <c r="C1275" s="1113"/>
      <c r="D1275" s="1113"/>
      <c r="E1275" s="1113"/>
      <c r="F1275" s="1106"/>
      <c r="G1275" s="1107"/>
      <c r="H1275" s="1115"/>
    </row>
    <row r="1276" spans="1:8" s="1116" customFormat="1" ht="15" x14ac:dyDescent="0.25">
      <c r="A1276" s="1113" t="s">
        <v>2686</v>
      </c>
      <c r="B1276" s="1113" t="s">
        <v>2687</v>
      </c>
      <c r="C1276" s="1113" t="s">
        <v>2686</v>
      </c>
      <c r="D1276" s="1113" t="s">
        <v>2688</v>
      </c>
      <c r="E1276" s="1113" t="s">
        <v>2689</v>
      </c>
      <c r="F1276" s="1106"/>
      <c r="G1276" s="1107"/>
      <c r="H1276" s="1115"/>
    </row>
    <row r="1277" spans="1:8" s="1109" customFormat="1" ht="14.25" x14ac:dyDescent="0.2">
      <c r="A1277" s="1112" t="s">
        <v>3624</v>
      </c>
      <c r="B1277" s="1104"/>
      <c r="C1277" s="1104"/>
      <c r="D1277" s="1112" t="s">
        <v>3625</v>
      </c>
      <c r="E1277" s="1112" t="s">
        <v>12</v>
      </c>
      <c r="F1277" s="1106"/>
      <c r="G1277" s="1107"/>
      <c r="H1277" s="1108"/>
    </row>
    <row r="1278" spans="1:8" s="1116" customFormat="1" ht="15" x14ac:dyDescent="0.25">
      <c r="A1278" s="1114"/>
      <c r="B1278" s="1113" t="s">
        <v>3626</v>
      </c>
      <c r="C1278" s="1114"/>
      <c r="D1278" s="1113" t="s">
        <v>3627</v>
      </c>
      <c r="E1278" s="1113" t="s">
        <v>12</v>
      </c>
      <c r="F1278" s="1106"/>
      <c r="G1278" s="1107"/>
      <c r="H1278" s="1115"/>
    </row>
    <row r="1279" spans="1:8" s="1116" customFormat="1" ht="15" x14ac:dyDescent="0.25">
      <c r="A1279" s="1114"/>
      <c r="B1279" s="1114"/>
      <c r="C1279" s="1113" t="s">
        <v>2684</v>
      </c>
      <c r="D1279" s="1113" t="s">
        <v>3628</v>
      </c>
      <c r="E1279" s="1113" t="s">
        <v>12</v>
      </c>
      <c r="F1279" s="1106"/>
      <c r="G1279" s="1107"/>
      <c r="H1279" s="1115"/>
    </row>
    <row r="1280" spans="1:8" s="1116" customFormat="1" ht="15" x14ac:dyDescent="0.25">
      <c r="A1280" s="1114"/>
      <c r="B1280" s="1113" t="s">
        <v>3629</v>
      </c>
      <c r="C1280" s="1114"/>
      <c r="D1280" s="1113" t="s">
        <v>3630</v>
      </c>
      <c r="E1280" s="1113" t="s">
        <v>12</v>
      </c>
      <c r="F1280" s="1106"/>
      <c r="G1280" s="1107"/>
      <c r="H1280" s="1115"/>
    </row>
    <row r="1281" spans="1:8" s="1116" customFormat="1" ht="15" x14ac:dyDescent="0.25">
      <c r="A1281" s="1114"/>
      <c r="B1281" s="1114"/>
      <c r="C1281" s="1113" t="s">
        <v>2684</v>
      </c>
      <c r="D1281" s="1113" t="s">
        <v>3631</v>
      </c>
      <c r="E1281" s="1113" t="s">
        <v>12</v>
      </c>
      <c r="F1281" s="1106"/>
      <c r="G1281" s="1107"/>
      <c r="H1281" s="1115"/>
    </row>
    <row r="1282" spans="1:8" s="1116" customFormat="1" ht="15" x14ac:dyDescent="0.25">
      <c r="A1282" s="1114"/>
      <c r="B1282" s="1113" t="s">
        <v>3632</v>
      </c>
      <c r="C1282" s="1114"/>
      <c r="D1282" s="1113" t="s">
        <v>3633</v>
      </c>
      <c r="E1282" s="1113" t="s">
        <v>12</v>
      </c>
      <c r="F1282" s="1106"/>
      <c r="G1282" s="1107"/>
      <c r="H1282" s="1115"/>
    </row>
    <row r="1283" spans="1:8" s="1116" customFormat="1" ht="15" x14ac:dyDescent="0.25">
      <c r="A1283" s="1114"/>
      <c r="B1283" s="1114"/>
      <c r="C1283" s="1113" t="s">
        <v>2684</v>
      </c>
      <c r="D1283" s="1113" t="s">
        <v>3634</v>
      </c>
      <c r="E1283" s="1113" t="s">
        <v>12</v>
      </c>
      <c r="F1283" s="1106"/>
      <c r="G1283" s="1107"/>
      <c r="H1283" s="1115"/>
    </row>
    <row r="1284" spans="1:8" s="1116" customFormat="1" ht="15" x14ac:dyDescent="0.25">
      <c r="A1284" s="1114"/>
      <c r="B1284" s="1114" t="s">
        <v>3635</v>
      </c>
      <c r="C1284" s="1113"/>
      <c r="D1284" s="1113" t="s">
        <v>3636</v>
      </c>
      <c r="E1284" s="1113" t="s">
        <v>12</v>
      </c>
      <c r="F1284" s="1106"/>
      <c r="G1284" s="1107"/>
      <c r="H1284" s="1115"/>
    </row>
    <row r="1285" spans="1:8" s="1116" customFormat="1" ht="15" x14ac:dyDescent="0.25">
      <c r="A1285" s="1114"/>
      <c r="B1285" s="1114"/>
      <c r="C1285" s="1113" t="s">
        <v>2684</v>
      </c>
      <c r="D1285" s="1113" t="s">
        <v>3637</v>
      </c>
      <c r="E1285" s="1113" t="s">
        <v>12</v>
      </c>
      <c r="F1285" s="1106"/>
      <c r="G1285" s="1107"/>
      <c r="H1285" s="1115"/>
    </row>
    <row r="1286" spans="1:8" s="1116" customFormat="1" ht="15" x14ac:dyDescent="0.25">
      <c r="A1286" s="1114"/>
      <c r="B1286" s="1113" t="s">
        <v>3638</v>
      </c>
      <c r="C1286" s="1114"/>
      <c r="D1286" s="1113" t="s">
        <v>3639</v>
      </c>
      <c r="E1286" s="1113" t="s">
        <v>12</v>
      </c>
      <c r="F1286" s="1106"/>
      <c r="G1286" s="1107"/>
      <c r="H1286" s="1115"/>
    </row>
    <row r="1287" spans="1:8" s="1116" customFormat="1" ht="15" x14ac:dyDescent="0.25">
      <c r="A1287" s="1114"/>
      <c r="B1287" s="1114"/>
      <c r="C1287" s="1113" t="s">
        <v>2684</v>
      </c>
      <c r="D1287" s="1113" t="s">
        <v>3640</v>
      </c>
      <c r="E1287" s="1113" t="s">
        <v>12</v>
      </c>
      <c r="F1287" s="1106"/>
      <c r="G1287" s="1107"/>
      <c r="H1287" s="1115"/>
    </row>
    <row r="1288" spans="1:8" s="1116" customFormat="1" ht="15" x14ac:dyDescent="0.25">
      <c r="A1288" s="1114"/>
      <c r="B1288" s="1114" t="s">
        <v>3641</v>
      </c>
      <c r="C1288" s="1113"/>
      <c r="D1288" s="1113" t="s">
        <v>3642</v>
      </c>
      <c r="E1288" s="1113" t="s">
        <v>12</v>
      </c>
      <c r="F1288" s="1106"/>
      <c r="G1288" s="1107"/>
      <c r="H1288" s="1115"/>
    </row>
    <row r="1289" spans="1:8" s="1116" customFormat="1" ht="15" x14ac:dyDescent="0.25">
      <c r="A1289" s="1114"/>
      <c r="B1289" s="1114"/>
      <c r="C1289" s="1113" t="s">
        <v>2684</v>
      </c>
      <c r="D1289" s="1113" t="s">
        <v>3643</v>
      </c>
      <c r="E1289" s="1113" t="s">
        <v>12</v>
      </c>
      <c r="F1289" s="1106"/>
      <c r="G1289" s="1107"/>
      <c r="H1289" s="1115"/>
    </row>
    <row r="1290" spans="1:8" s="1116" customFormat="1" ht="15" x14ac:dyDescent="0.25">
      <c r="A1290" s="1114"/>
      <c r="B1290" s="1113" t="s">
        <v>3644</v>
      </c>
      <c r="C1290" s="1114"/>
      <c r="D1290" s="1113" t="s">
        <v>3645</v>
      </c>
      <c r="E1290" s="1113" t="s">
        <v>12</v>
      </c>
      <c r="F1290" s="1106"/>
      <c r="G1290" s="1107"/>
      <c r="H1290" s="1115"/>
    </row>
    <row r="1291" spans="1:8" s="1116" customFormat="1" ht="15" x14ac:dyDescent="0.25">
      <c r="A1291" s="1114"/>
      <c r="B1291" s="1114"/>
      <c r="C1291" s="1113" t="s">
        <v>2684</v>
      </c>
      <c r="D1291" s="1113" t="s">
        <v>3646</v>
      </c>
      <c r="E1291" s="1113" t="s">
        <v>12</v>
      </c>
      <c r="F1291" s="1106"/>
      <c r="G1291" s="1107"/>
      <c r="H1291" s="1115"/>
    </row>
    <row r="1292" spans="1:8" s="1116" customFormat="1" ht="15" x14ac:dyDescent="0.25">
      <c r="A1292" s="1114"/>
      <c r="B1292" s="1113" t="s">
        <v>3647</v>
      </c>
      <c r="C1292" s="1114"/>
      <c r="D1292" s="1113" t="s">
        <v>3648</v>
      </c>
      <c r="E1292" s="1113" t="s">
        <v>12</v>
      </c>
      <c r="F1292" s="1106"/>
      <c r="G1292" s="1107"/>
      <c r="H1292" s="1115"/>
    </row>
    <row r="1293" spans="1:8" s="1116" customFormat="1" ht="15" x14ac:dyDescent="0.25">
      <c r="A1293" s="1114"/>
      <c r="B1293" s="1114"/>
      <c r="C1293" s="1113" t="s">
        <v>2684</v>
      </c>
      <c r="D1293" s="1113" t="s">
        <v>3649</v>
      </c>
      <c r="E1293" s="1113" t="s">
        <v>12</v>
      </c>
      <c r="F1293" s="1106"/>
      <c r="G1293" s="1107"/>
      <c r="H1293" s="1115"/>
    </row>
    <row r="1294" spans="1:8" s="1116" customFormat="1" ht="15" x14ac:dyDescent="0.25">
      <c r="A1294" s="1114"/>
      <c r="B1294" s="1113" t="s">
        <v>3650</v>
      </c>
      <c r="C1294" s="1114"/>
      <c r="D1294" s="1113" t="s">
        <v>3651</v>
      </c>
      <c r="E1294" s="1113" t="s">
        <v>12</v>
      </c>
      <c r="F1294" s="1106"/>
      <c r="G1294" s="1107"/>
      <c r="H1294" s="1115"/>
    </row>
    <row r="1295" spans="1:8" s="1116" customFormat="1" ht="15" x14ac:dyDescent="0.25">
      <c r="A1295" s="1114"/>
      <c r="B1295" s="1114"/>
      <c r="C1295" s="1113" t="s">
        <v>2684</v>
      </c>
      <c r="D1295" s="1113" t="s">
        <v>3652</v>
      </c>
      <c r="E1295" s="1113" t="s">
        <v>12</v>
      </c>
      <c r="F1295" s="1106"/>
      <c r="G1295" s="1107"/>
      <c r="H1295" s="1115"/>
    </row>
    <row r="1296" spans="1:8" s="1116" customFormat="1" ht="15" x14ac:dyDescent="0.25">
      <c r="A1296" s="1114"/>
      <c r="B1296" s="1113" t="s">
        <v>3653</v>
      </c>
      <c r="C1296" s="1114"/>
      <c r="D1296" s="1113" t="s">
        <v>3654</v>
      </c>
      <c r="E1296" s="1113" t="s">
        <v>12</v>
      </c>
      <c r="F1296" s="1106"/>
      <c r="G1296" s="1107"/>
      <c r="H1296" s="1115"/>
    </row>
    <row r="1297" spans="1:8" s="1116" customFormat="1" ht="15" x14ac:dyDescent="0.25">
      <c r="A1297" s="1114"/>
      <c r="B1297" s="1114"/>
      <c r="C1297" s="1113" t="s">
        <v>2684</v>
      </c>
      <c r="D1297" s="1113" t="s">
        <v>3655</v>
      </c>
      <c r="E1297" s="1113" t="s">
        <v>12</v>
      </c>
      <c r="F1297" s="1106"/>
      <c r="G1297" s="1107"/>
      <c r="H1297" s="1115"/>
    </row>
    <row r="1298" spans="1:8" s="1116" customFormat="1" ht="15" x14ac:dyDescent="0.25">
      <c r="A1298" s="1114"/>
      <c r="B1298" s="1113" t="s">
        <v>3656</v>
      </c>
      <c r="C1298" s="1114"/>
      <c r="D1298" s="1113" t="s">
        <v>3657</v>
      </c>
      <c r="E1298" s="1113" t="s">
        <v>12</v>
      </c>
      <c r="F1298" s="1106"/>
      <c r="G1298" s="1107"/>
      <c r="H1298" s="1115"/>
    </row>
    <row r="1299" spans="1:8" s="1116" customFormat="1" ht="15" x14ac:dyDescent="0.25">
      <c r="A1299" s="1114"/>
      <c r="B1299" s="1114"/>
      <c r="C1299" s="1113" t="s">
        <v>2684</v>
      </c>
      <c r="D1299" s="1113" t="s">
        <v>3658</v>
      </c>
      <c r="E1299" s="1113" t="s">
        <v>12</v>
      </c>
      <c r="F1299" s="1106"/>
      <c r="G1299" s="1107"/>
      <c r="H1299" s="1115"/>
    </row>
    <row r="1300" spans="1:8" s="1116" customFormat="1" ht="15" x14ac:dyDescent="0.25">
      <c r="A1300" s="1114"/>
      <c r="B1300" s="1113" t="s">
        <v>3659</v>
      </c>
      <c r="C1300" s="1114"/>
      <c r="D1300" s="1113" t="s">
        <v>3660</v>
      </c>
      <c r="E1300" s="1113" t="s">
        <v>12</v>
      </c>
      <c r="F1300" s="1106"/>
      <c r="G1300" s="1107"/>
      <c r="H1300" s="1115"/>
    </row>
    <row r="1301" spans="1:8" s="1116" customFormat="1" ht="15" x14ac:dyDescent="0.25">
      <c r="A1301" s="1114"/>
      <c r="B1301" s="1114"/>
      <c r="C1301" s="1113" t="s">
        <v>2684</v>
      </c>
      <c r="D1301" s="1113" t="s">
        <v>3661</v>
      </c>
      <c r="E1301" s="1113" t="s">
        <v>12</v>
      </c>
      <c r="F1301" s="1106"/>
      <c r="G1301" s="1107"/>
      <c r="H1301" s="1115"/>
    </row>
    <row r="1302" spans="1:8" s="1116" customFormat="1" ht="15" x14ac:dyDescent="0.25">
      <c r="A1302" s="1114"/>
      <c r="B1302" s="1114" t="s">
        <v>3662</v>
      </c>
      <c r="C1302" s="1113"/>
      <c r="D1302" s="1113" t="s">
        <v>3663</v>
      </c>
      <c r="E1302" s="1113" t="s">
        <v>12</v>
      </c>
      <c r="F1302" s="1106"/>
      <c r="G1302" s="1107"/>
      <c r="H1302" s="1115"/>
    </row>
    <row r="1303" spans="1:8" s="1116" customFormat="1" ht="15" x14ac:dyDescent="0.25">
      <c r="A1303" s="1114"/>
      <c r="B1303" s="1114"/>
      <c r="C1303" s="1113" t="s">
        <v>2684</v>
      </c>
      <c r="D1303" s="1113" t="s">
        <v>3664</v>
      </c>
      <c r="E1303" s="1113" t="s">
        <v>12</v>
      </c>
      <c r="F1303" s="1106"/>
      <c r="G1303" s="1107"/>
      <c r="H1303" s="1115"/>
    </row>
    <row r="1304" spans="1:8" s="1116" customFormat="1" ht="15" x14ac:dyDescent="0.25">
      <c r="A1304" s="1114"/>
      <c r="B1304" s="1114" t="s">
        <v>3665</v>
      </c>
      <c r="C1304" s="1113"/>
      <c r="D1304" s="1113" t="s">
        <v>3666</v>
      </c>
      <c r="E1304" s="1113" t="s">
        <v>12</v>
      </c>
      <c r="F1304" s="1106"/>
      <c r="G1304" s="1107"/>
      <c r="H1304" s="1115"/>
    </row>
    <row r="1305" spans="1:8" s="1116" customFormat="1" ht="15" x14ac:dyDescent="0.25">
      <c r="A1305" s="1114"/>
      <c r="B1305" s="1114"/>
      <c r="C1305" s="1113" t="s">
        <v>2684</v>
      </c>
      <c r="D1305" s="1113" t="s">
        <v>3667</v>
      </c>
      <c r="E1305" s="1113" t="s">
        <v>12</v>
      </c>
      <c r="F1305" s="1106"/>
      <c r="G1305" s="1107"/>
      <c r="H1305" s="1115"/>
    </row>
    <row r="1306" spans="1:8" s="1116" customFormat="1" ht="15" x14ac:dyDescent="0.25">
      <c r="A1306" s="1113"/>
      <c r="B1306" s="1114" t="s">
        <v>3668</v>
      </c>
      <c r="C1306" s="1113"/>
      <c r="D1306" s="1113" t="s">
        <v>3669</v>
      </c>
      <c r="E1306" s="1113" t="s">
        <v>12</v>
      </c>
      <c r="F1306" s="1106"/>
      <c r="G1306" s="1107"/>
      <c r="H1306" s="1115"/>
    </row>
    <row r="1307" spans="1:8" s="1116" customFormat="1" ht="15" x14ac:dyDescent="0.25">
      <c r="A1307" s="1113"/>
      <c r="B1307" s="1114"/>
      <c r="C1307" s="1113" t="s">
        <v>2684</v>
      </c>
      <c r="D1307" s="1113" t="s">
        <v>3670</v>
      </c>
      <c r="E1307" s="1113" t="s">
        <v>12</v>
      </c>
      <c r="F1307" s="1106"/>
      <c r="G1307" s="1107"/>
      <c r="H1307" s="1115"/>
    </row>
    <row r="1308" spans="1:8" s="1116" customFormat="1" ht="15" x14ac:dyDescent="0.25">
      <c r="A1308" s="1114"/>
      <c r="B1308" s="1114" t="s">
        <v>3671</v>
      </c>
      <c r="C1308" s="1113"/>
      <c r="D1308" s="1113" t="s">
        <v>3672</v>
      </c>
      <c r="E1308" s="1113" t="s">
        <v>12</v>
      </c>
      <c r="F1308" s="1106"/>
      <c r="G1308" s="1107"/>
      <c r="H1308" s="1115"/>
    </row>
    <row r="1309" spans="1:8" s="1116" customFormat="1" ht="15" x14ac:dyDescent="0.25">
      <c r="A1309" s="1114"/>
      <c r="B1309" s="1114"/>
      <c r="C1309" s="1113" t="s">
        <v>2684</v>
      </c>
      <c r="D1309" s="1113" t="s">
        <v>3673</v>
      </c>
      <c r="E1309" s="1113" t="s">
        <v>12</v>
      </c>
      <c r="F1309" s="1106"/>
      <c r="G1309" s="1107"/>
      <c r="H1309" s="1115"/>
    </row>
    <row r="1310" spans="1:8" s="1116" customFormat="1" ht="15" x14ac:dyDescent="0.25">
      <c r="A1310" s="1114"/>
      <c r="B1310" s="1114" t="s">
        <v>3674</v>
      </c>
      <c r="C1310" s="1113"/>
      <c r="D1310" s="1113" t="s">
        <v>3675</v>
      </c>
      <c r="E1310" s="1113" t="s">
        <v>12</v>
      </c>
      <c r="F1310" s="1106"/>
      <c r="G1310" s="1107"/>
      <c r="H1310" s="1115"/>
    </row>
    <row r="1311" spans="1:8" s="1116" customFormat="1" ht="15" x14ac:dyDescent="0.25">
      <c r="A1311" s="1114"/>
      <c r="B1311" s="1114"/>
      <c r="C1311" s="1113" t="s">
        <v>2684</v>
      </c>
      <c r="D1311" s="1113" t="s">
        <v>3676</v>
      </c>
      <c r="E1311" s="1113" t="s">
        <v>12</v>
      </c>
      <c r="F1311" s="1106"/>
      <c r="G1311" s="1107"/>
      <c r="H1311" s="1115"/>
    </row>
    <row r="1312" spans="1:8" s="1116" customFormat="1" ht="15" x14ac:dyDescent="0.25">
      <c r="A1312" s="1114"/>
      <c r="B1312" s="1114"/>
      <c r="C1312" s="1113"/>
      <c r="D1312" s="1113"/>
      <c r="E1312" s="1113"/>
      <c r="F1312" s="1106"/>
      <c r="G1312" s="1107"/>
      <c r="H1312" s="1115"/>
    </row>
    <row r="1313" spans="1:8" s="1116" customFormat="1" ht="15" x14ac:dyDescent="0.25">
      <c r="A1313" s="1113"/>
      <c r="B1313" s="1113"/>
      <c r="C1313" s="1113"/>
      <c r="D1313" s="1113"/>
      <c r="E1313" s="1113"/>
      <c r="F1313" s="1106"/>
      <c r="G1313" s="1107"/>
      <c r="H1313" s="1115"/>
    </row>
    <row r="1314" spans="1:8" s="1116" customFormat="1" ht="15" x14ac:dyDescent="0.25">
      <c r="A1314" s="1113" t="s">
        <v>2670</v>
      </c>
      <c r="B1314" s="1113"/>
      <c r="C1314" s="1113"/>
      <c r="D1314" s="1098" t="s">
        <v>2642</v>
      </c>
      <c r="E1314" s="1114">
        <v>24</v>
      </c>
      <c r="F1314" s="1106"/>
      <c r="G1314" s="1107"/>
      <c r="H1314" s="1115"/>
    </row>
    <row r="1315" spans="1:8" s="1116" customFormat="1" ht="15" x14ac:dyDescent="0.25">
      <c r="A1315" s="1113" t="s">
        <v>2671</v>
      </c>
      <c r="B1315" s="1113"/>
      <c r="C1315" s="1113"/>
      <c r="D1315" s="1112" t="s">
        <v>3486</v>
      </c>
      <c r="E1315" s="1114"/>
      <c r="F1315" s="1106"/>
      <c r="G1315" s="1107"/>
      <c r="H1315" s="1115"/>
    </row>
    <row r="1316" spans="1:8" s="1116" customFormat="1" ht="15" x14ac:dyDescent="0.25">
      <c r="A1316" s="1112" t="s">
        <v>2672</v>
      </c>
      <c r="B1316" s="1112" t="s">
        <v>2673</v>
      </c>
      <c r="C1316" s="1112" t="s">
        <v>2674</v>
      </c>
      <c r="D1316" s="1104" t="s">
        <v>3487</v>
      </c>
      <c r="E1316" s="1114"/>
      <c r="F1316" s="1106"/>
      <c r="G1316" s="1107"/>
      <c r="H1316" s="1115"/>
    </row>
    <row r="1317" spans="1:8" s="1116" customFormat="1" ht="15.75" thickBot="1" x14ac:dyDescent="0.3">
      <c r="A1317" s="1113" t="s">
        <v>2675</v>
      </c>
      <c r="B1317" s="1113" t="s">
        <v>2676</v>
      </c>
      <c r="C1317" s="1113" t="s">
        <v>2675</v>
      </c>
      <c r="D1317" s="1113" t="s">
        <v>2649</v>
      </c>
      <c r="E1317" s="1113" t="s">
        <v>2677</v>
      </c>
      <c r="F1317" s="1106"/>
      <c r="G1317" s="1107"/>
      <c r="H1317" s="1115"/>
    </row>
    <row r="1318" spans="1:8" s="1116" customFormat="1" ht="16.5" thickBot="1" x14ac:dyDescent="0.3">
      <c r="A1318" s="1117" t="s">
        <v>3677</v>
      </c>
      <c r="B1318" s="1118"/>
      <c r="C1318" s="1118" t="s">
        <v>3678</v>
      </c>
      <c r="D1318" s="1125"/>
      <c r="E1318" s="1126"/>
      <c r="F1318" s="1120"/>
      <c r="G1318" s="1121"/>
      <c r="H1318" s="1115"/>
    </row>
    <row r="1319" spans="1:8" s="1109" customFormat="1" ht="14.25" x14ac:dyDescent="0.2">
      <c r="A1319" s="1112" t="s">
        <v>3679</v>
      </c>
      <c r="B1319" s="1104"/>
      <c r="C1319" s="1104"/>
      <c r="D1319" s="1112" t="s">
        <v>3680</v>
      </c>
      <c r="E1319" s="1112" t="s">
        <v>12</v>
      </c>
      <c r="F1319" s="1106"/>
      <c r="G1319" s="1107"/>
      <c r="H1319" s="1108"/>
    </row>
    <row r="1320" spans="1:8" s="1116" customFormat="1" ht="15" x14ac:dyDescent="0.25">
      <c r="A1320" s="1114"/>
      <c r="B1320" s="1113" t="s">
        <v>3681</v>
      </c>
      <c r="C1320" s="1114"/>
      <c r="D1320" s="1113" t="s">
        <v>3682</v>
      </c>
      <c r="E1320" s="1113" t="s">
        <v>12</v>
      </c>
      <c r="F1320" s="1106"/>
      <c r="G1320" s="1107"/>
      <c r="H1320" s="1115"/>
    </row>
    <row r="1321" spans="1:8" s="1116" customFormat="1" ht="15" x14ac:dyDescent="0.25">
      <c r="A1321" s="1114"/>
      <c r="B1321" s="1114"/>
      <c r="C1321" s="1113" t="s">
        <v>2684</v>
      </c>
      <c r="D1321" s="1113" t="s">
        <v>3683</v>
      </c>
      <c r="E1321" s="1113" t="s">
        <v>12</v>
      </c>
      <c r="F1321" s="1106"/>
      <c r="G1321" s="1107"/>
      <c r="H1321" s="1115"/>
    </row>
    <row r="1322" spans="1:8" s="1116" customFormat="1" ht="15" x14ac:dyDescent="0.25">
      <c r="A1322" s="1114"/>
      <c r="B1322" s="1113" t="s">
        <v>3684</v>
      </c>
      <c r="C1322" s="1114"/>
      <c r="D1322" s="1113" t="s">
        <v>3685</v>
      </c>
      <c r="E1322" s="1113" t="s">
        <v>12</v>
      </c>
      <c r="F1322" s="1106"/>
      <c r="G1322" s="1107"/>
      <c r="H1322" s="1115"/>
    </row>
    <row r="1323" spans="1:8" s="1116" customFormat="1" ht="15" x14ac:dyDescent="0.25">
      <c r="A1323" s="1114"/>
      <c r="B1323" s="1114"/>
      <c r="C1323" s="1113" t="s">
        <v>2684</v>
      </c>
      <c r="D1323" s="1113" t="s">
        <v>3686</v>
      </c>
      <c r="E1323" s="1113" t="s">
        <v>12</v>
      </c>
      <c r="F1323" s="1106"/>
      <c r="G1323" s="1107"/>
      <c r="H1323" s="1115"/>
    </row>
    <row r="1324" spans="1:8" s="1116" customFormat="1" ht="15" x14ac:dyDescent="0.25">
      <c r="A1324" s="1114"/>
      <c r="B1324" s="1113" t="s">
        <v>3687</v>
      </c>
      <c r="C1324" s="1114"/>
      <c r="D1324" s="1113" t="s">
        <v>3688</v>
      </c>
      <c r="E1324" s="1113" t="s">
        <v>12</v>
      </c>
      <c r="F1324" s="1106"/>
      <c r="G1324" s="1107"/>
      <c r="H1324" s="1115"/>
    </row>
    <row r="1325" spans="1:8" s="1116" customFormat="1" ht="15" x14ac:dyDescent="0.25">
      <c r="A1325" s="1114"/>
      <c r="B1325" s="1114"/>
      <c r="C1325" s="1113" t="s">
        <v>2684</v>
      </c>
      <c r="D1325" s="1113" t="s">
        <v>3689</v>
      </c>
      <c r="E1325" s="1113" t="s">
        <v>12</v>
      </c>
      <c r="F1325" s="1106"/>
      <c r="G1325" s="1107"/>
      <c r="H1325" s="1115"/>
    </row>
    <row r="1326" spans="1:8" s="1116" customFormat="1" ht="15" x14ac:dyDescent="0.25">
      <c r="A1326" s="1114"/>
      <c r="B1326" s="1114"/>
      <c r="C1326" s="1114"/>
      <c r="D1326" s="1114"/>
      <c r="E1326" s="1114"/>
      <c r="F1326" s="1106"/>
      <c r="G1326" s="1107"/>
      <c r="H1326" s="1115"/>
    </row>
    <row r="1327" spans="1:8" s="1116" customFormat="1" ht="15" x14ac:dyDescent="0.25">
      <c r="A1327" s="1113" t="s">
        <v>2686</v>
      </c>
      <c r="B1327" s="1113" t="s">
        <v>2687</v>
      </c>
      <c r="C1327" s="1113" t="s">
        <v>2686</v>
      </c>
      <c r="D1327" s="1113" t="s">
        <v>2688</v>
      </c>
      <c r="E1327" s="1113" t="s">
        <v>2689</v>
      </c>
      <c r="F1327" s="1106"/>
      <c r="G1327" s="1107"/>
      <c r="H1327" s="1115"/>
    </row>
    <row r="1328" spans="1:8" s="1109" customFormat="1" ht="14.25" x14ac:dyDescent="0.2">
      <c r="A1328" s="1112" t="s">
        <v>3690</v>
      </c>
      <c r="B1328" s="1104"/>
      <c r="C1328" s="1104"/>
      <c r="D1328" s="1112" t="s">
        <v>3691</v>
      </c>
      <c r="E1328" s="1112" t="s">
        <v>12</v>
      </c>
      <c r="F1328" s="1106"/>
      <c r="G1328" s="1107"/>
      <c r="H1328" s="1108"/>
    </row>
    <row r="1329" spans="1:8" s="1116" customFormat="1" ht="15" x14ac:dyDescent="0.25">
      <c r="A1329" s="1114"/>
      <c r="B1329" s="1113" t="s">
        <v>3692</v>
      </c>
      <c r="C1329" s="1114"/>
      <c r="D1329" s="1113" t="s">
        <v>3693</v>
      </c>
      <c r="E1329" s="1113" t="s">
        <v>12</v>
      </c>
      <c r="F1329" s="1106"/>
      <c r="G1329" s="1107"/>
      <c r="H1329" s="1115"/>
    </row>
    <row r="1330" spans="1:8" s="1116" customFormat="1" ht="15" x14ac:dyDescent="0.25">
      <c r="A1330" s="1114"/>
      <c r="B1330" s="1114"/>
      <c r="C1330" s="1113" t="s">
        <v>2684</v>
      </c>
      <c r="D1330" s="1113" t="s">
        <v>3694</v>
      </c>
      <c r="E1330" s="1113" t="s">
        <v>12</v>
      </c>
      <c r="F1330" s="1106"/>
      <c r="G1330" s="1107"/>
      <c r="H1330" s="1115"/>
    </row>
    <row r="1331" spans="1:8" s="1116" customFormat="1" ht="15" x14ac:dyDescent="0.25">
      <c r="A1331" s="1114"/>
      <c r="B1331" s="1113" t="s">
        <v>3695</v>
      </c>
      <c r="C1331" s="1114"/>
      <c r="D1331" s="1113" t="s">
        <v>3696</v>
      </c>
      <c r="E1331" s="1113" t="s">
        <v>12</v>
      </c>
      <c r="F1331" s="1106"/>
      <c r="G1331" s="1107"/>
      <c r="H1331" s="1115"/>
    </row>
    <row r="1332" spans="1:8" s="1116" customFormat="1" ht="15" x14ac:dyDescent="0.25">
      <c r="A1332" s="1114"/>
      <c r="B1332" s="1114"/>
      <c r="C1332" s="1113" t="s">
        <v>2684</v>
      </c>
      <c r="D1332" s="1113" t="s">
        <v>3697</v>
      </c>
      <c r="E1332" s="1113" t="s">
        <v>12</v>
      </c>
      <c r="F1332" s="1106"/>
      <c r="G1332" s="1107"/>
      <c r="H1332" s="1115"/>
    </row>
    <row r="1333" spans="1:8" s="1116" customFormat="1" ht="15" x14ac:dyDescent="0.25">
      <c r="A1333" s="1114"/>
      <c r="B1333" s="1114"/>
      <c r="C1333" s="1114"/>
      <c r="D1333" s="1114"/>
      <c r="E1333" s="1114"/>
      <c r="F1333" s="1106"/>
      <c r="G1333" s="1107"/>
      <c r="H1333" s="1115"/>
    </row>
    <row r="1334" spans="1:8" s="1116" customFormat="1" ht="15" x14ac:dyDescent="0.25">
      <c r="A1334" s="1113" t="s">
        <v>2686</v>
      </c>
      <c r="B1334" s="1113" t="s">
        <v>2687</v>
      </c>
      <c r="C1334" s="1113" t="s">
        <v>2686</v>
      </c>
      <c r="D1334" s="1113" t="s">
        <v>2688</v>
      </c>
      <c r="E1334" s="1113" t="s">
        <v>2689</v>
      </c>
      <c r="F1334" s="1106"/>
      <c r="G1334" s="1107"/>
      <c r="H1334" s="1115"/>
    </row>
    <row r="1335" spans="1:8" s="1109" customFormat="1" ht="14.25" x14ac:dyDescent="0.2">
      <c r="A1335" s="1112" t="s">
        <v>3698</v>
      </c>
      <c r="B1335" s="1104"/>
      <c r="C1335" s="1104"/>
      <c r="D1335" s="1112" t="s">
        <v>3699</v>
      </c>
      <c r="E1335" s="1112" t="s">
        <v>3066</v>
      </c>
      <c r="F1335" s="1106"/>
      <c r="G1335" s="1107"/>
      <c r="H1335" s="1108"/>
    </row>
    <row r="1336" spans="1:8" s="1116" customFormat="1" ht="15" x14ac:dyDescent="0.25">
      <c r="A1336" s="1114"/>
      <c r="B1336" s="1113" t="s">
        <v>3700</v>
      </c>
      <c r="C1336" s="1114"/>
      <c r="D1336" s="1113" t="s">
        <v>3699</v>
      </c>
      <c r="E1336" s="1113" t="s">
        <v>3066</v>
      </c>
      <c r="F1336" s="1106"/>
      <c r="G1336" s="1107"/>
      <c r="H1336" s="1115"/>
    </row>
    <row r="1337" spans="1:8" s="1116" customFormat="1" ht="15" x14ac:dyDescent="0.25">
      <c r="A1337" s="1114"/>
      <c r="B1337" s="1114"/>
      <c r="C1337" s="1113" t="s">
        <v>2721</v>
      </c>
      <c r="D1337" s="1113" t="s">
        <v>3701</v>
      </c>
      <c r="E1337" s="1113" t="s">
        <v>3066</v>
      </c>
      <c r="F1337" s="1106"/>
      <c r="G1337" s="1107"/>
      <c r="H1337" s="1115"/>
    </row>
    <row r="1338" spans="1:8" s="1116" customFormat="1" ht="15" x14ac:dyDescent="0.25">
      <c r="A1338" s="1114"/>
      <c r="B1338" s="1114"/>
      <c r="C1338" s="1113" t="s">
        <v>2712</v>
      </c>
      <c r="D1338" s="1113" t="s">
        <v>3702</v>
      </c>
      <c r="E1338" s="1113" t="s">
        <v>3066</v>
      </c>
      <c r="F1338" s="1106"/>
      <c r="G1338" s="1107"/>
      <c r="H1338" s="1115"/>
    </row>
    <row r="1339" spans="1:8" s="1116" customFormat="1" ht="15" x14ac:dyDescent="0.25">
      <c r="A1339" s="1114"/>
      <c r="B1339" s="1114"/>
      <c r="C1339" s="1113"/>
      <c r="D1339" s="1113"/>
      <c r="E1339" s="1113"/>
      <c r="F1339" s="1106"/>
      <c r="G1339" s="1107"/>
      <c r="H1339" s="1115"/>
    </row>
    <row r="1340" spans="1:8" s="1116" customFormat="1" ht="15.75" thickBot="1" x14ac:dyDescent="0.3">
      <c r="A1340" s="1113" t="s">
        <v>2686</v>
      </c>
      <c r="B1340" s="1113" t="s">
        <v>2687</v>
      </c>
      <c r="C1340" s="1113" t="s">
        <v>2686</v>
      </c>
      <c r="D1340" s="1113" t="s">
        <v>2688</v>
      </c>
      <c r="E1340" s="1113" t="s">
        <v>2689</v>
      </c>
      <c r="F1340" s="1106"/>
      <c r="G1340" s="1107"/>
      <c r="H1340" s="1115"/>
    </row>
    <row r="1341" spans="1:8" s="1116" customFormat="1" ht="16.5" thickBot="1" x14ac:dyDescent="0.3">
      <c r="A1341" s="1117" t="s">
        <v>3703</v>
      </c>
      <c r="B1341" s="1118"/>
      <c r="C1341" s="1118" t="s">
        <v>3704</v>
      </c>
      <c r="D1341" s="1125"/>
      <c r="E1341" s="1126"/>
      <c r="F1341" s="1120"/>
      <c r="G1341" s="1121"/>
      <c r="H1341" s="1115"/>
    </row>
    <row r="1342" spans="1:8" s="1109" customFormat="1" ht="14.25" x14ac:dyDescent="0.2">
      <c r="A1342" s="1112" t="s">
        <v>3705</v>
      </c>
      <c r="B1342" s="1104"/>
      <c r="C1342" s="1104"/>
      <c r="D1342" s="1112" t="s">
        <v>3706</v>
      </c>
      <c r="E1342" s="1112" t="s">
        <v>3066</v>
      </c>
      <c r="F1342" s="1106"/>
      <c r="G1342" s="1107"/>
      <c r="H1342" s="1108"/>
    </row>
    <row r="1343" spans="1:8" s="1116" customFormat="1" ht="15" x14ac:dyDescent="0.25">
      <c r="A1343" s="1114"/>
      <c r="B1343" s="1113" t="s">
        <v>3707</v>
      </c>
      <c r="C1343" s="1114"/>
      <c r="D1343" s="1113" t="s">
        <v>3706</v>
      </c>
      <c r="E1343" s="1113" t="s">
        <v>3066</v>
      </c>
      <c r="F1343" s="1106"/>
      <c r="G1343" s="1107"/>
      <c r="H1343" s="1115"/>
    </row>
    <row r="1344" spans="1:8" s="1116" customFormat="1" ht="15" x14ac:dyDescent="0.25">
      <c r="A1344" s="1114"/>
      <c r="B1344" s="1114"/>
      <c r="C1344" s="1113" t="s">
        <v>2721</v>
      </c>
      <c r="D1344" s="1113" t="s">
        <v>3708</v>
      </c>
      <c r="E1344" s="1113" t="s">
        <v>3066</v>
      </c>
      <c r="F1344" s="1106"/>
      <c r="G1344" s="1107"/>
      <c r="H1344" s="1115"/>
    </row>
    <row r="1345" spans="1:8" s="1116" customFormat="1" ht="15" x14ac:dyDescent="0.25">
      <c r="A1345" s="1114"/>
      <c r="B1345" s="1114"/>
      <c r="C1345" s="1113" t="s">
        <v>2712</v>
      </c>
      <c r="D1345" s="1113" t="s">
        <v>3709</v>
      </c>
      <c r="E1345" s="1113" t="s">
        <v>3066</v>
      </c>
      <c r="F1345" s="1106"/>
      <c r="G1345" s="1107"/>
      <c r="H1345" s="1115"/>
    </row>
    <row r="1346" spans="1:8" s="1116" customFormat="1" ht="15" x14ac:dyDescent="0.25">
      <c r="A1346" s="1114"/>
      <c r="B1346" s="1114"/>
      <c r="C1346" s="1113"/>
      <c r="D1346" s="1113"/>
      <c r="E1346" s="1113"/>
      <c r="F1346" s="1106"/>
      <c r="G1346" s="1107"/>
      <c r="H1346" s="1115"/>
    </row>
    <row r="1347" spans="1:8" s="1116" customFormat="1" ht="15" x14ac:dyDescent="0.25">
      <c r="A1347" s="1113" t="s">
        <v>2686</v>
      </c>
      <c r="B1347" s="1113" t="s">
        <v>2687</v>
      </c>
      <c r="C1347" s="1113" t="s">
        <v>2686</v>
      </c>
      <c r="D1347" s="1113" t="s">
        <v>2688</v>
      </c>
      <c r="E1347" s="1113" t="s">
        <v>2689</v>
      </c>
      <c r="F1347" s="1106"/>
      <c r="G1347" s="1107"/>
      <c r="H1347" s="1115"/>
    </row>
    <row r="1348" spans="1:8" s="1116" customFormat="1" ht="15" x14ac:dyDescent="0.25">
      <c r="A1348" s="1113"/>
      <c r="B1348" s="1113"/>
      <c r="C1348" s="1113"/>
      <c r="D1348" s="1113"/>
      <c r="E1348" s="1113"/>
      <c r="F1348" s="1106"/>
      <c r="G1348" s="1107"/>
      <c r="H1348" s="1115"/>
    </row>
    <row r="1349" spans="1:8" s="1116" customFormat="1" ht="15" x14ac:dyDescent="0.25">
      <c r="A1349" s="1113"/>
      <c r="B1349" s="1113"/>
      <c r="C1349" s="1113"/>
      <c r="D1349" s="1113"/>
      <c r="E1349" s="1113"/>
      <c r="F1349" s="1106"/>
      <c r="G1349" s="1107"/>
      <c r="H1349" s="1115"/>
    </row>
    <row r="1350" spans="1:8" s="1116" customFormat="1" ht="15" x14ac:dyDescent="0.25">
      <c r="A1350" s="1113" t="s">
        <v>2670</v>
      </c>
      <c r="B1350" s="1113"/>
      <c r="C1350" s="1113"/>
      <c r="D1350" s="1098" t="s">
        <v>2642</v>
      </c>
      <c r="E1350" s="1114">
        <v>25</v>
      </c>
      <c r="F1350" s="1106"/>
      <c r="G1350" s="1107"/>
      <c r="H1350" s="1115"/>
    </row>
    <row r="1351" spans="1:8" s="1116" customFormat="1" ht="15" x14ac:dyDescent="0.25">
      <c r="A1351" s="1113" t="s">
        <v>2671</v>
      </c>
      <c r="B1351" s="1113"/>
      <c r="C1351" s="1113"/>
      <c r="D1351" s="1112" t="s">
        <v>2655</v>
      </c>
      <c r="E1351" s="1114"/>
      <c r="F1351" s="1106"/>
      <c r="G1351" s="1107"/>
      <c r="H1351" s="1115"/>
    </row>
    <row r="1352" spans="1:8" s="1116" customFormat="1" ht="15" x14ac:dyDescent="0.25">
      <c r="A1352" s="1112" t="s">
        <v>2672</v>
      </c>
      <c r="B1352" s="1112" t="s">
        <v>2673</v>
      </c>
      <c r="C1352" s="1112" t="s">
        <v>2674</v>
      </c>
      <c r="D1352" s="1104"/>
      <c r="E1352" s="1114"/>
      <c r="F1352" s="1106"/>
      <c r="G1352" s="1107"/>
      <c r="H1352" s="1115"/>
    </row>
    <row r="1353" spans="1:8" s="1116" customFormat="1" ht="15.75" thickBot="1" x14ac:dyDescent="0.3">
      <c r="A1353" s="1113" t="s">
        <v>2675</v>
      </c>
      <c r="B1353" s="1113" t="s">
        <v>2676</v>
      </c>
      <c r="C1353" s="1113" t="s">
        <v>2675</v>
      </c>
      <c r="D1353" s="1113" t="s">
        <v>2649</v>
      </c>
      <c r="E1353" s="1113" t="s">
        <v>2677</v>
      </c>
      <c r="F1353" s="1106"/>
      <c r="G1353" s="1107"/>
      <c r="H1353" s="1115"/>
    </row>
    <row r="1354" spans="1:8" s="1116" customFormat="1" ht="16.5" thickBot="1" x14ac:dyDescent="0.3">
      <c r="A1354" s="1117" t="s">
        <v>3710</v>
      </c>
      <c r="B1354" s="1118"/>
      <c r="C1354" s="1118" t="s">
        <v>3711</v>
      </c>
      <c r="D1354" s="1125"/>
      <c r="E1354" s="1126"/>
      <c r="F1354" s="1120"/>
      <c r="G1354" s="1121"/>
      <c r="H1354" s="1115"/>
    </row>
    <row r="1355" spans="1:8" s="1116" customFormat="1" ht="15" x14ac:dyDescent="0.25">
      <c r="A1355" s="1113"/>
      <c r="B1355" s="1113"/>
      <c r="C1355" s="1113"/>
      <c r="D1355" s="1113"/>
      <c r="E1355" s="1113"/>
      <c r="F1355" s="1106"/>
      <c r="G1355" s="1107"/>
      <c r="H1355" s="1115"/>
    </row>
    <row r="1356" spans="1:8" s="1109" customFormat="1" ht="14.25" x14ac:dyDescent="0.2">
      <c r="A1356" s="1112" t="s">
        <v>2922</v>
      </c>
      <c r="B1356" s="1104"/>
      <c r="C1356" s="1104"/>
      <c r="D1356" s="1112" t="s">
        <v>3712</v>
      </c>
      <c r="E1356" s="1112" t="s">
        <v>12</v>
      </c>
      <c r="F1356" s="1106"/>
      <c r="G1356" s="1107"/>
      <c r="H1356" s="1108"/>
    </row>
    <row r="1357" spans="1:8" s="1116" customFormat="1" ht="15" x14ac:dyDescent="0.25">
      <c r="A1357" s="1114"/>
      <c r="B1357" s="1113" t="s">
        <v>3713</v>
      </c>
      <c r="C1357" s="1114"/>
      <c r="D1357" s="1113" t="s">
        <v>3714</v>
      </c>
      <c r="E1357" s="1113" t="s">
        <v>12</v>
      </c>
      <c r="F1357" s="1106"/>
      <c r="G1357" s="1107"/>
      <c r="H1357" s="1115"/>
    </row>
    <row r="1358" spans="1:8" s="1116" customFormat="1" ht="15" x14ac:dyDescent="0.25">
      <c r="A1358" s="1114"/>
      <c r="B1358" s="1114"/>
      <c r="C1358" s="1113" t="s">
        <v>3715</v>
      </c>
      <c r="D1358" s="1139" t="s">
        <v>3716</v>
      </c>
      <c r="E1358" s="1113" t="s">
        <v>12</v>
      </c>
      <c r="F1358" s="1106"/>
      <c r="G1358" s="1107"/>
      <c r="H1358" s="1115"/>
    </row>
    <row r="1359" spans="1:8" s="1116" customFormat="1" ht="15" x14ac:dyDescent="0.25">
      <c r="A1359" s="1114"/>
      <c r="B1359" s="1113" t="s">
        <v>3717</v>
      </c>
      <c r="C1359" s="1114"/>
      <c r="D1359" s="1113" t="s">
        <v>3718</v>
      </c>
      <c r="E1359" s="1113" t="s">
        <v>12</v>
      </c>
      <c r="F1359" s="1106"/>
      <c r="G1359" s="1107"/>
      <c r="H1359" s="1115"/>
    </row>
    <row r="1360" spans="1:8" s="1116" customFormat="1" ht="15" x14ac:dyDescent="0.25">
      <c r="A1360" s="1114"/>
      <c r="B1360" s="1114"/>
      <c r="C1360" s="1113" t="s">
        <v>3715</v>
      </c>
      <c r="D1360" s="1113" t="s">
        <v>3719</v>
      </c>
      <c r="E1360" s="1113" t="s">
        <v>12</v>
      </c>
      <c r="F1360" s="1106"/>
      <c r="G1360" s="1107"/>
      <c r="H1360" s="1115"/>
    </row>
    <row r="1361" spans="1:8" s="1116" customFormat="1" ht="15" x14ac:dyDescent="0.25">
      <c r="A1361" s="1114"/>
      <c r="B1361" s="1113" t="s">
        <v>3720</v>
      </c>
      <c r="C1361" s="1114"/>
      <c r="D1361" s="1113" t="s">
        <v>3721</v>
      </c>
      <c r="E1361" s="1113" t="s">
        <v>12</v>
      </c>
      <c r="F1361" s="1106"/>
      <c r="G1361" s="1107"/>
      <c r="H1361" s="1115"/>
    </row>
    <row r="1362" spans="1:8" s="1116" customFormat="1" ht="15" x14ac:dyDescent="0.25">
      <c r="A1362" s="1114"/>
      <c r="B1362" s="1114"/>
      <c r="C1362" s="1113" t="s">
        <v>2684</v>
      </c>
      <c r="D1362" s="1113" t="s">
        <v>3722</v>
      </c>
      <c r="E1362" s="1113" t="s">
        <v>12</v>
      </c>
      <c r="F1362" s="1106"/>
      <c r="G1362" s="1107"/>
      <c r="H1362" s="1115"/>
    </row>
    <row r="1363" spans="1:8" s="1116" customFormat="1" ht="15" x14ac:dyDescent="0.25">
      <c r="A1363" s="1114"/>
      <c r="B1363" s="1114"/>
      <c r="C1363" s="1113" t="s">
        <v>2905</v>
      </c>
      <c r="D1363" s="1113" t="s">
        <v>3723</v>
      </c>
      <c r="E1363" s="1113" t="s">
        <v>12</v>
      </c>
      <c r="F1363" s="1106"/>
      <c r="G1363" s="1107"/>
      <c r="H1363" s="1115"/>
    </row>
    <row r="1364" spans="1:8" s="1116" customFormat="1" ht="15" x14ac:dyDescent="0.25">
      <c r="A1364" s="1114"/>
      <c r="B1364" s="1114"/>
      <c r="C1364" s="1113" t="s">
        <v>3242</v>
      </c>
      <c r="D1364" s="1113" t="s">
        <v>3724</v>
      </c>
      <c r="E1364" s="1113" t="s">
        <v>12</v>
      </c>
      <c r="F1364" s="1106"/>
      <c r="G1364" s="1107"/>
      <c r="H1364" s="1115"/>
    </row>
    <row r="1365" spans="1:8" s="1116" customFormat="1" ht="15" x14ac:dyDescent="0.25">
      <c r="A1365" s="1114"/>
      <c r="B1365" s="1113" t="s">
        <v>3725</v>
      </c>
      <c r="C1365" s="1114"/>
      <c r="D1365" s="1113" t="s">
        <v>3726</v>
      </c>
      <c r="E1365" s="1113" t="s">
        <v>12</v>
      </c>
      <c r="F1365" s="1106"/>
      <c r="G1365" s="1107"/>
      <c r="H1365" s="1115"/>
    </row>
    <row r="1366" spans="1:8" s="1116" customFormat="1" ht="15" x14ac:dyDescent="0.25">
      <c r="A1366" s="1114"/>
      <c r="B1366" s="1114"/>
      <c r="C1366" s="1113" t="s">
        <v>2684</v>
      </c>
      <c r="D1366" s="1113" t="s">
        <v>3727</v>
      </c>
      <c r="E1366" s="1113" t="s">
        <v>12</v>
      </c>
      <c r="F1366" s="1106"/>
      <c r="G1366" s="1107"/>
      <c r="H1366" s="1115"/>
    </row>
    <row r="1367" spans="1:8" s="1116" customFormat="1" ht="15" x14ac:dyDescent="0.25">
      <c r="A1367" s="1114"/>
      <c r="B1367" s="1114"/>
      <c r="C1367" s="1113" t="s">
        <v>2721</v>
      </c>
      <c r="D1367" s="1113" t="s">
        <v>3728</v>
      </c>
      <c r="E1367" s="1113" t="s">
        <v>12</v>
      </c>
      <c r="F1367" s="1106"/>
      <c r="G1367" s="1107"/>
      <c r="H1367" s="1115"/>
    </row>
    <row r="1368" spans="1:8" s="1116" customFormat="1" ht="15" x14ac:dyDescent="0.25">
      <c r="A1368" s="1114"/>
      <c r="B1368" s="1114"/>
      <c r="C1368" s="1113" t="s">
        <v>3176</v>
      </c>
      <c r="D1368" s="1113" t="s">
        <v>3729</v>
      </c>
      <c r="E1368" s="1113" t="s">
        <v>12</v>
      </c>
      <c r="F1368" s="1106"/>
      <c r="G1368" s="1107"/>
      <c r="H1368" s="1115"/>
    </row>
    <row r="1369" spans="1:8" s="1116" customFormat="1" ht="15" x14ac:dyDescent="0.25">
      <c r="A1369" s="1114"/>
      <c r="B1369" s="1114"/>
      <c r="C1369" s="1113" t="s">
        <v>3234</v>
      </c>
      <c r="D1369" s="1113" t="s">
        <v>3730</v>
      </c>
      <c r="E1369" s="1113" t="s">
        <v>12</v>
      </c>
      <c r="F1369" s="1106"/>
      <c r="G1369" s="1107"/>
      <c r="H1369" s="1115"/>
    </row>
    <row r="1370" spans="1:8" s="1116" customFormat="1" ht="15" x14ac:dyDescent="0.25">
      <c r="A1370" s="1114"/>
      <c r="B1370" s="1114"/>
      <c r="C1370" s="1113" t="s">
        <v>3178</v>
      </c>
      <c r="D1370" s="1113" t="s">
        <v>3731</v>
      </c>
      <c r="E1370" s="1113" t="s">
        <v>12</v>
      </c>
      <c r="F1370" s="1106"/>
      <c r="G1370" s="1107"/>
      <c r="H1370" s="1115"/>
    </row>
    <row r="1371" spans="1:8" s="1116" customFormat="1" ht="15" x14ac:dyDescent="0.25">
      <c r="A1371" s="1114"/>
      <c r="B1371" s="1114"/>
      <c r="C1371" s="1113" t="s">
        <v>3186</v>
      </c>
      <c r="D1371" s="1113" t="s">
        <v>3732</v>
      </c>
      <c r="E1371" s="1113" t="s">
        <v>12</v>
      </c>
      <c r="F1371" s="1106"/>
      <c r="G1371" s="1107"/>
      <c r="H1371" s="1115"/>
    </row>
    <row r="1372" spans="1:8" s="1116" customFormat="1" ht="15" x14ac:dyDescent="0.25">
      <c r="A1372" s="1114"/>
      <c r="B1372" s="1114"/>
      <c r="C1372" s="1113" t="s">
        <v>3733</v>
      </c>
      <c r="D1372" s="1113" t="s">
        <v>3734</v>
      </c>
      <c r="E1372" s="1113" t="s">
        <v>12</v>
      </c>
      <c r="F1372" s="1106"/>
      <c r="G1372" s="1107"/>
      <c r="H1372" s="1115"/>
    </row>
    <row r="1373" spans="1:8" s="1116" customFormat="1" ht="15" x14ac:dyDescent="0.25">
      <c r="A1373" s="1114"/>
      <c r="B1373" s="1114"/>
      <c r="C1373" s="1113" t="s">
        <v>2903</v>
      </c>
      <c r="D1373" s="1113" t="s">
        <v>3735</v>
      </c>
      <c r="E1373" s="1113" t="s">
        <v>12</v>
      </c>
      <c r="F1373" s="1106"/>
      <c r="G1373" s="1107"/>
      <c r="H1373" s="1115"/>
    </row>
    <row r="1374" spans="1:8" s="1116" customFormat="1" ht="15" x14ac:dyDescent="0.25">
      <c r="A1374" s="1114"/>
      <c r="B1374" s="1114"/>
      <c r="C1374" s="1113" t="s">
        <v>2907</v>
      </c>
      <c r="D1374" s="1113" t="s">
        <v>3736</v>
      </c>
      <c r="E1374" s="1113" t="s">
        <v>12</v>
      </c>
      <c r="F1374" s="1106"/>
      <c r="G1374" s="1107"/>
      <c r="H1374" s="1115"/>
    </row>
    <row r="1375" spans="1:8" s="1116" customFormat="1" ht="15" x14ac:dyDescent="0.25">
      <c r="A1375" s="1114"/>
      <c r="B1375" s="1113" t="s">
        <v>3737</v>
      </c>
      <c r="C1375" s="1114"/>
      <c r="D1375" s="1113" t="s">
        <v>3738</v>
      </c>
      <c r="E1375" s="1113" t="s">
        <v>12</v>
      </c>
      <c r="F1375" s="1106"/>
      <c r="G1375" s="1107"/>
      <c r="H1375" s="1115"/>
    </row>
    <row r="1376" spans="1:8" s="1116" customFormat="1" ht="15" x14ac:dyDescent="0.25">
      <c r="A1376" s="1114"/>
      <c r="B1376" s="1114"/>
      <c r="C1376" s="1113" t="s">
        <v>2684</v>
      </c>
      <c r="D1376" s="1113" t="s">
        <v>3722</v>
      </c>
      <c r="E1376" s="1113" t="s">
        <v>12</v>
      </c>
      <c r="F1376" s="1106"/>
      <c r="G1376" s="1107"/>
      <c r="H1376" s="1115"/>
    </row>
    <row r="1377" spans="1:8" s="1116" customFormat="1" ht="15" x14ac:dyDescent="0.25">
      <c r="A1377" s="1114"/>
      <c r="B1377" s="1114"/>
      <c r="C1377" s="1113" t="s">
        <v>3186</v>
      </c>
      <c r="D1377" s="1113" t="s">
        <v>3739</v>
      </c>
      <c r="E1377" s="1113" t="s">
        <v>12</v>
      </c>
      <c r="F1377" s="1106"/>
      <c r="G1377" s="1107"/>
      <c r="H1377" s="1115"/>
    </row>
    <row r="1378" spans="1:8" s="1116" customFormat="1" ht="15" x14ac:dyDescent="0.25">
      <c r="A1378" s="1114"/>
      <c r="B1378" s="1114"/>
      <c r="C1378" s="1113" t="s">
        <v>3733</v>
      </c>
      <c r="D1378" s="1113" t="s">
        <v>3740</v>
      </c>
      <c r="E1378" s="1113" t="s">
        <v>12</v>
      </c>
      <c r="F1378" s="1106"/>
      <c r="G1378" s="1107"/>
      <c r="H1378" s="1115"/>
    </row>
    <row r="1379" spans="1:8" s="1116" customFormat="1" ht="15" x14ac:dyDescent="0.25">
      <c r="A1379" s="1114"/>
      <c r="B1379" s="1114"/>
      <c r="C1379" s="1113" t="s">
        <v>2905</v>
      </c>
      <c r="D1379" s="1113" t="s">
        <v>3741</v>
      </c>
      <c r="E1379" s="1113" t="s">
        <v>12</v>
      </c>
      <c r="F1379" s="1106"/>
      <c r="G1379" s="1107"/>
      <c r="H1379" s="1115"/>
    </row>
    <row r="1380" spans="1:8" s="1116" customFormat="1" ht="15" x14ac:dyDescent="0.25">
      <c r="A1380" s="1114"/>
      <c r="B1380" s="1114"/>
      <c r="C1380" s="1113" t="s">
        <v>2907</v>
      </c>
      <c r="D1380" s="1113" t="s">
        <v>3742</v>
      </c>
      <c r="E1380" s="1113" t="s">
        <v>12</v>
      </c>
      <c r="F1380" s="1106"/>
      <c r="G1380" s="1107"/>
      <c r="H1380" s="1115"/>
    </row>
    <row r="1381" spans="1:8" s="1116" customFormat="1" ht="15" x14ac:dyDescent="0.25">
      <c r="A1381" s="1114"/>
      <c r="B1381" s="1114"/>
      <c r="C1381" s="1113" t="s">
        <v>2916</v>
      </c>
      <c r="D1381" s="1113" t="s">
        <v>3743</v>
      </c>
      <c r="E1381" s="1113" t="s">
        <v>12</v>
      </c>
      <c r="F1381" s="1106"/>
      <c r="G1381" s="1107"/>
      <c r="H1381" s="1115"/>
    </row>
    <row r="1382" spans="1:8" s="1116" customFormat="1" ht="15" x14ac:dyDescent="0.25">
      <c r="A1382" s="1114"/>
      <c r="B1382" s="1114"/>
      <c r="C1382" s="1113" t="s">
        <v>2768</v>
      </c>
      <c r="D1382" s="1113" t="s">
        <v>3744</v>
      </c>
      <c r="E1382" s="1113" t="s">
        <v>12</v>
      </c>
      <c r="F1382" s="1106"/>
      <c r="G1382" s="1107"/>
      <c r="H1382" s="1115"/>
    </row>
    <row r="1383" spans="1:8" s="1116" customFormat="1" ht="15" x14ac:dyDescent="0.25">
      <c r="A1383" s="1114"/>
      <c r="B1383" s="1114"/>
      <c r="C1383" s="1113" t="s">
        <v>3745</v>
      </c>
      <c r="D1383" s="1113" t="s">
        <v>3746</v>
      </c>
      <c r="E1383" s="1113" t="s">
        <v>12</v>
      </c>
      <c r="F1383" s="1106"/>
      <c r="G1383" s="1107"/>
      <c r="H1383" s="1115"/>
    </row>
    <row r="1384" spans="1:8" s="1116" customFormat="1" ht="15" x14ac:dyDescent="0.25">
      <c r="A1384" s="1114"/>
      <c r="B1384" s="1114"/>
      <c r="C1384" s="1113" t="s">
        <v>2918</v>
      </c>
      <c r="D1384" s="1113" t="s">
        <v>3747</v>
      </c>
      <c r="E1384" s="1113" t="s">
        <v>12</v>
      </c>
      <c r="F1384" s="1106"/>
      <c r="G1384" s="1107"/>
      <c r="H1384" s="1115"/>
    </row>
    <row r="1385" spans="1:8" s="1116" customFormat="1" ht="15" x14ac:dyDescent="0.25">
      <c r="A1385" s="1114" t="s">
        <v>222</v>
      </c>
      <c r="B1385" s="1114"/>
      <c r="C1385" s="1113" t="s">
        <v>3198</v>
      </c>
      <c r="D1385" s="1113" t="s">
        <v>3748</v>
      </c>
      <c r="E1385" s="1113" t="s">
        <v>12</v>
      </c>
      <c r="F1385" s="1106"/>
      <c r="G1385" s="1107"/>
      <c r="H1385" s="1115"/>
    </row>
    <row r="1386" spans="1:8" s="1116" customFormat="1" ht="15" x14ac:dyDescent="0.25">
      <c r="A1386" s="1114"/>
      <c r="B1386" s="1114"/>
      <c r="C1386" s="1113" t="s">
        <v>2900</v>
      </c>
      <c r="D1386" s="1113" t="s">
        <v>3749</v>
      </c>
      <c r="E1386" s="1113" t="s">
        <v>12</v>
      </c>
      <c r="F1386" s="1106"/>
      <c r="G1386" s="1107"/>
      <c r="H1386" s="1115"/>
    </row>
    <row r="1387" spans="1:8" s="1116" customFormat="1" ht="15" x14ac:dyDescent="0.25">
      <c r="A1387" s="1114"/>
      <c r="B1387" s="1114"/>
      <c r="C1387" s="1113" t="s">
        <v>2940</v>
      </c>
      <c r="D1387" s="1113" t="s">
        <v>3750</v>
      </c>
      <c r="E1387" s="1113" t="s">
        <v>12</v>
      </c>
      <c r="F1387" s="1106"/>
      <c r="G1387" s="1107"/>
      <c r="H1387" s="1115"/>
    </row>
    <row r="1388" spans="1:8" s="1116" customFormat="1" ht="15" x14ac:dyDescent="0.25">
      <c r="A1388" s="1114"/>
      <c r="B1388" s="1114"/>
      <c r="C1388" s="1113" t="s">
        <v>3252</v>
      </c>
      <c r="D1388" s="1113" t="s">
        <v>3751</v>
      </c>
      <c r="E1388" s="1113" t="s">
        <v>12</v>
      </c>
      <c r="F1388" s="1106"/>
      <c r="G1388" s="1107"/>
      <c r="H1388" s="1115"/>
    </row>
    <row r="1389" spans="1:8" s="1116" customFormat="1" ht="15" x14ac:dyDescent="0.25">
      <c r="A1389" s="1114"/>
      <c r="B1389" s="1114"/>
      <c r="C1389" s="1113" t="s">
        <v>3008</v>
      </c>
      <c r="D1389" s="1113" t="s">
        <v>3752</v>
      </c>
      <c r="E1389" s="1113" t="s">
        <v>12</v>
      </c>
      <c r="F1389" s="1106"/>
      <c r="G1389" s="1107"/>
      <c r="H1389" s="1115"/>
    </row>
    <row r="1390" spans="1:8" s="1116" customFormat="1" ht="15" x14ac:dyDescent="0.25">
      <c r="A1390" s="1114"/>
      <c r="B1390" s="1114"/>
      <c r="C1390" s="1113" t="s">
        <v>3015</v>
      </c>
      <c r="D1390" s="1113" t="s">
        <v>3753</v>
      </c>
      <c r="E1390" s="1113" t="s">
        <v>12</v>
      </c>
      <c r="F1390" s="1106"/>
      <c r="G1390" s="1107"/>
      <c r="H1390" s="1115"/>
    </row>
    <row r="1391" spans="1:8" s="1116" customFormat="1" ht="15" x14ac:dyDescent="0.25">
      <c r="A1391" s="1114"/>
      <c r="B1391" s="1113" t="s">
        <v>3754</v>
      </c>
      <c r="C1391" s="1114"/>
      <c r="D1391" s="1113" t="s">
        <v>3755</v>
      </c>
      <c r="E1391" s="1113" t="s">
        <v>12</v>
      </c>
      <c r="F1391" s="1106"/>
      <c r="G1391" s="1107"/>
      <c r="H1391" s="1115"/>
    </row>
    <row r="1392" spans="1:8" s="1116" customFormat="1" ht="15" x14ac:dyDescent="0.25">
      <c r="A1392" s="1114"/>
      <c r="B1392" s="1114"/>
      <c r="C1392" s="1113" t="s">
        <v>2721</v>
      </c>
      <c r="D1392" s="1113" t="s">
        <v>3756</v>
      </c>
      <c r="E1392" s="1113" t="s">
        <v>12</v>
      </c>
      <c r="F1392" s="1106"/>
      <c r="G1392" s="1107"/>
      <c r="H1392" s="1115"/>
    </row>
    <row r="1393" spans="1:8" s="1116" customFormat="1" ht="15" x14ac:dyDescent="0.25">
      <c r="A1393" s="1114"/>
      <c r="B1393" s="1114"/>
      <c r="C1393" s="1113" t="s">
        <v>3015</v>
      </c>
      <c r="D1393" s="1113" t="s">
        <v>3757</v>
      </c>
      <c r="E1393" s="1113" t="s">
        <v>12</v>
      </c>
      <c r="F1393" s="1106"/>
      <c r="G1393" s="1107"/>
      <c r="H1393" s="1115"/>
    </row>
    <row r="1394" spans="1:8" s="1116" customFormat="1" ht="15" x14ac:dyDescent="0.25">
      <c r="A1394" s="1114"/>
      <c r="B1394" s="1113" t="s">
        <v>3758</v>
      </c>
      <c r="C1394" s="1114"/>
      <c r="D1394" s="1113" t="s">
        <v>3759</v>
      </c>
      <c r="E1394" s="1113" t="s">
        <v>12</v>
      </c>
      <c r="F1394" s="1106"/>
      <c r="G1394" s="1107"/>
      <c r="H1394" s="1115"/>
    </row>
    <row r="1395" spans="1:8" s="1116" customFormat="1" ht="15" x14ac:dyDescent="0.25">
      <c r="A1395" s="1114"/>
      <c r="B1395" s="1114"/>
      <c r="C1395" s="1113" t="s">
        <v>2684</v>
      </c>
      <c r="D1395" s="1113" t="s">
        <v>3760</v>
      </c>
      <c r="E1395" s="1113" t="s">
        <v>12</v>
      </c>
      <c r="F1395" s="1106"/>
      <c r="G1395" s="1107"/>
      <c r="H1395" s="1115"/>
    </row>
    <row r="1396" spans="1:8" s="1116" customFormat="1" ht="15" x14ac:dyDescent="0.25">
      <c r="A1396" s="1114"/>
      <c r="B1396" s="1113" t="s">
        <v>3761</v>
      </c>
      <c r="C1396" s="1114"/>
      <c r="D1396" s="1113" t="s">
        <v>3762</v>
      </c>
      <c r="E1396" s="1113" t="s">
        <v>12</v>
      </c>
      <c r="F1396" s="1106"/>
      <c r="G1396" s="1107"/>
      <c r="H1396" s="1115"/>
    </row>
    <row r="1397" spans="1:8" s="1116" customFormat="1" ht="15" x14ac:dyDescent="0.25">
      <c r="A1397" s="1114"/>
      <c r="B1397" s="1114"/>
      <c r="C1397" s="1113" t="s">
        <v>2684</v>
      </c>
      <c r="D1397" s="1113" t="s">
        <v>3763</v>
      </c>
      <c r="E1397" s="1113" t="s">
        <v>12</v>
      </c>
      <c r="F1397" s="1106"/>
      <c r="G1397" s="1107"/>
      <c r="H1397" s="1115"/>
    </row>
    <row r="1398" spans="1:8" s="1116" customFormat="1" ht="15" x14ac:dyDescent="0.25">
      <c r="A1398" s="1114"/>
      <c r="B1398" s="1114"/>
      <c r="C1398" s="1113"/>
      <c r="D1398" s="1113"/>
      <c r="E1398" s="1113"/>
      <c r="F1398" s="1106"/>
      <c r="G1398" s="1107"/>
      <c r="H1398" s="1115"/>
    </row>
    <row r="1399" spans="1:8" s="1116" customFormat="1" ht="15" x14ac:dyDescent="0.25">
      <c r="A1399" s="1113" t="s">
        <v>2686</v>
      </c>
      <c r="B1399" s="1113" t="s">
        <v>2687</v>
      </c>
      <c r="C1399" s="1113" t="s">
        <v>2686</v>
      </c>
      <c r="D1399" s="1113" t="s">
        <v>2688</v>
      </c>
      <c r="E1399" s="1113" t="s">
        <v>2689</v>
      </c>
      <c r="F1399" s="1106"/>
      <c r="G1399" s="1107"/>
      <c r="H1399" s="1115"/>
    </row>
    <row r="1400" spans="1:8" s="1104" customFormat="1" ht="14.25" x14ac:dyDescent="0.2">
      <c r="A1400" s="1112" t="s">
        <v>3764</v>
      </c>
      <c r="D1400" s="1112" t="s">
        <v>3765</v>
      </c>
      <c r="E1400" s="1112" t="s">
        <v>12</v>
      </c>
      <c r="F1400" s="1106"/>
      <c r="G1400" s="1107"/>
      <c r="H1400" s="1124"/>
    </row>
    <row r="1401" spans="1:8" s="1116" customFormat="1" ht="15" x14ac:dyDescent="0.25">
      <c r="A1401" s="1114"/>
      <c r="B1401" s="1113" t="s">
        <v>3766</v>
      </c>
      <c r="C1401" s="1114"/>
      <c r="D1401" s="1113" t="s">
        <v>3767</v>
      </c>
      <c r="E1401" s="1113" t="s">
        <v>12</v>
      </c>
      <c r="F1401" s="1106"/>
      <c r="G1401" s="1107"/>
      <c r="H1401" s="1115"/>
    </row>
    <row r="1402" spans="1:8" s="1116" customFormat="1" ht="15" x14ac:dyDescent="0.25">
      <c r="A1402" s="1114"/>
      <c r="B1402" s="1114"/>
      <c r="C1402" s="1113" t="s">
        <v>2684</v>
      </c>
      <c r="D1402" s="1113" t="s">
        <v>3768</v>
      </c>
      <c r="E1402" s="1113" t="s">
        <v>12</v>
      </c>
      <c r="F1402" s="1106"/>
      <c r="G1402" s="1107"/>
      <c r="H1402" s="1115"/>
    </row>
    <row r="1403" spans="1:8" s="1116" customFormat="1" ht="15" x14ac:dyDescent="0.25">
      <c r="A1403" s="1114"/>
      <c r="B1403" s="1113" t="s">
        <v>3769</v>
      </c>
      <c r="C1403" s="1114"/>
      <c r="D1403" s="1113" t="s">
        <v>3770</v>
      </c>
      <c r="E1403" s="1113" t="s">
        <v>12</v>
      </c>
      <c r="F1403" s="1106"/>
      <c r="G1403" s="1107"/>
      <c r="H1403" s="1115"/>
    </row>
    <row r="1404" spans="1:8" s="1116" customFormat="1" ht="15" x14ac:dyDescent="0.25">
      <c r="A1404" s="1114"/>
      <c r="B1404" s="1114"/>
      <c r="C1404" s="1113" t="s">
        <v>2684</v>
      </c>
      <c r="D1404" s="1113" t="s">
        <v>3771</v>
      </c>
      <c r="E1404" s="1113" t="s">
        <v>12</v>
      </c>
      <c r="F1404" s="1106"/>
      <c r="G1404" s="1107"/>
      <c r="H1404" s="1115"/>
    </row>
    <row r="1405" spans="1:8" s="1116" customFormat="1" ht="15" x14ac:dyDescent="0.25">
      <c r="A1405" s="1114"/>
      <c r="B1405" s="1114"/>
      <c r="C1405" s="1113"/>
      <c r="D1405" s="1113"/>
      <c r="E1405" s="1113"/>
      <c r="F1405" s="1106"/>
      <c r="G1405" s="1107"/>
      <c r="H1405" s="1115"/>
    </row>
    <row r="1406" spans="1:8" s="1116" customFormat="1" ht="15" x14ac:dyDescent="0.25">
      <c r="A1406" s="1113" t="s">
        <v>2670</v>
      </c>
      <c r="B1406" s="1113"/>
      <c r="C1406" s="1113"/>
      <c r="D1406" s="1098" t="s">
        <v>2642</v>
      </c>
      <c r="E1406" s="1114">
        <v>26</v>
      </c>
      <c r="F1406" s="1106"/>
      <c r="G1406" s="1107"/>
      <c r="H1406" s="1115"/>
    </row>
    <row r="1407" spans="1:8" s="1116" customFormat="1" ht="15" x14ac:dyDescent="0.25">
      <c r="A1407" s="1113" t="s">
        <v>2671</v>
      </c>
      <c r="B1407" s="1113"/>
      <c r="C1407" s="1113"/>
      <c r="D1407" s="1112" t="s">
        <v>2655</v>
      </c>
      <c r="E1407" s="1114"/>
      <c r="F1407" s="1106"/>
      <c r="G1407" s="1107"/>
      <c r="H1407" s="1115"/>
    </row>
    <row r="1408" spans="1:8" s="1116" customFormat="1" ht="15" x14ac:dyDescent="0.25">
      <c r="A1408" s="1112" t="s">
        <v>2672</v>
      </c>
      <c r="B1408" s="1112" t="s">
        <v>2673</v>
      </c>
      <c r="C1408" s="1112" t="s">
        <v>2674</v>
      </c>
      <c r="D1408" s="1104"/>
      <c r="E1408" s="1114"/>
      <c r="F1408" s="1106"/>
      <c r="G1408" s="1107"/>
      <c r="H1408" s="1115"/>
    </row>
    <row r="1409" spans="1:8" s="1116" customFormat="1" ht="15" x14ac:dyDescent="0.25">
      <c r="A1409" s="1113" t="s">
        <v>2675</v>
      </c>
      <c r="B1409" s="1113" t="s">
        <v>2676</v>
      </c>
      <c r="C1409" s="1113" t="s">
        <v>2675</v>
      </c>
      <c r="D1409" s="1113" t="s">
        <v>2649</v>
      </c>
      <c r="E1409" s="1113" t="s">
        <v>2677</v>
      </c>
      <c r="F1409" s="1106"/>
      <c r="G1409" s="1107"/>
      <c r="H1409" s="1115"/>
    </row>
    <row r="1410" spans="1:8" s="1116" customFormat="1" ht="15" x14ac:dyDescent="0.25">
      <c r="A1410" s="1114"/>
      <c r="B1410" s="1113" t="s">
        <v>3772</v>
      </c>
      <c r="C1410" s="1114"/>
      <c r="D1410" s="1113" t="s">
        <v>3156</v>
      </c>
      <c r="E1410" s="1113" t="s">
        <v>12</v>
      </c>
      <c r="F1410" s="1106"/>
      <c r="G1410" s="1107"/>
      <c r="H1410" s="1115"/>
    </row>
    <row r="1411" spans="1:8" s="1116" customFormat="1" ht="15" x14ac:dyDescent="0.25">
      <c r="A1411" s="1114"/>
      <c r="B1411" s="1114"/>
      <c r="C1411" s="1113" t="s">
        <v>2684</v>
      </c>
      <c r="D1411" s="1113" t="s">
        <v>3773</v>
      </c>
      <c r="E1411" s="1113" t="s">
        <v>12</v>
      </c>
      <c r="F1411" s="1106"/>
      <c r="G1411" s="1107"/>
      <c r="H1411" s="1115"/>
    </row>
    <row r="1412" spans="1:8" s="1116" customFormat="1" ht="15" x14ac:dyDescent="0.25">
      <c r="A1412" s="1114"/>
      <c r="B1412" s="1113" t="s">
        <v>3774</v>
      </c>
      <c r="C1412" s="1114"/>
      <c r="D1412" s="1113" t="s">
        <v>3775</v>
      </c>
      <c r="E1412" s="1113" t="s">
        <v>12</v>
      </c>
      <c r="F1412" s="1106"/>
      <c r="G1412" s="1107"/>
      <c r="H1412" s="1115"/>
    </row>
    <row r="1413" spans="1:8" s="1116" customFormat="1" ht="15" x14ac:dyDescent="0.25">
      <c r="A1413" s="1114"/>
      <c r="B1413" s="1114"/>
      <c r="C1413" s="1113" t="s">
        <v>2684</v>
      </c>
      <c r="D1413" s="1113" t="s">
        <v>3776</v>
      </c>
      <c r="E1413" s="1113" t="s">
        <v>12</v>
      </c>
      <c r="F1413" s="1106"/>
      <c r="G1413" s="1107"/>
      <c r="H1413" s="1115"/>
    </row>
    <row r="1414" spans="1:8" s="1116" customFormat="1" ht="15" x14ac:dyDescent="0.25">
      <c r="A1414" s="1114"/>
      <c r="B1414" s="1113" t="s">
        <v>3777</v>
      </c>
      <c r="C1414" s="1114"/>
      <c r="D1414" s="1113" t="s">
        <v>2531</v>
      </c>
      <c r="E1414" s="1113" t="s">
        <v>12</v>
      </c>
      <c r="F1414" s="1106"/>
      <c r="G1414" s="1107"/>
      <c r="H1414" s="1115"/>
    </row>
    <row r="1415" spans="1:8" s="1116" customFormat="1" ht="15" x14ac:dyDescent="0.25">
      <c r="A1415" s="1114"/>
      <c r="B1415" s="1114"/>
      <c r="C1415" s="1113" t="s">
        <v>2684</v>
      </c>
      <c r="D1415" s="1113" t="s">
        <v>3778</v>
      </c>
      <c r="E1415" s="1113" t="s">
        <v>12</v>
      </c>
      <c r="F1415" s="1106"/>
      <c r="G1415" s="1107"/>
      <c r="H1415" s="1115"/>
    </row>
    <row r="1416" spans="1:8" s="1116" customFormat="1" ht="15" x14ac:dyDescent="0.25">
      <c r="A1416" s="1113"/>
      <c r="B1416" s="1113"/>
      <c r="C1416" s="1113"/>
      <c r="D1416" s="1113"/>
      <c r="E1416" s="1113"/>
      <c r="F1416" s="1106"/>
      <c r="G1416" s="1107"/>
      <c r="H1416" s="1115"/>
    </row>
    <row r="1417" spans="1:8" s="1116" customFormat="1" ht="15" x14ac:dyDescent="0.25">
      <c r="A1417" s="1113" t="s">
        <v>2686</v>
      </c>
      <c r="B1417" s="1113" t="s">
        <v>2687</v>
      </c>
      <c r="C1417" s="1113" t="s">
        <v>2686</v>
      </c>
      <c r="D1417" s="1113" t="s">
        <v>2688</v>
      </c>
      <c r="E1417" s="1113" t="s">
        <v>2689</v>
      </c>
      <c r="F1417" s="1106"/>
      <c r="G1417" s="1107"/>
      <c r="H1417" s="1115"/>
    </row>
    <row r="1418" spans="1:8" s="1104" customFormat="1" ht="14.25" x14ac:dyDescent="0.2">
      <c r="A1418" s="1112" t="s">
        <v>3779</v>
      </c>
      <c r="D1418" s="1112" t="s">
        <v>3780</v>
      </c>
      <c r="E1418" s="1112" t="s">
        <v>12</v>
      </c>
      <c r="F1418" s="1106"/>
      <c r="G1418" s="1107"/>
      <c r="H1418" s="1124"/>
    </row>
    <row r="1419" spans="1:8" s="1116" customFormat="1" ht="15" x14ac:dyDescent="0.25">
      <c r="A1419" s="1114"/>
      <c r="B1419" s="1113" t="s">
        <v>3781</v>
      </c>
      <c r="C1419" s="1114"/>
      <c r="D1419" s="1113" t="s">
        <v>3780</v>
      </c>
      <c r="E1419" s="1113" t="s">
        <v>12</v>
      </c>
      <c r="F1419" s="1106"/>
      <c r="G1419" s="1107"/>
      <c r="H1419" s="1115"/>
    </row>
    <row r="1420" spans="1:8" s="1116" customFormat="1" ht="15" x14ac:dyDescent="0.25">
      <c r="A1420" s="1114"/>
      <c r="B1420" s="1113"/>
      <c r="C1420" s="1113" t="s">
        <v>2721</v>
      </c>
      <c r="D1420" s="1113" t="s">
        <v>3782</v>
      </c>
      <c r="E1420" s="1113" t="s">
        <v>12</v>
      </c>
      <c r="F1420" s="1106"/>
      <c r="G1420" s="1107"/>
      <c r="H1420" s="1115"/>
    </row>
    <row r="1421" spans="1:8" s="1116" customFormat="1" ht="15" x14ac:dyDescent="0.25">
      <c r="A1421" s="1114"/>
      <c r="B1421" s="1114"/>
      <c r="C1421" s="1113" t="s">
        <v>2680</v>
      </c>
      <c r="D1421" s="1113" t="s">
        <v>3783</v>
      </c>
      <c r="E1421" s="1113" t="s">
        <v>12</v>
      </c>
      <c r="F1421" s="1106"/>
      <c r="G1421" s="1107"/>
      <c r="H1421" s="1115"/>
    </row>
    <row r="1422" spans="1:8" s="1116" customFormat="1" ht="15" x14ac:dyDescent="0.25">
      <c r="A1422" s="1114"/>
      <c r="B1422" s="1114"/>
      <c r="C1422" s="1113" t="s">
        <v>3242</v>
      </c>
      <c r="D1422" s="1113" t="s">
        <v>3784</v>
      </c>
      <c r="E1422" s="1113" t="s">
        <v>12</v>
      </c>
      <c r="F1422" s="1106"/>
      <c r="G1422" s="1107"/>
      <c r="H1422" s="1115"/>
    </row>
    <row r="1423" spans="1:8" s="1116" customFormat="1" ht="15" x14ac:dyDescent="0.25">
      <c r="A1423" s="1114"/>
      <c r="B1423" s="1114" t="s">
        <v>3785</v>
      </c>
      <c r="C1423" s="1113"/>
      <c r="D1423" s="1113" t="s">
        <v>3786</v>
      </c>
      <c r="E1423" s="1113" t="s">
        <v>12</v>
      </c>
      <c r="F1423" s="1106"/>
      <c r="G1423" s="1107"/>
      <c r="H1423" s="1115"/>
    </row>
    <row r="1424" spans="1:8" s="1116" customFormat="1" ht="15" x14ac:dyDescent="0.25">
      <c r="A1424" s="1114"/>
      <c r="B1424" s="1114"/>
      <c r="C1424" s="1113" t="s">
        <v>2684</v>
      </c>
      <c r="D1424" s="1113" t="s">
        <v>3787</v>
      </c>
      <c r="E1424" s="1113" t="s">
        <v>12</v>
      </c>
      <c r="F1424" s="1106"/>
      <c r="G1424" s="1107"/>
      <c r="H1424" s="1115"/>
    </row>
    <row r="1425" spans="1:8" s="1116" customFormat="1" ht="15" x14ac:dyDescent="0.25">
      <c r="A1425" s="1114"/>
      <c r="B1425" s="1114"/>
      <c r="C1425" s="1113"/>
      <c r="D1425" s="1113"/>
      <c r="E1425" s="1113"/>
      <c r="F1425" s="1106"/>
      <c r="G1425" s="1107"/>
      <c r="H1425" s="1115"/>
    </row>
    <row r="1426" spans="1:8" s="1116" customFormat="1" ht="15" x14ac:dyDescent="0.25">
      <c r="A1426" s="1113" t="s">
        <v>2686</v>
      </c>
      <c r="B1426" s="1113" t="s">
        <v>2687</v>
      </c>
      <c r="C1426" s="1113" t="s">
        <v>2686</v>
      </c>
      <c r="D1426" s="1113" t="s">
        <v>2688</v>
      </c>
      <c r="E1426" s="1113" t="s">
        <v>2689</v>
      </c>
      <c r="F1426" s="1106"/>
      <c r="G1426" s="1107"/>
      <c r="H1426" s="1115"/>
    </row>
    <row r="1427" spans="1:8" s="1104" customFormat="1" ht="14.25" x14ac:dyDescent="0.2">
      <c r="A1427" s="1112" t="s">
        <v>3788</v>
      </c>
      <c r="D1427" s="1112" t="s">
        <v>3789</v>
      </c>
      <c r="E1427" s="1112" t="s">
        <v>12</v>
      </c>
      <c r="F1427" s="1106"/>
      <c r="G1427" s="1107"/>
      <c r="H1427" s="1124"/>
    </row>
    <row r="1428" spans="1:8" s="1116" customFormat="1" ht="15" x14ac:dyDescent="0.25">
      <c r="A1428" s="1114"/>
      <c r="B1428" s="1113" t="s">
        <v>3790</v>
      </c>
      <c r="C1428" s="1114"/>
      <c r="D1428" s="1113" t="s">
        <v>3789</v>
      </c>
      <c r="E1428" s="1113" t="s">
        <v>12</v>
      </c>
      <c r="F1428" s="1106"/>
      <c r="G1428" s="1107"/>
      <c r="H1428" s="1115"/>
    </row>
    <row r="1429" spans="1:8" s="1116" customFormat="1" ht="15" x14ac:dyDescent="0.25">
      <c r="A1429" s="1114"/>
      <c r="B1429" s="1114"/>
      <c r="C1429" s="1113" t="s">
        <v>2684</v>
      </c>
      <c r="D1429" s="1113" t="s">
        <v>3791</v>
      </c>
      <c r="E1429" s="1113" t="s">
        <v>12</v>
      </c>
      <c r="F1429" s="1106"/>
      <c r="G1429" s="1107"/>
      <c r="H1429" s="1115"/>
    </row>
    <row r="1430" spans="1:8" s="1116" customFormat="1" ht="15" x14ac:dyDescent="0.25">
      <c r="A1430" s="1114"/>
      <c r="B1430" s="1114"/>
      <c r="C1430" s="1113"/>
      <c r="D1430" s="1113"/>
      <c r="E1430" s="1113"/>
      <c r="F1430" s="1106"/>
      <c r="G1430" s="1107"/>
      <c r="H1430" s="1115"/>
    </row>
    <row r="1431" spans="1:8" s="1116" customFormat="1" ht="15.75" thickBot="1" x14ac:dyDescent="0.3">
      <c r="A1431" s="1113" t="s">
        <v>2686</v>
      </c>
      <c r="B1431" s="1113" t="s">
        <v>2687</v>
      </c>
      <c r="C1431" s="1113" t="s">
        <v>2686</v>
      </c>
      <c r="D1431" s="1113" t="s">
        <v>2688</v>
      </c>
      <c r="E1431" s="1113" t="s">
        <v>2689</v>
      </c>
      <c r="F1431" s="1106"/>
      <c r="G1431" s="1107"/>
      <c r="H1431" s="1115"/>
    </row>
    <row r="1432" spans="1:8" s="1116" customFormat="1" ht="16.5" thickBot="1" x14ac:dyDescent="0.3">
      <c r="A1432" s="1117" t="s">
        <v>3792</v>
      </c>
      <c r="B1432" s="1118"/>
      <c r="C1432" s="1118" t="s">
        <v>3793</v>
      </c>
      <c r="D1432" s="1125"/>
      <c r="E1432" s="1126"/>
      <c r="F1432" s="1120"/>
      <c r="G1432" s="1121"/>
      <c r="H1432" s="1115"/>
    </row>
    <row r="1433" spans="1:8" s="1116" customFormat="1" ht="15" x14ac:dyDescent="0.25">
      <c r="A1433" s="1113"/>
      <c r="B1433" s="1113"/>
      <c r="C1433" s="1113"/>
      <c r="D1433" s="1113"/>
      <c r="E1433" s="1113"/>
      <c r="F1433" s="1106"/>
      <c r="G1433" s="1107"/>
      <c r="H1433" s="1115"/>
    </row>
    <row r="1434" spans="1:8" s="1109" customFormat="1" ht="14.25" x14ac:dyDescent="0.2">
      <c r="A1434" s="1112" t="s">
        <v>3794</v>
      </c>
      <c r="B1434" s="1104"/>
      <c r="C1434" s="1104"/>
      <c r="D1434" s="1112" t="s">
        <v>3795</v>
      </c>
      <c r="E1434" s="1112" t="s">
        <v>3066</v>
      </c>
      <c r="F1434" s="1106"/>
      <c r="G1434" s="1107"/>
      <c r="H1434" s="1108"/>
    </row>
    <row r="1435" spans="1:8" s="1116" customFormat="1" ht="15" x14ac:dyDescent="0.25">
      <c r="A1435" s="1114"/>
      <c r="B1435" s="1113" t="s">
        <v>3796</v>
      </c>
      <c r="C1435" s="1114"/>
      <c r="D1435" s="1113" t="s">
        <v>3797</v>
      </c>
      <c r="E1435" s="1113" t="s">
        <v>3066</v>
      </c>
      <c r="F1435" s="1106"/>
      <c r="G1435" s="1107"/>
      <c r="H1435" s="1115"/>
    </row>
    <row r="1436" spans="1:8" s="1116" customFormat="1" ht="15" x14ac:dyDescent="0.25">
      <c r="A1436" s="1114"/>
      <c r="B1436" s="1114"/>
      <c r="C1436" s="1113" t="s">
        <v>2684</v>
      </c>
      <c r="D1436" s="1113" t="s">
        <v>3798</v>
      </c>
      <c r="E1436" s="1113" t="s">
        <v>3066</v>
      </c>
      <c r="F1436" s="1106"/>
      <c r="G1436" s="1107"/>
      <c r="H1436" s="1115"/>
    </row>
    <row r="1437" spans="1:8" s="1116" customFormat="1" ht="15" x14ac:dyDescent="0.25">
      <c r="A1437" s="1114"/>
      <c r="B1437" s="1114"/>
      <c r="C1437" s="1113" t="s">
        <v>3158</v>
      </c>
      <c r="D1437" s="1113" t="s">
        <v>3799</v>
      </c>
      <c r="E1437" s="1113" t="s">
        <v>3066</v>
      </c>
      <c r="F1437" s="1106"/>
      <c r="G1437" s="1107"/>
      <c r="H1437" s="1115"/>
    </row>
    <row r="1438" spans="1:8" s="1116" customFormat="1" ht="15" x14ac:dyDescent="0.25">
      <c r="A1438" s="1114"/>
      <c r="B1438" s="1113" t="s">
        <v>3800</v>
      </c>
      <c r="C1438" s="1114"/>
      <c r="D1438" s="1113" t="s">
        <v>3801</v>
      </c>
      <c r="E1438" s="1113" t="s">
        <v>3066</v>
      </c>
      <c r="F1438" s="1106"/>
      <c r="G1438" s="1107"/>
      <c r="H1438" s="1115"/>
    </row>
    <row r="1439" spans="1:8" s="1116" customFormat="1" ht="15" x14ac:dyDescent="0.25">
      <c r="A1439" s="1114"/>
      <c r="B1439" s="1114"/>
      <c r="C1439" s="1113" t="s">
        <v>3158</v>
      </c>
      <c r="D1439" s="1113" t="s">
        <v>3802</v>
      </c>
      <c r="E1439" s="1113" t="s">
        <v>3066</v>
      </c>
      <c r="F1439" s="1106"/>
      <c r="G1439" s="1107"/>
      <c r="H1439" s="1115"/>
    </row>
    <row r="1440" spans="1:8" s="1116" customFormat="1" ht="15" x14ac:dyDescent="0.25">
      <c r="A1440" s="1114"/>
      <c r="B1440" s="1113" t="s">
        <v>3803</v>
      </c>
      <c r="C1440" s="1114"/>
      <c r="D1440" s="1113" t="s">
        <v>3804</v>
      </c>
      <c r="E1440" s="1113" t="s">
        <v>3066</v>
      </c>
      <c r="F1440" s="1106"/>
      <c r="G1440" s="1107"/>
      <c r="H1440" s="1115"/>
    </row>
    <row r="1441" spans="1:8" s="1116" customFormat="1" ht="15" x14ac:dyDescent="0.25">
      <c r="A1441" s="1114"/>
      <c r="B1441" s="1114"/>
      <c r="C1441" s="1113" t="s">
        <v>3158</v>
      </c>
      <c r="D1441" s="1113" t="s">
        <v>3805</v>
      </c>
      <c r="E1441" s="1113" t="s">
        <v>3066</v>
      </c>
      <c r="F1441" s="1106"/>
      <c r="G1441" s="1107"/>
      <c r="H1441" s="1115"/>
    </row>
    <row r="1442" spans="1:8" s="1116" customFormat="1" ht="15" x14ac:dyDescent="0.25">
      <c r="A1442" s="1114"/>
      <c r="B1442" s="1113" t="s">
        <v>3806</v>
      </c>
      <c r="C1442" s="1114"/>
      <c r="D1442" s="1113" t="s">
        <v>3807</v>
      </c>
      <c r="E1442" s="1113" t="s">
        <v>3066</v>
      </c>
      <c r="F1442" s="1106"/>
      <c r="G1442" s="1107"/>
      <c r="H1442" s="1115"/>
    </row>
    <row r="1443" spans="1:8" s="1116" customFormat="1" ht="15" x14ac:dyDescent="0.25">
      <c r="A1443" s="1114"/>
      <c r="B1443" s="1114"/>
      <c r="C1443" s="1113" t="s">
        <v>3158</v>
      </c>
      <c r="D1443" s="1113" t="s">
        <v>3808</v>
      </c>
      <c r="E1443" s="1113" t="s">
        <v>3066</v>
      </c>
      <c r="F1443" s="1106"/>
      <c r="G1443" s="1107"/>
      <c r="H1443" s="1115"/>
    </row>
    <row r="1444" spans="1:8" s="1116" customFormat="1" ht="15" x14ac:dyDescent="0.25">
      <c r="A1444" s="1114"/>
      <c r="B1444" s="1113" t="s">
        <v>3809</v>
      </c>
      <c r="C1444" s="1114"/>
      <c r="D1444" s="1113" t="s">
        <v>3810</v>
      </c>
      <c r="E1444" s="1113" t="s">
        <v>3066</v>
      </c>
      <c r="F1444" s="1106"/>
      <c r="G1444" s="1107"/>
      <c r="H1444" s="1115"/>
    </row>
    <row r="1445" spans="1:8" s="1116" customFormat="1" ht="15" x14ac:dyDescent="0.25">
      <c r="A1445" s="1114"/>
      <c r="B1445" s="1114"/>
      <c r="C1445" s="1113" t="s">
        <v>2684</v>
      </c>
      <c r="D1445" s="1113" t="s">
        <v>3811</v>
      </c>
      <c r="E1445" s="1113" t="s">
        <v>3066</v>
      </c>
      <c r="F1445" s="1106"/>
      <c r="G1445" s="1107"/>
      <c r="H1445" s="1115"/>
    </row>
    <row r="1446" spans="1:8" s="1116" customFormat="1" ht="15" x14ac:dyDescent="0.25">
      <c r="A1446" s="1114"/>
      <c r="B1446" s="1113" t="s">
        <v>3812</v>
      </c>
      <c r="C1446" s="1114"/>
      <c r="D1446" s="1113" t="s">
        <v>3813</v>
      </c>
      <c r="E1446" s="1113" t="s">
        <v>3066</v>
      </c>
      <c r="F1446" s="1106"/>
      <c r="G1446" s="1107"/>
      <c r="H1446" s="1115"/>
    </row>
    <row r="1447" spans="1:8" s="1116" customFormat="1" ht="15" x14ac:dyDescent="0.25">
      <c r="A1447" s="1114"/>
      <c r="B1447" s="1114"/>
      <c r="C1447" s="1113" t="s">
        <v>2684</v>
      </c>
      <c r="D1447" s="1113" t="s">
        <v>3814</v>
      </c>
      <c r="E1447" s="1113" t="s">
        <v>3066</v>
      </c>
      <c r="F1447" s="1106"/>
      <c r="G1447" s="1107"/>
      <c r="H1447" s="1115"/>
    </row>
    <row r="1448" spans="1:8" s="1116" customFormat="1" ht="15" x14ac:dyDescent="0.25">
      <c r="A1448" s="1114"/>
      <c r="B1448" s="1114"/>
      <c r="C1448" s="1113" t="s">
        <v>3158</v>
      </c>
      <c r="D1448" s="1113" t="s">
        <v>3815</v>
      </c>
      <c r="E1448" s="1113"/>
      <c r="F1448" s="1106"/>
      <c r="G1448" s="1107"/>
      <c r="H1448" s="1115"/>
    </row>
    <row r="1449" spans="1:8" s="1116" customFormat="1" ht="15" x14ac:dyDescent="0.25">
      <c r="A1449" s="1114"/>
      <c r="B1449" s="1113" t="s">
        <v>3816</v>
      </c>
      <c r="C1449" s="1114"/>
      <c r="D1449" s="1113" t="s">
        <v>3817</v>
      </c>
      <c r="E1449" s="1113" t="s">
        <v>3066</v>
      </c>
      <c r="F1449" s="1106"/>
      <c r="G1449" s="1107"/>
      <c r="H1449" s="1115"/>
    </row>
    <row r="1450" spans="1:8" s="1116" customFormat="1" ht="15" x14ac:dyDescent="0.25">
      <c r="A1450" s="1114"/>
      <c r="B1450" s="1114"/>
      <c r="C1450" s="1113" t="s">
        <v>3158</v>
      </c>
      <c r="D1450" s="1113" t="s">
        <v>3818</v>
      </c>
      <c r="E1450" s="1113" t="s">
        <v>3066</v>
      </c>
      <c r="F1450" s="1106"/>
      <c r="G1450" s="1107"/>
      <c r="H1450" s="1115"/>
    </row>
    <row r="1451" spans="1:8" s="1116" customFormat="1" ht="15" x14ac:dyDescent="0.25">
      <c r="A1451" s="1114"/>
      <c r="B1451" s="1113" t="s">
        <v>3819</v>
      </c>
      <c r="C1451" s="1114"/>
      <c r="D1451" s="1113" t="s">
        <v>3820</v>
      </c>
      <c r="E1451" s="1113" t="s">
        <v>3066</v>
      </c>
      <c r="F1451" s="1106"/>
      <c r="G1451" s="1107"/>
      <c r="H1451" s="1115"/>
    </row>
    <row r="1452" spans="1:8" s="1116" customFormat="1" ht="15" x14ac:dyDescent="0.25">
      <c r="A1452" s="1114"/>
      <c r="B1452" s="1114"/>
      <c r="C1452" s="1113" t="s">
        <v>3158</v>
      </c>
      <c r="D1452" s="1113" t="s">
        <v>3821</v>
      </c>
      <c r="E1452" s="1113" t="s">
        <v>3066</v>
      </c>
      <c r="F1452" s="1106"/>
      <c r="G1452" s="1107"/>
      <c r="H1452" s="1115"/>
    </row>
    <row r="1453" spans="1:8" s="1116" customFormat="1" ht="15" x14ac:dyDescent="0.25">
      <c r="A1453" s="1114"/>
      <c r="B1453" s="1113" t="s">
        <v>3822</v>
      </c>
      <c r="C1453" s="1114"/>
      <c r="D1453" s="1113" t="s">
        <v>3823</v>
      </c>
      <c r="E1453" s="1113" t="s">
        <v>3066</v>
      </c>
      <c r="F1453" s="1106"/>
      <c r="G1453" s="1107"/>
      <c r="H1453" s="1115"/>
    </row>
    <row r="1454" spans="1:8" s="1116" customFormat="1" ht="15" x14ac:dyDescent="0.25">
      <c r="A1454" s="1114"/>
      <c r="B1454" s="1114"/>
      <c r="C1454" s="1113" t="s">
        <v>2684</v>
      </c>
      <c r="D1454" s="1113" t="s">
        <v>3824</v>
      </c>
      <c r="E1454" s="1113" t="s">
        <v>3066</v>
      </c>
      <c r="F1454" s="1106"/>
      <c r="G1454" s="1107"/>
      <c r="H1454" s="1115"/>
    </row>
    <row r="1455" spans="1:8" s="1116" customFormat="1" ht="15" x14ac:dyDescent="0.25">
      <c r="A1455" s="1114"/>
      <c r="B1455" s="1113" t="s">
        <v>3825</v>
      </c>
      <c r="C1455" s="1114"/>
      <c r="D1455" s="1113" t="s">
        <v>3826</v>
      </c>
      <c r="E1455" s="1113" t="s">
        <v>3066</v>
      </c>
      <c r="F1455" s="1106"/>
      <c r="G1455" s="1107"/>
      <c r="H1455" s="1115"/>
    </row>
    <row r="1456" spans="1:8" s="1116" customFormat="1" ht="15" x14ac:dyDescent="0.25">
      <c r="A1456" s="1114"/>
      <c r="B1456" s="1114"/>
      <c r="C1456" s="1113" t="s">
        <v>2684</v>
      </c>
      <c r="D1456" s="1113" t="s">
        <v>3827</v>
      </c>
      <c r="E1456" s="1113" t="s">
        <v>3066</v>
      </c>
      <c r="F1456" s="1106"/>
      <c r="G1456" s="1107"/>
      <c r="H1456" s="1115"/>
    </row>
    <row r="1457" spans="1:8" s="1116" customFormat="1" ht="15" x14ac:dyDescent="0.25">
      <c r="A1457" s="1114"/>
      <c r="B1457" s="1113" t="s">
        <v>3828</v>
      </c>
      <c r="C1457" s="1114"/>
      <c r="D1457" s="1113" t="s">
        <v>3829</v>
      </c>
      <c r="E1457" s="1113" t="s">
        <v>3066</v>
      </c>
      <c r="F1457" s="1106"/>
      <c r="G1457" s="1107"/>
      <c r="H1457" s="1115"/>
    </row>
    <row r="1458" spans="1:8" s="1116" customFormat="1" ht="15" x14ac:dyDescent="0.25">
      <c r="A1458" s="1114"/>
      <c r="B1458" s="1114"/>
      <c r="C1458" s="1113" t="s">
        <v>2684</v>
      </c>
      <c r="D1458" s="1113" t="s">
        <v>3830</v>
      </c>
      <c r="E1458" s="1113" t="s">
        <v>3066</v>
      </c>
      <c r="F1458" s="1106"/>
      <c r="G1458" s="1107"/>
      <c r="H1458" s="1115"/>
    </row>
    <row r="1459" spans="1:8" s="1116" customFormat="1" ht="15" x14ac:dyDescent="0.25">
      <c r="A1459" s="1114"/>
      <c r="B1459" s="1113" t="s">
        <v>3831</v>
      </c>
      <c r="C1459" s="1114"/>
      <c r="D1459" s="1113" t="s">
        <v>3832</v>
      </c>
      <c r="E1459" s="1113" t="s">
        <v>3066</v>
      </c>
      <c r="F1459" s="1106"/>
      <c r="G1459" s="1107"/>
      <c r="H1459" s="1115"/>
    </row>
    <row r="1460" spans="1:8" s="1116" customFormat="1" ht="15" x14ac:dyDescent="0.25">
      <c r="A1460" s="1114"/>
      <c r="B1460" s="1114"/>
      <c r="C1460" s="1113" t="s">
        <v>2684</v>
      </c>
      <c r="D1460" s="1113" t="s">
        <v>3833</v>
      </c>
      <c r="E1460" s="1113" t="s">
        <v>3066</v>
      </c>
      <c r="F1460" s="1106"/>
      <c r="G1460" s="1107"/>
      <c r="H1460" s="1115"/>
    </row>
    <row r="1461" spans="1:8" s="1116" customFormat="1" ht="15" x14ac:dyDescent="0.25">
      <c r="A1461" s="1114"/>
      <c r="B1461" s="1113" t="s">
        <v>3834</v>
      </c>
      <c r="C1461" s="1114"/>
      <c r="D1461" s="1113" t="s">
        <v>3835</v>
      </c>
      <c r="E1461" s="1113" t="s">
        <v>3066</v>
      </c>
      <c r="F1461" s="1106"/>
      <c r="G1461" s="1107"/>
      <c r="H1461" s="1115"/>
    </row>
    <row r="1462" spans="1:8" s="1116" customFormat="1" ht="15" x14ac:dyDescent="0.25">
      <c r="A1462" s="1114"/>
      <c r="B1462" s="1114"/>
      <c r="C1462" s="1113" t="s">
        <v>2684</v>
      </c>
      <c r="D1462" s="1113" t="s">
        <v>3836</v>
      </c>
      <c r="E1462" s="1113" t="s">
        <v>3066</v>
      </c>
      <c r="F1462" s="1106"/>
      <c r="G1462" s="1107"/>
      <c r="H1462" s="1115"/>
    </row>
    <row r="1463" spans="1:8" s="1116" customFormat="1" ht="15" x14ac:dyDescent="0.25">
      <c r="A1463" s="1114"/>
      <c r="B1463" s="1114"/>
      <c r="C1463" s="1113"/>
      <c r="D1463" s="1113"/>
      <c r="E1463" s="1113"/>
      <c r="F1463" s="1106"/>
      <c r="G1463" s="1107"/>
      <c r="H1463" s="1115"/>
    </row>
    <row r="1464" spans="1:8" s="1116" customFormat="1" ht="15" x14ac:dyDescent="0.25">
      <c r="A1464" s="1113" t="s">
        <v>2670</v>
      </c>
      <c r="B1464" s="1113"/>
      <c r="C1464" s="1113"/>
      <c r="D1464" s="1098" t="s">
        <v>2642</v>
      </c>
      <c r="E1464" s="1114">
        <v>27</v>
      </c>
      <c r="F1464" s="1106"/>
      <c r="G1464" s="1107"/>
      <c r="H1464" s="1115"/>
    </row>
    <row r="1465" spans="1:8" s="1116" customFormat="1" ht="15" x14ac:dyDescent="0.25">
      <c r="A1465" s="1113" t="s">
        <v>2671</v>
      </c>
      <c r="B1465" s="1113"/>
      <c r="C1465" s="1113"/>
      <c r="D1465" s="1112" t="s">
        <v>2655</v>
      </c>
      <c r="E1465" s="1114"/>
      <c r="F1465" s="1106"/>
      <c r="G1465" s="1107"/>
      <c r="H1465" s="1115"/>
    </row>
    <row r="1466" spans="1:8" s="1116" customFormat="1" ht="15" x14ac:dyDescent="0.25">
      <c r="A1466" s="1112" t="s">
        <v>2672</v>
      </c>
      <c r="B1466" s="1112" t="s">
        <v>2673</v>
      </c>
      <c r="C1466" s="1112" t="s">
        <v>2674</v>
      </c>
      <c r="D1466" s="1104"/>
      <c r="E1466" s="1114"/>
      <c r="F1466" s="1106"/>
      <c r="G1466" s="1107"/>
      <c r="H1466" s="1115"/>
    </row>
    <row r="1467" spans="1:8" s="1116" customFormat="1" ht="15" x14ac:dyDescent="0.25">
      <c r="A1467" s="1113" t="s">
        <v>2675</v>
      </c>
      <c r="B1467" s="1113" t="s">
        <v>2676</v>
      </c>
      <c r="C1467" s="1113" t="s">
        <v>2675</v>
      </c>
      <c r="D1467" s="1113" t="s">
        <v>2649</v>
      </c>
      <c r="E1467" s="1113" t="s">
        <v>2677</v>
      </c>
      <c r="F1467" s="1106"/>
      <c r="G1467" s="1107"/>
      <c r="H1467" s="1115"/>
    </row>
    <row r="1468" spans="1:8" s="1116" customFormat="1" ht="15" x14ac:dyDescent="0.25">
      <c r="A1468" s="1114"/>
      <c r="B1468" s="1113" t="s">
        <v>3837</v>
      </c>
      <c r="C1468" s="1114"/>
      <c r="D1468" s="1113" t="s">
        <v>3838</v>
      </c>
      <c r="E1468" s="1113" t="s">
        <v>3066</v>
      </c>
      <c r="F1468" s="1106"/>
      <c r="G1468" s="1107"/>
      <c r="H1468" s="1115"/>
    </row>
    <row r="1469" spans="1:8" s="1116" customFormat="1" ht="15" x14ac:dyDescent="0.25">
      <c r="A1469" s="1114"/>
      <c r="B1469" s="1114"/>
      <c r="C1469" s="1113" t="s">
        <v>2684</v>
      </c>
      <c r="D1469" s="1113" t="s">
        <v>3839</v>
      </c>
      <c r="E1469" s="1113" t="s">
        <v>3066</v>
      </c>
      <c r="F1469" s="1106"/>
      <c r="G1469" s="1107"/>
      <c r="H1469" s="1115"/>
    </row>
    <row r="1470" spans="1:8" s="1116" customFormat="1" ht="15" x14ac:dyDescent="0.25">
      <c r="A1470" s="1114"/>
      <c r="B1470" s="1113" t="s">
        <v>3840</v>
      </c>
      <c r="C1470" s="1114"/>
      <c r="D1470" s="1113" t="s">
        <v>3841</v>
      </c>
      <c r="E1470" s="1113" t="s">
        <v>3066</v>
      </c>
      <c r="F1470" s="1106"/>
      <c r="G1470" s="1107"/>
      <c r="H1470" s="1115"/>
    </row>
    <row r="1471" spans="1:8" s="1116" customFormat="1" ht="15" x14ac:dyDescent="0.25">
      <c r="A1471" s="1114"/>
      <c r="B1471" s="1114"/>
      <c r="C1471" s="1113" t="s">
        <v>2684</v>
      </c>
      <c r="D1471" s="1113" t="s">
        <v>3842</v>
      </c>
      <c r="E1471" s="1113" t="s">
        <v>3066</v>
      </c>
      <c r="F1471" s="1106"/>
      <c r="G1471" s="1107"/>
      <c r="H1471" s="1115"/>
    </row>
    <row r="1472" spans="1:8" s="1116" customFormat="1" ht="15" x14ac:dyDescent="0.25">
      <c r="A1472" s="1114"/>
      <c r="B1472" s="1114" t="s">
        <v>3843</v>
      </c>
      <c r="C1472" s="1113"/>
      <c r="D1472" s="1113" t="s">
        <v>3844</v>
      </c>
      <c r="E1472" s="1113" t="s">
        <v>3066</v>
      </c>
      <c r="F1472" s="1106"/>
      <c r="G1472" s="1107"/>
      <c r="H1472" s="1115"/>
    </row>
    <row r="1473" spans="1:8" s="1116" customFormat="1" ht="15" x14ac:dyDescent="0.25">
      <c r="A1473" s="1114"/>
      <c r="B1473" s="1114"/>
      <c r="C1473" s="1113" t="s">
        <v>2684</v>
      </c>
      <c r="D1473" s="1113" t="s">
        <v>3845</v>
      </c>
      <c r="E1473" s="1113" t="s">
        <v>3066</v>
      </c>
      <c r="F1473" s="1106"/>
      <c r="G1473" s="1107"/>
      <c r="H1473" s="1115"/>
    </row>
    <row r="1474" spans="1:8" s="1116" customFormat="1" ht="15" x14ac:dyDescent="0.25">
      <c r="A1474" s="1114"/>
      <c r="B1474" s="1114" t="s">
        <v>3846</v>
      </c>
      <c r="C1474" s="1113"/>
      <c r="D1474" s="1113" t="s">
        <v>3847</v>
      </c>
      <c r="E1474" s="1113" t="s">
        <v>3066</v>
      </c>
      <c r="F1474" s="1106"/>
      <c r="G1474" s="1107"/>
      <c r="H1474" s="1115"/>
    </row>
    <row r="1475" spans="1:8" s="1116" customFormat="1" ht="15" x14ac:dyDescent="0.25">
      <c r="A1475" s="1114"/>
      <c r="B1475" s="1114"/>
      <c r="C1475" s="1113" t="s">
        <v>2684</v>
      </c>
      <c r="D1475" s="1113" t="s">
        <v>3848</v>
      </c>
      <c r="E1475" s="1113" t="s">
        <v>3066</v>
      </c>
      <c r="F1475" s="1106"/>
      <c r="G1475" s="1107"/>
      <c r="H1475" s="1115"/>
    </row>
    <row r="1476" spans="1:8" s="1116" customFormat="1" ht="15" x14ac:dyDescent="0.25">
      <c r="A1476" s="1114"/>
      <c r="B1476" s="1114" t="s">
        <v>3849</v>
      </c>
      <c r="C1476" s="1113"/>
      <c r="D1476" s="1113" t="s">
        <v>3850</v>
      </c>
      <c r="E1476" s="1113" t="s">
        <v>3066</v>
      </c>
      <c r="F1476" s="1106"/>
      <c r="G1476" s="1107"/>
      <c r="H1476" s="1115"/>
    </row>
    <row r="1477" spans="1:8" s="1116" customFormat="1" ht="15" x14ac:dyDescent="0.25">
      <c r="A1477" s="1114"/>
      <c r="B1477" s="1114"/>
      <c r="C1477" s="1113" t="s">
        <v>2684</v>
      </c>
      <c r="D1477" s="1113" t="s">
        <v>3851</v>
      </c>
      <c r="E1477" s="1113" t="s">
        <v>3066</v>
      </c>
      <c r="F1477" s="1106"/>
      <c r="G1477" s="1107"/>
      <c r="H1477" s="1115"/>
    </row>
    <row r="1478" spans="1:8" s="1116" customFormat="1" ht="15" x14ac:dyDescent="0.25">
      <c r="A1478" s="1114"/>
      <c r="B1478" s="1113" t="s">
        <v>3852</v>
      </c>
      <c r="C1478" s="1114"/>
      <c r="D1478" s="1113" t="s">
        <v>3853</v>
      </c>
      <c r="E1478" s="1113" t="s">
        <v>3066</v>
      </c>
      <c r="F1478" s="1106"/>
      <c r="G1478" s="1107"/>
      <c r="H1478" s="1115"/>
    </row>
    <row r="1479" spans="1:8" s="1116" customFormat="1" ht="15" x14ac:dyDescent="0.25">
      <c r="A1479" s="1114"/>
      <c r="B1479" s="1114"/>
      <c r="C1479" s="1113" t="s">
        <v>2684</v>
      </c>
      <c r="D1479" s="1113" t="s">
        <v>3854</v>
      </c>
      <c r="E1479" s="1113" t="s">
        <v>3066</v>
      </c>
      <c r="F1479" s="1106"/>
      <c r="G1479" s="1107"/>
      <c r="H1479" s="1115"/>
    </row>
    <row r="1480" spans="1:8" s="1116" customFormat="1" ht="15" x14ac:dyDescent="0.25">
      <c r="A1480" s="1113"/>
      <c r="B1480" s="1113" t="s">
        <v>3855</v>
      </c>
      <c r="C1480" s="1113"/>
      <c r="D1480" s="1113" t="s">
        <v>3856</v>
      </c>
      <c r="E1480" s="1113" t="s">
        <v>3066</v>
      </c>
      <c r="F1480" s="1106"/>
      <c r="G1480" s="1107"/>
      <c r="H1480" s="1115"/>
    </row>
    <row r="1481" spans="1:8" s="1116" customFormat="1" ht="15" x14ac:dyDescent="0.25">
      <c r="A1481" s="1113"/>
      <c r="B1481" s="1113"/>
      <c r="C1481" s="1113" t="s">
        <v>2684</v>
      </c>
      <c r="D1481" s="1113" t="s">
        <v>3857</v>
      </c>
      <c r="E1481" s="1113" t="s">
        <v>3066</v>
      </c>
      <c r="F1481" s="1106"/>
      <c r="G1481" s="1107"/>
      <c r="H1481" s="1115"/>
    </row>
    <row r="1482" spans="1:8" s="1116" customFormat="1" ht="15" x14ac:dyDescent="0.25">
      <c r="A1482" s="1113"/>
      <c r="B1482" s="1113" t="s">
        <v>3858</v>
      </c>
      <c r="C1482" s="1113"/>
      <c r="D1482" s="1113" t="s">
        <v>3859</v>
      </c>
      <c r="E1482" s="1113" t="s">
        <v>3066</v>
      </c>
      <c r="F1482" s="1106"/>
      <c r="G1482" s="1107"/>
      <c r="H1482" s="1115"/>
    </row>
    <row r="1483" spans="1:8" s="1116" customFormat="1" ht="15" x14ac:dyDescent="0.25">
      <c r="A1483" s="1113"/>
      <c r="B1483" s="1113"/>
      <c r="C1483" s="1113" t="s">
        <v>2684</v>
      </c>
      <c r="D1483" s="1113" t="s">
        <v>3860</v>
      </c>
      <c r="E1483" s="1113" t="s">
        <v>3066</v>
      </c>
      <c r="F1483" s="1106"/>
      <c r="G1483" s="1107"/>
      <c r="H1483" s="1115"/>
    </row>
    <row r="1484" spans="1:8" s="1116" customFormat="1" ht="15" x14ac:dyDescent="0.25">
      <c r="A1484" s="1113"/>
      <c r="B1484" s="1113"/>
      <c r="C1484" s="1113"/>
      <c r="D1484" s="1113"/>
      <c r="E1484" s="1113"/>
      <c r="F1484" s="1106"/>
      <c r="G1484" s="1107"/>
      <c r="H1484" s="1115"/>
    </row>
    <row r="1485" spans="1:8" s="1116" customFormat="1" ht="15" x14ac:dyDescent="0.25">
      <c r="A1485" s="1113" t="s">
        <v>2686</v>
      </c>
      <c r="B1485" s="1113" t="s">
        <v>2687</v>
      </c>
      <c r="C1485" s="1113" t="s">
        <v>2686</v>
      </c>
      <c r="D1485" s="1113" t="s">
        <v>2688</v>
      </c>
      <c r="E1485" s="1113" t="s">
        <v>2689</v>
      </c>
      <c r="F1485" s="1106"/>
      <c r="G1485" s="1107"/>
      <c r="H1485" s="1115"/>
    </row>
    <row r="1486" spans="1:8" s="1109" customFormat="1" ht="14.25" x14ac:dyDescent="0.2">
      <c r="A1486" s="1112" t="s">
        <v>3861</v>
      </c>
      <c r="B1486" s="1104"/>
      <c r="C1486" s="1104"/>
      <c r="D1486" s="1112" t="s">
        <v>3862</v>
      </c>
      <c r="E1486" s="1112" t="s">
        <v>3066</v>
      </c>
      <c r="F1486" s="1106"/>
      <c r="G1486" s="1107"/>
      <c r="H1486" s="1108"/>
    </row>
    <row r="1487" spans="1:8" s="1116" customFormat="1" ht="15" x14ac:dyDescent="0.25">
      <c r="A1487" s="1114"/>
      <c r="B1487" s="1113" t="s">
        <v>3863</v>
      </c>
      <c r="C1487" s="1114"/>
      <c r="D1487" s="1113" t="s">
        <v>3864</v>
      </c>
      <c r="E1487" s="1113" t="s">
        <v>3066</v>
      </c>
      <c r="F1487" s="1106"/>
      <c r="G1487" s="1107"/>
      <c r="H1487" s="1115"/>
    </row>
    <row r="1488" spans="1:8" s="1116" customFormat="1" ht="15" x14ac:dyDescent="0.25">
      <c r="A1488" s="1114"/>
      <c r="B1488" s="1114"/>
      <c r="C1488" s="1113" t="s">
        <v>2684</v>
      </c>
      <c r="D1488" s="1113" t="s">
        <v>3865</v>
      </c>
      <c r="E1488" s="1113" t="s">
        <v>3066</v>
      </c>
      <c r="F1488" s="1106"/>
      <c r="G1488" s="1107"/>
      <c r="H1488" s="1115"/>
    </row>
    <row r="1489" spans="1:8" s="1116" customFormat="1" ht="15" x14ac:dyDescent="0.25">
      <c r="A1489" s="1114"/>
      <c r="B1489" s="1113" t="s">
        <v>3866</v>
      </c>
      <c r="C1489" s="1114"/>
      <c r="D1489" s="1113" t="s">
        <v>3867</v>
      </c>
      <c r="E1489" s="1113" t="s">
        <v>3066</v>
      </c>
      <c r="F1489" s="1106"/>
      <c r="G1489" s="1107"/>
      <c r="H1489" s="1115"/>
    </row>
    <row r="1490" spans="1:8" s="1116" customFormat="1" ht="15" x14ac:dyDescent="0.25">
      <c r="A1490" s="1114"/>
      <c r="B1490" s="1114"/>
      <c r="C1490" s="1113" t="s">
        <v>2684</v>
      </c>
      <c r="D1490" s="1113" t="s">
        <v>3868</v>
      </c>
      <c r="E1490" s="1113" t="s">
        <v>3066</v>
      </c>
      <c r="F1490" s="1106"/>
      <c r="G1490" s="1107"/>
      <c r="H1490" s="1115"/>
    </row>
    <row r="1491" spans="1:8" s="1116" customFormat="1" ht="15" x14ac:dyDescent="0.25">
      <c r="A1491" s="1114"/>
      <c r="B1491" s="1114"/>
      <c r="C1491" s="1113" t="s">
        <v>3178</v>
      </c>
      <c r="D1491" s="1113" t="s">
        <v>3869</v>
      </c>
      <c r="E1491" s="1113" t="s">
        <v>3066</v>
      </c>
      <c r="F1491" s="1106"/>
      <c r="G1491" s="1107"/>
      <c r="H1491" s="1115"/>
    </row>
    <row r="1492" spans="1:8" s="1116" customFormat="1" ht="15" x14ac:dyDescent="0.25">
      <c r="A1492" s="1114"/>
      <c r="B1492" s="1114"/>
      <c r="C1492" s="1113" t="s">
        <v>2905</v>
      </c>
      <c r="D1492" s="1113" t="s">
        <v>3870</v>
      </c>
      <c r="E1492" s="1113" t="s">
        <v>3066</v>
      </c>
      <c r="F1492" s="1106"/>
      <c r="G1492" s="1107"/>
      <c r="H1492" s="1115"/>
    </row>
    <row r="1493" spans="1:8" s="1116" customFormat="1" ht="15" x14ac:dyDescent="0.25">
      <c r="A1493" s="1114"/>
      <c r="B1493" s="1114"/>
      <c r="C1493" s="1113" t="s">
        <v>3242</v>
      </c>
      <c r="D1493" s="1113" t="s">
        <v>3871</v>
      </c>
      <c r="E1493" s="1113" t="s">
        <v>3066</v>
      </c>
      <c r="F1493" s="1106"/>
      <c r="G1493" s="1107"/>
      <c r="H1493" s="1115"/>
    </row>
    <row r="1494" spans="1:8" s="1116" customFormat="1" ht="15" x14ac:dyDescent="0.25">
      <c r="A1494" s="1114"/>
      <c r="B1494" s="1113" t="s">
        <v>3872</v>
      </c>
      <c r="C1494" s="1114"/>
      <c r="D1494" s="1113" t="s">
        <v>3873</v>
      </c>
      <c r="E1494" s="1113" t="s">
        <v>3066</v>
      </c>
      <c r="F1494" s="1106"/>
      <c r="G1494" s="1107"/>
      <c r="H1494" s="1115"/>
    </row>
    <row r="1495" spans="1:8" s="1116" customFormat="1" ht="15" x14ac:dyDescent="0.25">
      <c r="A1495" s="1114"/>
      <c r="B1495" s="1114"/>
      <c r="C1495" s="1113" t="s">
        <v>2684</v>
      </c>
      <c r="D1495" s="1113" t="s">
        <v>3874</v>
      </c>
      <c r="E1495" s="1113" t="s">
        <v>3066</v>
      </c>
      <c r="F1495" s="1106"/>
      <c r="G1495" s="1107"/>
      <c r="H1495" s="1115"/>
    </row>
    <row r="1496" spans="1:8" s="1116" customFormat="1" ht="15" x14ac:dyDescent="0.25">
      <c r="A1496" s="1114"/>
      <c r="B1496" s="1114"/>
      <c r="C1496" s="1113" t="s">
        <v>3875</v>
      </c>
      <c r="D1496" s="1113" t="s">
        <v>3876</v>
      </c>
      <c r="E1496" s="1113" t="s">
        <v>3066</v>
      </c>
      <c r="F1496" s="1106"/>
      <c r="G1496" s="1107"/>
      <c r="H1496" s="1115"/>
    </row>
    <row r="1497" spans="1:8" s="1116" customFormat="1" ht="15" x14ac:dyDescent="0.25">
      <c r="A1497" s="1114"/>
      <c r="B1497" s="1114"/>
      <c r="C1497" s="1127" t="s">
        <v>3877</v>
      </c>
      <c r="D1497" s="1127" t="s">
        <v>3878</v>
      </c>
      <c r="E1497" s="1127" t="s">
        <v>3066</v>
      </c>
      <c r="F1497" s="1106"/>
      <c r="G1497" s="1107"/>
      <c r="H1497" s="1115"/>
    </row>
    <row r="1498" spans="1:8" s="1116" customFormat="1" ht="15" x14ac:dyDescent="0.25">
      <c r="A1498" s="1114"/>
      <c r="B1498" s="1114"/>
      <c r="C1498" s="1113" t="s">
        <v>2924</v>
      </c>
      <c r="D1498" s="1113" t="s">
        <v>3879</v>
      </c>
      <c r="E1498" s="1113" t="s">
        <v>3066</v>
      </c>
      <c r="F1498" s="1106"/>
      <c r="G1498" s="1107"/>
      <c r="H1498" s="1115"/>
    </row>
    <row r="1499" spans="1:8" s="1116" customFormat="1" ht="15" x14ac:dyDescent="0.25">
      <c r="A1499" s="1114"/>
      <c r="B1499" s="1114"/>
      <c r="C1499" s="1113" t="s">
        <v>3880</v>
      </c>
      <c r="D1499" s="1113" t="s">
        <v>3881</v>
      </c>
      <c r="E1499" s="1113" t="s">
        <v>3066</v>
      </c>
      <c r="F1499" s="1106"/>
      <c r="G1499" s="1107"/>
      <c r="H1499" s="1115"/>
    </row>
    <row r="1500" spans="1:8" s="1116" customFormat="1" ht="15" x14ac:dyDescent="0.25">
      <c r="A1500" s="1114"/>
      <c r="B1500" s="1114"/>
      <c r="C1500" s="1113" t="s">
        <v>3882</v>
      </c>
      <c r="D1500" s="1113" t="s">
        <v>3883</v>
      </c>
      <c r="E1500" s="1113" t="s">
        <v>3066</v>
      </c>
      <c r="F1500" s="1106"/>
      <c r="G1500" s="1107"/>
      <c r="H1500" s="1115"/>
    </row>
    <row r="1501" spans="1:8" s="1116" customFormat="1" ht="15" x14ac:dyDescent="0.25">
      <c r="A1501" s="1114"/>
      <c r="B1501" s="1114"/>
      <c r="C1501" s="1113" t="s">
        <v>2962</v>
      </c>
      <c r="D1501" s="1113" t="s">
        <v>3884</v>
      </c>
      <c r="E1501" s="1113" t="s">
        <v>3066</v>
      </c>
      <c r="F1501" s="1106"/>
      <c r="G1501" s="1107"/>
      <c r="H1501" s="1115"/>
    </row>
    <row r="1502" spans="1:8" s="1116" customFormat="1" ht="15" x14ac:dyDescent="0.25">
      <c r="A1502" s="1114"/>
      <c r="B1502" s="1114"/>
      <c r="C1502" s="1113" t="s">
        <v>3885</v>
      </c>
      <c r="D1502" s="1113" t="s">
        <v>3886</v>
      </c>
      <c r="E1502" s="1113" t="s">
        <v>3066</v>
      </c>
      <c r="F1502" s="1106"/>
      <c r="G1502" s="1107"/>
      <c r="H1502" s="1115"/>
    </row>
    <row r="1503" spans="1:8" s="1116" customFormat="1" ht="15" x14ac:dyDescent="0.25">
      <c r="A1503" s="1114"/>
      <c r="B1503" s="1113" t="s">
        <v>3887</v>
      </c>
      <c r="C1503" s="1114"/>
      <c r="D1503" s="1113" t="s">
        <v>3888</v>
      </c>
      <c r="E1503" s="1113" t="s">
        <v>3066</v>
      </c>
      <c r="F1503" s="1106"/>
      <c r="G1503" s="1107"/>
      <c r="H1503" s="1115"/>
    </row>
    <row r="1504" spans="1:8" s="1116" customFormat="1" ht="15" x14ac:dyDescent="0.25">
      <c r="A1504" s="1114"/>
      <c r="B1504" s="1114"/>
      <c r="C1504" s="1113" t="s">
        <v>2684</v>
      </c>
      <c r="D1504" s="1113" t="s">
        <v>3889</v>
      </c>
      <c r="E1504" s="1113" t="s">
        <v>3066</v>
      </c>
      <c r="F1504" s="1106"/>
      <c r="G1504" s="1107"/>
      <c r="H1504" s="1115"/>
    </row>
    <row r="1505" spans="1:8" s="1116" customFormat="1" ht="15" x14ac:dyDescent="0.25">
      <c r="A1505" s="1114"/>
      <c r="B1505" s="1113" t="s">
        <v>3890</v>
      </c>
      <c r="C1505" s="1114"/>
      <c r="D1505" s="1113" t="s">
        <v>3891</v>
      </c>
      <c r="E1505" s="1113" t="s">
        <v>3066</v>
      </c>
      <c r="F1505" s="1106"/>
      <c r="G1505" s="1107"/>
      <c r="H1505" s="1115"/>
    </row>
    <row r="1506" spans="1:8" s="1116" customFormat="1" ht="15" x14ac:dyDescent="0.25">
      <c r="A1506" s="1114"/>
      <c r="B1506" s="1114"/>
      <c r="C1506" s="1113" t="s">
        <v>2684</v>
      </c>
      <c r="D1506" s="1113" t="s">
        <v>3892</v>
      </c>
      <c r="E1506" s="1113" t="s">
        <v>3066</v>
      </c>
      <c r="F1506" s="1106"/>
      <c r="G1506" s="1107"/>
      <c r="H1506" s="1115"/>
    </row>
    <row r="1507" spans="1:8" s="1116" customFormat="1" ht="15" x14ac:dyDescent="0.25">
      <c r="A1507" s="1114"/>
      <c r="B1507" s="1113" t="s">
        <v>3893</v>
      </c>
      <c r="C1507" s="1114"/>
      <c r="D1507" s="1113" t="s">
        <v>3894</v>
      </c>
      <c r="E1507" s="1113" t="s">
        <v>3066</v>
      </c>
      <c r="F1507" s="1106"/>
      <c r="G1507" s="1107"/>
      <c r="H1507" s="1115"/>
    </row>
    <row r="1508" spans="1:8" s="1116" customFormat="1" ht="15" x14ac:dyDescent="0.25">
      <c r="A1508" s="1114"/>
      <c r="B1508" s="1114"/>
      <c r="C1508" s="1113" t="s">
        <v>2684</v>
      </c>
      <c r="D1508" s="1113" t="s">
        <v>3895</v>
      </c>
      <c r="E1508" s="1113" t="s">
        <v>3066</v>
      </c>
      <c r="F1508" s="1106"/>
      <c r="G1508" s="1107"/>
      <c r="H1508" s="1115"/>
    </row>
    <row r="1509" spans="1:8" s="1116" customFormat="1" ht="15" x14ac:dyDescent="0.25">
      <c r="A1509" s="1114"/>
      <c r="B1509" s="1114"/>
      <c r="C1509" s="1113" t="s">
        <v>2721</v>
      </c>
      <c r="D1509" s="1113" t="s">
        <v>3896</v>
      </c>
      <c r="E1509" s="1113" t="s">
        <v>3066</v>
      </c>
      <c r="F1509" s="1106"/>
      <c r="G1509" s="1107"/>
      <c r="H1509" s="1115"/>
    </row>
    <row r="1510" spans="1:8" s="1116" customFormat="1" ht="15" x14ac:dyDescent="0.25">
      <c r="A1510" s="1114"/>
      <c r="B1510" s="1113" t="s">
        <v>3897</v>
      </c>
      <c r="C1510" s="1114"/>
      <c r="D1510" s="1113" t="s">
        <v>3898</v>
      </c>
      <c r="E1510" s="1113" t="s">
        <v>3066</v>
      </c>
      <c r="F1510" s="1106"/>
      <c r="G1510" s="1107"/>
      <c r="H1510" s="1115"/>
    </row>
    <row r="1511" spans="1:8" s="1116" customFormat="1" ht="15" x14ac:dyDescent="0.25">
      <c r="A1511" s="1114"/>
      <c r="B1511" s="1114"/>
      <c r="C1511" s="1113" t="s">
        <v>2684</v>
      </c>
      <c r="D1511" s="1113" t="s">
        <v>3899</v>
      </c>
      <c r="E1511" s="1113" t="s">
        <v>3066</v>
      </c>
      <c r="F1511" s="1106"/>
      <c r="G1511" s="1107"/>
      <c r="H1511" s="1115"/>
    </row>
    <row r="1512" spans="1:8" s="1116" customFormat="1" ht="15" x14ac:dyDescent="0.25">
      <c r="A1512" s="1114"/>
      <c r="B1512" s="1113" t="s">
        <v>3900</v>
      </c>
      <c r="C1512" s="1114"/>
      <c r="D1512" s="1113" t="s">
        <v>3901</v>
      </c>
      <c r="E1512" s="1113" t="s">
        <v>3066</v>
      </c>
      <c r="F1512" s="1106"/>
      <c r="G1512" s="1107"/>
      <c r="H1512" s="1115"/>
    </row>
    <row r="1513" spans="1:8" s="1116" customFormat="1" ht="15" x14ac:dyDescent="0.25">
      <c r="A1513" s="1114"/>
      <c r="B1513" s="1114"/>
      <c r="C1513" s="1113" t="s">
        <v>2684</v>
      </c>
      <c r="D1513" s="1113" t="s">
        <v>3902</v>
      </c>
      <c r="E1513" s="1113" t="s">
        <v>3066</v>
      </c>
      <c r="F1513" s="1106"/>
      <c r="G1513" s="1107"/>
      <c r="H1513" s="1115"/>
    </row>
    <row r="1514" spans="1:8" s="1116" customFormat="1" ht="15" x14ac:dyDescent="0.25">
      <c r="A1514" s="1114"/>
      <c r="B1514" s="1114" t="s">
        <v>3903</v>
      </c>
      <c r="C1514" s="1113"/>
      <c r="D1514" s="1113" t="s">
        <v>3904</v>
      </c>
      <c r="E1514" s="1113" t="s">
        <v>3066</v>
      </c>
      <c r="F1514" s="1106"/>
      <c r="G1514" s="1107"/>
      <c r="H1514" s="1115"/>
    </row>
    <row r="1515" spans="1:8" s="1116" customFormat="1" ht="15" x14ac:dyDescent="0.25">
      <c r="A1515" s="1114"/>
      <c r="B1515" s="1114"/>
      <c r="C1515" s="1113" t="s">
        <v>2684</v>
      </c>
      <c r="D1515" s="1113" t="s">
        <v>3905</v>
      </c>
      <c r="E1515" s="1113" t="s">
        <v>3066</v>
      </c>
      <c r="F1515" s="1106"/>
      <c r="G1515" s="1107"/>
      <c r="H1515" s="1115"/>
    </row>
    <row r="1516" spans="1:8" s="1116" customFormat="1" ht="15" x14ac:dyDescent="0.25">
      <c r="A1516" s="1114"/>
      <c r="B1516" s="1114" t="s">
        <v>3906</v>
      </c>
      <c r="C1516" s="1113"/>
      <c r="D1516" s="1113" t="s">
        <v>3907</v>
      </c>
      <c r="E1516" s="1113" t="s">
        <v>3066</v>
      </c>
      <c r="F1516" s="1106"/>
      <c r="G1516" s="1107"/>
      <c r="H1516" s="1115"/>
    </row>
    <row r="1517" spans="1:8" s="1116" customFormat="1" ht="15" x14ac:dyDescent="0.25">
      <c r="A1517" s="1114"/>
      <c r="B1517" s="1114"/>
      <c r="C1517" s="1113" t="s">
        <v>2684</v>
      </c>
      <c r="D1517" s="1113" t="s">
        <v>3908</v>
      </c>
      <c r="E1517" s="1113" t="s">
        <v>3066</v>
      </c>
      <c r="F1517" s="1106"/>
      <c r="G1517" s="1107"/>
      <c r="H1517" s="1115"/>
    </row>
    <row r="1518" spans="1:8" s="1116" customFormat="1" ht="15" x14ac:dyDescent="0.25">
      <c r="A1518" s="1114"/>
      <c r="B1518" s="1114" t="s">
        <v>3909</v>
      </c>
      <c r="C1518" s="1113"/>
      <c r="D1518" s="1113" t="s">
        <v>3910</v>
      </c>
      <c r="E1518" s="1113" t="s">
        <v>3066</v>
      </c>
      <c r="F1518" s="1106"/>
      <c r="G1518" s="1107"/>
      <c r="H1518" s="1115"/>
    </row>
    <row r="1519" spans="1:8" s="1116" customFormat="1" ht="15" x14ac:dyDescent="0.25">
      <c r="A1519" s="1114"/>
      <c r="B1519" s="1114"/>
      <c r="C1519" s="1113" t="s">
        <v>2684</v>
      </c>
      <c r="D1519" s="1113" t="s">
        <v>3911</v>
      </c>
      <c r="E1519" s="1113" t="s">
        <v>3066</v>
      </c>
      <c r="F1519" s="1106"/>
      <c r="G1519" s="1107"/>
      <c r="H1519" s="1115"/>
    </row>
    <row r="1520" spans="1:8" s="1116" customFormat="1" ht="15" x14ac:dyDescent="0.25">
      <c r="A1520" s="1114"/>
      <c r="B1520" s="1114" t="s">
        <v>3912</v>
      </c>
      <c r="C1520" s="1113"/>
      <c r="D1520" s="1113" t="s">
        <v>3913</v>
      </c>
      <c r="E1520" s="1113" t="s">
        <v>3066</v>
      </c>
      <c r="F1520" s="1106"/>
      <c r="G1520" s="1107"/>
      <c r="H1520" s="1115"/>
    </row>
    <row r="1521" spans="1:8" s="1116" customFormat="1" ht="15" x14ac:dyDescent="0.25">
      <c r="A1521" s="1114"/>
      <c r="B1521" s="1114"/>
      <c r="C1521" s="1113" t="s">
        <v>2684</v>
      </c>
      <c r="D1521" s="1113" t="s">
        <v>3914</v>
      </c>
      <c r="E1521" s="1113" t="s">
        <v>3066</v>
      </c>
      <c r="F1521" s="1106"/>
      <c r="G1521" s="1107"/>
      <c r="H1521" s="1115"/>
    </row>
    <row r="1522" spans="1:8" s="1116" customFormat="1" ht="15" x14ac:dyDescent="0.25">
      <c r="A1522" s="1114"/>
      <c r="B1522" s="1114" t="s">
        <v>3915</v>
      </c>
      <c r="C1522" s="1113"/>
      <c r="D1522" s="1113" t="s">
        <v>3916</v>
      </c>
      <c r="E1522" s="1113" t="s">
        <v>3066</v>
      </c>
      <c r="F1522" s="1106"/>
      <c r="G1522" s="1107"/>
      <c r="H1522" s="1115"/>
    </row>
    <row r="1523" spans="1:8" s="1116" customFormat="1" ht="15" x14ac:dyDescent="0.25">
      <c r="A1523" s="1114"/>
      <c r="B1523" s="1114"/>
      <c r="C1523" s="1113" t="s">
        <v>2684</v>
      </c>
      <c r="D1523" s="1113" t="s">
        <v>3917</v>
      </c>
      <c r="E1523" s="1113" t="s">
        <v>3066</v>
      </c>
      <c r="F1523" s="1106"/>
      <c r="G1523" s="1107"/>
      <c r="H1523" s="1115"/>
    </row>
    <row r="1524" spans="1:8" s="1116" customFormat="1" ht="15" x14ac:dyDescent="0.25">
      <c r="A1524" s="1114"/>
      <c r="B1524" s="1114"/>
      <c r="C1524" s="1113"/>
      <c r="D1524" s="1113"/>
      <c r="E1524" s="1113"/>
      <c r="F1524" s="1106"/>
      <c r="G1524" s="1107"/>
      <c r="H1524" s="1115"/>
    </row>
    <row r="1525" spans="1:8" s="1116" customFormat="1" ht="15" x14ac:dyDescent="0.25">
      <c r="A1525" s="1113"/>
      <c r="B1525" s="1113"/>
      <c r="C1525" s="1113"/>
      <c r="D1525" s="1113"/>
      <c r="E1525" s="1113"/>
      <c r="F1525" s="1106"/>
      <c r="G1525" s="1107"/>
      <c r="H1525" s="1115"/>
    </row>
    <row r="1526" spans="1:8" s="1116" customFormat="1" ht="15" x14ac:dyDescent="0.25">
      <c r="A1526" s="1113" t="s">
        <v>2670</v>
      </c>
      <c r="B1526" s="1113"/>
      <c r="C1526" s="1113"/>
      <c r="D1526" s="1098" t="s">
        <v>2642</v>
      </c>
      <c r="E1526" s="1114">
        <v>28</v>
      </c>
      <c r="F1526" s="1106"/>
      <c r="G1526" s="1107"/>
      <c r="H1526" s="1115"/>
    </row>
    <row r="1527" spans="1:8" s="1116" customFormat="1" ht="15" x14ac:dyDescent="0.25">
      <c r="A1527" s="1113" t="s">
        <v>2671</v>
      </c>
      <c r="B1527" s="1113"/>
      <c r="C1527" s="1113"/>
      <c r="D1527" s="1112" t="s">
        <v>2655</v>
      </c>
      <c r="E1527" s="1114"/>
      <c r="F1527" s="1106"/>
      <c r="G1527" s="1107"/>
      <c r="H1527" s="1115"/>
    </row>
    <row r="1528" spans="1:8" s="1116" customFormat="1" ht="15" x14ac:dyDescent="0.25">
      <c r="A1528" s="1112" t="s">
        <v>2672</v>
      </c>
      <c r="B1528" s="1112" t="s">
        <v>2673</v>
      </c>
      <c r="C1528" s="1112" t="s">
        <v>2674</v>
      </c>
      <c r="D1528" s="1104"/>
      <c r="E1528" s="1114"/>
      <c r="F1528" s="1106"/>
      <c r="G1528" s="1107"/>
      <c r="H1528" s="1115"/>
    </row>
    <row r="1529" spans="1:8" s="1116" customFormat="1" ht="15" x14ac:dyDescent="0.25">
      <c r="A1529" s="1113" t="s">
        <v>2675</v>
      </c>
      <c r="B1529" s="1113" t="s">
        <v>2676</v>
      </c>
      <c r="C1529" s="1113" t="s">
        <v>2675</v>
      </c>
      <c r="D1529" s="1113" t="s">
        <v>2649</v>
      </c>
      <c r="E1529" s="1113" t="s">
        <v>2677</v>
      </c>
      <c r="F1529" s="1106"/>
      <c r="G1529" s="1107"/>
      <c r="H1529" s="1115"/>
    </row>
    <row r="1530" spans="1:8" s="1116" customFormat="1" ht="15" x14ac:dyDescent="0.25">
      <c r="A1530" s="1112" t="s">
        <v>3918</v>
      </c>
      <c r="B1530" s="1104"/>
      <c r="C1530" s="1104"/>
      <c r="D1530" s="1112" t="s">
        <v>3919</v>
      </c>
      <c r="E1530" s="1112" t="s">
        <v>3066</v>
      </c>
      <c r="F1530" s="1106"/>
      <c r="G1530" s="1107"/>
      <c r="H1530" s="1115"/>
    </row>
    <row r="1531" spans="1:8" s="1116" customFormat="1" ht="15" x14ac:dyDescent="0.25">
      <c r="A1531" s="1114"/>
      <c r="B1531" s="1113" t="s">
        <v>3920</v>
      </c>
      <c r="C1531" s="1114"/>
      <c r="D1531" s="1113" t="s">
        <v>3919</v>
      </c>
      <c r="E1531" s="1113" t="s">
        <v>3066</v>
      </c>
      <c r="F1531" s="1106"/>
      <c r="G1531" s="1107"/>
      <c r="H1531" s="1115"/>
    </row>
    <row r="1532" spans="1:8" s="1116" customFormat="1" ht="15" x14ac:dyDescent="0.25">
      <c r="A1532" s="1114"/>
      <c r="B1532" s="1114"/>
      <c r="C1532" s="1113" t="s">
        <v>2684</v>
      </c>
      <c r="D1532" s="1113" t="s">
        <v>3921</v>
      </c>
      <c r="E1532" s="1113" t="s">
        <v>3066</v>
      </c>
      <c r="F1532" s="1106"/>
      <c r="G1532" s="1107"/>
      <c r="H1532" s="1115"/>
    </row>
    <row r="1533" spans="1:8" s="1116" customFormat="1" ht="15" x14ac:dyDescent="0.25">
      <c r="A1533" s="1114"/>
      <c r="B1533" s="1114"/>
      <c r="C1533" s="1113"/>
      <c r="D1533" s="1113"/>
      <c r="E1533" s="1113"/>
      <c r="F1533" s="1106"/>
      <c r="G1533" s="1107"/>
      <c r="H1533" s="1115"/>
    </row>
    <row r="1534" spans="1:8" ht="15.75" thickBot="1" x14ac:dyDescent="0.3">
      <c r="A1534" s="1113" t="s">
        <v>2686</v>
      </c>
      <c r="B1534" s="1113" t="s">
        <v>2687</v>
      </c>
      <c r="C1534" s="1113" t="s">
        <v>2686</v>
      </c>
      <c r="D1534" s="1113" t="s">
        <v>2688</v>
      </c>
      <c r="E1534" s="1113" t="s">
        <v>2689</v>
      </c>
    </row>
    <row r="1535" spans="1:8" s="1116" customFormat="1" ht="16.5" thickBot="1" x14ac:dyDescent="0.3">
      <c r="A1535" s="1117" t="s">
        <v>3922</v>
      </c>
      <c r="B1535" s="1118"/>
      <c r="C1535" s="1118" t="s">
        <v>3923</v>
      </c>
      <c r="D1535" s="1125"/>
      <c r="E1535" s="1126"/>
      <c r="F1535" s="1120"/>
      <c r="G1535" s="1121"/>
      <c r="H1535" s="1115"/>
    </row>
    <row r="1537" spans="1:8" s="1109" customFormat="1" ht="14.25" x14ac:dyDescent="0.2">
      <c r="A1537" s="1112" t="s">
        <v>3924</v>
      </c>
      <c r="B1537" s="1112"/>
      <c r="C1537" s="1112"/>
      <c r="D1537" s="1112" t="s">
        <v>3925</v>
      </c>
      <c r="E1537" s="1112" t="s">
        <v>3066</v>
      </c>
      <c r="F1537" s="1106"/>
      <c r="G1537" s="1107"/>
      <c r="H1537" s="1108"/>
    </row>
    <row r="1538" spans="1:8" s="1116" customFormat="1" ht="15" x14ac:dyDescent="0.25">
      <c r="A1538" s="1114"/>
      <c r="B1538" s="1113" t="s">
        <v>3926</v>
      </c>
      <c r="C1538" s="1114"/>
      <c r="D1538" s="1113" t="s">
        <v>3927</v>
      </c>
      <c r="E1538" s="1113" t="s">
        <v>3066</v>
      </c>
      <c r="F1538" s="1106"/>
      <c r="G1538" s="1107"/>
      <c r="H1538" s="1115"/>
    </row>
    <row r="1539" spans="1:8" s="1116" customFormat="1" ht="15" x14ac:dyDescent="0.25">
      <c r="A1539" s="1114"/>
      <c r="B1539" s="1114"/>
      <c r="C1539" s="1113" t="s">
        <v>2684</v>
      </c>
      <c r="D1539" s="1113" t="s">
        <v>3928</v>
      </c>
      <c r="E1539" s="1113" t="s">
        <v>3066</v>
      </c>
      <c r="F1539" s="1106"/>
      <c r="G1539" s="1107"/>
      <c r="H1539" s="1115"/>
    </row>
    <row r="1540" spans="1:8" s="1116" customFormat="1" ht="15" x14ac:dyDescent="0.25">
      <c r="A1540" s="1114"/>
      <c r="B1540" s="1113" t="s">
        <v>3929</v>
      </c>
      <c r="C1540" s="1114"/>
      <c r="D1540" s="1113" t="s">
        <v>3930</v>
      </c>
      <c r="E1540" s="1113" t="s">
        <v>3066</v>
      </c>
      <c r="F1540" s="1106"/>
      <c r="G1540" s="1107"/>
      <c r="H1540" s="1115"/>
    </row>
    <row r="1541" spans="1:8" s="1116" customFormat="1" ht="15" x14ac:dyDescent="0.25">
      <c r="A1541" s="1114"/>
      <c r="B1541" s="1114"/>
      <c r="C1541" s="1113" t="s">
        <v>2684</v>
      </c>
      <c r="D1541" s="1113" t="s">
        <v>3931</v>
      </c>
      <c r="E1541" s="1113" t="s">
        <v>3066</v>
      </c>
      <c r="F1541" s="1106"/>
      <c r="G1541" s="1107"/>
      <c r="H1541" s="1115"/>
    </row>
    <row r="1542" spans="1:8" s="1116" customFormat="1" ht="15" x14ac:dyDescent="0.25">
      <c r="A1542" s="1114"/>
      <c r="B1542" s="1113" t="s">
        <v>3932</v>
      </c>
      <c r="C1542" s="1114"/>
      <c r="D1542" s="1113" t="s">
        <v>3933</v>
      </c>
      <c r="E1542" s="1113" t="s">
        <v>3066</v>
      </c>
      <c r="F1542" s="1106"/>
      <c r="G1542" s="1107"/>
      <c r="H1542" s="1115"/>
    </row>
    <row r="1543" spans="1:8" s="1116" customFormat="1" ht="15" x14ac:dyDescent="0.25">
      <c r="A1543" s="1114"/>
      <c r="B1543" s="1114"/>
      <c r="C1543" s="1113" t="s">
        <v>2684</v>
      </c>
      <c r="D1543" s="1113" t="s">
        <v>3934</v>
      </c>
      <c r="E1543" s="1113" t="s">
        <v>3066</v>
      </c>
      <c r="F1543" s="1106"/>
      <c r="G1543" s="1107"/>
      <c r="H1543" s="1115"/>
    </row>
    <row r="1544" spans="1:8" s="1116" customFormat="1" ht="15" x14ac:dyDescent="0.25">
      <c r="A1544" s="1114"/>
      <c r="B1544" s="1113" t="s">
        <v>3935</v>
      </c>
      <c r="C1544" s="1114"/>
      <c r="D1544" s="1113" t="s">
        <v>3936</v>
      </c>
      <c r="E1544" s="1113" t="s">
        <v>3066</v>
      </c>
      <c r="F1544" s="1106"/>
      <c r="G1544" s="1107"/>
      <c r="H1544" s="1115"/>
    </row>
    <row r="1545" spans="1:8" s="1116" customFormat="1" ht="15" x14ac:dyDescent="0.25">
      <c r="A1545" s="1114"/>
      <c r="B1545" s="1114"/>
      <c r="C1545" s="1113" t="s">
        <v>2684</v>
      </c>
      <c r="D1545" s="1113" t="s">
        <v>3937</v>
      </c>
      <c r="E1545" s="1113" t="s">
        <v>3066</v>
      </c>
      <c r="F1545" s="1106"/>
      <c r="G1545" s="1107"/>
      <c r="H1545" s="1115"/>
    </row>
    <row r="1546" spans="1:8" s="1116" customFormat="1" ht="15" x14ac:dyDescent="0.25">
      <c r="A1546" s="1114"/>
      <c r="B1546" s="1113" t="s">
        <v>3938</v>
      </c>
      <c r="C1546" s="1114"/>
      <c r="D1546" s="1113" t="s">
        <v>3939</v>
      </c>
      <c r="E1546" s="1113" t="s">
        <v>3066</v>
      </c>
      <c r="F1546" s="1106"/>
      <c r="G1546" s="1107"/>
      <c r="H1546" s="1115"/>
    </row>
    <row r="1547" spans="1:8" s="1116" customFormat="1" ht="15" x14ac:dyDescent="0.25">
      <c r="A1547" s="1114"/>
      <c r="B1547" s="1114"/>
      <c r="C1547" s="1113" t="s">
        <v>2684</v>
      </c>
      <c r="D1547" s="1113" t="s">
        <v>3940</v>
      </c>
      <c r="E1547" s="1113" t="s">
        <v>3066</v>
      </c>
      <c r="F1547" s="1106"/>
      <c r="G1547" s="1107"/>
      <c r="H1547" s="1115"/>
    </row>
    <row r="1548" spans="1:8" s="1116" customFormat="1" ht="15" x14ac:dyDescent="0.25">
      <c r="A1548" s="1114"/>
      <c r="B1548" s="1113" t="s">
        <v>3941</v>
      </c>
      <c r="C1548" s="1114"/>
      <c r="D1548" s="1113" t="s">
        <v>3942</v>
      </c>
      <c r="E1548" s="1113" t="s">
        <v>3066</v>
      </c>
      <c r="F1548" s="1106"/>
      <c r="G1548" s="1107"/>
      <c r="H1548" s="1115"/>
    </row>
    <row r="1549" spans="1:8" s="1116" customFormat="1" ht="15" x14ac:dyDescent="0.25">
      <c r="A1549" s="1114"/>
      <c r="B1549" s="1114"/>
      <c r="C1549" s="1113" t="s">
        <v>2684</v>
      </c>
      <c r="D1549" s="1113" t="s">
        <v>3943</v>
      </c>
      <c r="E1549" s="1113" t="s">
        <v>3066</v>
      </c>
      <c r="F1549" s="1106"/>
      <c r="G1549" s="1107"/>
      <c r="H1549" s="1115"/>
    </row>
    <row r="1550" spans="1:8" s="1116" customFormat="1" ht="15" x14ac:dyDescent="0.25">
      <c r="A1550" s="1114"/>
      <c r="B1550" s="1114" t="s">
        <v>3944</v>
      </c>
      <c r="C1550" s="1113"/>
      <c r="D1550" s="1113" t="s">
        <v>3945</v>
      </c>
      <c r="E1550" s="1113" t="s">
        <v>3066</v>
      </c>
      <c r="F1550" s="1106"/>
      <c r="G1550" s="1107"/>
      <c r="H1550" s="1115"/>
    </row>
    <row r="1551" spans="1:8" s="1116" customFormat="1" ht="15" x14ac:dyDescent="0.25">
      <c r="A1551" s="1114"/>
      <c r="B1551" s="1114"/>
      <c r="C1551" s="1113" t="s">
        <v>2684</v>
      </c>
      <c r="D1551" s="1113" t="s">
        <v>3946</v>
      </c>
      <c r="E1551" s="1113" t="s">
        <v>3066</v>
      </c>
      <c r="F1551" s="1106"/>
      <c r="G1551" s="1107"/>
      <c r="H1551" s="1115"/>
    </row>
    <row r="1552" spans="1:8" s="1116" customFormat="1" ht="15" x14ac:dyDescent="0.25">
      <c r="A1552" s="1114"/>
      <c r="B1552" s="1114" t="s">
        <v>3947</v>
      </c>
      <c r="C1552" s="1113"/>
      <c r="D1552" s="1113" t="s">
        <v>3948</v>
      </c>
      <c r="E1552" s="1113" t="s">
        <v>3066</v>
      </c>
      <c r="F1552" s="1106"/>
      <c r="G1552" s="1107"/>
      <c r="H1552" s="1115"/>
    </row>
    <row r="1553" spans="1:8" s="1116" customFormat="1" ht="15" x14ac:dyDescent="0.25">
      <c r="A1553" s="1114"/>
      <c r="B1553" s="1114"/>
      <c r="C1553" s="1113" t="s">
        <v>2684</v>
      </c>
      <c r="D1553" s="1113" t="s">
        <v>3949</v>
      </c>
      <c r="E1553" s="1113" t="s">
        <v>3066</v>
      </c>
      <c r="F1553" s="1106"/>
      <c r="G1553" s="1107"/>
      <c r="H1553" s="1115"/>
    </row>
    <row r="1554" spans="1:8" s="1116" customFormat="1" ht="15" x14ac:dyDescent="0.25">
      <c r="A1554" s="1114"/>
      <c r="B1554" s="1113" t="s">
        <v>3950</v>
      </c>
      <c r="C1554" s="1114"/>
      <c r="D1554" s="1113" t="s">
        <v>3951</v>
      </c>
      <c r="E1554" s="1113" t="s">
        <v>3066</v>
      </c>
      <c r="F1554" s="1106"/>
      <c r="G1554" s="1107"/>
      <c r="H1554" s="1115"/>
    </row>
    <row r="1555" spans="1:8" s="1116" customFormat="1" ht="15" x14ac:dyDescent="0.25">
      <c r="A1555" s="1114"/>
      <c r="B1555" s="1114"/>
      <c r="C1555" s="1113" t="s">
        <v>2684</v>
      </c>
      <c r="D1555" s="1113" t="s">
        <v>3952</v>
      </c>
      <c r="E1555" s="1113" t="s">
        <v>3066</v>
      </c>
      <c r="F1555" s="1106"/>
      <c r="G1555" s="1107"/>
      <c r="H1555" s="1115"/>
    </row>
    <row r="1556" spans="1:8" s="1116" customFormat="1" ht="15" x14ac:dyDescent="0.25">
      <c r="A1556" s="1114"/>
      <c r="B1556" s="1113" t="s">
        <v>3953</v>
      </c>
      <c r="C1556" s="1114"/>
      <c r="D1556" s="1113" t="s">
        <v>3954</v>
      </c>
      <c r="E1556" s="1113" t="s">
        <v>3066</v>
      </c>
      <c r="F1556" s="1106"/>
      <c r="G1556" s="1107"/>
      <c r="H1556" s="1115"/>
    </row>
    <row r="1557" spans="1:8" s="1116" customFormat="1" ht="15" x14ac:dyDescent="0.25">
      <c r="A1557" s="1114"/>
      <c r="B1557" s="1114"/>
      <c r="C1557" s="1113" t="s">
        <v>2684</v>
      </c>
      <c r="D1557" s="1113" t="s">
        <v>3955</v>
      </c>
      <c r="E1557" s="1113" t="s">
        <v>3066</v>
      </c>
      <c r="F1557" s="1106"/>
      <c r="G1557" s="1107"/>
      <c r="H1557" s="1115"/>
    </row>
    <row r="1558" spans="1:8" s="1116" customFormat="1" ht="15" x14ac:dyDescent="0.25">
      <c r="A1558" s="1114"/>
      <c r="B1558" s="1113" t="s">
        <v>3956</v>
      </c>
      <c r="C1558" s="1114"/>
      <c r="D1558" s="1113" t="s">
        <v>3957</v>
      </c>
      <c r="E1558" s="1113" t="s">
        <v>3066</v>
      </c>
      <c r="F1558" s="1106"/>
      <c r="G1558" s="1107"/>
      <c r="H1558" s="1115"/>
    </row>
    <row r="1559" spans="1:8" s="1116" customFormat="1" ht="15" x14ac:dyDescent="0.25">
      <c r="A1559" s="1114"/>
      <c r="B1559" s="1114"/>
      <c r="C1559" s="1113" t="s">
        <v>2684</v>
      </c>
      <c r="D1559" s="1113" t="s">
        <v>3958</v>
      </c>
      <c r="E1559" s="1113" t="s">
        <v>3066</v>
      </c>
      <c r="F1559" s="1106"/>
      <c r="G1559" s="1107"/>
      <c r="H1559" s="1115"/>
    </row>
    <row r="1560" spans="1:8" s="1116" customFormat="1" ht="15" x14ac:dyDescent="0.25">
      <c r="A1560" s="1114"/>
      <c r="B1560" s="1113" t="s">
        <v>3959</v>
      </c>
      <c r="C1560" s="1114"/>
      <c r="D1560" s="1113" t="s">
        <v>3960</v>
      </c>
      <c r="E1560" s="1113" t="s">
        <v>3066</v>
      </c>
      <c r="F1560" s="1106"/>
      <c r="G1560" s="1107"/>
      <c r="H1560" s="1115"/>
    </row>
    <row r="1561" spans="1:8" s="1116" customFormat="1" ht="15" x14ac:dyDescent="0.25">
      <c r="A1561" s="1114"/>
      <c r="B1561" s="1114"/>
      <c r="C1561" s="1113" t="s">
        <v>2684</v>
      </c>
      <c r="D1561" s="1113" t="s">
        <v>3961</v>
      </c>
      <c r="E1561" s="1113" t="s">
        <v>3066</v>
      </c>
      <c r="F1561" s="1106"/>
      <c r="G1561" s="1107"/>
      <c r="H1561" s="1115"/>
    </row>
    <row r="1562" spans="1:8" s="1116" customFormat="1" ht="15" x14ac:dyDescent="0.25">
      <c r="A1562" s="1114"/>
      <c r="B1562" s="1114"/>
      <c r="C1562" s="1113" t="s">
        <v>2721</v>
      </c>
      <c r="D1562" s="1113" t="s">
        <v>3962</v>
      </c>
      <c r="E1562" s="1113" t="s">
        <v>3066</v>
      </c>
      <c r="F1562" s="1106"/>
      <c r="G1562" s="1107"/>
      <c r="H1562" s="1115"/>
    </row>
    <row r="1563" spans="1:8" s="1116" customFormat="1" ht="15" x14ac:dyDescent="0.25">
      <c r="A1563" s="1114"/>
      <c r="B1563" s="1113" t="s">
        <v>3963</v>
      </c>
      <c r="C1563" s="1114"/>
      <c r="D1563" s="1113" t="s">
        <v>3964</v>
      </c>
      <c r="E1563" s="1113" t="s">
        <v>3066</v>
      </c>
      <c r="F1563" s="1106"/>
      <c r="G1563" s="1107"/>
      <c r="H1563" s="1115"/>
    </row>
    <row r="1564" spans="1:8" s="1116" customFormat="1" ht="15" x14ac:dyDescent="0.25">
      <c r="A1564" s="1114"/>
      <c r="B1564" s="1114"/>
      <c r="C1564" s="1113" t="s">
        <v>2684</v>
      </c>
      <c r="D1564" s="1113" t="s">
        <v>3965</v>
      </c>
      <c r="E1564" s="1113" t="s">
        <v>3066</v>
      </c>
      <c r="F1564" s="1106"/>
      <c r="G1564" s="1107"/>
      <c r="H1564" s="1115"/>
    </row>
    <row r="1565" spans="1:8" s="1116" customFormat="1" ht="15" x14ac:dyDescent="0.25">
      <c r="A1565" s="1114"/>
      <c r="B1565" s="1114"/>
      <c r="C1565" s="1113"/>
      <c r="D1565" s="1113"/>
      <c r="E1565" s="1113"/>
      <c r="F1565" s="1106"/>
      <c r="G1565" s="1107"/>
      <c r="H1565" s="1115"/>
    </row>
    <row r="1566" spans="1:8" s="1116" customFormat="1" ht="15" x14ac:dyDescent="0.25">
      <c r="A1566" s="1113" t="s">
        <v>2686</v>
      </c>
      <c r="B1566" s="1113" t="s">
        <v>2687</v>
      </c>
      <c r="C1566" s="1113" t="s">
        <v>2686</v>
      </c>
      <c r="D1566" s="1113" t="s">
        <v>2688</v>
      </c>
      <c r="E1566" s="1113" t="s">
        <v>2689</v>
      </c>
      <c r="F1566" s="1106"/>
      <c r="G1566" s="1107"/>
      <c r="H1566" s="1115"/>
    </row>
    <row r="1567" spans="1:8" s="1116" customFormat="1" ht="15" x14ac:dyDescent="0.25">
      <c r="A1567" s="1113"/>
      <c r="B1567" s="1113"/>
      <c r="C1567" s="1113"/>
      <c r="D1567" s="1113"/>
      <c r="E1567" s="1113"/>
      <c r="F1567" s="1106"/>
      <c r="G1567" s="1107"/>
      <c r="H1567" s="1115"/>
    </row>
    <row r="1568" spans="1:8" s="1109" customFormat="1" ht="14.25" x14ac:dyDescent="0.2">
      <c r="A1568" s="1112" t="s">
        <v>3966</v>
      </c>
      <c r="B1568" s="1104"/>
      <c r="C1568" s="1104"/>
      <c r="D1568" s="1112" t="s">
        <v>3967</v>
      </c>
      <c r="E1568" s="1112" t="s">
        <v>3066</v>
      </c>
      <c r="F1568" s="1106"/>
      <c r="G1568" s="1107"/>
      <c r="H1568" s="1108"/>
    </row>
    <row r="1569" spans="1:8" s="1116" customFormat="1" ht="15" x14ac:dyDescent="0.25">
      <c r="A1569" s="1114"/>
      <c r="B1569" s="1113" t="s">
        <v>3968</v>
      </c>
      <c r="C1569" s="1114"/>
      <c r="D1569" s="1113" t="s">
        <v>3967</v>
      </c>
      <c r="E1569" s="1113" t="s">
        <v>3066</v>
      </c>
      <c r="F1569" s="1106"/>
      <c r="G1569" s="1107"/>
      <c r="H1569" s="1115"/>
    </row>
    <row r="1570" spans="1:8" s="1116" customFormat="1" ht="15" x14ac:dyDescent="0.25">
      <c r="A1570" s="1114"/>
      <c r="B1570" s="1114"/>
      <c r="C1570" s="1113" t="s">
        <v>2684</v>
      </c>
      <c r="D1570" s="1113" t="s">
        <v>3969</v>
      </c>
      <c r="E1570" s="1113" t="s">
        <v>3066</v>
      </c>
      <c r="F1570" s="1106"/>
      <c r="G1570" s="1107"/>
      <c r="H1570" s="1115"/>
    </row>
    <row r="1571" spans="1:8" s="1116" customFormat="1" ht="15" x14ac:dyDescent="0.25">
      <c r="A1571" s="1114"/>
      <c r="B1571" s="1114"/>
      <c r="C1571" s="1113"/>
      <c r="D1571" s="1113"/>
      <c r="E1571" s="1113"/>
      <c r="F1571" s="1106"/>
      <c r="G1571" s="1107"/>
      <c r="H1571" s="1115"/>
    </row>
    <row r="1572" spans="1:8" s="1116" customFormat="1" ht="15" x14ac:dyDescent="0.25">
      <c r="A1572" s="1113" t="s">
        <v>2686</v>
      </c>
      <c r="B1572" s="1113" t="s">
        <v>2687</v>
      </c>
      <c r="C1572" s="1113" t="s">
        <v>2686</v>
      </c>
      <c r="D1572" s="1113" t="s">
        <v>2688</v>
      </c>
      <c r="E1572" s="1113" t="s">
        <v>2689</v>
      </c>
      <c r="F1572" s="1106"/>
      <c r="G1572" s="1107"/>
      <c r="H1572" s="1115"/>
    </row>
    <row r="1573" spans="1:8" s="1109" customFormat="1" ht="14.25" x14ac:dyDescent="0.2">
      <c r="A1573" s="1112" t="s">
        <v>3970</v>
      </c>
      <c r="B1573" s="1104"/>
      <c r="C1573" s="1104"/>
      <c r="D1573" s="1112" t="s">
        <v>3971</v>
      </c>
      <c r="E1573" s="1112" t="s">
        <v>12</v>
      </c>
      <c r="F1573" s="1106"/>
      <c r="G1573" s="1107"/>
      <c r="H1573" s="1108"/>
    </row>
    <row r="1574" spans="1:8" s="1116" customFormat="1" ht="15" x14ac:dyDescent="0.25">
      <c r="A1574" s="1114"/>
      <c r="B1574" s="1113" t="s">
        <v>3972</v>
      </c>
      <c r="C1574" s="1114"/>
      <c r="D1574" s="1113" t="s">
        <v>3973</v>
      </c>
      <c r="E1574" s="1113" t="s">
        <v>12</v>
      </c>
      <c r="F1574" s="1106"/>
      <c r="G1574" s="1107"/>
      <c r="H1574" s="1115"/>
    </row>
    <row r="1575" spans="1:8" s="1116" customFormat="1" ht="15" x14ac:dyDescent="0.25">
      <c r="A1575" s="1114"/>
      <c r="B1575" s="1114"/>
      <c r="C1575" s="1113" t="s">
        <v>2684</v>
      </c>
      <c r="D1575" s="1113" t="s">
        <v>3974</v>
      </c>
      <c r="E1575" s="1113" t="s">
        <v>12</v>
      </c>
      <c r="F1575" s="1106"/>
      <c r="G1575" s="1107"/>
      <c r="H1575" s="1115"/>
    </row>
    <row r="1576" spans="1:8" s="1116" customFormat="1" ht="15" x14ac:dyDescent="0.25">
      <c r="A1576" s="1114"/>
      <c r="B1576" s="1114"/>
      <c r="C1576" s="1113" t="s">
        <v>2721</v>
      </c>
      <c r="D1576" s="1113" t="s">
        <v>3975</v>
      </c>
      <c r="E1576" s="1113" t="s">
        <v>12</v>
      </c>
      <c r="F1576" s="1106"/>
      <c r="G1576" s="1107"/>
      <c r="H1576" s="1115"/>
    </row>
    <row r="1577" spans="1:8" s="1116" customFormat="1" ht="15" x14ac:dyDescent="0.25">
      <c r="A1577" s="1114"/>
      <c r="B1577" s="1114"/>
      <c r="C1577" s="1113" t="s">
        <v>2712</v>
      </c>
      <c r="D1577" s="1113" t="s">
        <v>3976</v>
      </c>
      <c r="E1577" s="1113" t="s">
        <v>12</v>
      </c>
      <c r="F1577" s="1106"/>
      <c r="G1577" s="1107"/>
      <c r="H1577" s="1115"/>
    </row>
    <row r="1578" spans="1:8" s="1116" customFormat="1" ht="15" x14ac:dyDescent="0.25">
      <c r="A1578" s="1114"/>
      <c r="B1578" s="1114"/>
      <c r="C1578" s="1113" t="s">
        <v>3234</v>
      </c>
      <c r="D1578" s="1113" t="s">
        <v>3977</v>
      </c>
      <c r="E1578" s="1113" t="s">
        <v>12</v>
      </c>
      <c r="F1578" s="1106"/>
      <c r="G1578" s="1107"/>
      <c r="H1578" s="1115"/>
    </row>
    <row r="1579" spans="1:8" s="1116" customFormat="1" ht="15" x14ac:dyDescent="0.25">
      <c r="A1579" s="1114"/>
      <c r="B1579" s="1114"/>
      <c r="C1579" s="1113" t="s">
        <v>3178</v>
      </c>
      <c r="D1579" s="1113" t="s">
        <v>3978</v>
      </c>
      <c r="E1579" s="1113" t="s">
        <v>12</v>
      </c>
      <c r="F1579" s="1106"/>
      <c r="G1579" s="1107"/>
      <c r="H1579" s="1115"/>
    </row>
    <row r="1580" spans="1:8" s="1116" customFormat="1" ht="15" x14ac:dyDescent="0.25">
      <c r="A1580" s="1114"/>
      <c r="B1580" s="1114"/>
      <c r="C1580" s="1113" t="s">
        <v>3186</v>
      </c>
      <c r="D1580" s="1113" t="s">
        <v>3979</v>
      </c>
      <c r="E1580" s="1113" t="s">
        <v>12</v>
      </c>
      <c r="F1580" s="1106"/>
      <c r="G1580" s="1107"/>
      <c r="H1580" s="1115"/>
    </row>
    <row r="1581" spans="1:8" s="1116" customFormat="1" ht="15" x14ac:dyDescent="0.25">
      <c r="A1581" s="1114"/>
      <c r="B1581" s="1114"/>
      <c r="C1581" s="1113" t="s">
        <v>3980</v>
      </c>
      <c r="D1581" s="1113" t="s">
        <v>3981</v>
      </c>
      <c r="E1581" s="1113" t="s">
        <v>12</v>
      </c>
      <c r="F1581" s="1106"/>
      <c r="G1581" s="1107"/>
      <c r="H1581" s="1115"/>
    </row>
    <row r="1582" spans="1:8" s="1116" customFormat="1" ht="15" x14ac:dyDescent="0.25">
      <c r="A1582" s="1114"/>
      <c r="B1582" s="1114"/>
      <c r="C1582" s="1113" t="s">
        <v>3733</v>
      </c>
      <c r="D1582" s="1113" t="s">
        <v>3982</v>
      </c>
      <c r="E1582" s="1113" t="s">
        <v>12</v>
      </c>
      <c r="F1582" s="1106"/>
      <c r="G1582" s="1107"/>
      <c r="H1582" s="1115"/>
    </row>
    <row r="1583" spans="1:8" s="1116" customFormat="1" ht="15" x14ac:dyDescent="0.25">
      <c r="A1583" s="1114"/>
      <c r="B1583" s="1114"/>
      <c r="C1583" s="1113" t="s">
        <v>2903</v>
      </c>
      <c r="D1583" s="1113" t="s">
        <v>3983</v>
      </c>
      <c r="E1583" s="1113" t="s">
        <v>12</v>
      </c>
      <c r="F1583" s="1106"/>
      <c r="G1583" s="1107"/>
      <c r="H1583" s="1115"/>
    </row>
    <row r="1584" spans="1:8" s="1116" customFormat="1" ht="15" x14ac:dyDescent="0.25">
      <c r="A1584" s="1114"/>
      <c r="B1584" s="1114"/>
      <c r="C1584" s="1113" t="s">
        <v>2905</v>
      </c>
      <c r="D1584" s="1113" t="s">
        <v>3984</v>
      </c>
      <c r="E1584" s="1113" t="s">
        <v>12</v>
      </c>
      <c r="F1584" s="1106"/>
      <c r="G1584" s="1107"/>
      <c r="H1584" s="1115"/>
    </row>
    <row r="1585" spans="1:8" s="1116" customFormat="1" ht="15" x14ac:dyDescent="0.25">
      <c r="A1585" s="1114"/>
      <c r="B1585" s="1114"/>
      <c r="C1585" s="1113" t="s">
        <v>2907</v>
      </c>
      <c r="D1585" s="1113" t="s">
        <v>3985</v>
      </c>
      <c r="E1585" s="1113" t="s">
        <v>12</v>
      </c>
      <c r="F1585" s="1106"/>
      <c r="G1585" s="1107"/>
      <c r="H1585" s="1115"/>
    </row>
    <row r="1586" spans="1:8" s="1116" customFormat="1" ht="15" x14ac:dyDescent="0.25">
      <c r="A1586" s="1114"/>
      <c r="B1586" s="1114"/>
      <c r="C1586" s="1113" t="s">
        <v>2680</v>
      </c>
      <c r="D1586" s="1113" t="s">
        <v>3986</v>
      </c>
      <c r="E1586" s="1113" t="s">
        <v>12</v>
      </c>
      <c r="F1586" s="1106"/>
      <c r="G1586" s="1107"/>
      <c r="H1586" s="1115"/>
    </row>
    <row r="1587" spans="1:8" s="1116" customFormat="1" ht="15" x14ac:dyDescent="0.25">
      <c r="A1587" s="1114"/>
      <c r="B1587" s="1114"/>
      <c r="C1587" s="1113" t="s">
        <v>2690</v>
      </c>
      <c r="D1587" s="1113" t="s">
        <v>3987</v>
      </c>
      <c r="E1587" s="1113" t="s">
        <v>12</v>
      </c>
      <c r="F1587" s="1106"/>
      <c r="G1587" s="1107"/>
      <c r="H1587" s="1115"/>
    </row>
    <row r="1588" spans="1:8" s="1116" customFormat="1" ht="15" x14ac:dyDescent="0.25">
      <c r="A1588" s="1114"/>
      <c r="B1588" s="1114"/>
      <c r="C1588" s="1113" t="s">
        <v>2694</v>
      </c>
      <c r="D1588" s="1113" t="s">
        <v>3988</v>
      </c>
      <c r="E1588" s="1113" t="s">
        <v>12</v>
      </c>
      <c r="F1588" s="1106"/>
      <c r="G1588" s="1107"/>
      <c r="H1588" s="1115"/>
    </row>
    <row r="1589" spans="1:8" s="1116" customFormat="1" ht="15" x14ac:dyDescent="0.25">
      <c r="A1589" s="1114"/>
      <c r="F1589" s="1106"/>
      <c r="G1589" s="1107"/>
      <c r="H1589" s="1115"/>
    </row>
    <row r="1590" spans="1:8" s="1116" customFormat="1" ht="15" x14ac:dyDescent="0.25">
      <c r="A1590" s="1114"/>
      <c r="F1590" s="1106"/>
      <c r="G1590" s="1107"/>
      <c r="H1590" s="1115"/>
    </row>
    <row r="1591" spans="1:8" s="1116" customFormat="1" ht="15" x14ac:dyDescent="0.25">
      <c r="A1591" s="1113" t="s">
        <v>2670</v>
      </c>
      <c r="B1591" s="1113"/>
      <c r="C1591" s="1113"/>
      <c r="D1591" s="1098" t="s">
        <v>2642</v>
      </c>
      <c r="E1591" s="1114">
        <v>29</v>
      </c>
      <c r="F1591" s="1106"/>
      <c r="G1591" s="1107"/>
      <c r="H1591" s="1115"/>
    </row>
    <row r="1592" spans="1:8" s="1116" customFormat="1" ht="15" x14ac:dyDescent="0.25">
      <c r="A1592" s="1113" t="s">
        <v>2671</v>
      </c>
      <c r="B1592" s="1113"/>
      <c r="C1592" s="1113"/>
      <c r="D1592" s="1112" t="s">
        <v>2655</v>
      </c>
      <c r="E1592" s="1114"/>
      <c r="F1592" s="1106"/>
      <c r="G1592" s="1107"/>
      <c r="H1592" s="1115"/>
    </row>
    <row r="1593" spans="1:8" s="1116" customFormat="1" ht="15" x14ac:dyDescent="0.25">
      <c r="A1593" s="1112" t="s">
        <v>2672</v>
      </c>
      <c r="B1593" s="1112" t="s">
        <v>2673</v>
      </c>
      <c r="C1593" s="1112" t="s">
        <v>2674</v>
      </c>
      <c r="D1593" s="1104"/>
      <c r="E1593" s="1114"/>
      <c r="F1593" s="1106"/>
      <c r="G1593" s="1107"/>
      <c r="H1593" s="1115"/>
    </row>
    <row r="1594" spans="1:8" s="1116" customFormat="1" ht="15" x14ac:dyDescent="0.25">
      <c r="A1594" s="1113" t="s">
        <v>2675</v>
      </c>
      <c r="B1594" s="1113" t="s">
        <v>2676</v>
      </c>
      <c r="C1594" s="1113" t="s">
        <v>2675</v>
      </c>
      <c r="D1594" s="1113" t="s">
        <v>2649</v>
      </c>
      <c r="E1594" s="1113" t="s">
        <v>2677</v>
      </c>
      <c r="F1594" s="1106"/>
      <c r="G1594" s="1107"/>
      <c r="H1594" s="1115"/>
    </row>
    <row r="1595" spans="1:8" s="1116" customFormat="1" ht="15" x14ac:dyDescent="0.25">
      <c r="A1595" s="1113"/>
      <c r="B1595" s="1113" t="s">
        <v>3989</v>
      </c>
      <c r="C1595" s="1114"/>
      <c r="D1595" s="1113" t="s">
        <v>3990</v>
      </c>
      <c r="E1595" s="1113" t="s">
        <v>12</v>
      </c>
      <c r="F1595" s="1106"/>
      <c r="G1595" s="1107"/>
      <c r="H1595" s="1115"/>
    </row>
    <row r="1596" spans="1:8" s="1116" customFormat="1" ht="15" x14ac:dyDescent="0.25">
      <c r="A1596" s="1113"/>
      <c r="B1596" s="1114"/>
      <c r="C1596" s="1113" t="s">
        <v>2684</v>
      </c>
      <c r="D1596" s="1113" t="s">
        <v>3991</v>
      </c>
      <c r="E1596" s="1113" t="s">
        <v>12</v>
      </c>
      <c r="F1596" s="1106"/>
      <c r="G1596" s="1107"/>
      <c r="H1596" s="1115"/>
    </row>
    <row r="1597" spans="1:8" s="1116" customFormat="1" ht="15" x14ac:dyDescent="0.25">
      <c r="A1597" s="1113"/>
      <c r="B1597" s="1114"/>
      <c r="C1597" s="1113" t="s">
        <v>2721</v>
      </c>
      <c r="D1597" s="1113" t="s">
        <v>3992</v>
      </c>
      <c r="E1597" s="1113" t="s">
        <v>12</v>
      </c>
      <c r="F1597" s="1106"/>
      <c r="G1597" s="1107"/>
      <c r="H1597" s="1115"/>
    </row>
    <row r="1598" spans="1:8" s="1116" customFormat="1" ht="15" x14ac:dyDescent="0.25">
      <c r="A1598" s="1113"/>
      <c r="B1598" s="1114"/>
      <c r="C1598" s="1113" t="s">
        <v>3254</v>
      </c>
      <c r="D1598" s="1113" t="s">
        <v>3993</v>
      </c>
      <c r="E1598" s="1113" t="s">
        <v>12</v>
      </c>
      <c r="F1598" s="1106"/>
      <c r="G1598" s="1107"/>
      <c r="H1598" s="1115"/>
    </row>
    <row r="1599" spans="1:8" s="1116" customFormat="1" ht="15" x14ac:dyDescent="0.25">
      <c r="A1599" s="1114"/>
      <c r="B1599" s="1114"/>
      <c r="C1599" s="1113" t="s">
        <v>3040</v>
      </c>
      <c r="D1599" s="1113" t="s">
        <v>3994</v>
      </c>
      <c r="E1599" s="1113" t="s">
        <v>12</v>
      </c>
      <c r="F1599" s="1106"/>
      <c r="G1599" s="1107"/>
      <c r="H1599" s="1115"/>
    </row>
    <row r="1600" spans="1:8" s="1116" customFormat="1" ht="15" x14ac:dyDescent="0.25">
      <c r="A1600" s="1114"/>
      <c r="B1600" s="1114"/>
      <c r="C1600" s="1113" t="s">
        <v>3044</v>
      </c>
      <c r="D1600" s="1113" t="s">
        <v>3995</v>
      </c>
      <c r="E1600" s="1113" t="s">
        <v>12</v>
      </c>
      <c r="F1600" s="1106"/>
      <c r="G1600" s="1107"/>
      <c r="H1600" s="1115"/>
    </row>
    <row r="1601" spans="1:8" s="1116" customFormat="1" ht="15" x14ac:dyDescent="0.25">
      <c r="A1601" s="1114"/>
      <c r="B1601" s="1114"/>
      <c r="C1601" s="1113" t="s">
        <v>3048</v>
      </c>
      <c r="D1601" s="1113" t="s">
        <v>3996</v>
      </c>
      <c r="E1601" s="1113" t="s">
        <v>12</v>
      </c>
      <c r="F1601" s="1106"/>
      <c r="G1601" s="1107"/>
      <c r="H1601" s="1115"/>
    </row>
    <row r="1602" spans="1:8" s="1116" customFormat="1" ht="15" x14ac:dyDescent="0.25">
      <c r="A1602" s="1114"/>
      <c r="B1602" s="1114"/>
      <c r="C1602" s="1113" t="s">
        <v>3997</v>
      </c>
      <c r="D1602" s="1113" t="s">
        <v>3998</v>
      </c>
      <c r="E1602" s="1113" t="s">
        <v>12</v>
      </c>
      <c r="F1602" s="1106"/>
      <c r="G1602" s="1107"/>
      <c r="H1602" s="1115"/>
    </row>
    <row r="1603" spans="1:8" s="1116" customFormat="1" ht="15" x14ac:dyDescent="0.25">
      <c r="A1603" s="1114"/>
      <c r="B1603" s="1114"/>
      <c r="C1603" s="1113" t="s">
        <v>3999</v>
      </c>
      <c r="D1603" s="1113" t="s">
        <v>4000</v>
      </c>
      <c r="E1603" s="1113" t="s">
        <v>12</v>
      </c>
      <c r="F1603" s="1106"/>
      <c r="G1603" s="1107"/>
      <c r="H1603" s="1115"/>
    </row>
    <row r="1604" spans="1:8" s="1116" customFormat="1" ht="15" x14ac:dyDescent="0.25">
      <c r="A1604" s="1114"/>
      <c r="B1604" s="1114"/>
      <c r="C1604" s="1113" t="s">
        <v>4001</v>
      </c>
      <c r="D1604" s="1113" t="s">
        <v>4002</v>
      </c>
      <c r="E1604" s="1113" t="s">
        <v>12</v>
      </c>
      <c r="F1604" s="1106"/>
      <c r="G1604" s="1107"/>
      <c r="H1604" s="1115"/>
    </row>
    <row r="1605" spans="1:8" s="1116" customFormat="1" ht="15" x14ac:dyDescent="0.25">
      <c r="A1605" s="1114"/>
      <c r="B1605" s="1114"/>
      <c r="C1605" s="1113" t="s">
        <v>4003</v>
      </c>
      <c r="D1605" s="1113" t="s">
        <v>4004</v>
      </c>
      <c r="E1605" s="1113" t="s">
        <v>12</v>
      </c>
      <c r="F1605" s="1106"/>
      <c r="G1605" s="1107"/>
      <c r="H1605" s="1115"/>
    </row>
    <row r="1606" spans="1:8" s="1116" customFormat="1" ht="15" x14ac:dyDescent="0.25">
      <c r="A1606" s="1114"/>
      <c r="B1606" s="1114"/>
      <c r="C1606" s="1113" t="s">
        <v>3054</v>
      </c>
      <c r="D1606" s="1113" t="s">
        <v>4005</v>
      </c>
      <c r="E1606" s="1113" t="s">
        <v>12</v>
      </c>
      <c r="F1606" s="1106"/>
      <c r="G1606" s="1107"/>
      <c r="H1606" s="1115"/>
    </row>
    <row r="1607" spans="1:8" s="1116" customFormat="1" ht="15" x14ac:dyDescent="0.25">
      <c r="A1607" s="1114"/>
      <c r="B1607" s="1114"/>
      <c r="C1607" s="1113" t="s">
        <v>3058</v>
      </c>
      <c r="D1607" s="1113" t="s">
        <v>4006</v>
      </c>
      <c r="E1607" s="1113" t="s">
        <v>12</v>
      </c>
      <c r="F1607" s="1106"/>
      <c r="G1607" s="1107"/>
      <c r="H1607" s="1115"/>
    </row>
    <row r="1608" spans="1:8" s="1116" customFormat="1" ht="15" x14ac:dyDescent="0.25">
      <c r="A1608" s="1114"/>
      <c r="B1608" s="1113" t="s">
        <v>4007</v>
      </c>
      <c r="C1608" s="1114"/>
      <c r="D1608" s="1113" t="s">
        <v>4008</v>
      </c>
      <c r="E1608" s="1113" t="s">
        <v>12</v>
      </c>
      <c r="F1608" s="1106"/>
      <c r="G1608" s="1107"/>
      <c r="H1608" s="1115"/>
    </row>
    <row r="1609" spans="1:8" s="1116" customFormat="1" ht="15" x14ac:dyDescent="0.25">
      <c r="A1609" s="1114"/>
      <c r="B1609" s="1114"/>
      <c r="C1609" s="1113" t="s">
        <v>3198</v>
      </c>
      <c r="D1609" s="1113" t="s">
        <v>4009</v>
      </c>
      <c r="E1609" s="1113" t="s">
        <v>12</v>
      </c>
      <c r="F1609" s="1106"/>
      <c r="G1609" s="1107"/>
      <c r="H1609" s="1115"/>
    </row>
    <row r="1610" spans="1:8" s="1116" customFormat="1" ht="15" x14ac:dyDescent="0.25">
      <c r="A1610" s="1114"/>
      <c r="B1610" s="1114"/>
      <c r="C1610" s="1113" t="s">
        <v>3252</v>
      </c>
      <c r="D1610" s="1113" t="s">
        <v>4010</v>
      </c>
      <c r="E1610" s="1113" t="s">
        <v>12</v>
      </c>
      <c r="F1610" s="1106"/>
      <c r="G1610" s="1107"/>
      <c r="H1610" s="1115"/>
    </row>
    <row r="1611" spans="1:8" s="1116" customFormat="1" ht="15" x14ac:dyDescent="0.25">
      <c r="A1611" s="1114"/>
      <c r="B1611" s="1113" t="s">
        <v>4011</v>
      </c>
      <c r="C1611" s="1114"/>
      <c r="D1611" s="1113" t="s">
        <v>4012</v>
      </c>
      <c r="E1611" s="1113" t="s">
        <v>12</v>
      </c>
      <c r="F1611" s="1106"/>
      <c r="G1611" s="1107"/>
      <c r="H1611" s="1115"/>
    </row>
    <row r="1612" spans="1:8" s="1116" customFormat="1" ht="15" x14ac:dyDescent="0.25">
      <c r="A1612" s="1114"/>
      <c r="B1612" s="1113"/>
      <c r="C1612" s="1113" t="s">
        <v>2721</v>
      </c>
      <c r="D1612" s="1113" t="s">
        <v>4013</v>
      </c>
      <c r="E1612" s="1113" t="s">
        <v>12</v>
      </c>
      <c r="F1612" s="1106"/>
      <c r="G1612" s="1107"/>
      <c r="H1612" s="1115"/>
    </row>
    <row r="1613" spans="1:8" s="1116" customFormat="1" ht="15" x14ac:dyDescent="0.25">
      <c r="A1613" s="1114"/>
      <c r="B1613" s="1114"/>
      <c r="C1613" s="1113" t="s">
        <v>3234</v>
      </c>
      <c r="D1613" s="1113" t="s">
        <v>4014</v>
      </c>
      <c r="E1613" s="1113" t="s">
        <v>12</v>
      </c>
      <c r="F1613" s="1106"/>
      <c r="G1613" s="1107"/>
      <c r="H1613" s="1115"/>
    </row>
    <row r="1614" spans="1:8" s="1116" customFormat="1" ht="15" x14ac:dyDescent="0.25">
      <c r="A1614" s="1114"/>
      <c r="B1614" s="1114"/>
      <c r="C1614" s="1113" t="s">
        <v>3980</v>
      </c>
      <c r="D1614" s="1113" t="s">
        <v>4015</v>
      </c>
      <c r="E1614" s="1113" t="s">
        <v>12</v>
      </c>
      <c r="F1614" s="1106"/>
      <c r="G1614" s="1107"/>
      <c r="H1614" s="1115"/>
    </row>
    <row r="1615" spans="1:8" s="1116" customFormat="1" ht="15" x14ac:dyDescent="0.25">
      <c r="A1615" s="1114"/>
      <c r="B1615" s="1113" t="s">
        <v>4016</v>
      </c>
      <c r="C1615" s="1114"/>
      <c r="D1615" s="1113" t="s">
        <v>4017</v>
      </c>
      <c r="E1615" s="1113" t="s">
        <v>12</v>
      </c>
      <c r="F1615" s="1106"/>
      <c r="G1615" s="1107"/>
      <c r="H1615" s="1115"/>
    </row>
    <row r="1616" spans="1:8" s="1116" customFormat="1" ht="15" x14ac:dyDescent="0.25">
      <c r="A1616" s="1114"/>
      <c r="B1616" s="1114"/>
      <c r="C1616" s="1113" t="s">
        <v>2684</v>
      </c>
      <c r="D1616" s="1113" t="s">
        <v>4017</v>
      </c>
      <c r="E1616" s="1113" t="s">
        <v>12</v>
      </c>
      <c r="F1616" s="1106"/>
      <c r="G1616" s="1107"/>
      <c r="H1616" s="1115"/>
    </row>
    <row r="1617" spans="1:8" s="1116" customFormat="1" ht="15" x14ac:dyDescent="0.25">
      <c r="A1617" s="1114"/>
      <c r="B1617" s="1114"/>
      <c r="C1617" s="1113"/>
      <c r="D1617" s="1113"/>
      <c r="E1617" s="1113"/>
      <c r="F1617" s="1106"/>
      <c r="G1617" s="1107"/>
      <c r="H1617" s="1115"/>
    </row>
    <row r="1618" spans="1:8" s="1116" customFormat="1" ht="15" x14ac:dyDescent="0.25">
      <c r="A1618" s="1113" t="s">
        <v>2686</v>
      </c>
      <c r="B1618" s="1113" t="s">
        <v>2687</v>
      </c>
      <c r="C1618" s="1113" t="s">
        <v>2686</v>
      </c>
      <c r="D1618" s="1113" t="s">
        <v>2688</v>
      </c>
      <c r="E1618" s="1113" t="s">
        <v>2689</v>
      </c>
      <c r="F1618" s="1106"/>
      <c r="G1618" s="1107"/>
      <c r="H1618" s="1115"/>
    </row>
    <row r="1619" spans="1:8" s="1109" customFormat="1" ht="14.25" x14ac:dyDescent="0.2">
      <c r="A1619" s="1112" t="s">
        <v>4018</v>
      </c>
      <c r="B1619" s="1104"/>
      <c r="C1619" s="1104"/>
      <c r="D1619" s="1112" t="s">
        <v>4019</v>
      </c>
      <c r="E1619" s="1112" t="s">
        <v>3066</v>
      </c>
      <c r="F1619" s="1106"/>
      <c r="G1619" s="1107"/>
      <c r="H1619" s="1108"/>
    </row>
    <row r="1620" spans="1:8" s="1116" customFormat="1" ht="15" x14ac:dyDescent="0.25">
      <c r="A1620" s="1114"/>
      <c r="B1620" s="1113" t="s">
        <v>4020</v>
      </c>
      <c r="C1620" s="1114"/>
      <c r="D1620" s="1113" t="s">
        <v>4019</v>
      </c>
      <c r="E1620" s="1113" t="s">
        <v>3066</v>
      </c>
      <c r="F1620" s="1106"/>
      <c r="G1620" s="1107"/>
      <c r="H1620" s="1115"/>
    </row>
    <row r="1621" spans="1:8" s="1116" customFormat="1" ht="15" x14ac:dyDescent="0.25">
      <c r="A1621" s="1114"/>
      <c r="B1621" s="1114"/>
      <c r="C1621" s="1113" t="s">
        <v>2684</v>
      </c>
      <c r="D1621" s="1113" t="s">
        <v>4021</v>
      </c>
      <c r="E1621" s="1113" t="s">
        <v>3066</v>
      </c>
      <c r="F1621" s="1106"/>
      <c r="G1621" s="1107"/>
      <c r="H1621" s="1115"/>
    </row>
    <row r="1622" spans="1:8" s="1116" customFormat="1" ht="15" x14ac:dyDescent="0.25">
      <c r="A1622" s="1114"/>
      <c r="B1622" s="1114"/>
      <c r="C1622" s="1113"/>
      <c r="D1622" s="1113"/>
      <c r="E1622" s="1113"/>
      <c r="F1622" s="1106"/>
      <c r="G1622" s="1107"/>
      <c r="H1622" s="1115"/>
    </row>
    <row r="1623" spans="1:8" s="1116" customFormat="1" ht="15" x14ac:dyDescent="0.25">
      <c r="A1623" s="1113" t="s">
        <v>2686</v>
      </c>
      <c r="B1623" s="1113" t="s">
        <v>2687</v>
      </c>
      <c r="C1623" s="1113" t="s">
        <v>2686</v>
      </c>
      <c r="D1623" s="1113" t="s">
        <v>2688</v>
      </c>
      <c r="E1623" s="1113" t="s">
        <v>2689</v>
      </c>
      <c r="F1623" s="1106"/>
      <c r="G1623" s="1107"/>
      <c r="H1623" s="1115"/>
    </row>
    <row r="1624" spans="1:8" s="1116" customFormat="1" ht="15" x14ac:dyDescent="0.25">
      <c r="A1624" s="1140">
        <v>337</v>
      </c>
      <c r="B1624" s="1114"/>
      <c r="C1624" s="1113"/>
      <c r="D1624" s="1112" t="s">
        <v>4022</v>
      </c>
      <c r="E1624" s="1113" t="s">
        <v>3066</v>
      </c>
      <c r="F1624" s="1106"/>
      <c r="G1624" s="1107"/>
      <c r="H1624" s="1115"/>
    </row>
    <row r="1625" spans="1:8" s="1116" customFormat="1" ht="15" x14ac:dyDescent="0.25">
      <c r="A1625" s="1114"/>
      <c r="B1625" s="1113" t="s">
        <v>4023</v>
      </c>
      <c r="C1625" s="1114"/>
      <c r="D1625" s="1113" t="s">
        <v>4022</v>
      </c>
      <c r="E1625" s="1113" t="s">
        <v>3066</v>
      </c>
      <c r="F1625" s="1106"/>
      <c r="G1625" s="1107"/>
      <c r="H1625" s="1115"/>
    </row>
    <row r="1626" spans="1:8" s="1116" customFormat="1" ht="15" x14ac:dyDescent="0.25">
      <c r="A1626" s="1114"/>
      <c r="B1626" s="1114"/>
      <c r="C1626" s="1113" t="s">
        <v>2684</v>
      </c>
      <c r="D1626" s="1113" t="s">
        <v>4024</v>
      </c>
      <c r="E1626" s="1113" t="s">
        <v>3066</v>
      </c>
      <c r="F1626" s="1106"/>
      <c r="G1626" s="1107"/>
      <c r="H1626" s="1115"/>
    </row>
    <row r="1627" spans="1:8" s="1116" customFormat="1" ht="15" x14ac:dyDescent="0.25">
      <c r="A1627" s="1114"/>
      <c r="B1627" s="1114"/>
      <c r="C1627" s="1113"/>
      <c r="D1627" s="1113"/>
      <c r="E1627" s="1113"/>
      <c r="F1627" s="1106"/>
      <c r="G1627" s="1107"/>
      <c r="H1627" s="1115"/>
    </row>
    <row r="1628" spans="1:8" s="1116" customFormat="1" ht="15" x14ac:dyDescent="0.25">
      <c r="A1628" s="1113" t="s">
        <v>2686</v>
      </c>
      <c r="B1628" s="1113" t="s">
        <v>2687</v>
      </c>
      <c r="C1628" s="1113" t="s">
        <v>2686</v>
      </c>
      <c r="D1628" s="1113" t="s">
        <v>2688</v>
      </c>
      <c r="E1628" s="1113" t="s">
        <v>2689</v>
      </c>
      <c r="F1628" s="1106"/>
      <c r="G1628" s="1107"/>
      <c r="H1628" s="1115"/>
    </row>
    <row r="1629" spans="1:8" s="1116" customFormat="1" ht="15" x14ac:dyDescent="0.25">
      <c r="A1629" s="1140">
        <v>338</v>
      </c>
      <c r="B1629" s="1114"/>
      <c r="C1629" s="1113"/>
      <c r="D1629" s="1112" t="s">
        <v>4025</v>
      </c>
      <c r="E1629" s="1113" t="s">
        <v>3066</v>
      </c>
      <c r="F1629" s="1106"/>
      <c r="G1629" s="1141"/>
      <c r="H1629" s="1115"/>
    </row>
    <row r="1630" spans="1:8" s="1116" customFormat="1" ht="15" x14ac:dyDescent="0.25">
      <c r="A1630" s="1114"/>
      <c r="B1630" s="1113" t="s">
        <v>4026</v>
      </c>
      <c r="C1630" s="1114"/>
      <c r="D1630" s="1113" t="s">
        <v>4025</v>
      </c>
      <c r="E1630" s="1113" t="s">
        <v>3066</v>
      </c>
      <c r="F1630" s="1106"/>
      <c r="G1630" s="1141"/>
      <c r="H1630" s="1115"/>
    </row>
    <row r="1631" spans="1:8" s="1116" customFormat="1" ht="15" x14ac:dyDescent="0.25">
      <c r="A1631" s="1114"/>
      <c r="B1631" s="1114"/>
      <c r="C1631" s="1113" t="s">
        <v>2684</v>
      </c>
      <c r="D1631" s="1113" t="s">
        <v>4027</v>
      </c>
      <c r="E1631" s="1113" t="s">
        <v>3066</v>
      </c>
      <c r="F1631" s="1106"/>
      <c r="G1631" s="1141"/>
      <c r="H1631" s="1115"/>
    </row>
    <row r="1632" spans="1:8" s="1116" customFormat="1" ht="15" x14ac:dyDescent="0.25">
      <c r="A1632" s="1114"/>
      <c r="B1632" s="1114"/>
      <c r="C1632" s="1113"/>
      <c r="D1632" s="1113"/>
      <c r="E1632" s="1113"/>
      <c r="F1632" s="1106"/>
      <c r="G1632" s="1107"/>
      <c r="H1632" s="1115"/>
    </row>
    <row r="1633" spans="1:10" s="1116" customFormat="1" ht="15.75" thickBot="1" x14ac:dyDescent="0.3">
      <c r="A1633" s="1113" t="s">
        <v>2686</v>
      </c>
      <c r="B1633" s="1113" t="s">
        <v>2687</v>
      </c>
      <c r="C1633" s="1113" t="s">
        <v>2686</v>
      </c>
      <c r="D1633" s="1113" t="s">
        <v>2688</v>
      </c>
      <c r="E1633" s="1113" t="s">
        <v>2689</v>
      </c>
      <c r="F1633" s="1106"/>
      <c r="G1633" s="1107"/>
      <c r="H1633" s="1115"/>
    </row>
    <row r="1634" spans="1:10" s="1116" customFormat="1" ht="16.5" thickBot="1" x14ac:dyDescent="0.3">
      <c r="A1634" s="1117" t="s">
        <v>4028</v>
      </c>
      <c r="B1634" s="1118"/>
      <c r="C1634" s="1118" t="s">
        <v>4029</v>
      </c>
      <c r="D1634" s="1125"/>
      <c r="E1634" s="1126"/>
      <c r="F1634" s="1120"/>
      <c r="G1634" s="1121"/>
      <c r="H1634" s="1115"/>
    </row>
    <row r="1635" spans="1:10" s="1109" customFormat="1" ht="14.25" x14ac:dyDescent="0.2">
      <c r="A1635" s="1112" t="s">
        <v>4030</v>
      </c>
      <c r="B1635" s="1104"/>
      <c r="C1635" s="1104"/>
      <c r="D1635" s="1112" t="s">
        <v>251</v>
      </c>
      <c r="E1635" s="1112" t="s">
        <v>3066</v>
      </c>
      <c r="F1635" s="1106"/>
      <c r="G1635" s="1107"/>
      <c r="H1635" s="1108"/>
    </row>
    <row r="1636" spans="1:10" s="1116" customFormat="1" ht="15" x14ac:dyDescent="0.25">
      <c r="A1636" s="1114"/>
      <c r="B1636" s="1113" t="s">
        <v>4031</v>
      </c>
      <c r="C1636" s="1114"/>
      <c r="D1636" s="1113" t="s">
        <v>251</v>
      </c>
      <c r="E1636" s="1113" t="s">
        <v>3066</v>
      </c>
      <c r="F1636" s="1106"/>
      <c r="G1636" s="1107"/>
      <c r="H1636" s="1115"/>
    </row>
    <row r="1637" spans="1:10" s="1116" customFormat="1" ht="15" x14ac:dyDescent="0.25">
      <c r="A1637" s="1114"/>
      <c r="B1637" s="1114"/>
      <c r="C1637" s="1113" t="s">
        <v>2684</v>
      </c>
      <c r="D1637" s="1113" t="s">
        <v>4032</v>
      </c>
      <c r="E1637" s="1113" t="s">
        <v>3066</v>
      </c>
      <c r="F1637" s="1106"/>
      <c r="G1637" s="1107"/>
      <c r="H1637" s="1115"/>
    </row>
    <row r="1638" spans="1:10" s="1116" customFormat="1" ht="15" x14ac:dyDescent="0.25">
      <c r="A1638" s="1114"/>
      <c r="B1638" s="1114"/>
      <c r="C1638" s="1113" t="s">
        <v>2721</v>
      </c>
      <c r="D1638" s="1113" t="s">
        <v>4033</v>
      </c>
      <c r="E1638" s="1113" t="s">
        <v>3066</v>
      </c>
      <c r="F1638" s="1106"/>
      <c r="G1638" s="1107"/>
      <c r="H1638" s="1115"/>
    </row>
    <row r="1639" spans="1:10" s="1116" customFormat="1" ht="15" x14ac:dyDescent="0.25">
      <c r="A1639" s="1114"/>
      <c r="B1639" s="1114"/>
      <c r="C1639" s="1113" t="s">
        <v>2712</v>
      </c>
      <c r="D1639" s="1113" t="s">
        <v>4034</v>
      </c>
      <c r="E1639" s="1113"/>
      <c r="F1639" s="1106"/>
      <c r="G1639" s="1107"/>
      <c r="H1639" s="1115"/>
    </row>
    <row r="1640" spans="1:10" s="1116" customFormat="1" ht="15" x14ac:dyDescent="0.25">
      <c r="A1640" s="1114"/>
      <c r="B1640" s="1114"/>
      <c r="C1640" s="1113"/>
      <c r="D1640" s="1113"/>
      <c r="E1640" s="1113"/>
      <c r="F1640" s="1106"/>
      <c r="G1640" s="1107"/>
      <c r="H1640" s="1115"/>
    </row>
    <row r="1641" spans="1:10" s="1116" customFormat="1" ht="15" x14ac:dyDescent="0.25">
      <c r="A1641" s="1113" t="s">
        <v>2686</v>
      </c>
      <c r="B1641" s="1113" t="s">
        <v>2687</v>
      </c>
      <c r="C1641" s="1113" t="s">
        <v>2686</v>
      </c>
      <c r="D1641" s="1113" t="s">
        <v>2688</v>
      </c>
      <c r="E1641" s="1113" t="s">
        <v>2689</v>
      </c>
      <c r="F1641" s="1106"/>
      <c r="G1641" s="1107"/>
      <c r="H1641" s="1115"/>
    </row>
    <row r="1642" spans="1:10" s="1109" customFormat="1" ht="14.25" x14ac:dyDescent="0.2">
      <c r="A1642" s="1112" t="s">
        <v>4035</v>
      </c>
      <c r="B1642" s="1104"/>
      <c r="C1642" s="1104"/>
      <c r="D1642" s="1112" t="s">
        <v>4036</v>
      </c>
      <c r="E1642" s="1112" t="s">
        <v>3066</v>
      </c>
      <c r="F1642" s="1106"/>
      <c r="G1642" s="1107"/>
      <c r="H1642" s="1108"/>
      <c r="J1642" s="1142"/>
    </row>
    <row r="1643" spans="1:10" s="1116" customFormat="1" ht="15" x14ac:dyDescent="0.25">
      <c r="A1643" s="1114"/>
      <c r="B1643" s="1113" t="s">
        <v>4037</v>
      </c>
      <c r="C1643" s="1114"/>
      <c r="D1643" s="1113" t="s">
        <v>4036</v>
      </c>
      <c r="E1643" s="1113" t="s">
        <v>3066</v>
      </c>
      <c r="F1643" s="1106"/>
      <c r="G1643" s="1107"/>
      <c r="H1643" s="1115"/>
    </row>
    <row r="1644" spans="1:10" s="1116" customFormat="1" ht="15" x14ac:dyDescent="0.25">
      <c r="A1644" s="1114"/>
      <c r="B1644" s="1114"/>
      <c r="C1644" s="1113" t="s">
        <v>2684</v>
      </c>
      <c r="D1644" s="1113" t="s">
        <v>4038</v>
      </c>
      <c r="E1644" s="1113" t="s">
        <v>3066</v>
      </c>
      <c r="F1644" s="1106"/>
      <c r="G1644" s="1107"/>
      <c r="H1644" s="1115"/>
    </row>
    <row r="1645" spans="1:10" s="1116" customFormat="1" ht="15" x14ac:dyDescent="0.25">
      <c r="A1645" s="1114"/>
      <c r="B1645" s="1114"/>
      <c r="C1645" s="1113"/>
      <c r="D1645" s="1113"/>
      <c r="E1645" s="1113"/>
      <c r="F1645" s="1106"/>
      <c r="G1645" s="1107"/>
      <c r="H1645" s="1115"/>
    </row>
    <row r="1646" spans="1:10" s="1116" customFormat="1" ht="15" x14ac:dyDescent="0.25">
      <c r="A1646" s="1114"/>
      <c r="B1646" s="1114"/>
      <c r="C1646" s="1113"/>
      <c r="D1646" s="1113"/>
      <c r="E1646" s="1113"/>
      <c r="F1646" s="1106"/>
      <c r="G1646" s="1107"/>
      <c r="H1646" s="1115"/>
    </row>
    <row r="1647" spans="1:10" s="1116" customFormat="1" ht="15" x14ac:dyDescent="0.25">
      <c r="A1647" s="1113" t="s">
        <v>2670</v>
      </c>
      <c r="B1647" s="1113"/>
      <c r="C1647" s="1113"/>
      <c r="D1647" s="1098" t="s">
        <v>2642</v>
      </c>
      <c r="E1647" s="1114">
        <v>30</v>
      </c>
      <c r="F1647" s="1106"/>
      <c r="G1647" s="1107"/>
      <c r="H1647" s="1115"/>
    </row>
    <row r="1648" spans="1:10" s="1116" customFormat="1" ht="15" x14ac:dyDescent="0.25">
      <c r="A1648" s="1113" t="s">
        <v>2671</v>
      </c>
      <c r="B1648" s="1113"/>
      <c r="C1648" s="1113"/>
      <c r="D1648" s="1112" t="s">
        <v>2655</v>
      </c>
      <c r="E1648" s="1114"/>
      <c r="F1648" s="1106"/>
      <c r="G1648" s="1107"/>
      <c r="H1648" s="1115"/>
    </row>
    <row r="1649" spans="1:8" s="1116" customFormat="1" ht="15" x14ac:dyDescent="0.25">
      <c r="A1649" s="1112" t="s">
        <v>2672</v>
      </c>
      <c r="B1649" s="1112" t="s">
        <v>2673</v>
      </c>
      <c r="C1649" s="1112" t="s">
        <v>2674</v>
      </c>
      <c r="D1649" s="1104"/>
      <c r="E1649" s="1114"/>
      <c r="F1649" s="1106"/>
      <c r="G1649" s="1107"/>
      <c r="H1649" s="1115"/>
    </row>
    <row r="1650" spans="1:8" s="1116" customFormat="1" ht="15" x14ac:dyDescent="0.25">
      <c r="A1650" s="1113" t="s">
        <v>2675</v>
      </c>
      <c r="B1650" s="1113" t="s">
        <v>2676</v>
      </c>
      <c r="C1650" s="1113" t="s">
        <v>2675</v>
      </c>
      <c r="D1650" s="1113" t="s">
        <v>2649</v>
      </c>
      <c r="E1650" s="1113" t="s">
        <v>2677</v>
      </c>
      <c r="F1650" s="1106"/>
      <c r="G1650" s="1143"/>
      <c r="H1650" s="1115"/>
    </row>
    <row r="1651" spans="1:8" s="1116" customFormat="1" ht="15" x14ac:dyDescent="0.25">
      <c r="A1651" s="1114"/>
      <c r="B1651" s="1113" t="s">
        <v>4039</v>
      </c>
      <c r="C1651" s="1114"/>
      <c r="D1651" s="1113" t="s">
        <v>193</v>
      </c>
      <c r="E1651" s="1113" t="s">
        <v>3066</v>
      </c>
      <c r="F1651" s="1106"/>
      <c r="G1651" s="1107"/>
      <c r="H1651" s="1115"/>
    </row>
    <row r="1652" spans="1:8" s="1116" customFormat="1" ht="15" x14ac:dyDescent="0.25">
      <c r="A1652" s="1114"/>
      <c r="B1652" s="1114"/>
      <c r="C1652" s="1113" t="s">
        <v>2684</v>
      </c>
      <c r="D1652" s="1113" t="s">
        <v>4040</v>
      </c>
      <c r="E1652" s="1113" t="s">
        <v>3066</v>
      </c>
      <c r="F1652" s="1106"/>
      <c r="G1652" s="1107"/>
      <c r="H1652" s="1115"/>
    </row>
    <row r="1653" spans="1:8" s="1116" customFormat="1" ht="15" x14ac:dyDescent="0.25">
      <c r="A1653" s="1114"/>
      <c r="B1653" s="1113" t="s">
        <v>4041</v>
      </c>
      <c r="C1653" s="1114"/>
      <c r="D1653" s="1113" t="s">
        <v>4042</v>
      </c>
      <c r="E1653" s="1113" t="s">
        <v>3066</v>
      </c>
      <c r="F1653" s="1106"/>
      <c r="G1653" s="1107"/>
      <c r="H1653" s="1115"/>
    </row>
    <row r="1654" spans="1:8" s="1116" customFormat="1" ht="15" x14ac:dyDescent="0.25">
      <c r="A1654" s="1114"/>
      <c r="B1654" s="1114"/>
      <c r="C1654" s="1113" t="s">
        <v>2684</v>
      </c>
      <c r="D1654" s="1113" t="s">
        <v>4043</v>
      </c>
      <c r="E1654" s="1113" t="s">
        <v>3066</v>
      </c>
      <c r="F1654" s="1106"/>
      <c r="G1654" s="1107"/>
      <c r="H1654" s="1115"/>
    </row>
    <row r="1655" spans="1:8" s="1116" customFormat="1" ht="15" x14ac:dyDescent="0.25">
      <c r="A1655" s="1114"/>
      <c r="B1655" s="1113" t="s">
        <v>4044</v>
      </c>
      <c r="C1655" s="1114"/>
      <c r="D1655" s="1113" t="s">
        <v>4045</v>
      </c>
      <c r="E1655" s="1113" t="s">
        <v>3066</v>
      </c>
      <c r="F1655" s="1106"/>
      <c r="G1655" s="1107"/>
      <c r="H1655" s="1115"/>
    </row>
    <row r="1656" spans="1:8" s="1116" customFormat="1" ht="15" x14ac:dyDescent="0.25">
      <c r="A1656" s="1114"/>
      <c r="B1656" s="1114"/>
      <c r="C1656" s="1113" t="s">
        <v>2684</v>
      </c>
      <c r="D1656" s="1113" t="s">
        <v>4046</v>
      </c>
      <c r="E1656" s="1113" t="s">
        <v>3066</v>
      </c>
      <c r="F1656" s="1106"/>
      <c r="G1656" s="1107"/>
      <c r="H1656" s="1115"/>
    </row>
    <row r="1657" spans="1:8" s="1116" customFormat="1" ht="15" x14ac:dyDescent="0.25">
      <c r="A1657" s="1114"/>
      <c r="B1657" s="1114"/>
      <c r="C1657" s="1113"/>
      <c r="D1657" s="1113"/>
      <c r="E1657" s="1113"/>
      <c r="F1657" s="1106"/>
      <c r="G1657" s="1107"/>
      <c r="H1657" s="1115"/>
    </row>
    <row r="1658" spans="1:8" ht="15" x14ac:dyDescent="0.25">
      <c r="A1658" s="1113" t="s">
        <v>2686</v>
      </c>
      <c r="B1658" s="1113" t="s">
        <v>2687</v>
      </c>
      <c r="C1658" s="1113" t="s">
        <v>2686</v>
      </c>
      <c r="D1658" s="1113" t="s">
        <v>2688</v>
      </c>
      <c r="E1658" s="1113" t="s">
        <v>2689</v>
      </c>
      <c r="F1658" s="1106"/>
    </row>
    <row r="1659" spans="1:8" s="1109" customFormat="1" ht="14.25" x14ac:dyDescent="0.2">
      <c r="A1659" s="1112" t="s">
        <v>4047</v>
      </c>
      <c r="B1659" s="1104"/>
      <c r="C1659" s="1104"/>
      <c r="D1659" s="1112" t="s">
        <v>4048</v>
      </c>
      <c r="E1659" s="1112" t="s">
        <v>3066</v>
      </c>
      <c r="F1659" s="1106"/>
      <c r="G1659" s="1107"/>
      <c r="H1659" s="1108"/>
    </row>
    <row r="1660" spans="1:8" s="1114" customFormat="1" ht="15" x14ac:dyDescent="0.25">
      <c r="B1660" s="1113" t="s">
        <v>4049</v>
      </c>
      <c r="D1660" s="1113" t="s">
        <v>4050</v>
      </c>
      <c r="E1660" s="1113" t="s">
        <v>3066</v>
      </c>
      <c r="F1660" s="1106"/>
      <c r="G1660" s="1107"/>
      <c r="H1660" s="1099"/>
    </row>
    <row r="1661" spans="1:8" s="1114" customFormat="1" ht="15" x14ac:dyDescent="0.25">
      <c r="C1661" s="1113" t="s">
        <v>2684</v>
      </c>
      <c r="D1661" s="1113" t="s">
        <v>4050</v>
      </c>
      <c r="E1661" s="1113" t="s">
        <v>3066</v>
      </c>
      <c r="F1661" s="1106"/>
      <c r="G1661" s="1107"/>
      <c r="H1661" s="1099"/>
    </row>
    <row r="1662" spans="1:8" s="1114" customFormat="1" ht="15" x14ac:dyDescent="0.25">
      <c r="B1662" s="1113" t="s">
        <v>4051</v>
      </c>
      <c r="D1662" s="1113" t="s">
        <v>4052</v>
      </c>
      <c r="E1662" s="1113" t="s">
        <v>3066</v>
      </c>
      <c r="F1662" s="1106"/>
      <c r="G1662" s="1107"/>
      <c r="H1662" s="1099"/>
    </row>
    <row r="1663" spans="1:8" s="1114" customFormat="1" ht="15" x14ac:dyDescent="0.25">
      <c r="C1663" s="1113" t="s">
        <v>2684</v>
      </c>
      <c r="D1663" s="1113" t="s">
        <v>4053</v>
      </c>
      <c r="E1663" s="1113" t="s">
        <v>3066</v>
      </c>
      <c r="F1663" s="1106"/>
      <c r="G1663" s="1107"/>
      <c r="H1663" s="1099"/>
    </row>
    <row r="1664" spans="1:8" s="1114" customFormat="1" ht="15" x14ac:dyDescent="0.25">
      <c r="B1664" s="1113" t="s">
        <v>4054</v>
      </c>
      <c r="D1664" s="1113" t="s">
        <v>4055</v>
      </c>
      <c r="E1664" s="1113" t="s">
        <v>3066</v>
      </c>
      <c r="F1664" s="1106"/>
      <c r="G1664" s="1107"/>
      <c r="H1664" s="1099"/>
    </row>
    <row r="1665" spans="2:8" s="1114" customFormat="1" ht="15" x14ac:dyDescent="0.25">
      <c r="C1665" s="1113" t="s">
        <v>2684</v>
      </c>
      <c r="D1665" s="1113" t="s">
        <v>4056</v>
      </c>
      <c r="E1665" s="1113" t="s">
        <v>3066</v>
      </c>
      <c r="F1665" s="1106"/>
      <c r="G1665" s="1107"/>
      <c r="H1665" s="1099"/>
    </row>
    <row r="1666" spans="2:8" s="1114" customFormat="1" ht="15" x14ac:dyDescent="0.25">
      <c r="B1666" s="1113" t="s">
        <v>4057</v>
      </c>
      <c r="D1666" s="1113" t="s">
        <v>4058</v>
      </c>
      <c r="E1666" s="1113" t="s">
        <v>3066</v>
      </c>
      <c r="F1666" s="1106"/>
      <c r="G1666" s="1107"/>
      <c r="H1666" s="1099"/>
    </row>
    <row r="1667" spans="2:8" s="1114" customFormat="1" ht="15" x14ac:dyDescent="0.25">
      <c r="C1667" s="1113" t="s">
        <v>2684</v>
      </c>
      <c r="D1667" s="1113" t="s">
        <v>4058</v>
      </c>
      <c r="E1667" s="1113" t="s">
        <v>3066</v>
      </c>
      <c r="F1667" s="1106"/>
      <c r="G1667" s="1107"/>
      <c r="H1667" s="1099"/>
    </row>
    <row r="1668" spans="2:8" s="1114" customFormat="1" ht="15" x14ac:dyDescent="0.25">
      <c r="B1668" s="1113" t="s">
        <v>4059</v>
      </c>
      <c r="D1668" s="1113" t="s">
        <v>4060</v>
      </c>
      <c r="E1668" s="1113" t="s">
        <v>3066</v>
      </c>
      <c r="F1668" s="1106"/>
      <c r="G1668" s="1107"/>
      <c r="H1668" s="1099"/>
    </row>
    <row r="1669" spans="2:8" s="1114" customFormat="1" ht="15" x14ac:dyDescent="0.25">
      <c r="C1669" s="1113" t="s">
        <v>2684</v>
      </c>
      <c r="D1669" s="1113" t="s">
        <v>4061</v>
      </c>
      <c r="E1669" s="1113" t="s">
        <v>3066</v>
      </c>
      <c r="F1669" s="1106"/>
      <c r="G1669" s="1107"/>
      <c r="H1669" s="1099"/>
    </row>
    <row r="1670" spans="2:8" s="1114" customFormat="1" ht="15" x14ac:dyDescent="0.25">
      <c r="B1670" s="1113" t="s">
        <v>4062</v>
      </c>
      <c r="D1670" s="1113" t="s">
        <v>4063</v>
      </c>
      <c r="E1670" s="1113" t="s">
        <v>3066</v>
      </c>
      <c r="F1670" s="1106"/>
      <c r="G1670" s="1107"/>
      <c r="H1670" s="1099"/>
    </row>
    <row r="1671" spans="2:8" s="1114" customFormat="1" ht="15" x14ac:dyDescent="0.25">
      <c r="C1671" s="1113" t="s">
        <v>2684</v>
      </c>
      <c r="D1671" s="1113" t="s">
        <v>4064</v>
      </c>
      <c r="E1671" s="1113" t="s">
        <v>3066</v>
      </c>
      <c r="F1671" s="1106"/>
      <c r="G1671" s="1107"/>
      <c r="H1671" s="1099"/>
    </row>
    <row r="1672" spans="2:8" s="1114" customFormat="1" ht="15" x14ac:dyDescent="0.25">
      <c r="B1672" s="1113" t="s">
        <v>4065</v>
      </c>
      <c r="D1672" s="1113" t="s">
        <v>4066</v>
      </c>
      <c r="E1672" s="1113" t="s">
        <v>3066</v>
      </c>
      <c r="F1672" s="1106"/>
      <c r="G1672" s="1107"/>
      <c r="H1672" s="1099"/>
    </row>
    <row r="1673" spans="2:8" s="1114" customFormat="1" ht="15" x14ac:dyDescent="0.25">
      <c r="C1673" s="1113" t="s">
        <v>4067</v>
      </c>
      <c r="D1673" s="1113" t="s">
        <v>4068</v>
      </c>
      <c r="E1673" s="1113" t="s">
        <v>3066</v>
      </c>
      <c r="F1673" s="1106"/>
      <c r="G1673" s="1107"/>
      <c r="H1673" s="1099"/>
    </row>
    <row r="1674" spans="2:8" s="1114" customFormat="1" ht="15" x14ac:dyDescent="0.25">
      <c r="C1674" s="1113" t="s">
        <v>3021</v>
      </c>
      <c r="D1674" s="1113" t="s">
        <v>4069</v>
      </c>
      <c r="E1674" s="1113" t="s">
        <v>3066</v>
      </c>
      <c r="F1674" s="1106"/>
      <c r="G1674" s="1107"/>
      <c r="H1674" s="1099"/>
    </row>
    <row r="1675" spans="2:8" s="1114" customFormat="1" ht="15" x14ac:dyDescent="0.25">
      <c r="B1675" s="1113" t="s">
        <v>4070</v>
      </c>
      <c r="D1675" s="1113" t="s">
        <v>4071</v>
      </c>
      <c r="E1675" s="1113" t="s">
        <v>3066</v>
      </c>
      <c r="F1675" s="1106"/>
      <c r="G1675" s="1107"/>
      <c r="H1675" s="1099"/>
    </row>
    <row r="1676" spans="2:8" s="1114" customFormat="1" ht="15" x14ac:dyDescent="0.25">
      <c r="C1676" s="1113" t="s">
        <v>4067</v>
      </c>
      <c r="D1676" s="1113" t="s">
        <v>4072</v>
      </c>
      <c r="E1676" s="1113" t="s">
        <v>3066</v>
      </c>
      <c r="F1676" s="1106"/>
      <c r="G1676" s="1107"/>
      <c r="H1676" s="1099"/>
    </row>
    <row r="1677" spans="2:8" s="1144" customFormat="1" ht="27.75" x14ac:dyDescent="0.25">
      <c r="C1677" s="1139" t="s">
        <v>3021</v>
      </c>
      <c r="D1677" s="1139" t="s">
        <v>4073</v>
      </c>
      <c r="E1677" s="1139"/>
      <c r="F1677" s="1145"/>
      <c r="G1677" s="1146"/>
      <c r="H1677" s="1147"/>
    </row>
    <row r="1678" spans="2:8" s="1114" customFormat="1" ht="15" x14ac:dyDescent="0.25">
      <c r="B1678" s="1113" t="s">
        <v>4074</v>
      </c>
      <c r="D1678" s="1113" t="s">
        <v>4075</v>
      </c>
      <c r="E1678" s="1113" t="s">
        <v>3066</v>
      </c>
      <c r="F1678" s="1106"/>
      <c r="G1678" s="1107"/>
      <c r="H1678" s="1099"/>
    </row>
    <row r="1679" spans="2:8" s="1114" customFormat="1" ht="15" x14ac:dyDescent="0.25">
      <c r="C1679" s="1113" t="s">
        <v>4067</v>
      </c>
      <c r="D1679" s="1113" t="s">
        <v>4076</v>
      </c>
      <c r="E1679" s="1113" t="s">
        <v>3066</v>
      </c>
      <c r="F1679" s="1106"/>
      <c r="G1679" s="1107"/>
      <c r="H1679" s="1099"/>
    </row>
    <row r="1680" spans="2:8" s="1114" customFormat="1" ht="15" x14ac:dyDescent="0.25">
      <c r="B1680" s="1113" t="s">
        <v>4077</v>
      </c>
      <c r="D1680" s="1113" t="s">
        <v>4078</v>
      </c>
      <c r="E1680" s="1113" t="s">
        <v>3066</v>
      </c>
      <c r="F1680" s="1106"/>
      <c r="G1680" s="1107"/>
      <c r="H1680" s="1099"/>
    </row>
    <row r="1681" spans="1:8" s="1114" customFormat="1" ht="15" x14ac:dyDescent="0.25">
      <c r="C1681" s="1113" t="s">
        <v>4067</v>
      </c>
      <c r="D1681" s="1113" t="s">
        <v>4079</v>
      </c>
      <c r="E1681" s="1113" t="s">
        <v>3066</v>
      </c>
      <c r="F1681" s="1106"/>
      <c r="G1681" s="1107"/>
      <c r="H1681" s="1099"/>
    </row>
    <row r="1682" spans="1:8" s="1144" customFormat="1" ht="27.75" x14ac:dyDescent="0.25">
      <c r="C1682" s="1139" t="s">
        <v>3021</v>
      </c>
      <c r="D1682" s="1139" t="s">
        <v>4080</v>
      </c>
      <c r="E1682" s="1139"/>
      <c r="F1682" s="1145"/>
      <c r="G1682" s="1146"/>
      <c r="H1682" s="1147"/>
    </row>
    <row r="1683" spans="1:8" s="1114" customFormat="1" ht="15" x14ac:dyDescent="0.25">
      <c r="B1683" s="1113" t="s">
        <v>4081</v>
      </c>
      <c r="D1683" s="1113" t="s">
        <v>4082</v>
      </c>
      <c r="E1683" s="1113" t="s">
        <v>3066</v>
      </c>
      <c r="F1683" s="1106"/>
      <c r="G1683" s="1107"/>
      <c r="H1683" s="1099"/>
    </row>
    <row r="1684" spans="1:8" s="1114" customFormat="1" ht="15" x14ac:dyDescent="0.25">
      <c r="C1684" s="1113" t="s">
        <v>4067</v>
      </c>
      <c r="D1684" s="1113" t="s">
        <v>4083</v>
      </c>
      <c r="E1684" s="1113" t="s">
        <v>3066</v>
      </c>
      <c r="F1684" s="1106"/>
      <c r="G1684" s="1107"/>
      <c r="H1684" s="1099"/>
    </row>
    <row r="1685" spans="1:8" s="1114" customFormat="1" ht="15" x14ac:dyDescent="0.25">
      <c r="B1685" s="1113" t="s">
        <v>4084</v>
      </c>
      <c r="D1685" s="1113" t="s">
        <v>4085</v>
      </c>
      <c r="E1685" s="1113" t="s">
        <v>3066</v>
      </c>
      <c r="F1685" s="1106"/>
      <c r="G1685" s="1107"/>
      <c r="H1685" s="1099"/>
    </row>
    <row r="1686" spans="1:8" s="1114" customFormat="1" ht="15" x14ac:dyDescent="0.25">
      <c r="C1686" s="1113" t="s">
        <v>4067</v>
      </c>
      <c r="D1686" s="1113" t="s">
        <v>4086</v>
      </c>
      <c r="E1686" s="1113" t="s">
        <v>3066</v>
      </c>
      <c r="F1686" s="1106"/>
      <c r="G1686" s="1107"/>
      <c r="H1686" s="1099"/>
    </row>
    <row r="1687" spans="1:8" s="1114" customFormat="1" ht="15" x14ac:dyDescent="0.25">
      <c r="C1687" s="1113" t="s">
        <v>3021</v>
      </c>
      <c r="D1687" s="1113" t="s">
        <v>4087</v>
      </c>
      <c r="E1687" s="1113" t="s">
        <v>3066</v>
      </c>
      <c r="F1687" s="1106"/>
      <c r="G1687" s="1107"/>
      <c r="H1687" s="1099"/>
    </row>
    <row r="1688" spans="1:8" s="1114" customFormat="1" ht="15" x14ac:dyDescent="0.25">
      <c r="B1688" s="1113" t="s">
        <v>4088</v>
      </c>
      <c r="D1688" s="1113" t="s">
        <v>4089</v>
      </c>
      <c r="E1688" s="1113" t="s">
        <v>3066</v>
      </c>
      <c r="F1688" s="1106"/>
      <c r="G1688" s="1107"/>
      <c r="H1688" s="1099"/>
    </row>
    <row r="1689" spans="1:8" s="1114" customFormat="1" ht="15" x14ac:dyDescent="0.25">
      <c r="B1689" s="1113"/>
      <c r="C1689" s="1113" t="s">
        <v>2684</v>
      </c>
      <c r="D1689" s="1113" t="s">
        <v>4090</v>
      </c>
      <c r="E1689" s="1113" t="s">
        <v>3066</v>
      </c>
      <c r="F1689" s="1106"/>
      <c r="G1689" s="1107"/>
      <c r="H1689" s="1099"/>
    </row>
    <row r="1690" spans="1:8" s="1114" customFormat="1" ht="15" x14ac:dyDescent="0.25">
      <c r="B1690" s="1113" t="s">
        <v>4091</v>
      </c>
      <c r="C1690" s="1116"/>
      <c r="D1690" s="1136" t="s">
        <v>4092</v>
      </c>
      <c r="E1690" s="1136" t="s">
        <v>3066</v>
      </c>
      <c r="F1690" s="1106"/>
      <c r="G1690" s="1107"/>
      <c r="H1690" s="1099"/>
    </row>
    <row r="1691" spans="1:8" s="1114" customFormat="1" ht="15" x14ac:dyDescent="0.25">
      <c r="B1691" s="1116"/>
      <c r="C1691" s="1136" t="s">
        <v>4067</v>
      </c>
      <c r="D1691" s="1136" t="s">
        <v>4093</v>
      </c>
      <c r="E1691" s="1136" t="s">
        <v>3066</v>
      </c>
      <c r="F1691" s="1106"/>
      <c r="G1691" s="1107"/>
      <c r="H1691" s="1099"/>
    </row>
    <row r="1692" spans="1:8" s="1116" customFormat="1" ht="15" x14ac:dyDescent="0.25">
      <c r="A1692" s="1113"/>
      <c r="B1692" s="1113" t="s">
        <v>4094</v>
      </c>
      <c r="C1692" s="1114"/>
      <c r="D1692" s="1113" t="s">
        <v>4095</v>
      </c>
      <c r="E1692" s="1113" t="s">
        <v>3066</v>
      </c>
      <c r="F1692" s="1106"/>
      <c r="G1692" s="1107"/>
      <c r="H1692" s="1115"/>
    </row>
    <row r="1693" spans="1:8" s="1114" customFormat="1" ht="15" x14ac:dyDescent="0.25">
      <c r="C1693" s="1113" t="s">
        <v>4067</v>
      </c>
      <c r="D1693" s="1113" t="s">
        <v>4096</v>
      </c>
      <c r="E1693" s="1113" t="s">
        <v>3066</v>
      </c>
      <c r="F1693" s="1106"/>
      <c r="G1693" s="1107"/>
      <c r="H1693" s="1099"/>
    </row>
    <row r="1694" spans="1:8" s="1114" customFormat="1" ht="15" x14ac:dyDescent="0.25">
      <c r="B1694" s="1113" t="s">
        <v>4097</v>
      </c>
      <c r="D1694" s="1113" t="s">
        <v>4098</v>
      </c>
      <c r="E1694" s="1113" t="s">
        <v>3066</v>
      </c>
      <c r="F1694" s="1106"/>
      <c r="G1694" s="1107"/>
      <c r="H1694" s="1099"/>
    </row>
    <row r="1695" spans="1:8" s="1114" customFormat="1" ht="15" x14ac:dyDescent="0.25">
      <c r="C1695" s="1113" t="s">
        <v>4067</v>
      </c>
      <c r="D1695" s="1113" t="s">
        <v>4099</v>
      </c>
      <c r="E1695" s="1113" t="s">
        <v>3066</v>
      </c>
      <c r="F1695" s="1106"/>
      <c r="G1695" s="1107"/>
      <c r="H1695" s="1099"/>
    </row>
    <row r="1696" spans="1:8" s="1114" customFormat="1" ht="15" x14ac:dyDescent="0.25">
      <c r="B1696" s="1113" t="s">
        <v>4100</v>
      </c>
      <c r="D1696" s="1113" t="s">
        <v>4101</v>
      </c>
      <c r="E1696" s="1113" t="s">
        <v>3066</v>
      </c>
      <c r="F1696" s="1106"/>
      <c r="G1696" s="1107"/>
      <c r="H1696" s="1099"/>
    </row>
    <row r="1697" spans="1:10" s="1114" customFormat="1" ht="15" x14ac:dyDescent="0.25">
      <c r="C1697" s="1113" t="s">
        <v>4067</v>
      </c>
      <c r="D1697" s="1113" t="s">
        <v>4102</v>
      </c>
      <c r="E1697" s="1113" t="s">
        <v>3066</v>
      </c>
      <c r="F1697" s="1106"/>
      <c r="G1697" s="1107"/>
      <c r="H1697" s="1099"/>
    </row>
    <row r="1698" spans="1:10" s="1114" customFormat="1" ht="15" x14ac:dyDescent="0.25">
      <c r="B1698" s="1113" t="s">
        <v>4103</v>
      </c>
      <c r="D1698" s="1113" t="s">
        <v>4104</v>
      </c>
      <c r="E1698" s="1113" t="s">
        <v>3066</v>
      </c>
      <c r="F1698" s="1106"/>
      <c r="G1698" s="1107"/>
      <c r="H1698" s="1099"/>
    </row>
    <row r="1699" spans="1:10" s="1114" customFormat="1" ht="15" x14ac:dyDescent="0.25">
      <c r="C1699" s="1113" t="s">
        <v>4067</v>
      </c>
      <c r="D1699" s="1113" t="s">
        <v>4105</v>
      </c>
      <c r="E1699" s="1113" t="s">
        <v>3066</v>
      </c>
      <c r="F1699" s="1106"/>
      <c r="G1699" s="1107"/>
      <c r="H1699" s="1099"/>
    </row>
    <row r="1700" spans="1:10" s="1114" customFormat="1" ht="15" x14ac:dyDescent="0.25">
      <c r="B1700" s="1113" t="s">
        <v>4106</v>
      </c>
      <c r="D1700" s="1113" t="s">
        <v>4107</v>
      </c>
      <c r="E1700" s="1113" t="s">
        <v>3066</v>
      </c>
      <c r="F1700" s="1106"/>
      <c r="G1700" s="1107"/>
      <c r="H1700" s="1099"/>
    </row>
    <row r="1701" spans="1:10" s="1116" customFormat="1" ht="15" x14ac:dyDescent="0.25">
      <c r="B1701" s="1114"/>
      <c r="C1701" s="1113" t="s">
        <v>4067</v>
      </c>
      <c r="D1701" s="1113" t="s">
        <v>4108</v>
      </c>
      <c r="E1701" s="1113" t="s">
        <v>3066</v>
      </c>
      <c r="F1701" s="1106"/>
      <c r="G1701" s="1107"/>
      <c r="H1701" s="1148"/>
      <c r="I1701" s="1148"/>
      <c r="J1701" s="1115"/>
    </row>
    <row r="1702" spans="1:10" s="1116" customFormat="1" ht="15" x14ac:dyDescent="0.25">
      <c r="B1702" s="1114"/>
      <c r="C1702" s="1113"/>
      <c r="D1702" s="1113"/>
      <c r="E1702" s="1113"/>
      <c r="F1702" s="1106"/>
      <c r="G1702" s="1107"/>
      <c r="H1702" s="1148"/>
      <c r="I1702" s="1148"/>
      <c r="J1702" s="1115"/>
    </row>
    <row r="1703" spans="1:10" s="1116" customFormat="1" ht="15" x14ac:dyDescent="0.25">
      <c r="B1703" s="1114"/>
      <c r="C1703" s="1113"/>
      <c r="D1703" s="1113"/>
      <c r="E1703" s="1113"/>
      <c r="F1703" s="1106"/>
      <c r="G1703" s="1107"/>
      <c r="H1703" s="1148"/>
      <c r="I1703" s="1148"/>
      <c r="J1703" s="1115"/>
    </row>
    <row r="1704" spans="1:10" s="1116" customFormat="1" ht="15" x14ac:dyDescent="0.25">
      <c r="A1704" s="1113" t="s">
        <v>2670</v>
      </c>
      <c r="B1704" s="1136"/>
      <c r="C1704" s="1136"/>
      <c r="D1704" s="1149" t="s">
        <v>2642</v>
      </c>
      <c r="E1704" s="1116">
        <v>31</v>
      </c>
      <c r="F1704" s="1150"/>
      <c r="G1704" s="1107"/>
      <c r="H1704" s="1115"/>
    </row>
    <row r="1705" spans="1:10" s="1116" customFormat="1" ht="15" x14ac:dyDescent="0.25">
      <c r="A1705" s="1113" t="s">
        <v>2671</v>
      </c>
      <c r="B1705" s="1136"/>
      <c r="C1705" s="1136"/>
      <c r="D1705" s="1151" t="s">
        <v>2655</v>
      </c>
      <c r="F1705" s="1150"/>
      <c r="G1705" s="1107"/>
      <c r="H1705" s="1115"/>
    </row>
    <row r="1706" spans="1:10" s="1116" customFormat="1" ht="15" x14ac:dyDescent="0.25">
      <c r="A1706" s="1112" t="s">
        <v>2672</v>
      </c>
      <c r="B1706" s="1151" t="s">
        <v>2673</v>
      </c>
      <c r="C1706" s="1151" t="s">
        <v>2674</v>
      </c>
      <c r="D1706" s="1109"/>
      <c r="F1706" s="1150"/>
      <c r="G1706" s="1107"/>
      <c r="H1706" s="1115"/>
    </row>
    <row r="1707" spans="1:10" s="1116" customFormat="1" ht="15" x14ac:dyDescent="0.25">
      <c r="A1707" s="1113" t="s">
        <v>2675</v>
      </c>
      <c r="B1707" s="1136" t="s">
        <v>2676</v>
      </c>
      <c r="C1707" s="1136" t="s">
        <v>2675</v>
      </c>
      <c r="D1707" s="1136" t="s">
        <v>2649</v>
      </c>
      <c r="E1707" s="1136" t="s">
        <v>2677</v>
      </c>
      <c r="F1707" s="1150"/>
      <c r="G1707" s="1107"/>
      <c r="H1707" s="1115"/>
    </row>
    <row r="1708" spans="1:10" s="1114" customFormat="1" ht="15" x14ac:dyDescent="0.25">
      <c r="B1708" s="1113" t="s">
        <v>4109</v>
      </c>
      <c r="D1708" s="1113" t="s">
        <v>4110</v>
      </c>
      <c r="E1708" s="1113" t="s">
        <v>3066</v>
      </c>
      <c r="F1708" s="1106"/>
      <c r="G1708" s="1107"/>
      <c r="H1708" s="1099"/>
    </row>
    <row r="1709" spans="1:10" s="1114" customFormat="1" ht="15" x14ac:dyDescent="0.25">
      <c r="B1709" s="1113"/>
      <c r="C1709" s="1113" t="s">
        <v>2684</v>
      </c>
      <c r="D1709" s="1113" t="s">
        <v>4111</v>
      </c>
      <c r="E1709" s="1113" t="s">
        <v>3066</v>
      </c>
      <c r="F1709" s="1106"/>
      <c r="G1709" s="1107"/>
      <c r="H1709" s="1099"/>
    </row>
    <row r="1710" spans="1:10" s="1114" customFormat="1" ht="15" x14ac:dyDescent="0.25">
      <c r="B1710" s="1113" t="s">
        <v>4112</v>
      </c>
      <c r="D1710" s="1113" t="s">
        <v>4113</v>
      </c>
      <c r="E1710" s="1113" t="s">
        <v>3066</v>
      </c>
      <c r="F1710" s="1106"/>
      <c r="G1710" s="1107"/>
      <c r="H1710" s="1099"/>
    </row>
    <row r="1711" spans="1:10" s="1114" customFormat="1" ht="15" x14ac:dyDescent="0.25">
      <c r="C1711" s="1113" t="s">
        <v>2684</v>
      </c>
      <c r="D1711" s="1113" t="s">
        <v>4114</v>
      </c>
      <c r="E1711" s="1113" t="s">
        <v>3066</v>
      </c>
      <c r="F1711" s="1106"/>
      <c r="G1711" s="1107"/>
      <c r="H1711" s="1099"/>
    </row>
    <row r="1712" spans="1:10" s="1114" customFormat="1" ht="15" x14ac:dyDescent="0.25">
      <c r="C1712" s="1113" t="s">
        <v>3021</v>
      </c>
      <c r="D1712" s="1113" t="s">
        <v>4115</v>
      </c>
      <c r="E1712" s="1113" t="s">
        <v>3066</v>
      </c>
      <c r="F1712" s="1106"/>
      <c r="G1712" s="1107"/>
      <c r="H1712" s="1099"/>
    </row>
    <row r="1713" spans="1:8" s="1114" customFormat="1" ht="15" x14ac:dyDescent="0.25">
      <c r="B1713" s="1113" t="s">
        <v>4116</v>
      </c>
      <c r="D1713" s="1113" t="s">
        <v>4117</v>
      </c>
      <c r="E1713" s="1113" t="s">
        <v>3066</v>
      </c>
      <c r="F1713" s="1106"/>
      <c r="G1713" s="1107"/>
      <c r="H1713" s="1099"/>
    </row>
    <row r="1714" spans="1:8" s="1114" customFormat="1" ht="15" x14ac:dyDescent="0.25">
      <c r="C1714" s="1113" t="s">
        <v>2684</v>
      </c>
      <c r="D1714" s="1113" t="s">
        <v>4118</v>
      </c>
      <c r="E1714" s="1113" t="s">
        <v>3066</v>
      </c>
      <c r="F1714" s="1106"/>
      <c r="G1714" s="1107"/>
      <c r="H1714" s="1099"/>
    </row>
    <row r="1715" spans="1:8" s="1114" customFormat="1" ht="15" x14ac:dyDescent="0.25">
      <c r="B1715" s="1114" t="s">
        <v>4119</v>
      </c>
      <c r="C1715" s="1113"/>
      <c r="D1715" s="1113" t="s">
        <v>4120</v>
      </c>
      <c r="E1715" s="1113" t="s">
        <v>3066</v>
      </c>
      <c r="F1715" s="1106"/>
      <c r="G1715" s="1107"/>
      <c r="H1715" s="1099"/>
    </row>
    <row r="1716" spans="1:8" s="1114" customFormat="1" ht="15" x14ac:dyDescent="0.25">
      <c r="C1716" s="1113" t="s">
        <v>2684</v>
      </c>
      <c r="D1716" s="1113" t="s">
        <v>4121</v>
      </c>
      <c r="E1716" s="1113" t="s">
        <v>3066</v>
      </c>
      <c r="F1716" s="1106"/>
      <c r="G1716" s="1107"/>
      <c r="H1716" s="1099"/>
    </row>
    <row r="1717" spans="1:8" s="1114" customFormat="1" ht="15" x14ac:dyDescent="0.25">
      <c r="B1717" s="1113" t="s">
        <v>4122</v>
      </c>
      <c r="D1717" s="1113" t="s">
        <v>4123</v>
      </c>
      <c r="E1717" s="1113" t="s">
        <v>3066</v>
      </c>
      <c r="F1717" s="1106"/>
      <c r="G1717" s="1107"/>
      <c r="H1717" s="1099"/>
    </row>
    <row r="1718" spans="1:8" s="1114" customFormat="1" ht="15" x14ac:dyDescent="0.25">
      <c r="C1718" s="1113" t="s">
        <v>2684</v>
      </c>
      <c r="D1718" s="1113" t="s">
        <v>4124</v>
      </c>
      <c r="E1718" s="1113" t="s">
        <v>3066</v>
      </c>
      <c r="F1718" s="1106"/>
      <c r="G1718" s="1107"/>
      <c r="H1718" s="1099"/>
    </row>
    <row r="1719" spans="1:8" s="1114" customFormat="1" ht="15" x14ac:dyDescent="0.25">
      <c r="B1719" s="1113" t="s">
        <v>4125</v>
      </c>
      <c r="D1719" s="1113" t="s">
        <v>4126</v>
      </c>
      <c r="E1719" s="1113" t="s">
        <v>3066</v>
      </c>
      <c r="F1719" s="1106"/>
      <c r="G1719" s="1107"/>
      <c r="H1719" s="1099"/>
    </row>
    <row r="1720" spans="1:8" s="1114" customFormat="1" ht="15" x14ac:dyDescent="0.25">
      <c r="C1720" s="1113" t="s">
        <v>2684</v>
      </c>
      <c r="D1720" s="1113" t="s">
        <v>4127</v>
      </c>
      <c r="E1720" s="1113" t="s">
        <v>3066</v>
      </c>
      <c r="F1720" s="1106"/>
      <c r="G1720" s="1107"/>
      <c r="H1720" s="1099"/>
    </row>
    <row r="1721" spans="1:8" s="1114" customFormat="1" ht="15" x14ac:dyDescent="0.25">
      <c r="C1721" s="1113" t="s">
        <v>3013</v>
      </c>
      <c r="D1721" s="1113" t="s">
        <v>4128</v>
      </c>
      <c r="E1721" s="1113" t="s">
        <v>3066</v>
      </c>
      <c r="F1721" s="1106"/>
      <c r="G1721" s="1107"/>
      <c r="H1721" s="1099"/>
    </row>
    <row r="1722" spans="1:8" s="1114" customFormat="1" ht="15" x14ac:dyDescent="0.25">
      <c r="B1722" s="1113" t="s">
        <v>4129</v>
      </c>
      <c r="D1722" s="1113" t="s">
        <v>4130</v>
      </c>
      <c r="E1722" s="1113" t="s">
        <v>3066</v>
      </c>
      <c r="F1722" s="1106"/>
      <c r="G1722" s="1107"/>
      <c r="H1722" s="1099"/>
    </row>
    <row r="1723" spans="1:8" s="1114" customFormat="1" ht="15" x14ac:dyDescent="0.25">
      <c r="C1723" s="1113" t="s">
        <v>2684</v>
      </c>
      <c r="D1723" s="1113" t="s">
        <v>4131</v>
      </c>
      <c r="E1723" s="1113" t="s">
        <v>3066</v>
      </c>
      <c r="F1723" s="1106"/>
      <c r="G1723" s="1107"/>
      <c r="H1723" s="1099"/>
    </row>
    <row r="1724" spans="1:8" s="1114" customFormat="1" ht="15" x14ac:dyDescent="0.25">
      <c r="C1724" s="1113" t="s">
        <v>3013</v>
      </c>
      <c r="D1724" s="1113" t="s">
        <v>4132</v>
      </c>
      <c r="E1724" s="1113" t="s">
        <v>3066</v>
      </c>
      <c r="F1724" s="1106"/>
      <c r="G1724" s="1107"/>
      <c r="H1724" s="1099"/>
    </row>
    <row r="1725" spans="1:8" s="1114" customFormat="1" ht="15" x14ac:dyDescent="0.25">
      <c r="B1725" s="1113" t="s">
        <v>4133</v>
      </c>
      <c r="D1725" s="1113" t="s">
        <v>4134</v>
      </c>
      <c r="E1725" s="1113" t="s">
        <v>3066</v>
      </c>
      <c r="F1725" s="1106"/>
      <c r="G1725" s="1107"/>
      <c r="H1725" s="1099"/>
    </row>
    <row r="1726" spans="1:8" s="1114" customFormat="1" ht="15" x14ac:dyDescent="0.25">
      <c r="C1726" s="1113" t="s">
        <v>2684</v>
      </c>
      <c r="D1726" s="1113" t="s">
        <v>4135</v>
      </c>
      <c r="E1726" s="1113" t="s">
        <v>3066</v>
      </c>
      <c r="F1726" s="1106"/>
      <c r="G1726" s="1107"/>
      <c r="H1726" s="1099"/>
    </row>
    <row r="1727" spans="1:8" s="1114" customFormat="1" ht="15" x14ac:dyDescent="0.25">
      <c r="A1727" s="1116"/>
      <c r="C1727" s="1113" t="s">
        <v>3013</v>
      </c>
      <c r="D1727" s="1113" t="s">
        <v>4136</v>
      </c>
      <c r="E1727" s="1113" t="s">
        <v>3066</v>
      </c>
      <c r="F1727" s="1106"/>
      <c r="G1727" s="1107"/>
      <c r="H1727" s="1099"/>
    </row>
    <row r="1728" spans="1:8" s="1114" customFormat="1" ht="15" x14ac:dyDescent="0.25">
      <c r="A1728" s="1116"/>
      <c r="B1728" s="1113" t="s">
        <v>4137</v>
      </c>
      <c r="D1728" s="1113" t="s">
        <v>4138</v>
      </c>
      <c r="E1728" s="1113" t="s">
        <v>3066</v>
      </c>
      <c r="F1728" s="1106"/>
      <c r="G1728" s="1107"/>
      <c r="H1728" s="1099"/>
    </row>
    <row r="1729" spans="2:8" s="1114" customFormat="1" ht="15" x14ac:dyDescent="0.25">
      <c r="C1729" s="1113" t="s">
        <v>2684</v>
      </c>
      <c r="D1729" s="1113" t="s">
        <v>4139</v>
      </c>
      <c r="E1729" s="1113" t="s">
        <v>3066</v>
      </c>
      <c r="F1729" s="1106"/>
      <c r="G1729" s="1107"/>
      <c r="H1729" s="1099"/>
    </row>
    <row r="1730" spans="2:8" s="1114" customFormat="1" ht="15" x14ac:dyDescent="0.25">
      <c r="C1730" s="1113" t="s">
        <v>3013</v>
      </c>
      <c r="D1730" s="1113" t="s">
        <v>4140</v>
      </c>
      <c r="E1730" s="1113" t="s">
        <v>3066</v>
      </c>
      <c r="F1730" s="1106"/>
      <c r="G1730" s="1107"/>
      <c r="H1730" s="1099"/>
    </row>
    <row r="1731" spans="2:8" s="1114" customFormat="1" ht="15" x14ac:dyDescent="0.25">
      <c r="B1731" s="1113" t="s">
        <v>4141</v>
      </c>
      <c r="D1731" s="1113" t="s">
        <v>4142</v>
      </c>
      <c r="E1731" s="1113" t="s">
        <v>3066</v>
      </c>
      <c r="F1731" s="1106"/>
      <c r="G1731" s="1107"/>
      <c r="H1731" s="1099"/>
    </row>
    <row r="1732" spans="2:8" s="1114" customFormat="1" ht="15" x14ac:dyDescent="0.25">
      <c r="C1732" s="1113" t="s">
        <v>2684</v>
      </c>
      <c r="D1732" s="1113" t="s">
        <v>4143</v>
      </c>
      <c r="E1732" s="1113" t="s">
        <v>3066</v>
      </c>
      <c r="F1732" s="1106"/>
      <c r="G1732" s="1107"/>
      <c r="H1732" s="1099"/>
    </row>
    <row r="1733" spans="2:8" s="1114" customFormat="1" ht="15" x14ac:dyDescent="0.25">
      <c r="C1733" s="1113" t="s">
        <v>3013</v>
      </c>
      <c r="D1733" s="1113" t="s">
        <v>4144</v>
      </c>
      <c r="E1733" s="1113" t="s">
        <v>3066</v>
      </c>
      <c r="F1733" s="1106"/>
      <c r="G1733" s="1107"/>
      <c r="H1733" s="1099"/>
    </row>
    <row r="1734" spans="2:8" s="1114" customFormat="1" ht="15" x14ac:dyDescent="0.25">
      <c r="B1734" s="1113" t="s">
        <v>4145</v>
      </c>
      <c r="D1734" s="1113" t="s">
        <v>4146</v>
      </c>
      <c r="E1734" s="1113" t="s">
        <v>3066</v>
      </c>
      <c r="F1734" s="1106"/>
      <c r="G1734" s="1107"/>
      <c r="H1734" s="1099"/>
    </row>
    <row r="1735" spans="2:8" s="1114" customFormat="1" ht="15" x14ac:dyDescent="0.25">
      <c r="C1735" s="1113" t="s">
        <v>2684</v>
      </c>
      <c r="D1735" s="1113" t="s">
        <v>4147</v>
      </c>
      <c r="E1735" s="1113" t="s">
        <v>3066</v>
      </c>
      <c r="F1735" s="1106"/>
      <c r="G1735" s="1107"/>
      <c r="H1735" s="1099"/>
    </row>
    <row r="1736" spans="2:8" s="1114" customFormat="1" ht="15" x14ac:dyDescent="0.25">
      <c r="C1736" s="1113" t="s">
        <v>3013</v>
      </c>
      <c r="D1736" s="1113" t="s">
        <v>4148</v>
      </c>
      <c r="E1736" s="1113" t="s">
        <v>3066</v>
      </c>
      <c r="F1736" s="1106"/>
      <c r="G1736" s="1107"/>
      <c r="H1736" s="1099"/>
    </row>
    <row r="1737" spans="2:8" s="1114" customFormat="1" ht="15" x14ac:dyDescent="0.25">
      <c r="C1737" s="1113" t="s">
        <v>3021</v>
      </c>
      <c r="D1737" s="1113" t="s">
        <v>4149</v>
      </c>
      <c r="E1737" s="1113" t="s">
        <v>3066</v>
      </c>
      <c r="F1737" s="1106"/>
      <c r="G1737" s="1107"/>
      <c r="H1737" s="1099"/>
    </row>
    <row r="1738" spans="2:8" s="1114" customFormat="1" ht="15" x14ac:dyDescent="0.25">
      <c r="B1738" s="1113" t="s">
        <v>4150</v>
      </c>
      <c r="D1738" s="1113" t="s">
        <v>4151</v>
      </c>
      <c r="E1738" s="1113" t="s">
        <v>3066</v>
      </c>
      <c r="F1738" s="1106"/>
      <c r="G1738" s="1107"/>
      <c r="H1738" s="1099"/>
    </row>
    <row r="1739" spans="2:8" s="1114" customFormat="1" ht="15" x14ac:dyDescent="0.25">
      <c r="C1739" s="1113" t="s">
        <v>2684</v>
      </c>
      <c r="D1739" s="1113" t="s">
        <v>4152</v>
      </c>
      <c r="E1739" s="1113" t="s">
        <v>3066</v>
      </c>
      <c r="F1739" s="1106"/>
      <c r="G1739" s="1107"/>
      <c r="H1739" s="1099"/>
    </row>
    <row r="1740" spans="2:8" s="1114" customFormat="1" ht="15" x14ac:dyDescent="0.25">
      <c r="C1740" s="1113" t="s">
        <v>3013</v>
      </c>
      <c r="D1740" s="1113" t="s">
        <v>4153</v>
      </c>
      <c r="E1740" s="1113" t="s">
        <v>3066</v>
      </c>
      <c r="F1740" s="1106"/>
      <c r="G1740" s="1107"/>
      <c r="H1740" s="1099"/>
    </row>
    <row r="1741" spans="2:8" s="1114" customFormat="1" ht="15" x14ac:dyDescent="0.25">
      <c r="C1741" s="1113" t="s">
        <v>3021</v>
      </c>
      <c r="D1741" s="1113" t="s">
        <v>4154</v>
      </c>
      <c r="E1741" s="1113" t="s">
        <v>3066</v>
      </c>
      <c r="F1741" s="1106"/>
      <c r="G1741" s="1107"/>
      <c r="H1741" s="1099"/>
    </row>
    <row r="1742" spans="2:8" s="1114" customFormat="1" ht="15" x14ac:dyDescent="0.25">
      <c r="B1742" s="1113" t="s">
        <v>4155</v>
      </c>
      <c r="D1742" s="1113" t="s">
        <v>4156</v>
      </c>
      <c r="E1742" s="1113" t="s">
        <v>3066</v>
      </c>
      <c r="F1742" s="1106"/>
      <c r="G1742" s="1107"/>
      <c r="H1742" s="1099"/>
    </row>
    <row r="1743" spans="2:8" s="1114" customFormat="1" ht="15" x14ac:dyDescent="0.25">
      <c r="C1743" s="1113" t="s">
        <v>2684</v>
      </c>
      <c r="D1743" s="1113" t="s">
        <v>4157</v>
      </c>
      <c r="E1743" s="1113" t="s">
        <v>3066</v>
      </c>
      <c r="F1743" s="1106"/>
      <c r="G1743" s="1107"/>
      <c r="H1743" s="1099"/>
    </row>
    <row r="1744" spans="2:8" s="1114" customFormat="1" ht="15" x14ac:dyDescent="0.25">
      <c r="C1744" s="1113" t="s">
        <v>3013</v>
      </c>
      <c r="D1744" s="1113" t="s">
        <v>4158</v>
      </c>
      <c r="E1744" s="1113" t="s">
        <v>3066</v>
      </c>
      <c r="F1744" s="1106"/>
      <c r="G1744" s="1107"/>
      <c r="H1744" s="1099"/>
    </row>
    <row r="1745" spans="1:10" s="1114" customFormat="1" ht="15" x14ac:dyDescent="0.25">
      <c r="C1745" s="1113" t="s">
        <v>3021</v>
      </c>
      <c r="D1745" s="1113" t="s">
        <v>4159</v>
      </c>
      <c r="E1745" s="1113" t="s">
        <v>3066</v>
      </c>
      <c r="F1745" s="1106"/>
      <c r="G1745" s="1107"/>
      <c r="H1745" s="1099"/>
    </row>
    <row r="1746" spans="1:10" s="1116" customFormat="1" ht="15" x14ac:dyDescent="0.25">
      <c r="A1746" s="1114"/>
      <c r="B1746" s="1113" t="s">
        <v>4160</v>
      </c>
      <c r="C1746" s="1114"/>
      <c r="D1746" s="1113" t="s">
        <v>4161</v>
      </c>
      <c r="E1746" s="1113" t="s">
        <v>3066</v>
      </c>
      <c r="F1746" s="1106"/>
      <c r="G1746" s="1107"/>
      <c r="H1746" s="1115"/>
    </row>
    <row r="1747" spans="1:10" s="1116" customFormat="1" ht="15" x14ac:dyDescent="0.25">
      <c r="B1747" s="1114"/>
      <c r="C1747" s="1113" t="s">
        <v>2684</v>
      </c>
      <c r="D1747" s="1113" t="s">
        <v>4162</v>
      </c>
      <c r="E1747" s="1113" t="s">
        <v>3066</v>
      </c>
      <c r="F1747" s="1106"/>
      <c r="G1747" s="1143"/>
      <c r="H1747" s="1148"/>
      <c r="I1747" s="1148"/>
      <c r="J1747" s="1115"/>
    </row>
    <row r="1748" spans="1:10" s="1116" customFormat="1" ht="15" x14ac:dyDescent="0.25">
      <c r="B1748" s="1114"/>
      <c r="C1748" s="1113" t="s">
        <v>3013</v>
      </c>
      <c r="D1748" s="1113" t="s">
        <v>4163</v>
      </c>
      <c r="E1748" s="1113" t="s">
        <v>3066</v>
      </c>
      <c r="F1748" s="1106"/>
      <c r="G1748" s="1143"/>
      <c r="H1748" s="1148"/>
      <c r="I1748" s="1148"/>
      <c r="J1748" s="1115"/>
    </row>
    <row r="1749" spans="1:10" s="1116" customFormat="1" ht="15" x14ac:dyDescent="0.25">
      <c r="B1749" s="1114"/>
      <c r="C1749" s="1113" t="s">
        <v>3021</v>
      </c>
      <c r="D1749" s="1113" t="s">
        <v>4164</v>
      </c>
      <c r="E1749" s="1113" t="s">
        <v>3066</v>
      </c>
      <c r="F1749" s="1106"/>
      <c r="G1749" s="1143"/>
      <c r="H1749" s="1148"/>
      <c r="I1749" s="1148"/>
      <c r="J1749" s="1115"/>
    </row>
    <row r="1750" spans="1:10" s="1114" customFormat="1" ht="15" x14ac:dyDescent="0.25">
      <c r="B1750" s="1113" t="s">
        <v>4165</v>
      </c>
      <c r="D1750" s="1113" t="s">
        <v>4166</v>
      </c>
      <c r="E1750" s="1113" t="s">
        <v>3066</v>
      </c>
      <c r="F1750" s="1106"/>
      <c r="G1750" s="1107"/>
      <c r="H1750" s="1099"/>
    </row>
    <row r="1751" spans="1:10" s="1114" customFormat="1" ht="15" x14ac:dyDescent="0.25">
      <c r="C1751" s="1113" t="s">
        <v>2684</v>
      </c>
      <c r="D1751" s="1113" t="s">
        <v>4167</v>
      </c>
      <c r="E1751" s="1113" t="s">
        <v>3066</v>
      </c>
      <c r="F1751" s="1106"/>
      <c r="G1751" s="1107"/>
      <c r="H1751" s="1099"/>
    </row>
    <row r="1752" spans="1:10" ht="15" x14ac:dyDescent="0.25">
      <c r="B1752" s="1114"/>
      <c r="C1752" s="1113" t="s">
        <v>3013</v>
      </c>
      <c r="D1752" s="1113" t="s">
        <v>4168</v>
      </c>
      <c r="E1752" s="1113" t="s">
        <v>3066</v>
      </c>
      <c r="F1752" s="1106"/>
    </row>
    <row r="1753" spans="1:10" ht="15" x14ac:dyDescent="0.25">
      <c r="B1753" s="1114"/>
      <c r="C1753" s="1113" t="s">
        <v>3021</v>
      </c>
      <c r="D1753" s="1113" t="s">
        <v>4169</v>
      </c>
      <c r="E1753" s="1113" t="s">
        <v>3066</v>
      </c>
      <c r="F1753" s="1106"/>
    </row>
    <row r="1754" spans="1:10" s="1114" customFormat="1" ht="15" x14ac:dyDescent="0.25">
      <c r="B1754" s="1113" t="s">
        <v>4170</v>
      </c>
      <c r="D1754" s="1113" t="s">
        <v>4171</v>
      </c>
      <c r="E1754" s="1113" t="s">
        <v>3066</v>
      </c>
      <c r="F1754" s="1106"/>
      <c r="G1754" s="1107"/>
      <c r="H1754" s="1099"/>
    </row>
    <row r="1755" spans="1:10" s="1114" customFormat="1" ht="15" x14ac:dyDescent="0.25">
      <c r="C1755" s="1113" t="s">
        <v>2684</v>
      </c>
      <c r="D1755" s="1113" t="s">
        <v>4172</v>
      </c>
      <c r="E1755" s="1113" t="s">
        <v>3066</v>
      </c>
      <c r="F1755" s="1106"/>
      <c r="G1755" s="1107"/>
      <c r="H1755" s="1099"/>
    </row>
    <row r="1756" spans="1:10" s="1114" customFormat="1" ht="15" x14ac:dyDescent="0.25">
      <c r="C1756" s="1113" t="s">
        <v>3013</v>
      </c>
      <c r="D1756" s="1113" t="s">
        <v>4173</v>
      </c>
      <c r="E1756" s="1113" t="s">
        <v>3066</v>
      </c>
      <c r="F1756" s="1106"/>
      <c r="G1756" s="1107"/>
      <c r="H1756" s="1099"/>
    </row>
    <row r="1757" spans="1:10" s="1114" customFormat="1" ht="15" x14ac:dyDescent="0.25">
      <c r="C1757" s="1113" t="s">
        <v>3021</v>
      </c>
      <c r="D1757" s="1113" t="s">
        <v>4174</v>
      </c>
      <c r="E1757" s="1113"/>
      <c r="F1757" s="1106"/>
      <c r="G1757" s="1107"/>
      <c r="H1757" s="1099"/>
    </row>
    <row r="1758" spans="1:10" s="1114" customFormat="1" ht="15" x14ac:dyDescent="0.25">
      <c r="C1758" s="1113"/>
      <c r="D1758" s="1113"/>
      <c r="E1758" s="1113"/>
      <c r="F1758" s="1106"/>
      <c r="G1758" s="1107"/>
      <c r="H1758" s="1099"/>
    </row>
    <row r="1759" spans="1:10" s="1114" customFormat="1" ht="15" x14ac:dyDescent="0.25">
      <c r="C1759" s="1113"/>
      <c r="D1759" s="1113"/>
      <c r="E1759" s="1113"/>
      <c r="F1759" s="1106"/>
      <c r="G1759" s="1107"/>
      <c r="H1759" s="1099"/>
    </row>
    <row r="1760" spans="1:10" s="1114" customFormat="1" ht="15" x14ac:dyDescent="0.25">
      <c r="C1760" s="1113"/>
      <c r="D1760" s="1113"/>
      <c r="E1760" s="1113"/>
      <c r="F1760" s="1106"/>
      <c r="G1760" s="1107"/>
      <c r="H1760" s="1099"/>
    </row>
    <row r="1761" spans="1:8" s="1116" customFormat="1" ht="15" x14ac:dyDescent="0.25">
      <c r="A1761" s="1113" t="s">
        <v>2670</v>
      </c>
      <c r="B1761" s="1113"/>
      <c r="C1761" s="1113"/>
      <c r="D1761" s="1098" t="s">
        <v>2642</v>
      </c>
      <c r="E1761" s="1114">
        <v>32</v>
      </c>
      <c r="F1761" s="1106"/>
      <c r="G1761" s="1107"/>
      <c r="H1761" s="1115"/>
    </row>
    <row r="1762" spans="1:8" s="1116" customFormat="1" ht="15" x14ac:dyDescent="0.25">
      <c r="A1762" s="1113" t="s">
        <v>2671</v>
      </c>
      <c r="B1762" s="1113"/>
      <c r="C1762" s="1113"/>
      <c r="D1762" s="1112" t="s">
        <v>2655</v>
      </c>
      <c r="E1762" s="1114"/>
      <c r="F1762" s="1106"/>
      <c r="G1762" s="1107"/>
      <c r="H1762" s="1115"/>
    </row>
    <row r="1763" spans="1:8" s="1116" customFormat="1" ht="15" x14ac:dyDescent="0.25">
      <c r="A1763" s="1112" t="s">
        <v>2672</v>
      </c>
      <c r="B1763" s="1112" t="s">
        <v>2673</v>
      </c>
      <c r="C1763" s="1112" t="s">
        <v>2674</v>
      </c>
      <c r="D1763" s="1104"/>
      <c r="E1763" s="1114"/>
      <c r="F1763" s="1106"/>
      <c r="G1763" s="1107"/>
      <c r="H1763" s="1115"/>
    </row>
    <row r="1764" spans="1:8" s="1116" customFormat="1" ht="15" x14ac:dyDescent="0.25">
      <c r="A1764" s="1113" t="s">
        <v>2675</v>
      </c>
      <c r="B1764" s="1113" t="s">
        <v>2676</v>
      </c>
      <c r="C1764" s="1113" t="s">
        <v>2675</v>
      </c>
      <c r="D1764" s="1113" t="s">
        <v>2649</v>
      </c>
      <c r="E1764" s="1113" t="s">
        <v>2677</v>
      </c>
      <c r="F1764" s="1106"/>
      <c r="G1764" s="1107"/>
      <c r="H1764" s="1115"/>
    </row>
    <row r="1765" spans="1:8" s="1114" customFormat="1" ht="15" x14ac:dyDescent="0.25">
      <c r="B1765" s="1114" t="s">
        <v>4175</v>
      </c>
      <c r="C1765" s="1113"/>
      <c r="D1765" s="1113" t="s">
        <v>4176</v>
      </c>
      <c r="E1765" s="1113" t="s">
        <v>3066</v>
      </c>
      <c r="F1765" s="1106"/>
      <c r="G1765" s="1107"/>
      <c r="H1765" s="1099"/>
    </row>
    <row r="1766" spans="1:8" s="1114" customFormat="1" ht="15" x14ac:dyDescent="0.25">
      <c r="C1766" s="1113" t="s">
        <v>2684</v>
      </c>
      <c r="D1766" s="1113" t="s">
        <v>4177</v>
      </c>
      <c r="E1766" s="1113" t="s">
        <v>3066</v>
      </c>
      <c r="F1766" s="1106"/>
      <c r="G1766" s="1107"/>
      <c r="H1766" s="1099"/>
    </row>
    <row r="1767" spans="1:8" s="1144" customFormat="1" ht="30" x14ac:dyDescent="0.25">
      <c r="C1767" s="1139" t="s">
        <v>3021</v>
      </c>
      <c r="D1767" s="1139" t="s">
        <v>4178</v>
      </c>
      <c r="E1767" s="1139"/>
      <c r="F1767" s="1145"/>
      <c r="G1767" s="1146"/>
      <c r="H1767" s="1147"/>
    </row>
    <row r="1768" spans="1:8" s="1114" customFormat="1" ht="15" x14ac:dyDescent="0.25">
      <c r="B1768" s="1113" t="s">
        <v>4179</v>
      </c>
      <c r="D1768" s="1113" t="s">
        <v>4180</v>
      </c>
      <c r="E1768" s="1113" t="s">
        <v>3066</v>
      </c>
      <c r="F1768" s="1106"/>
      <c r="G1768" s="1107"/>
      <c r="H1768" s="1099"/>
    </row>
    <row r="1769" spans="1:8" s="1114" customFormat="1" ht="15" x14ac:dyDescent="0.25">
      <c r="C1769" s="1113" t="s">
        <v>2684</v>
      </c>
      <c r="D1769" s="1113" t="s">
        <v>4181</v>
      </c>
      <c r="E1769" s="1113" t="s">
        <v>3066</v>
      </c>
      <c r="F1769" s="1106"/>
      <c r="G1769" s="1107"/>
      <c r="H1769" s="1099"/>
    </row>
    <row r="1770" spans="1:8" s="1114" customFormat="1" ht="15" x14ac:dyDescent="0.25">
      <c r="C1770" s="1113" t="s">
        <v>3013</v>
      </c>
      <c r="D1770" s="1113" t="s">
        <v>4182</v>
      </c>
      <c r="E1770" s="1113" t="s">
        <v>3066</v>
      </c>
      <c r="F1770" s="1106"/>
      <c r="G1770" s="1107"/>
      <c r="H1770" s="1099"/>
    </row>
    <row r="1771" spans="1:8" s="1114" customFormat="1" ht="15" x14ac:dyDescent="0.25">
      <c r="C1771" s="1113" t="s">
        <v>3021</v>
      </c>
      <c r="D1771" s="1113" t="s">
        <v>4183</v>
      </c>
      <c r="E1771" s="1113" t="s">
        <v>3066</v>
      </c>
      <c r="F1771" s="1106"/>
      <c r="G1771" s="1107"/>
      <c r="H1771" s="1099"/>
    </row>
    <row r="1772" spans="1:8" s="1114" customFormat="1" ht="15" x14ac:dyDescent="0.25">
      <c r="B1772" s="1113" t="s">
        <v>4184</v>
      </c>
      <c r="D1772" s="1113" t="s">
        <v>4185</v>
      </c>
      <c r="E1772" s="1113" t="s">
        <v>3066</v>
      </c>
      <c r="F1772" s="1106"/>
      <c r="G1772" s="1107"/>
      <c r="H1772" s="1099"/>
    </row>
    <row r="1773" spans="1:8" s="1114" customFormat="1" ht="15" x14ac:dyDescent="0.25">
      <c r="C1773" s="1113" t="s">
        <v>2684</v>
      </c>
      <c r="D1773" s="1113" t="s">
        <v>4186</v>
      </c>
      <c r="E1773" s="1113" t="s">
        <v>3066</v>
      </c>
      <c r="F1773" s="1106"/>
      <c r="G1773" s="1107"/>
      <c r="H1773" s="1099"/>
    </row>
    <row r="1774" spans="1:8" s="1114" customFormat="1" ht="15" x14ac:dyDescent="0.25">
      <c r="C1774" s="1113" t="s">
        <v>3013</v>
      </c>
      <c r="D1774" s="1113" t="s">
        <v>4187</v>
      </c>
      <c r="E1774" s="1113" t="s">
        <v>3066</v>
      </c>
      <c r="F1774" s="1106"/>
      <c r="G1774" s="1107"/>
      <c r="H1774" s="1099"/>
    </row>
    <row r="1775" spans="1:8" s="1114" customFormat="1" ht="15" x14ac:dyDescent="0.25">
      <c r="B1775" s="1113" t="s">
        <v>4188</v>
      </c>
      <c r="D1775" s="1113" t="s">
        <v>4189</v>
      </c>
      <c r="E1775" s="1113" t="s">
        <v>3066</v>
      </c>
      <c r="F1775" s="1106"/>
      <c r="G1775" s="1107"/>
      <c r="H1775" s="1099"/>
    </row>
    <row r="1776" spans="1:8" s="1114" customFormat="1" ht="15" x14ac:dyDescent="0.25">
      <c r="C1776" s="1113" t="s">
        <v>4067</v>
      </c>
      <c r="D1776" s="1113" t="s">
        <v>4190</v>
      </c>
      <c r="E1776" s="1113" t="s">
        <v>3066</v>
      </c>
      <c r="F1776" s="1106"/>
      <c r="G1776" s="1107"/>
      <c r="H1776" s="1099"/>
    </row>
    <row r="1777" spans="1:8" s="1114" customFormat="1" ht="15" x14ac:dyDescent="0.25">
      <c r="C1777" s="1113" t="s">
        <v>3021</v>
      </c>
      <c r="D1777" s="1113" t="s">
        <v>4191</v>
      </c>
      <c r="E1777" s="1113" t="s">
        <v>3066</v>
      </c>
      <c r="F1777" s="1106"/>
      <c r="G1777" s="1107"/>
      <c r="H1777" s="1099"/>
    </row>
    <row r="1778" spans="1:8" s="1114" customFormat="1" ht="15" x14ac:dyDescent="0.25">
      <c r="B1778" s="1113" t="s">
        <v>4192</v>
      </c>
      <c r="D1778" s="1113" t="s">
        <v>4193</v>
      </c>
      <c r="E1778" s="1113" t="s">
        <v>3066</v>
      </c>
      <c r="F1778" s="1106"/>
      <c r="G1778" s="1107"/>
      <c r="H1778" s="1099"/>
    </row>
    <row r="1779" spans="1:8" s="1114" customFormat="1" ht="15" x14ac:dyDescent="0.25">
      <c r="C1779" s="1113" t="s">
        <v>4067</v>
      </c>
      <c r="D1779" s="1113" t="s">
        <v>4194</v>
      </c>
      <c r="E1779" s="1113" t="s">
        <v>3066</v>
      </c>
      <c r="F1779" s="1106"/>
      <c r="G1779" s="1107"/>
      <c r="H1779" s="1099"/>
    </row>
    <row r="1780" spans="1:8" s="1114" customFormat="1" ht="15" x14ac:dyDescent="0.25">
      <c r="B1780" s="1114" t="s">
        <v>4195</v>
      </c>
      <c r="C1780" s="1113"/>
      <c r="D1780" s="1113" t="s">
        <v>4196</v>
      </c>
      <c r="E1780" s="1113" t="s">
        <v>3066</v>
      </c>
      <c r="F1780" s="1106"/>
      <c r="G1780" s="1107"/>
      <c r="H1780" s="1099"/>
    </row>
    <row r="1781" spans="1:8" s="1114" customFormat="1" ht="15" x14ac:dyDescent="0.25">
      <c r="C1781" s="1113" t="s">
        <v>2684</v>
      </c>
      <c r="D1781" s="1113" t="s">
        <v>4197</v>
      </c>
      <c r="E1781" s="1113" t="s">
        <v>3066</v>
      </c>
      <c r="F1781" s="1106"/>
      <c r="G1781" s="1107"/>
      <c r="H1781" s="1099"/>
    </row>
    <row r="1782" spans="1:8" s="1114" customFormat="1" ht="15" x14ac:dyDescent="0.25">
      <c r="B1782" s="1113" t="s">
        <v>4198</v>
      </c>
      <c r="D1782" s="1113" t="s">
        <v>4199</v>
      </c>
      <c r="E1782" s="1113" t="s">
        <v>3066</v>
      </c>
      <c r="F1782" s="1106"/>
      <c r="G1782" s="1107"/>
      <c r="H1782" s="1099"/>
    </row>
    <row r="1783" spans="1:8" s="1114" customFormat="1" ht="15" x14ac:dyDescent="0.25">
      <c r="C1783" s="1113" t="s">
        <v>2684</v>
      </c>
      <c r="D1783" s="1113" t="s">
        <v>4200</v>
      </c>
      <c r="E1783" s="1113" t="s">
        <v>3066</v>
      </c>
      <c r="F1783" s="1106"/>
      <c r="G1783" s="1107"/>
      <c r="H1783" s="1099"/>
    </row>
    <row r="1784" spans="1:8" s="1116" customFormat="1" ht="15" x14ac:dyDescent="0.25">
      <c r="A1784" s="1114"/>
      <c r="B1784" s="1114"/>
      <c r="C1784" s="1113"/>
      <c r="D1784" s="1113"/>
      <c r="E1784" s="1113"/>
      <c r="F1784" s="1106"/>
      <c r="G1784" s="1107"/>
      <c r="H1784" s="1115"/>
    </row>
    <row r="1785" spans="1:8" s="1116" customFormat="1" ht="15" x14ac:dyDescent="0.25">
      <c r="A1785" s="1113" t="s">
        <v>2686</v>
      </c>
      <c r="B1785" s="1113" t="s">
        <v>2687</v>
      </c>
      <c r="C1785" s="1113" t="s">
        <v>2686</v>
      </c>
      <c r="D1785" s="1113" t="s">
        <v>2688</v>
      </c>
      <c r="E1785" s="1113" t="s">
        <v>2689</v>
      </c>
      <c r="F1785" s="1106"/>
      <c r="G1785" s="1107"/>
      <c r="H1785" s="1115"/>
    </row>
    <row r="1786" spans="1:8" s="1109" customFormat="1" ht="14.25" x14ac:dyDescent="0.2">
      <c r="A1786" s="1112" t="s">
        <v>4201</v>
      </c>
      <c r="B1786" s="1112"/>
      <c r="C1786" s="1112"/>
      <c r="D1786" s="1112" t="s">
        <v>4202</v>
      </c>
      <c r="E1786" s="1112" t="s">
        <v>12</v>
      </c>
      <c r="F1786" s="1106"/>
      <c r="G1786" s="1107"/>
      <c r="H1786" s="1108"/>
    </row>
    <row r="1787" spans="1:8" s="1116" customFormat="1" ht="15" x14ac:dyDescent="0.25">
      <c r="A1787" s="1114"/>
      <c r="B1787" s="1113" t="s">
        <v>4203</v>
      </c>
      <c r="C1787" s="1114"/>
      <c r="D1787" s="1113" t="s">
        <v>4202</v>
      </c>
      <c r="E1787" s="1113" t="s">
        <v>12</v>
      </c>
      <c r="F1787" s="1106"/>
      <c r="G1787" s="1107"/>
      <c r="H1787" s="1115"/>
    </row>
    <row r="1788" spans="1:8" s="1116" customFormat="1" ht="15" x14ac:dyDescent="0.25">
      <c r="A1788" s="1114"/>
      <c r="B1788" s="1114"/>
      <c r="C1788" s="1113" t="s">
        <v>2684</v>
      </c>
      <c r="D1788" s="1113" t="s">
        <v>4204</v>
      </c>
      <c r="E1788" s="1113" t="s">
        <v>12</v>
      </c>
      <c r="F1788" s="1106"/>
      <c r="G1788" s="1107"/>
      <c r="H1788" s="1115"/>
    </row>
    <row r="1789" spans="1:8" s="1116" customFormat="1" ht="15" x14ac:dyDescent="0.25">
      <c r="A1789" s="1114"/>
      <c r="B1789" s="1114"/>
      <c r="C1789" s="1113"/>
      <c r="D1789" s="1113"/>
      <c r="E1789" s="1113"/>
      <c r="F1789" s="1106"/>
      <c r="G1789" s="1107"/>
      <c r="H1789" s="1115"/>
    </row>
    <row r="1790" spans="1:8" s="1116" customFormat="1" ht="15" x14ac:dyDescent="0.25">
      <c r="A1790" s="1113" t="s">
        <v>2686</v>
      </c>
      <c r="B1790" s="1113" t="s">
        <v>2687</v>
      </c>
      <c r="C1790" s="1113" t="s">
        <v>2686</v>
      </c>
      <c r="D1790" s="1113" t="s">
        <v>2688</v>
      </c>
      <c r="E1790" s="1113" t="s">
        <v>2689</v>
      </c>
      <c r="F1790" s="1106"/>
      <c r="G1790" s="1107"/>
      <c r="H1790" s="1115"/>
    </row>
    <row r="1791" spans="1:8" s="1116" customFormat="1" ht="15" x14ac:dyDescent="0.25">
      <c r="A1791" s="1112" t="s">
        <v>4205</v>
      </c>
      <c r="B1791" s="1112"/>
      <c r="C1791" s="1112"/>
      <c r="D1791" s="1112" t="s">
        <v>4206</v>
      </c>
      <c r="E1791" s="1112" t="s">
        <v>3066</v>
      </c>
      <c r="F1791" s="1106"/>
      <c r="G1791" s="1107"/>
      <c r="H1791" s="1115"/>
    </row>
    <row r="1792" spans="1:8" s="1116" customFormat="1" ht="15" x14ac:dyDescent="0.25">
      <c r="A1792" s="1114"/>
      <c r="B1792" s="1113" t="s">
        <v>4207</v>
      </c>
      <c r="C1792" s="1114"/>
      <c r="D1792" s="1113" t="s">
        <v>4206</v>
      </c>
      <c r="E1792" s="1113" t="s">
        <v>3066</v>
      </c>
      <c r="F1792" s="1106"/>
      <c r="G1792" s="1107"/>
      <c r="H1792" s="1115"/>
    </row>
    <row r="1793" spans="1:8" s="1116" customFormat="1" ht="15" x14ac:dyDescent="0.25">
      <c r="A1793" s="1114"/>
      <c r="B1793" s="1114"/>
      <c r="C1793" s="1113" t="s">
        <v>2684</v>
      </c>
      <c r="D1793" s="1113" t="s">
        <v>4208</v>
      </c>
      <c r="E1793" s="1113" t="s">
        <v>3066</v>
      </c>
      <c r="F1793" s="1106"/>
      <c r="G1793" s="1107"/>
      <c r="H1793" s="1115"/>
    </row>
    <row r="1794" spans="1:8" s="1116" customFormat="1" ht="15" x14ac:dyDescent="0.25">
      <c r="A1794" s="1113"/>
      <c r="B1794" s="1113"/>
      <c r="C1794" s="1113"/>
      <c r="D1794" s="1113"/>
      <c r="E1794" s="1113"/>
      <c r="F1794" s="1106"/>
      <c r="G1794" s="1107"/>
      <c r="H1794" s="1115"/>
    </row>
    <row r="1795" spans="1:8" s="1116" customFormat="1" ht="15" x14ac:dyDescent="0.25">
      <c r="A1795" s="1113" t="s">
        <v>2686</v>
      </c>
      <c r="B1795" s="1113" t="s">
        <v>2687</v>
      </c>
      <c r="C1795" s="1113" t="s">
        <v>2686</v>
      </c>
      <c r="D1795" s="1113" t="s">
        <v>2688</v>
      </c>
      <c r="E1795" s="1113" t="s">
        <v>2689</v>
      </c>
      <c r="F1795" s="1106"/>
      <c r="G1795" s="1107"/>
      <c r="H1795" s="1115"/>
    </row>
    <row r="1796" spans="1:8" s="1109" customFormat="1" ht="14.25" x14ac:dyDescent="0.2">
      <c r="A1796" s="1112" t="s">
        <v>4209</v>
      </c>
      <c r="B1796" s="1104"/>
      <c r="C1796" s="1104"/>
      <c r="D1796" s="1112" t="s">
        <v>4210</v>
      </c>
      <c r="E1796" s="1112" t="s">
        <v>12</v>
      </c>
      <c r="F1796" s="1106"/>
      <c r="G1796" s="1107"/>
      <c r="H1796" s="1108"/>
    </row>
    <row r="1797" spans="1:8" s="1116" customFormat="1" ht="15" x14ac:dyDescent="0.25">
      <c r="A1797" s="1114"/>
      <c r="B1797" s="1113" t="s">
        <v>4211</v>
      </c>
      <c r="C1797" s="1114"/>
      <c r="D1797" s="1113" t="s">
        <v>4212</v>
      </c>
      <c r="E1797" s="1113" t="s">
        <v>12</v>
      </c>
      <c r="F1797" s="1106"/>
      <c r="G1797" s="1107"/>
      <c r="H1797" s="1115"/>
    </row>
    <row r="1798" spans="1:8" s="1116" customFormat="1" ht="15" x14ac:dyDescent="0.25">
      <c r="A1798" s="1114"/>
      <c r="B1798" s="1114"/>
      <c r="C1798" s="1113" t="s">
        <v>2684</v>
      </c>
      <c r="D1798" s="1113" t="s">
        <v>4213</v>
      </c>
      <c r="E1798" s="1113" t="s">
        <v>12</v>
      </c>
      <c r="F1798" s="1106"/>
      <c r="G1798" s="1107"/>
      <c r="H1798" s="1115"/>
    </row>
    <row r="1799" spans="1:8" s="1116" customFormat="1" ht="15" x14ac:dyDescent="0.25">
      <c r="A1799" s="1114"/>
      <c r="B1799" s="1114" t="s">
        <v>4214</v>
      </c>
      <c r="C1799" s="1113"/>
      <c r="D1799" s="1113" t="s">
        <v>4215</v>
      </c>
      <c r="E1799" s="1113" t="s">
        <v>12</v>
      </c>
      <c r="F1799" s="1150"/>
      <c r="G1799" s="1107"/>
      <c r="H1799" s="1115"/>
    </row>
    <row r="1800" spans="1:8" s="1116" customFormat="1" ht="15" x14ac:dyDescent="0.25">
      <c r="A1800" s="1114"/>
      <c r="B1800" s="1114"/>
      <c r="C1800" s="1113" t="s">
        <v>2684</v>
      </c>
      <c r="D1800" s="1113" t="s">
        <v>4216</v>
      </c>
      <c r="E1800" s="1113" t="s">
        <v>12</v>
      </c>
      <c r="F1800" s="1106"/>
      <c r="G1800" s="1107"/>
      <c r="H1800" s="1115"/>
    </row>
    <row r="1801" spans="1:8" s="1116" customFormat="1" ht="15" x14ac:dyDescent="0.25">
      <c r="A1801" s="1114"/>
      <c r="B1801" s="1152" t="s">
        <v>4217</v>
      </c>
      <c r="C1801" s="1152"/>
      <c r="D1801" s="1113" t="s">
        <v>4218</v>
      </c>
      <c r="E1801" s="1113" t="s">
        <v>12</v>
      </c>
      <c r="F1801" s="1106"/>
      <c r="G1801" s="1107"/>
      <c r="H1801" s="1115"/>
    </row>
    <row r="1802" spans="1:8" s="1116" customFormat="1" ht="15" x14ac:dyDescent="0.25">
      <c r="A1802" s="1114"/>
      <c r="B1802" s="1152"/>
      <c r="C1802" s="1113" t="s">
        <v>2684</v>
      </c>
      <c r="D1802" s="1113" t="s">
        <v>4219</v>
      </c>
      <c r="E1802" s="1113" t="s">
        <v>12</v>
      </c>
      <c r="F1802" s="1106"/>
      <c r="G1802" s="1107"/>
      <c r="H1802" s="1115"/>
    </row>
    <row r="1803" spans="1:8" s="1116" customFormat="1" ht="15" x14ac:dyDescent="0.25">
      <c r="A1803" s="1114"/>
      <c r="B1803" s="1152" t="s">
        <v>4220</v>
      </c>
      <c r="C1803" s="1152"/>
      <c r="D1803" s="1113" t="s">
        <v>4221</v>
      </c>
      <c r="E1803" s="1113" t="s">
        <v>12</v>
      </c>
      <c r="F1803" s="1106"/>
      <c r="G1803" s="1107"/>
      <c r="H1803" s="1115"/>
    </row>
    <row r="1804" spans="1:8" s="1116" customFormat="1" ht="15" x14ac:dyDescent="0.25">
      <c r="A1804" s="1114"/>
      <c r="B1804" s="1152"/>
      <c r="C1804" s="1113" t="s">
        <v>2684</v>
      </c>
      <c r="D1804" s="1113" t="s">
        <v>4222</v>
      </c>
      <c r="E1804" s="1113" t="s">
        <v>12</v>
      </c>
      <c r="F1804" s="1106"/>
      <c r="G1804" s="1107"/>
      <c r="H1804" s="1115"/>
    </row>
    <row r="1805" spans="1:8" s="1116" customFormat="1" ht="15" x14ac:dyDescent="0.25">
      <c r="A1805" s="1114"/>
      <c r="B1805" s="1152"/>
      <c r="C1805" s="1113"/>
      <c r="D1805" s="1113"/>
      <c r="E1805" s="1113"/>
      <c r="F1805" s="1106"/>
      <c r="G1805" s="1107"/>
      <c r="H1805" s="1115"/>
    </row>
    <row r="1806" spans="1:8" s="1116" customFormat="1" ht="15" x14ac:dyDescent="0.25">
      <c r="A1806" s="1113" t="s">
        <v>2686</v>
      </c>
      <c r="B1806" s="1113" t="s">
        <v>2687</v>
      </c>
      <c r="C1806" s="1113" t="s">
        <v>2686</v>
      </c>
      <c r="D1806" s="1113" t="s">
        <v>2688</v>
      </c>
      <c r="E1806" s="1113" t="s">
        <v>2689</v>
      </c>
      <c r="F1806" s="1106"/>
      <c r="G1806" s="1107"/>
      <c r="H1806" s="1115"/>
    </row>
    <row r="1807" spans="1:8" s="1109" customFormat="1" ht="14.25" x14ac:dyDescent="0.2">
      <c r="A1807" s="1112" t="s">
        <v>4223</v>
      </c>
      <c r="B1807" s="1104"/>
      <c r="C1807" s="1104"/>
      <c r="D1807" s="1112" t="s">
        <v>4224</v>
      </c>
      <c r="E1807" s="1112" t="s">
        <v>3066</v>
      </c>
      <c r="F1807" s="1106"/>
      <c r="G1807" s="1107"/>
      <c r="H1807" s="1108"/>
    </row>
    <row r="1808" spans="1:8" s="1116" customFormat="1" ht="15" x14ac:dyDescent="0.25">
      <c r="A1808" s="1114"/>
      <c r="B1808" s="1113" t="s">
        <v>4225</v>
      </c>
      <c r="C1808" s="1114"/>
      <c r="D1808" s="1113" t="s">
        <v>4226</v>
      </c>
      <c r="E1808" s="1113" t="s">
        <v>3066</v>
      </c>
      <c r="F1808" s="1106"/>
      <c r="G1808" s="1107"/>
      <c r="H1808" s="1115"/>
    </row>
    <row r="1809" spans="1:8" s="1116" customFormat="1" ht="15" x14ac:dyDescent="0.25">
      <c r="A1809" s="1114"/>
      <c r="B1809" s="1114"/>
      <c r="C1809" s="1113" t="s">
        <v>2721</v>
      </c>
      <c r="D1809" s="1113" t="s">
        <v>4227</v>
      </c>
      <c r="E1809" s="1113" t="s">
        <v>3066</v>
      </c>
      <c r="F1809" s="1106"/>
      <c r="G1809" s="1107"/>
      <c r="H1809" s="1115"/>
    </row>
    <row r="1810" spans="1:8" s="1116" customFormat="1" ht="15" x14ac:dyDescent="0.25">
      <c r="A1810" s="1114"/>
      <c r="B1810" s="1114"/>
      <c r="C1810" s="1113" t="s">
        <v>2712</v>
      </c>
      <c r="D1810" s="1113" t="s">
        <v>4228</v>
      </c>
      <c r="E1810" s="1113" t="s">
        <v>3066</v>
      </c>
      <c r="F1810" s="1106"/>
      <c r="G1810" s="1107"/>
      <c r="H1810" s="1115"/>
    </row>
    <row r="1811" spans="1:8" s="1116" customFormat="1" ht="15" x14ac:dyDescent="0.25">
      <c r="A1811" s="1114"/>
      <c r="B1811" s="1114"/>
      <c r="C1811" s="1113" t="s">
        <v>4229</v>
      </c>
      <c r="D1811" s="1113" t="s">
        <v>4230</v>
      </c>
      <c r="E1811" s="1113" t="s">
        <v>3066</v>
      </c>
      <c r="F1811" s="1106"/>
      <c r="G1811" s="1107"/>
      <c r="H1811" s="1115"/>
    </row>
    <row r="1812" spans="1:8" s="1116" customFormat="1" ht="15" x14ac:dyDescent="0.25">
      <c r="A1812" s="1114"/>
      <c r="B1812" s="1113" t="s">
        <v>4231</v>
      </c>
      <c r="C1812" s="1114"/>
      <c r="D1812" s="1113" t="s">
        <v>4232</v>
      </c>
      <c r="E1812" s="1113" t="s">
        <v>3066</v>
      </c>
      <c r="F1812" s="1106"/>
      <c r="G1812" s="1107"/>
      <c r="H1812" s="1115"/>
    </row>
    <row r="1813" spans="1:8" s="1116" customFormat="1" ht="15" x14ac:dyDescent="0.25">
      <c r="A1813" s="1114"/>
      <c r="B1813" s="1114"/>
      <c r="C1813" s="1113" t="s">
        <v>2684</v>
      </c>
      <c r="D1813" s="1113" t="s">
        <v>4233</v>
      </c>
      <c r="E1813" s="1113" t="s">
        <v>3066</v>
      </c>
      <c r="F1813" s="1106"/>
      <c r="G1813" s="1107"/>
      <c r="H1813" s="1115"/>
    </row>
    <row r="1814" spans="1:8" s="1116" customFormat="1" ht="15" x14ac:dyDescent="0.25">
      <c r="A1814" s="1114"/>
      <c r="B1814" s="1114"/>
      <c r="C1814" s="1113" t="s">
        <v>2721</v>
      </c>
      <c r="D1814" s="1113" t="s">
        <v>4234</v>
      </c>
      <c r="E1814" s="1113" t="s">
        <v>3066</v>
      </c>
      <c r="F1814" s="1106"/>
      <c r="G1814" s="1107"/>
      <c r="H1814" s="1115"/>
    </row>
    <row r="1815" spans="1:8" s="1116" customFormat="1" ht="15" x14ac:dyDescent="0.25">
      <c r="A1815" s="1114"/>
      <c r="B1815" s="1114"/>
      <c r="C1815" s="1113" t="s">
        <v>2712</v>
      </c>
      <c r="D1815" s="1113" t="s">
        <v>4235</v>
      </c>
      <c r="E1815" s="1113" t="s">
        <v>3066</v>
      </c>
      <c r="F1815" s="1106"/>
      <c r="G1815" s="1107"/>
      <c r="H1815" s="1115"/>
    </row>
    <row r="1816" spans="1:8" s="1116" customFormat="1" ht="15" x14ac:dyDescent="0.25">
      <c r="A1816" s="1114"/>
      <c r="B1816" s="1114"/>
      <c r="C1816" s="1113" t="s">
        <v>2903</v>
      </c>
      <c r="D1816" s="1113" t="s">
        <v>4236</v>
      </c>
      <c r="E1816" s="1113" t="s">
        <v>3066</v>
      </c>
      <c r="F1816" s="1106"/>
      <c r="G1816" s="1107"/>
      <c r="H1816" s="1115"/>
    </row>
    <row r="1817" spans="1:8" s="1116" customFormat="1" ht="15" x14ac:dyDescent="0.25">
      <c r="A1817" s="1114"/>
      <c r="B1817" s="1114"/>
      <c r="C1817" s="1113" t="s">
        <v>3021</v>
      </c>
      <c r="D1817" s="1113" t="s">
        <v>4237</v>
      </c>
      <c r="E1817" s="1113" t="s">
        <v>3066</v>
      </c>
      <c r="F1817" s="1106"/>
      <c r="G1817" s="1107"/>
      <c r="H1817" s="1115"/>
    </row>
    <row r="1818" spans="1:8" s="1116" customFormat="1" ht="15" x14ac:dyDescent="0.25">
      <c r="A1818" s="1114"/>
      <c r="B1818" s="1114"/>
      <c r="C1818" s="1113"/>
      <c r="D1818" s="1113"/>
      <c r="E1818" s="1113"/>
      <c r="F1818" s="1106"/>
      <c r="G1818" s="1107"/>
      <c r="H1818" s="1115"/>
    </row>
    <row r="1819" spans="1:8" s="1116" customFormat="1" ht="15" x14ac:dyDescent="0.25">
      <c r="A1819" s="1113" t="s">
        <v>2670</v>
      </c>
      <c r="B1819" s="1113"/>
      <c r="C1819" s="1113"/>
      <c r="D1819" s="1098" t="s">
        <v>2642</v>
      </c>
      <c r="E1819" s="1114">
        <v>33</v>
      </c>
      <c r="F1819" s="1106"/>
      <c r="G1819" s="1107"/>
      <c r="H1819" s="1115"/>
    </row>
    <row r="1820" spans="1:8" s="1116" customFormat="1" ht="15" x14ac:dyDescent="0.25">
      <c r="A1820" s="1113" t="s">
        <v>2671</v>
      </c>
      <c r="B1820" s="1113"/>
      <c r="C1820" s="1113"/>
      <c r="D1820" s="1112" t="s">
        <v>2655</v>
      </c>
      <c r="E1820" s="1114"/>
      <c r="F1820" s="1106"/>
      <c r="G1820" s="1107"/>
      <c r="H1820" s="1115"/>
    </row>
    <row r="1821" spans="1:8" s="1116" customFormat="1" ht="15" x14ac:dyDescent="0.25">
      <c r="A1821" s="1112" t="s">
        <v>2672</v>
      </c>
      <c r="B1821" s="1112" t="s">
        <v>2673</v>
      </c>
      <c r="C1821" s="1112" t="s">
        <v>2674</v>
      </c>
      <c r="D1821" s="1104"/>
      <c r="E1821" s="1114"/>
      <c r="F1821" s="1106"/>
      <c r="G1821" s="1107"/>
      <c r="H1821" s="1115"/>
    </row>
    <row r="1822" spans="1:8" s="1116" customFormat="1" ht="15" x14ac:dyDescent="0.25">
      <c r="A1822" s="1113" t="s">
        <v>2675</v>
      </c>
      <c r="B1822" s="1113" t="s">
        <v>2676</v>
      </c>
      <c r="C1822" s="1113" t="s">
        <v>2675</v>
      </c>
      <c r="D1822" s="1113" t="s">
        <v>2649</v>
      </c>
      <c r="E1822" s="1113" t="s">
        <v>2677</v>
      </c>
      <c r="F1822" s="1106"/>
      <c r="G1822" s="1107"/>
      <c r="H1822" s="1115"/>
    </row>
    <row r="1823" spans="1:8" s="1116" customFormat="1" ht="15" x14ac:dyDescent="0.25">
      <c r="A1823" s="1114"/>
      <c r="B1823" s="1113" t="s">
        <v>4238</v>
      </c>
      <c r="C1823" s="1114"/>
      <c r="D1823" s="1113" t="s">
        <v>4239</v>
      </c>
      <c r="E1823" s="1113" t="s">
        <v>3066</v>
      </c>
      <c r="F1823" s="1106"/>
      <c r="G1823" s="1107"/>
      <c r="H1823" s="1115"/>
    </row>
    <row r="1824" spans="1:8" s="1116" customFormat="1" ht="15" x14ac:dyDescent="0.25">
      <c r="A1824" s="1114"/>
      <c r="B1824" s="1114"/>
      <c r="C1824" s="1113" t="s">
        <v>2903</v>
      </c>
      <c r="D1824" s="1113" t="s">
        <v>4236</v>
      </c>
      <c r="E1824" s="1113" t="s">
        <v>3066</v>
      </c>
      <c r="F1824" s="1106"/>
      <c r="G1824" s="1107"/>
      <c r="H1824" s="1115"/>
    </row>
    <row r="1825" spans="1:8" s="1116" customFormat="1" ht="15" x14ac:dyDescent="0.25">
      <c r="A1825" s="1114"/>
      <c r="B1825" s="1114"/>
      <c r="C1825" s="1113" t="s">
        <v>2905</v>
      </c>
      <c r="D1825" s="1113" t="s">
        <v>4240</v>
      </c>
      <c r="E1825" s="1113" t="s">
        <v>3066</v>
      </c>
      <c r="F1825" s="1106"/>
      <c r="G1825" s="1107"/>
      <c r="H1825" s="1115"/>
    </row>
    <row r="1826" spans="1:8" s="1116" customFormat="1" ht="15" x14ac:dyDescent="0.25">
      <c r="A1826" s="1114"/>
      <c r="B1826" s="1114"/>
      <c r="C1826" s="1113" t="s">
        <v>3242</v>
      </c>
      <c r="D1826" s="1113" t="s">
        <v>2895</v>
      </c>
      <c r="E1826" s="1113" t="s">
        <v>3066</v>
      </c>
      <c r="F1826" s="1106"/>
      <c r="G1826" s="1107"/>
      <c r="H1826" s="1115"/>
    </row>
    <row r="1827" spans="1:8" s="1116" customFormat="1" ht="15" x14ac:dyDescent="0.25">
      <c r="A1827" s="1114"/>
      <c r="B1827" s="1114"/>
      <c r="C1827" s="1113" t="s">
        <v>2716</v>
      </c>
      <c r="D1827" s="1113" t="s">
        <v>4241</v>
      </c>
      <c r="E1827" s="1113" t="s">
        <v>3066</v>
      </c>
      <c r="F1827" s="1106"/>
      <c r="G1827" s="1107"/>
      <c r="H1827" s="1115"/>
    </row>
    <row r="1828" spans="1:8" s="1116" customFormat="1" ht="15" x14ac:dyDescent="0.25">
      <c r="A1828" s="1114"/>
      <c r="B1828" s="1114"/>
      <c r="C1828" s="1113" t="s">
        <v>3021</v>
      </c>
      <c r="D1828" s="1113" t="s">
        <v>4242</v>
      </c>
      <c r="E1828" s="1113" t="s">
        <v>3066</v>
      </c>
      <c r="F1828" s="1106"/>
      <c r="G1828" s="1107"/>
      <c r="H1828" s="1115"/>
    </row>
    <row r="1829" spans="1:8" s="1116" customFormat="1" ht="15" x14ac:dyDescent="0.25">
      <c r="A1829" s="1114"/>
      <c r="B1829" s="1114"/>
      <c r="C1829" s="1113" t="s">
        <v>4243</v>
      </c>
      <c r="D1829" s="1113" t="s">
        <v>4244</v>
      </c>
      <c r="E1829" s="1113" t="s">
        <v>3066</v>
      </c>
      <c r="F1829" s="1106"/>
      <c r="G1829" s="1107"/>
      <c r="H1829" s="1115"/>
    </row>
    <row r="1831" spans="1:8" s="1116" customFormat="1" ht="15" x14ac:dyDescent="0.25">
      <c r="A1831" s="1113" t="s">
        <v>2686</v>
      </c>
      <c r="B1831" s="1113" t="s">
        <v>2687</v>
      </c>
      <c r="C1831" s="1113" t="s">
        <v>2686</v>
      </c>
      <c r="D1831" s="1113" t="s">
        <v>2688</v>
      </c>
      <c r="E1831" s="1113" t="s">
        <v>2689</v>
      </c>
      <c r="F1831" s="1106"/>
      <c r="G1831" s="1107"/>
      <c r="H1831" s="1115"/>
    </row>
    <row r="1832" spans="1:8" s="1109" customFormat="1" ht="14.25" x14ac:dyDescent="0.2">
      <c r="A1832" s="1112" t="s">
        <v>4245</v>
      </c>
      <c r="B1832" s="1104"/>
      <c r="C1832" s="1104"/>
      <c r="D1832" s="1112" t="s">
        <v>4246</v>
      </c>
      <c r="E1832" s="1112" t="s">
        <v>12</v>
      </c>
      <c r="F1832" s="1106"/>
      <c r="G1832" s="1107"/>
      <c r="H1832" s="1108"/>
    </row>
    <row r="1833" spans="1:8" s="1116" customFormat="1" ht="15" x14ac:dyDescent="0.25">
      <c r="A1833" s="1114"/>
      <c r="B1833" s="1113" t="s">
        <v>4247</v>
      </c>
      <c r="C1833" s="1114"/>
      <c r="D1833" s="1113" t="s">
        <v>4248</v>
      </c>
      <c r="E1833" s="1113" t="s">
        <v>12</v>
      </c>
      <c r="F1833" s="1106"/>
      <c r="G1833" s="1107"/>
      <c r="H1833" s="1115"/>
    </row>
    <row r="1834" spans="1:8" s="1116" customFormat="1" ht="15" x14ac:dyDescent="0.25">
      <c r="A1834" s="1114"/>
      <c r="B1834" s="1114"/>
      <c r="C1834" s="1113" t="s">
        <v>2684</v>
      </c>
      <c r="D1834" s="1113" t="s">
        <v>4249</v>
      </c>
      <c r="E1834" s="1113" t="s">
        <v>12</v>
      </c>
      <c r="F1834" s="1106"/>
      <c r="G1834" s="1107"/>
      <c r="H1834" s="1115"/>
    </row>
    <row r="1835" spans="1:8" s="1116" customFormat="1" ht="15" x14ac:dyDescent="0.25">
      <c r="A1835" s="1114"/>
      <c r="B1835" s="1113" t="s">
        <v>4250</v>
      </c>
      <c r="C1835" s="1114"/>
      <c r="D1835" s="1113" t="s">
        <v>4251</v>
      </c>
      <c r="E1835" s="1113" t="s">
        <v>12</v>
      </c>
      <c r="F1835" s="1106"/>
      <c r="G1835" s="1107"/>
      <c r="H1835" s="1115"/>
    </row>
    <row r="1836" spans="1:8" s="1116" customFormat="1" ht="15" x14ac:dyDescent="0.25">
      <c r="A1836" s="1114"/>
      <c r="B1836" s="1114"/>
      <c r="C1836" s="1113" t="s">
        <v>2684</v>
      </c>
      <c r="D1836" s="1113" t="s">
        <v>4252</v>
      </c>
      <c r="E1836" s="1113" t="s">
        <v>12</v>
      </c>
      <c r="F1836" s="1106"/>
      <c r="G1836" s="1107"/>
      <c r="H1836" s="1115"/>
    </row>
    <row r="1837" spans="1:8" s="1116" customFormat="1" ht="15" x14ac:dyDescent="0.25">
      <c r="A1837" s="1114"/>
      <c r="B1837" s="1113" t="s">
        <v>4253</v>
      </c>
      <c r="C1837" s="1114"/>
      <c r="D1837" s="1113" t="s">
        <v>4254</v>
      </c>
      <c r="E1837" s="1113" t="s">
        <v>12</v>
      </c>
      <c r="F1837" s="1106"/>
      <c r="G1837" s="1107"/>
      <c r="H1837" s="1115"/>
    </row>
    <row r="1838" spans="1:8" s="1116" customFormat="1" ht="15" x14ac:dyDescent="0.25">
      <c r="A1838" s="1114"/>
      <c r="B1838" s="1114"/>
      <c r="C1838" s="1113" t="s">
        <v>2684</v>
      </c>
      <c r="D1838" s="1113" t="s">
        <v>4255</v>
      </c>
      <c r="E1838" s="1113" t="s">
        <v>12</v>
      </c>
      <c r="F1838" s="1106"/>
      <c r="G1838" s="1107"/>
      <c r="H1838" s="1115"/>
    </row>
    <row r="1839" spans="1:8" s="1116" customFormat="1" ht="15" x14ac:dyDescent="0.25">
      <c r="A1839" s="1114"/>
      <c r="B1839" s="1113" t="s">
        <v>4256</v>
      </c>
      <c r="C1839" s="1114"/>
      <c r="D1839" s="1113" t="s">
        <v>4257</v>
      </c>
      <c r="E1839" s="1113" t="s">
        <v>12</v>
      </c>
      <c r="F1839" s="1106"/>
      <c r="G1839" s="1107"/>
      <c r="H1839" s="1115"/>
    </row>
    <row r="1840" spans="1:8" s="1116" customFormat="1" ht="15" x14ac:dyDescent="0.25">
      <c r="A1840" s="1114"/>
      <c r="B1840" s="1114"/>
      <c r="C1840" s="1113" t="s">
        <v>2684</v>
      </c>
      <c r="D1840" s="1113" t="s">
        <v>4258</v>
      </c>
      <c r="E1840" s="1113" t="s">
        <v>12</v>
      </c>
      <c r="F1840" s="1106"/>
      <c r="G1840" s="1107"/>
      <c r="H1840" s="1115"/>
    </row>
    <row r="1841" spans="1:8" s="1116" customFormat="1" ht="15" x14ac:dyDescent="0.25">
      <c r="A1841" s="1114"/>
      <c r="B1841" s="1114"/>
      <c r="C1841" s="1113"/>
      <c r="D1841" s="1113"/>
      <c r="E1841" s="1113"/>
      <c r="F1841" s="1106"/>
      <c r="G1841" s="1107"/>
      <c r="H1841" s="1115"/>
    </row>
    <row r="1842" spans="1:8" s="1116" customFormat="1" ht="15" x14ac:dyDescent="0.25">
      <c r="A1842" s="1113" t="s">
        <v>2686</v>
      </c>
      <c r="B1842" s="1113" t="s">
        <v>2687</v>
      </c>
      <c r="C1842" s="1113" t="s">
        <v>2686</v>
      </c>
      <c r="D1842" s="1113" t="s">
        <v>2688</v>
      </c>
      <c r="E1842" s="1113" t="s">
        <v>2689</v>
      </c>
      <c r="F1842" s="1106"/>
      <c r="G1842" s="1107"/>
      <c r="H1842" s="1115"/>
    </row>
    <row r="1843" spans="1:8" s="1109" customFormat="1" ht="14.25" x14ac:dyDescent="0.2">
      <c r="A1843" s="1112" t="s">
        <v>4259</v>
      </c>
      <c r="B1843" s="1104"/>
      <c r="C1843" s="1104"/>
      <c r="D1843" s="1112" t="s">
        <v>4260</v>
      </c>
      <c r="E1843" s="1112" t="s">
        <v>3066</v>
      </c>
      <c r="F1843" s="1106"/>
      <c r="G1843" s="1107"/>
      <c r="H1843" s="1108"/>
    </row>
    <row r="1844" spans="1:8" s="1116" customFormat="1" ht="15" x14ac:dyDescent="0.25">
      <c r="A1844" s="1114"/>
      <c r="B1844" s="1113" t="s">
        <v>4261</v>
      </c>
      <c r="C1844" s="1114"/>
      <c r="D1844" s="1113" t="s">
        <v>4260</v>
      </c>
      <c r="E1844" s="1113" t="s">
        <v>3066</v>
      </c>
      <c r="F1844" s="1106"/>
      <c r="G1844" s="1107"/>
      <c r="H1844" s="1115"/>
    </row>
    <row r="1845" spans="1:8" s="1116" customFormat="1" ht="15" x14ac:dyDescent="0.25">
      <c r="A1845" s="1114"/>
      <c r="B1845" s="1114"/>
      <c r="C1845" s="1113" t="s">
        <v>2684</v>
      </c>
      <c r="D1845" s="1113" t="s">
        <v>4262</v>
      </c>
      <c r="E1845" s="1113" t="s">
        <v>3066</v>
      </c>
      <c r="F1845" s="1106"/>
      <c r="G1845" s="1107"/>
      <c r="H1845" s="1115"/>
    </row>
    <row r="1846" spans="1:8" s="1116" customFormat="1" ht="15" x14ac:dyDescent="0.25">
      <c r="A1846" s="1114"/>
      <c r="B1846" s="1114"/>
      <c r="C1846" s="1113"/>
      <c r="D1846" s="1113"/>
      <c r="E1846" s="1113"/>
      <c r="F1846" s="1106"/>
      <c r="G1846" s="1107"/>
      <c r="H1846" s="1115"/>
    </row>
    <row r="1847" spans="1:8" s="1116" customFormat="1" ht="15.75" thickBot="1" x14ac:dyDescent="0.3">
      <c r="A1847" s="1113" t="s">
        <v>2686</v>
      </c>
      <c r="B1847" s="1113" t="s">
        <v>2687</v>
      </c>
      <c r="C1847" s="1113" t="s">
        <v>2686</v>
      </c>
      <c r="D1847" s="1113" t="s">
        <v>2688</v>
      </c>
      <c r="E1847" s="1113" t="s">
        <v>2689</v>
      </c>
      <c r="F1847" s="1106"/>
      <c r="G1847" s="1107"/>
      <c r="H1847" s="1115"/>
    </row>
    <row r="1848" spans="1:8" s="1116" customFormat="1" ht="16.5" thickBot="1" x14ac:dyDescent="0.3">
      <c r="A1848" s="1117" t="s">
        <v>4263</v>
      </c>
      <c r="B1848" s="1118"/>
      <c r="C1848" s="1118" t="s">
        <v>4264</v>
      </c>
      <c r="D1848" s="1125"/>
      <c r="E1848" s="1126"/>
      <c r="F1848" s="1120"/>
      <c r="G1848" s="1121"/>
      <c r="H1848" s="1115"/>
    </row>
    <row r="1849" spans="1:8" s="1116" customFormat="1" ht="15" x14ac:dyDescent="0.25">
      <c r="A1849" s="1113"/>
      <c r="B1849" s="1113"/>
      <c r="C1849" s="1113"/>
      <c r="D1849" s="1113"/>
      <c r="E1849" s="1113"/>
      <c r="F1849" s="1106"/>
      <c r="G1849" s="1107"/>
      <c r="H1849" s="1115"/>
    </row>
    <row r="1850" spans="1:8" s="1109" customFormat="1" ht="14.25" x14ac:dyDescent="0.2">
      <c r="A1850" s="1112" t="s">
        <v>4265</v>
      </c>
      <c r="B1850" s="1104"/>
      <c r="C1850" s="1104"/>
      <c r="D1850" s="1112" t="s">
        <v>4266</v>
      </c>
      <c r="E1850" s="1112" t="s">
        <v>12</v>
      </c>
      <c r="F1850" s="1106"/>
      <c r="G1850" s="1107"/>
      <c r="H1850" s="1108"/>
    </row>
    <row r="1851" spans="1:8" s="1116" customFormat="1" ht="15" x14ac:dyDescent="0.25">
      <c r="A1851" s="1114"/>
      <c r="B1851" s="1113" t="s">
        <v>4267</v>
      </c>
      <c r="C1851" s="1114"/>
      <c r="D1851" s="1113" t="s">
        <v>4268</v>
      </c>
      <c r="E1851" s="1113" t="s">
        <v>12</v>
      </c>
      <c r="F1851" s="1106"/>
      <c r="G1851" s="1107"/>
      <c r="H1851" s="1115"/>
    </row>
    <row r="1852" spans="1:8" s="1116" customFormat="1" ht="15" x14ac:dyDescent="0.25">
      <c r="A1852" s="1114"/>
      <c r="B1852" s="1114"/>
      <c r="C1852" s="1113" t="s">
        <v>2684</v>
      </c>
      <c r="D1852" s="1113" t="s">
        <v>4269</v>
      </c>
      <c r="E1852" s="1113" t="s">
        <v>12</v>
      </c>
      <c r="F1852" s="1106"/>
      <c r="G1852" s="1107"/>
      <c r="H1852" s="1115"/>
    </row>
    <row r="1853" spans="1:8" s="1116" customFormat="1" ht="15" x14ac:dyDescent="0.25">
      <c r="A1853" s="1114"/>
      <c r="B1853" s="1114"/>
      <c r="C1853" s="1114"/>
      <c r="D1853" s="1114"/>
      <c r="E1853" s="1114"/>
      <c r="F1853" s="1106"/>
      <c r="G1853" s="1107"/>
      <c r="H1853" s="1115"/>
    </row>
    <row r="1854" spans="1:8" s="1116" customFormat="1" ht="15" x14ac:dyDescent="0.25">
      <c r="A1854" s="1113" t="s">
        <v>2686</v>
      </c>
      <c r="B1854" s="1113" t="s">
        <v>2687</v>
      </c>
      <c r="C1854" s="1113" t="s">
        <v>2686</v>
      </c>
      <c r="D1854" s="1113" t="s">
        <v>2688</v>
      </c>
      <c r="E1854" s="1113" t="s">
        <v>2689</v>
      </c>
      <c r="F1854" s="1106"/>
      <c r="G1854" s="1107"/>
      <c r="H1854" s="1115"/>
    </row>
    <row r="1855" spans="1:8" s="1109" customFormat="1" ht="14.25" x14ac:dyDescent="0.2">
      <c r="A1855" s="1112" t="s">
        <v>4270</v>
      </c>
      <c r="B1855" s="1104"/>
      <c r="C1855" s="1104"/>
      <c r="D1855" s="1112" t="s">
        <v>4271</v>
      </c>
      <c r="E1855" s="1112" t="s">
        <v>3066</v>
      </c>
      <c r="F1855" s="1106"/>
      <c r="G1855" s="1107"/>
      <c r="H1855" s="1108"/>
    </row>
    <row r="1856" spans="1:8" s="1116" customFormat="1" ht="15" x14ac:dyDescent="0.25">
      <c r="A1856" s="1114"/>
      <c r="B1856" s="1113" t="s">
        <v>4272</v>
      </c>
      <c r="C1856" s="1114"/>
      <c r="D1856" s="1113" t="s">
        <v>4273</v>
      </c>
      <c r="E1856" s="1113" t="s">
        <v>3066</v>
      </c>
      <c r="F1856" s="1106"/>
      <c r="G1856" s="1107"/>
      <c r="H1856" s="1115"/>
    </row>
    <row r="1857" spans="1:8" s="1116" customFormat="1" ht="15" x14ac:dyDescent="0.25">
      <c r="A1857" s="1114"/>
      <c r="B1857" s="1114"/>
      <c r="C1857" s="1113" t="s">
        <v>2684</v>
      </c>
      <c r="D1857" s="1113" t="s">
        <v>4274</v>
      </c>
      <c r="E1857" s="1113" t="s">
        <v>3066</v>
      </c>
      <c r="F1857" s="1106"/>
      <c r="G1857" s="1107"/>
      <c r="H1857" s="1115"/>
    </row>
    <row r="1858" spans="1:8" s="1116" customFormat="1" ht="15" x14ac:dyDescent="0.25">
      <c r="A1858" s="1114"/>
      <c r="B1858" s="1113" t="s">
        <v>4275</v>
      </c>
      <c r="C1858" s="1114"/>
      <c r="D1858" s="1113" t="s">
        <v>4276</v>
      </c>
      <c r="E1858" s="1113" t="s">
        <v>3066</v>
      </c>
      <c r="F1858" s="1106"/>
      <c r="G1858" s="1107"/>
      <c r="H1858" s="1115"/>
    </row>
    <row r="1859" spans="1:8" s="1116" customFormat="1" ht="15" x14ac:dyDescent="0.25">
      <c r="A1859" s="1114"/>
      <c r="B1859" s="1114"/>
      <c r="C1859" s="1113" t="s">
        <v>2684</v>
      </c>
      <c r="D1859" s="1113" t="s">
        <v>4277</v>
      </c>
      <c r="E1859" s="1113" t="s">
        <v>3066</v>
      </c>
      <c r="F1859" s="1106"/>
      <c r="G1859" s="1107"/>
      <c r="H1859" s="1115"/>
    </row>
    <row r="1860" spans="1:8" s="1116" customFormat="1" ht="15" x14ac:dyDescent="0.25">
      <c r="A1860" s="1114"/>
      <c r="B1860" s="1114" t="s">
        <v>4278</v>
      </c>
      <c r="C1860" s="1113"/>
      <c r="D1860" s="1113" t="s">
        <v>4279</v>
      </c>
      <c r="E1860" s="1113" t="s">
        <v>3066</v>
      </c>
      <c r="F1860" s="1106"/>
      <c r="G1860" s="1107"/>
      <c r="H1860" s="1115"/>
    </row>
    <row r="1861" spans="1:8" s="1116" customFormat="1" ht="15" x14ac:dyDescent="0.25">
      <c r="A1861" s="1114"/>
      <c r="B1861" s="1114"/>
      <c r="C1861" s="1113" t="s">
        <v>2684</v>
      </c>
      <c r="D1861" s="1113" t="s">
        <v>4280</v>
      </c>
      <c r="E1861" s="1113" t="s">
        <v>3066</v>
      </c>
      <c r="F1861" s="1106"/>
      <c r="G1861" s="1107"/>
      <c r="H1861" s="1115"/>
    </row>
    <row r="1862" spans="1:8" s="1116" customFormat="1" ht="15" x14ac:dyDescent="0.25">
      <c r="A1862" s="1114"/>
      <c r="B1862" s="1114"/>
      <c r="C1862" s="1113"/>
      <c r="D1862" s="1113"/>
      <c r="E1862" s="1113"/>
      <c r="F1862" s="1106"/>
      <c r="G1862" s="1107"/>
      <c r="H1862" s="1115"/>
    </row>
    <row r="1863" spans="1:8" s="1116" customFormat="1" ht="15" x14ac:dyDescent="0.25">
      <c r="A1863" s="1113" t="s">
        <v>2686</v>
      </c>
      <c r="B1863" s="1113" t="s">
        <v>2687</v>
      </c>
      <c r="C1863" s="1113" t="s">
        <v>2686</v>
      </c>
      <c r="D1863" s="1113" t="s">
        <v>2688</v>
      </c>
      <c r="E1863" s="1113" t="s">
        <v>2689</v>
      </c>
      <c r="F1863" s="1106"/>
      <c r="G1863" s="1107"/>
      <c r="H1863" s="1115"/>
    </row>
    <row r="1864" spans="1:8" s="1109" customFormat="1" ht="14.25" x14ac:dyDescent="0.2">
      <c r="A1864" s="1112" t="s">
        <v>4281</v>
      </c>
      <c r="B1864" s="1104"/>
      <c r="C1864" s="1104"/>
      <c r="D1864" s="1112" t="s">
        <v>4282</v>
      </c>
      <c r="E1864" s="1112" t="s">
        <v>12</v>
      </c>
      <c r="F1864" s="1106"/>
      <c r="G1864" s="1107"/>
      <c r="H1864" s="1108"/>
    </row>
    <row r="1865" spans="1:8" s="1116" customFormat="1" ht="15" x14ac:dyDescent="0.25">
      <c r="A1865" s="1114"/>
      <c r="B1865" s="1113" t="s">
        <v>4283</v>
      </c>
      <c r="C1865" s="1114"/>
      <c r="D1865" s="1113" t="s">
        <v>4284</v>
      </c>
      <c r="E1865" s="1113" t="s">
        <v>12</v>
      </c>
      <c r="F1865" s="1106"/>
      <c r="G1865" s="1107"/>
      <c r="H1865" s="1115"/>
    </row>
    <row r="1866" spans="1:8" s="1116" customFormat="1" ht="15" x14ac:dyDescent="0.25">
      <c r="A1866" s="1114"/>
      <c r="B1866" s="1114"/>
      <c r="C1866" s="1113" t="s">
        <v>2684</v>
      </c>
      <c r="D1866" s="1113" t="s">
        <v>4285</v>
      </c>
      <c r="E1866" s="1113" t="s">
        <v>12</v>
      </c>
      <c r="F1866" s="1106"/>
      <c r="G1866" s="1107"/>
      <c r="H1866" s="1115"/>
    </row>
    <row r="1867" spans="1:8" s="1116" customFormat="1" ht="15" x14ac:dyDescent="0.25">
      <c r="A1867" s="1114"/>
      <c r="B1867" s="1114"/>
      <c r="C1867" s="1113" t="s">
        <v>2721</v>
      </c>
      <c r="D1867" s="1113" t="s">
        <v>4286</v>
      </c>
      <c r="E1867" s="1113" t="s">
        <v>12</v>
      </c>
      <c r="F1867" s="1106"/>
      <c r="G1867" s="1107"/>
      <c r="H1867" s="1115"/>
    </row>
    <row r="1868" spans="1:8" s="1116" customFormat="1" ht="15" x14ac:dyDescent="0.25">
      <c r="A1868" s="1114"/>
      <c r="B1868" s="1114"/>
      <c r="C1868" s="1113" t="s">
        <v>2712</v>
      </c>
      <c r="D1868" s="1113" t="s">
        <v>4287</v>
      </c>
      <c r="E1868" s="1113" t="s">
        <v>12</v>
      </c>
      <c r="F1868" s="1106"/>
      <c r="G1868" s="1107"/>
      <c r="H1868" s="1115"/>
    </row>
    <row r="1869" spans="1:8" s="1116" customFormat="1" ht="15" x14ac:dyDescent="0.25">
      <c r="A1869" s="1114"/>
      <c r="B1869" s="1113" t="s">
        <v>4288</v>
      </c>
      <c r="C1869" s="1114"/>
      <c r="D1869" s="1113" t="s">
        <v>4289</v>
      </c>
      <c r="E1869" s="1113" t="s">
        <v>12</v>
      </c>
      <c r="F1869" s="1106"/>
      <c r="G1869" s="1107"/>
      <c r="H1869" s="1115"/>
    </row>
    <row r="1870" spans="1:8" s="1116" customFormat="1" ht="15" x14ac:dyDescent="0.25">
      <c r="A1870" s="1114"/>
      <c r="B1870" s="1114"/>
      <c r="C1870" s="1113" t="s">
        <v>2721</v>
      </c>
      <c r="D1870" s="1113" t="s">
        <v>4290</v>
      </c>
      <c r="E1870" s="1113" t="s">
        <v>12</v>
      </c>
      <c r="F1870" s="1106"/>
      <c r="G1870" s="1107"/>
      <c r="H1870" s="1115"/>
    </row>
    <row r="1871" spans="1:8" s="1116" customFormat="1" ht="15" x14ac:dyDescent="0.25">
      <c r="A1871" s="1114"/>
      <c r="B1871" s="1114"/>
      <c r="C1871" s="1113" t="s">
        <v>2712</v>
      </c>
      <c r="D1871" s="1113" t="s">
        <v>4291</v>
      </c>
      <c r="E1871" s="1113" t="s">
        <v>12</v>
      </c>
      <c r="F1871" s="1106"/>
      <c r="G1871" s="1107"/>
      <c r="H1871" s="1115"/>
    </row>
    <row r="1872" spans="1:8" s="1116" customFormat="1" ht="15" x14ac:dyDescent="0.25">
      <c r="A1872" s="1114"/>
      <c r="B1872" s="1114"/>
      <c r="C1872" s="1113" t="s">
        <v>3176</v>
      </c>
      <c r="D1872" s="1113" t="s">
        <v>4292</v>
      </c>
      <c r="E1872" s="1113" t="s">
        <v>12</v>
      </c>
      <c r="F1872" s="1106"/>
      <c r="G1872" s="1107"/>
      <c r="H1872" s="1115"/>
    </row>
    <row r="1873" spans="1:8" s="1116" customFormat="1" ht="15" x14ac:dyDescent="0.25">
      <c r="A1873" s="1114"/>
      <c r="B1873" s="1114"/>
      <c r="C1873" s="1113" t="s">
        <v>3234</v>
      </c>
      <c r="D1873" s="1113" t="s">
        <v>4293</v>
      </c>
      <c r="E1873" s="1113" t="s">
        <v>12</v>
      </c>
      <c r="F1873" s="1106"/>
      <c r="G1873" s="1107"/>
      <c r="H1873" s="1115"/>
    </row>
    <row r="1874" spans="1:8" s="1116" customFormat="1" ht="15" x14ac:dyDescent="0.25">
      <c r="A1874" s="1114"/>
      <c r="B1874" s="1114"/>
      <c r="C1874" s="1113" t="s">
        <v>3186</v>
      </c>
      <c r="D1874" s="1113" t="s">
        <v>4294</v>
      </c>
      <c r="E1874" s="1113" t="s">
        <v>12</v>
      </c>
      <c r="F1874" s="1106"/>
      <c r="G1874" s="1107"/>
      <c r="H1874" s="1115"/>
    </row>
    <row r="1877" spans="1:8" s="1116" customFormat="1" ht="15" x14ac:dyDescent="0.25">
      <c r="A1877" s="1113" t="s">
        <v>2670</v>
      </c>
      <c r="B1877" s="1113"/>
      <c r="C1877" s="1113"/>
      <c r="D1877" s="1098" t="s">
        <v>2642</v>
      </c>
      <c r="E1877" s="1114">
        <v>34</v>
      </c>
      <c r="F1877" s="1106"/>
      <c r="G1877" s="1107"/>
      <c r="H1877" s="1115"/>
    </row>
    <row r="1878" spans="1:8" s="1116" customFormat="1" ht="15" x14ac:dyDescent="0.25">
      <c r="A1878" s="1113" t="s">
        <v>2671</v>
      </c>
      <c r="B1878" s="1113"/>
      <c r="C1878" s="1113"/>
      <c r="D1878" s="1112" t="s">
        <v>2655</v>
      </c>
      <c r="E1878" s="1114"/>
      <c r="F1878" s="1106"/>
      <c r="G1878" s="1107"/>
      <c r="H1878" s="1115"/>
    </row>
    <row r="1879" spans="1:8" s="1116" customFormat="1" ht="15" x14ac:dyDescent="0.25">
      <c r="A1879" s="1112" t="s">
        <v>2672</v>
      </c>
      <c r="B1879" s="1112" t="s">
        <v>2673</v>
      </c>
      <c r="C1879" s="1112" t="s">
        <v>2674</v>
      </c>
      <c r="D1879" s="1104"/>
      <c r="E1879" s="1114"/>
      <c r="F1879" s="1106"/>
      <c r="G1879" s="1107"/>
      <c r="H1879" s="1115"/>
    </row>
    <row r="1880" spans="1:8" s="1116" customFormat="1" ht="15" x14ac:dyDescent="0.25">
      <c r="A1880" s="1113" t="s">
        <v>2675</v>
      </c>
      <c r="B1880" s="1113" t="s">
        <v>2676</v>
      </c>
      <c r="C1880" s="1113" t="s">
        <v>2675</v>
      </c>
      <c r="D1880" s="1113" t="s">
        <v>2649</v>
      </c>
      <c r="E1880" s="1113" t="s">
        <v>2677</v>
      </c>
      <c r="F1880" s="1106"/>
      <c r="G1880" s="1107"/>
      <c r="H1880" s="1115"/>
    </row>
    <row r="1881" spans="1:8" s="1116" customFormat="1" ht="15" x14ac:dyDescent="0.25">
      <c r="A1881" s="1114"/>
      <c r="B1881" s="1114"/>
      <c r="C1881" s="1113" t="s">
        <v>3980</v>
      </c>
      <c r="D1881" s="1113" t="s">
        <v>4295</v>
      </c>
      <c r="E1881" s="1113" t="s">
        <v>12</v>
      </c>
      <c r="F1881" s="1106"/>
      <c r="G1881" s="1107"/>
      <c r="H1881" s="1115"/>
    </row>
    <row r="1882" spans="1:8" s="1116" customFormat="1" ht="15" x14ac:dyDescent="0.25">
      <c r="A1882" s="1114"/>
      <c r="B1882" s="1114"/>
      <c r="C1882" s="1113" t="s">
        <v>3733</v>
      </c>
      <c r="D1882" s="1113" t="s">
        <v>4296</v>
      </c>
      <c r="E1882" s="1113" t="s">
        <v>12</v>
      </c>
      <c r="F1882" s="1106"/>
      <c r="G1882" s="1107"/>
      <c r="H1882" s="1115"/>
    </row>
    <row r="1883" spans="1:8" s="1116" customFormat="1" ht="15" x14ac:dyDescent="0.25">
      <c r="A1883" s="1114"/>
      <c r="B1883" s="1114"/>
      <c r="C1883" s="1113" t="s">
        <v>2903</v>
      </c>
      <c r="D1883" s="1113" t="s">
        <v>4297</v>
      </c>
      <c r="E1883" s="1113" t="s">
        <v>12</v>
      </c>
      <c r="F1883" s="1106"/>
      <c r="G1883" s="1107"/>
      <c r="H1883" s="1115"/>
    </row>
    <row r="1884" spans="1:8" s="1116" customFormat="1" ht="15" x14ac:dyDescent="0.25">
      <c r="A1884" s="1114"/>
      <c r="B1884" s="1113" t="s">
        <v>4298</v>
      </c>
      <c r="C1884" s="1114"/>
      <c r="D1884" s="1113" t="s">
        <v>4299</v>
      </c>
      <c r="E1884" s="1113" t="s">
        <v>12</v>
      </c>
      <c r="F1884" s="1106"/>
      <c r="G1884" s="1107"/>
      <c r="H1884" s="1115"/>
    </row>
    <row r="1885" spans="1:8" s="1116" customFormat="1" ht="15" x14ac:dyDescent="0.25">
      <c r="A1885" s="1114"/>
      <c r="B1885" s="1114"/>
      <c r="C1885" s="1113" t="s">
        <v>2684</v>
      </c>
      <c r="D1885" s="1113" t="s">
        <v>4300</v>
      </c>
      <c r="E1885" s="1113" t="s">
        <v>12</v>
      </c>
      <c r="F1885" s="1106"/>
      <c r="G1885" s="1107"/>
      <c r="H1885" s="1115"/>
    </row>
    <row r="1886" spans="1:8" s="1116" customFormat="1" ht="15" x14ac:dyDescent="0.25">
      <c r="A1886" s="1114"/>
      <c r="B1886" s="1114" t="s">
        <v>4301</v>
      </c>
      <c r="C1886" s="1113"/>
      <c r="D1886" s="1113" t="s">
        <v>4302</v>
      </c>
      <c r="E1886" s="1113" t="s">
        <v>12</v>
      </c>
      <c r="F1886" s="1106"/>
      <c r="G1886" s="1107"/>
      <c r="H1886" s="1115"/>
    </row>
    <row r="1887" spans="1:8" s="1116" customFormat="1" ht="15" x14ac:dyDescent="0.25">
      <c r="A1887" s="1114"/>
      <c r="B1887" s="1114"/>
      <c r="C1887" s="1113" t="s">
        <v>2684</v>
      </c>
      <c r="D1887" s="1113" t="s">
        <v>4303</v>
      </c>
      <c r="E1887" s="1113" t="s">
        <v>12</v>
      </c>
      <c r="F1887" s="1106"/>
      <c r="G1887" s="1107"/>
      <c r="H1887" s="1115"/>
    </row>
    <row r="1888" spans="1:8" s="1116" customFormat="1" ht="15" x14ac:dyDescent="0.25">
      <c r="A1888" s="1114"/>
      <c r="B1888" s="1114"/>
      <c r="C1888" s="1113"/>
      <c r="D1888" s="1113"/>
      <c r="E1888" s="1113"/>
      <c r="F1888" s="1106"/>
      <c r="G1888" s="1107"/>
      <c r="H1888" s="1115"/>
    </row>
    <row r="1889" spans="1:8" s="1116" customFormat="1" ht="15" x14ac:dyDescent="0.25">
      <c r="A1889" s="1113" t="s">
        <v>2686</v>
      </c>
      <c r="B1889" s="1113" t="s">
        <v>2687</v>
      </c>
      <c r="C1889" s="1113" t="s">
        <v>2686</v>
      </c>
      <c r="D1889" s="1113" t="s">
        <v>2688</v>
      </c>
      <c r="E1889" s="1113" t="s">
        <v>2689</v>
      </c>
      <c r="F1889" s="1106"/>
      <c r="G1889" s="1107"/>
      <c r="H1889" s="1115"/>
    </row>
    <row r="1890" spans="1:8" s="1109" customFormat="1" ht="14.25" x14ac:dyDescent="0.2">
      <c r="A1890" s="1112" t="s">
        <v>4304</v>
      </c>
      <c r="B1890" s="1104"/>
      <c r="C1890" s="1104"/>
      <c r="D1890" s="1112" t="s">
        <v>4305</v>
      </c>
      <c r="E1890" s="1112" t="s">
        <v>3066</v>
      </c>
      <c r="F1890" s="1106"/>
      <c r="G1890" s="1107"/>
      <c r="H1890" s="1108"/>
    </row>
    <row r="1891" spans="1:8" s="1116" customFormat="1" ht="15" x14ac:dyDescent="0.25">
      <c r="A1891" s="1113"/>
      <c r="B1891" s="1114" t="s">
        <v>4306</v>
      </c>
      <c r="C1891" s="1114"/>
      <c r="D1891" s="1113" t="s">
        <v>4307</v>
      </c>
      <c r="E1891" s="1113" t="s">
        <v>3066</v>
      </c>
      <c r="F1891" s="1106"/>
      <c r="G1891" s="1107"/>
      <c r="H1891" s="1115"/>
    </row>
    <row r="1892" spans="1:8" s="1116" customFormat="1" ht="15" x14ac:dyDescent="0.25">
      <c r="A1892" s="1113"/>
      <c r="B1892" s="1114"/>
      <c r="C1892" s="1113" t="s">
        <v>2684</v>
      </c>
      <c r="D1892" s="1113" t="s">
        <v>4308</v>
      </c>
      <c r="E1892" s="1113" t="s">
        <v>3066</v>
      </c>
      <c r="F1892" s="1106"/>
      <c r="G1892" s="1107"/>
      <c r="H1892" s="1115"/>
    </row>
    <row r="1893" spans="1:8" s="1116" customFormat="1" ht="15" x14ac:dyDescent="0.25">
      <c r="A1893" s="1113"/>
      <c r="B1893" s="1114" t="s">
        <v>4309</v>
      </c>
      <c r="C1893" s="1113"/>
      <c r="D1893" s="1113" t="s">
        <v>4310</v>
      </c>
      <c r="E1893" s="1113" t="s">
        <v>3066</v>
      </c>
      <c r="F1893" s="1106"/>
      <c r="G1893" s="1107"/>
      <c r="H1893" s="1115"/>
    </row>
    <row r="1894" spans="1:8" s="1116" customFormat="1" ht="15" x14ac:dyDescent="0.25">
      <c r="A1894" s="1113"/>
      <c r="B1894" s="1114"/>
      <c r="C1894" s="1113" t="s">
        <v>2684</v>
      </c>
      <c r="D1894" s="1113" t="s">
        <v>4311</v>
      </c>
      <c r="E1894" s="1113" t="s">
        <v>3066</v>
      </c>
      <c r="F1894" s="1106"/>
      <c r="G1894" s="1107"/>
      <c r="H1894" s="1115"/>
    </row>
    <row r="1895" spans="1:8" s="1116" customFormat="1" ht="15" x14ac:dyDescent="0.25">
      <c r="A1895" s="1113"/>
      <c r="B1895" s="1114" t="s">
        <v>4312</v>
      </c>
      <c r="C1895" s="1113"/>
      <c r="D1895" s="1113" t="s">
        <v>4313</v>
      </c>
      <c r="E1895" s="1113" t="s">
        <v>3066</v>
      </c>
      <c r="F1895" s="1106"/>
      <c r="G1895" s="1107"/>
      <c r="H1895" s="1115"/>
    </row>
    <row r="1896" spans="1:8" s="1116" customFormat="1" ht="15" x14ac:dyDescent="0.25">
      <c r="A1896" s="1113"/>
      <c r="B1896" s="1114"/>
      <c r="C1896" s="1113" t="s">
        <v>2684</v>
      </c>
      <c r="D1896" s="1113" t="s">
        <v>4314</v>
      </c>
      <c r="E1896" s="1113" t="s">
        <v>3066</v>
      </c>
      <c r="F1896" s="1106"/>
      <c r="G1896" s="1107"/>
      <c r="H1896" s="1115"/>
    </row>
    <row r="1897" spans="1:8" s="1116" customFormat="1" ht="15" x14ac:dyDescent="0.25">
      <c r="A1897" s="1114"/>
      <c r="B1897" s="1113" t="s">
        <v>4315</v>
      </c>
      <c r="C1897" s="1114"/>
      <c r="D1897" s="1113" t="s">
        <v>4316</v>
      </c>
      <c r="E1897" s="1113" t="s">
        <v>3066</v>
      </c>
      <c r="F1897" s="1106"/>
      <c r="G1897" s="1107"/>
      <c r="H1897" s="1115"/>
    </row>
    <row r="1898" spans="1:8" s="1116" customFormat="1" ht="15" x14ac:dyDescent="0.25">
      <c r="A1898" s="1114"/>
      <c r="B1898" s="1114"/>
      <c r="C1898" s="1113" t="s">
        <v>2684</v>
      </c>
      <c r="D1898" s="1113" t="s">
        <v>4317</v>
      </c>
      <c r="E1898" s="1113" t="s">
        <v>3066</v>
      </c>
      <c r="F1898" s="1106"/>
      <c r="G1898" s="1107"/>
      <c r="H1898" s="1115"/>
    </row>
    <row r="1899" spans="1:8" s="1116" customFormat="1" ht="15" x14ac:dyDescent="0.25">
      <c r="A1899" s="1114"/>
      <c r="B1899" s="1113" t="s">
        <v>4318</v>
      </c>
      <c r="C1899" s="1114"/>
      <c r="D1899" s="1113" t="s">
        <v>4319</v>
      </c>
      <c r="E1899" s="1113" t="s">
        <v>3066</v>
      </c>
      <c r="F1899" s="1106"/>
      <c r="G1899" s="1107"/>
      <c r="H1899" s="1115"/>
    </row>
    <row r="1900" spans="1:8" s="1116" customFormat="1" ht="15" x14ac:dyDescent="0.25">
      <c r="A1900" s="1114"/>
      <c r="B1900" s="1114"/>
      <c r="C1900" s="1113" t="s">
        <v>2684</v>
      </c>
      <c r="D1900" s="1113" t="s">
        <v>4320</v>
      </c>
      <c r="E1900" s="1113" t="s">
        <v>3066</v>
      </c>
      <c r="F1900" s="1106"/>
      <c r="G1900" s="1107"/>
      <c r="H1900" s="1115"/>
    </row>
    <row r="1901" spans="1:8" s="1116" customFormat="1" ht="15" x14ac:dyDescent="0.25">
      <c r="A1901" s="1114"/>
      <c r="B1901" s="1113" t="s">
        <v>4321</v>
      </c>
      <c r="C1901" s="1114"/>
      <c r="D1901" s="1113" t="s">
        <v>4322</v>
      </c>
      <c r="E1901" s="1113" t="s">
        <v>3066</v>
      </c>
      <c r="F1901" s="1106"/>
      <c r="G1901" s="1107"/>
      <c r="H1901" s="1115"/>
    </row>
    <row r="1902" spans="1:8" s="1116" customFormat="1" ht="15" x14ac:dyDescent="0.25">
      <c r="A1902" s="1114"/>
      <c r="B1902" s="1114"/>
      <c r="C1902" s="1113" t="s">
        <v>2721</v>
      </c>
      <c r="D1902" s="1113" t="s">
        <v>4323</v>
      </c>
      <c r="E1902" s="1113" t="s">
        <v>3066</v>
      </c>
      <c r="F1902" s="1106"/>
      <c r="G1902" s="1107"/>
      <c r="H1902" s="1115"/>
    </row>
    <row r="1903" spans="1:8" s="1116" customFormat="1" ht="15" x14ac:dyDescent="0.25">
      <c r="A1903" s="1114"/>
      <c r="B1903" s="1114" t="s">
        <v>4324</v>
      </c>
      <c r="C1903" s="1113"/>
      <c r="D1903" s="1113" t="s">
        <v>4325</v>
      </c>
      <c r="E1903" s="1113" t="s">
        <v>3066</v>
      </c>
      <c r="F1903" s="1106"/>
      <c r="G1903" s="1107"/>
      <c r="H1903" s="1115"/>
    </row>
    <row r="1904" spans="1:8" s="1116" customFormat="1" ht="15" x14ac:dyDescent="0.25">
      <c r="A1904" s="1114"/>
      <c r="B1904" s="1114"/>
      <c r="C1904" s="1113" t="s">
        <v>2684</v>
      </c>
      <c r="D1904" s="1114" t="s">
        <v>4326</v>
      </c>
      <c r="E1904" s="1114" t="s">
        <v>3066</v>
      </c>
      <c r="F1904" s="1106"/>
      <c r="G1904" s="1107"/>
      <c r="H1904" s="1115"/>
    </row>
    <row r="1905" spans="1:8" s="1116" customFormat="1" ht="15" x14ac:dyDescent="0.25">
      <c r="A1905" s="1114"/>
      <c r="B1905" s="1114" t="s">
        <v>4327</v>
      </c>
      <c r="C1905" s="1113"/>
      <c r="D1905" s="1114" t="s">
        <v>4328</v>
      </c>
      <c r="E1905" s="1114" t="s">
        <v>3066</v>
      </c>
      <c r="F1905" s="1106"/>
      <c r="G1905" s="1107"/>
      <c r="H1905" s="1115"/>
    </row>
    <row r="1906" spans="1:8" s="1116" customFormat="1" ht="15" x14ac:dyDescent="0.25">
      <c r="A1906" s="1114"/>
      <c r="B1906" s="1114"/>
      <c r="C1906" s="1113" t="s">
        <v>2684</v>
      </c>
      <c r="D1906" s="1114" t="s">
        <v>4329</v>
      </c>
      <c r="E1906" s="1114" t="s">
        <v>3066</v>
      </c>
      <c r="F1906" s="1106"/>
      <c r="G1906" s="1107"/>
      <c r="H1906" s="1115"/>
    </row>
    <row r="1907" spans="1:8" s="1116" customFormat="1" ht="15" x14ac:dyDescent="0.25">
      <c r="A1907" s="1114"/>
      <c r="B1907" s="1114"/>
      <c r="C1907" s="1113"/>
      <c r="D1907" s="1114"/>
      <c r="E1907" s="1114"/>
      <c r="F1907" s="1106"/>
      <c r="G1907" s="1107"/>
      <c r="H1907" s="1115"/>
    </row>
    <row r="1908" spans="1:8" s="1116" customFormat="1" ht="15.75" thickBot="1" x14ac:dyDescent="0.3">
      <c r="A1908" s="1113" t="s">
        <v>2686</v>
      </c>
      <c r="B1908" s="1113" t="s">
        <v>2687</v>
      </c>
      <c r="C1908" s="1113" t="s">
        <v>2686</v>
      </c>
      <c r="D1908" s="1113" t="s">
        <v>2688</v>
      </c>
      <c r="E1908" s="1113" t="s">
        <v>2689</v>
      </c>
      <c r="F1908" s="1106"/>
      <c r="G1908" s="1107"/>
      <c r="H1908" s="1115"/>
    </row>
    <row r="1909" spans="1:8" s="1116" customFormat="1" ht="16.5" thickBot="1" x14ac:dyDescent="0.3">
      <c r="A1909" s="1117" t="s">
        <v>4330</v>
      </c>
      <c r="B1909" s="1118"/>
      <c r="C1909" s="1118" t="s">
        <v>4331</v>
      </c>
      <c r="D1909" s="1125"/>
      <c r="E1909" s="1126"/>
      <c r="F1909" s="1120"/>
      <c r="G1909" s="1121"/>
      <c r="H1909" s="1115"/>
    </row>
    <row r="1910" spans="1:8" s="1116" customFormat="1" ht="15" x14ac:dyDescent="0.25">
      <c r="A1910" s="1113"/>
      <c r="B1910" s="1113"/>
      <c r="C1910" s="1113"/>
      <c r="D1910" s="1113"/>
      <c r="E1910" s="1113"/>
      <c r="F1910" s="1106"/>
      <c r="G1910" s="1107"/>
      <c r="H1910" s="1115"/>
    </row>
    <row r="1911" spans="1:8" s="1109" customFormat="1" ht="14.25" x14ac:dyDescent="0.2">
      <c r="A1911" s="1112" t="s">
        <v>4332</v>
      </c>
      <c r="B1911" s="1104"/>
      <c r="C1911" s="1104"/>
      <c r="D1911" s="1112" t="s">
        <v>4333</v>
      </c>
      <c r="E1911" s="1112" t="s">
        <v>12</v>
      </c>
      <c r="F1911" s="1106"/>
      <c r="G1911" s="1107"/>
      <c r="H1911" s="1108"/>
    </row>
    <row r="1912" spans="1:8" s="1116" customFormat="1" ht="15" x14ac:dyDescent="0.25">
      <c r="A1912" s="1114"/>
      <c r="B1912" s="1113" t="s">
        <v>4334</v>
      </c>
      <c r="C1912" s="1114"/>
      <c r="D1912" s="1113" t="s">
        <v>4333</v>
      </c>
      <c r="E1912" s="1113" t="s">
        <v>12</v>
      </c>
      <c r="F1912" s="1106"/>
      <c r="G1912" s="1107"/>
      <c r="H1912" s="1115"/>
    </row>
    <row r="1913" spans="1:8" s="1116" customFormat="1" ht="15" x14ac:dyDescent="0.25">
      <c r="A1913" s="1114"/>
      <c r="B1913" s="1114"/>
      <c r="C1913" s="1113" t="s">
        <v>2684</v>
      </c>
      <c r="D1913" s="1113" t="s">
        <v>4335</v>
      </c>
      <c r="E1913" s="1113" t="s">
        <v>12</v>
      </c>
      <c r="F1913" s="1106"/>
      <c r="G1913" s="1107"/>
      <c r="H1913" s="1115"/>
    </row>
    <row r="1914" spans="1:8" s="1116" customFormat="1" ht="15" x14ac:dyDescent="0.25">
      <c r="A1914" s="1114"/>
      <c r="B1914" s="1114"/>
      <c r="C1914" s="1113" t="s">
        <v>2721</v>
      </c>
      <c r="D1914" s="1113" t="s">
        <v>4336</v>
      </c>
      <c r="E1914" s="1113" t="s">
        <v>12</v>
      </c>
      <c r="F1914" s="1106"/>
      <c r="G1914" s="1107"/>
      <c r="H1914" s="1115"/>
    </row>
    <row r="1915" spans="1:8" s="1116" customFormat="1" ht="15" x14ac:dyDescent="0.25">
      <c r="A1915" s="1114"/>
      <c r="B1915" s="1114"/>
      <c r="C1915" s="1113" t="s">
        <v>2712</v>
      </c>
      <c r="D1915" s="1113" t="s">
        <v>4337</v>
      </c>
      <c r="E1915" s="1113"/>
      <c r="F1915" s="1106"/>
      <c r="G1915" s="1107"/>
      <c r="H1915" s="1115"/>
    </row>
    <row r="1916" spans="1:8" s="1116" customFormat="1" ht="15" x14ac:dyDescent="0.25">
      <c r="A1916" s="1114"/>
      <c r="B1916" s="1114"/>
      <c r="C1916" s="1113"/>
      <c r="D1916" s="1113"/>
      <c r="E1916" s="1113"/>
      <c r="F1916" s="1106"/>
      <c r="G1916" s="1107"/>
      <c r="H1916" s="1115"/>
    </row>
    <row r="1917" spans="1:8" s="1116" customFormat="1" ht="15" x14ac:dyDescent="0.25">
      <c r="A1917" s="1113" t="s">
        <v>2686</v>
      </c>
      <c r="B1917" s="1113" t="s">
        <v>2687</v>
      </c>
      <c r="C1917" s="1113" t="s">
        <v>2686</v>
      </c>
      <c r="D1917" s="1113" t="s">
        <v>2688</v>
      </c>
      <c r="E1917" s="1113" t="s">
        <v>2689</v>
      </c>
      <c r="F1917" s="1106"/>
      <c r="G1917" s="1107"/>
      <c r="H1917" s="1115"/>
    </row>
    <row r="1918" spans="1:8" s="1109" customFormat="1" ht="14.25" x14ac:dyDescent="0.2">
      <c r="A1918" s="1112" t="s">
        <v>4338</v>
      </c>
      <c r="B1918" s="1104"/>
      <c r="C1918" s="1104"/>
      <c r="D1918" s="1112" t="s">
        <v>4339</v>
      </c>
      <c r="E1918" s="1112" t="s">
        <v>3066</v>
      </c>
      <c r="F1918" s="1106"/>
      <c r="G1918" s="1107"/>
      <c r="H1918" s="1108"/>
    </row>
    <row r="1919" spans="1:8" s="1116" customFormat="1" ht="15" x14ac:dyDescent="0.25">
      <c r="A1919" s="1114"/>
      <c r="B1919" s="1113" t="s">
        <v>4340</v>
      </c>
      <c r="C1919" s="1114"/>
      <c r="D1919" s="1113" t="s">
        <v>4341</v>
      </c>
      <c r="E1919" s="1113" t="s">
        <v>3066</v>
      </c>
      <c r="F1919" s="1106"/>
      <c r="G1919" s="1107"/>
      <c r="H1919" s="1115"/>
    </row>
    <row r="1920" spans="1:8" s="1116" customFormat="1" ht="15" x14ac:dyDescent="0.25">
      <c r="A1920" s="1114"/>
      <c r="B1920" s="1114"/>
      <c r="C1920" s="1113" t="s">
        <v>2684</v>
      </c>
      <c r="D1920" s="1113" t="s">
        <v>4342</v>
      </c>
      <c r="E1920" s="1113" t="s">
        <v>3066</v>
      </c>
      <c r="F1920" s="1106"/>
      <c r="G1920" s="1107"/>
      <c r="H1920" s="1115"/>
    </row>
    <row r="1921" spans="1:8" s="1116" customFormat="1" ht="15" x14ac:dyDescent="0.25">
      <c r="A1921" s="1114"/>
      <c r="B1921" s="1114"/>
      <c r="C1921" s="1113" t="s">
        <v>2721</v>
      </c>
      <c r="D1921" s="1113" t="s">
        <v>4343</v>
      </c>
      <c r="E1921" s="1113" t="s">
        <v>3066</v>
      </c>
      <c r="F1921" s="1106"/>
      <c r="G1921" s="1107"/>
      <c r="H1921" s="1115"/>
    </row>
    <row r="1922" spans="1:8" s="1116" customFormat="1" ht="15" x14ac:dyDescent="0.25">
      <c r="A1922" s="1114"/>
      <c r="B1922" s="1114"/>
      <c r="C1922" s="1113" t="s">
        <v>2712</v>
      </c>
      <c r="D1922" s="1113" t="s">
        <v>4344</v>
      </c>
      <c r="E1922" s="1113" t="s">
        <v>3066</v>
      </c>
      <c r="F1922" s="1106"/>
      <c r="G1922" s="1107"/>
      <c r="H1922" s="1115"/>
    </row>
    <row r="1923" spans="1:8" s="1116" customFormat="1" ht="15" x14ac:dyDescent="0.25">
      <c r="A1923" s="1114"/>
      <c r="B1923" s="1114"/>
      <c r="C1923" s="1113" t="s">
        <v>3176</v>
      </c>
      <c r="D1923" s="1113" t="s">
        <v>4345</v>
      </c>
      <c r="E1923" s="1113" t="s">
        <v>3066</v>
      </c>
      <c r="F1923" s="1106"/>
      <c r="G1923" s="1107"/>
      <c r="H1923" s="1115"/>
    </row>
    <row r="1924" spans="1:8" s="1116" customFormat="1" ht="15" x14ac:dyDescent="0.25">
      <c r="A1924" s="1114"/>
      <c r="B1924" s="1114"/>
      <c r="C1924" s="1113" t="s">
        <v>3234</v>
      </c>
      <c r="D1924" s="1113" t="s">
        <v>4346</v>
      </c>
      <c r="E1924" s="1113" t="s">
        <v>3066</v>
      </c>
      <c r="F1924" s="1106"/>
      <c r="G1924" s="1107"/>
      <c r="H1924" s="1115"/>
    </row>
    <row r="1925" spans="1:8" s="1116" customFormat="1" ht="15" x14ac:dyDescent="0.25">
      <c r="A1925" s="1113"/>
      <c r="B1925" s="1113"/>
      <c r="C1925" s="1113" t="s">
        <v>3178</v>
      </c>
      <c r="D1925" s="1113" t="s">
        <v>4347</v>
      </c>
      <c r="E1925" s="1113" t="s">
        <v>3066</v>
      </c>
      <c r="F1925" s="1106"/>
      <c r="G1925" s="1107"/>
      <c r="H1925" s="1115"/>
    </row>
    <row r="1926" spans="1:8" s="1116" customFormat="1" ht="15" x14ac:dyDescent="0.25">
      <c r="A1926" s="1113"/>
      <c r="B1926" s="1113"/>
      <c r="C1926" s="1113" t="s">
        <v>3186</v>
      </c>
      <c r="D1926" s="1113" t="s">
        <v>4348</v>
      </c>
      <c r="E1926" s="1113" t="s">
        <v>3066</v>
      </c>
      <c r="F1926" s="1106"/>
      <c r="G1926" s="1107"/>
      <c r="H1926" s="1115"/>
    </row>
    <row r="1927" spans="1:8" s="1116" customFormat="1" ht="15" x14ac:dyDescent="0.25">
      <c r="A1927" s="1113"/>
      <c r="B1927" s="1113"/>
      <c r="C1927" s="1113" t="s">
        <v>3980</v>
      </c>
      <c r="D1927" s="1113" t="s">
        <v>4349</v>
      </c>
      <c r="E1927" s="1113" t="s">
        <v>3066</v>
      </c>
      <c r="F1927" s="1106"/>
      <c r="G1927" s="1107"/>
      <c r="H1927" s="1115"/>
    </row>
    <row r="1928" spans="1:8" s="1116" customFormat="1" ht="15" x14ac:dyDescent="0.25">
      <c r="A1928" s="1114"/>
      <c r="B1928" s="1114" t="s">
        <v>4350</v>
      </c>
      <c r="C1928" s="1113"/>
      <c r="D1928" s="1113" t="s">
        <v>4351</v>
      </c>
      <c r="E1928" s="1113" t="s">
        <v>3066</v>
      </c>
      <c r="F1928" s="1106"/>
      <c r="G1928" s="1107"/>
      <c r="H1928" s="1115"/>
    </row>
    <row r="1929" spans="1:8" s="1116" customFormat="1" ht="15" x14ac:dyDescent="0.25">
      <c r="A1929" s="1114"/>
      <c r="B1929" s="1114"/>
      <c r="C1929" s="1113" t="s">
        <v>2684</v>
      </c>
      <c r="D1929" s="1113" t="s">
        <v>4352</v>
      </c>
      <c r="E1929" s="1113" t="s">
        <v>3066</v>
      </c>
      <c r="F1929" s="1106"/>
      <c r="G1929" s="1107"/>
      <c r="H1929" s="1115"/>
    </row>
    <row r="1930" spans="1:8" s="1116" customFormat="1" ht="15" x14ac:dyDescent="0.25">
      <c r="A1930" s="1114"/>
      <c r="B1930" s="1113" t="s">
        <v>4353</v>
      </c>
      <c r="C1930" s="1114"/>
      <c r="D1930" s="1113" t="s">
        <v>4354</v>
      </c>
      <c r="E1930" s="1113" t="s">
        <v>3066</v>
      </c>
      <c r="F1930" s="1106"/>
      <c r="G1930" s="1107"/>
      <c r="H1930" s="1115"/>
    </row>
    <row r="1931" spans="1:8" s="1116" customFormat="1" ht="15" x14ac:dyDescent="0.25">
      <c r="A1931" s="1114"/>
      <c r="B1931" s="1114"/>
      <c r="C1931" s="1113" t="s">
        <v>2684</v>
      </c>
      <c r="D1931" s="1113" t="s">
        <v>4355</v>
      </c>
      <c r="E1931" s="1113" t="s">
        <v>3066</v>
      </c>
      <c r="F1931" s="1106"/>
      <c r="G1931" s="1107"/>
      <c r="H1931" s="1115"/>
    </row>
    <row r="1932" spans="1:8" s="1116" customFormat="1" ht="15" x14ac:dyDescent="0.25">
      <c r="A1932" s="1114"/>
      <c r="B1932" s="1114" t="s">
        <v>4356</v>
      </c>
      <c r="C1932" s="1113"/>
      <c r="D1932" s="1113" t="s">
        <v>4357</v>
      </c>
      <c r="E1932" s="1113" t="s">
        <v>3066</v>
      </c>
      <c r="F1932" s="1106"/>
      <c r="G1932" s="1107"/>
      <c r="H1932" s="1115"/>
    </row>
    <row r="1933" spans="1:8" s="1116" customFormat="1" ht="15" x14ac:dyDescent="0.25">
      <c r="A1933" s="1114"/>
      <c r="B1933" s="1114"/>
      <c r="C1933" s="1113" t="s">
        <v>2684</v>
      </c>
      <c r="D1933" s="1113" t="s">
        <v>4358</v>
      </c>
      <c r="E1933" s="1113" t="s">
        <v>3066</v>
      </c>
      <c r="F1933" s="1106"/>
      <c r="G1933" s="1107"/>
      <c r="H1933" s="1115"/>
    </row>
    <row r="1934" spans="1:8" s="1116" customFormat="1" ht="15" x14ac:dyDescent="0.25">
      <c r="A1934" s="1113"/>
      <c r="B1934" s="1113"/>
      <c r="C1934" s="1113"/>
      <c r="D1934" s="1113"/>
      <c r="E1934" s="1113"/>
      <c r="F1934" s="1106"/>
      <c r="G1934" s="1107"/>
      <c r="H1934" s="1115"/>
    </row>
    <row r="1935" spans="1:8" s="1116" customFormat="1" ht="15" x14ac:dyDescent="0.25">
      <c r="A1935" s="1113"/>
      <c r="B1935" s="1113"/>
      <c r="C1935" s="1113"/>
      <c r="D1935" s="1113"/>
      <c r="E1935" s="1113"/>
      <c r="F1935" s="1106"/>
      <c r="G1935" s="1107"/>
      <c r="H1935" s="1115"/>
    </row>
    <row r="1936" spans="1:8" s="1116" customFormat="1" ht="15" x14ac:dyDescent="0.25">
      <c r="A1936" s="1113" t="s">
        <v>2670</v>
      </c>
      <c r="B1936" s="1113"/>
      <c r="C1936" s="1113"/>
      <c r="D1936" s="1098" t="s">
        <v>2642</v>
      </c>
      <c r="E1936" s="1114">
        <v>35</v>
      </c>
      <c r="F1936" s="1106"/>
      <c r="G1936" s="1107"/>
      <c r="H1936" s="1115"/>
    </row>
    <row r="1937" spans="1:8" s="1116" customFormat="1" ht="15" x14ac:dyDescent="0.25">
      <c r="A1937" s="1113" t="s">
        <v>2671</v>
      </c>
      <c r="B1937" s="1113"/>
      <c r="C1937" s="1113"/>
      <c r="D1937" s="1112" t="s">
        <v>2655</v>
      </c>
      <c r="E1937" s="1114"/>
      <c r="F1937" s="1106"/>
      <c r="G1937" s="1107"/>
      <c r="H1937" s="1115"/>
    </row>
    <row r="1938" spans="1:8" s="1116" customFormat="1" ht="15" x14ac:dyDescent="0.25">
      <c r="A1938" s="1112" t="s">
        <v>2672</v>
      </c>
      <c r="B1938" s="1112" t="s">
        <v>2673</v>
      </c>
      <c r="C1938" s="1112" t="s">
        <v>2674</v>
      </c>
      <c r="D1938" s="1104"/>
      <c r="E1938" s="1114"/>
      <c r="F1938" s="1106"/>
      <c r="G1938" s="1107"/>
      <c r="H1938" s="1115"/>
    </row>
    <row r="1939" spans="1:8" s="1116" customFormat="1" ht="15" x14ac:dyDescent="0.25">
      <c r="A1939" s="1113" t="s">
        <v>2675</v>
      </c>
      <c r="B1939" s="1113" t="s">
        <v>2676</v>
      </c>
      <c r="C1939" s="1113" t="s">
        <v>2675</v>
      </c>
      <c r="D1939" s="1113" t="s">
        <v>2649</v>
      </c>
      <c r="E1939" s="1113" t="s">
        <v>2677</v>
      </c>
      <c r="F1939" s="1106"/>
      <c r="G1939" s="1107"/>
      <c r="H1939" s="1115"/>
    </row>
    <row r="1940" spans="1:8" s="1116" customFormat="1" ht="15" x14ac:dyDescent="0.25">
      <c r="A1940" s="1114"/>
      <c r="B1940" s="1114" t="s">
        <v>4359</v>
      </c>
      <c r="C1940" s="1113"/>
      <c r="D1940" s="1113" t="s">
        <v>4360</v>
      </c>
      <c r="E1940" s="1113" t="s">
        <v>3066</v>
      </c>
      <c r="F1940" s="1106"/>
      <c r="G1940" s="1107"/>
      <c r="H1940" s="1115"/>
    </row>
    <row r="1941" spans="1:8" s="1116" customFormat="1" ht="15" x14ac:dyDescent="0.25">
      <c r="A1941" s="1114"/>
      <c r="B1941" s="1114"/>
      <c r="C1941" s="1113" t="s">
        <v>2684</v>
      </c>
      <c r="D1941" s="1113" t="s">
        <v>4361</v>
      </c>
      <c r="E1941" s="1113" t="s">
        <v>3066</v>
      </c>
      <c r="F1941" s="1106"/>
      <c r="G1941" s="1107"/>
      <c r="H1941" s="1115"/>
    </row>
    <row r="1942" spans="1:8" s="1116" customFormat="1" ht="15" x14ac:dyDescent="0.25">
      <c r="A1942" s="1114"/>
      <c r="B1942" s="1114" t="s">
        <v>4362</v>
      </c>
      <c r="C1942" s="1113"/>
      <c r="D1942" s="1113" t="s">
        <v>4363</v>
      </c>
      <c r="E1942" s="1113" t="s">
        <v>3066</v>
      </c>
      <c r="F1942" s="1106"/>
      <c r="G1942" s="1107"/>
      <c r="H1942" s="1115"/>
    </row>
    <row r="1943" spans="1:8" s="1116" customFormat="1" ht="15" x14ac:dyDescent="0.25">
      <c r="A1943" s="1114"/>
      <c r="B1943" s="1114"/>
      <c r="C1943" s="1113" t="s">
        <v>2684</v>
      </c>
      <c r="D1943" s="1113" t="s">
        <v>4364</v>
      </c>
      <c r="E1943" s="1113" t="s">
        <v>3066</v>
      </c>
      <c r="F1943" s="1106"/>
      <c r="G1943" s="1107"/>
      <c r="H1943" s="1115"/>
    </row>
    <row r="1944" spans="1:8" s="1116" customFormat="1" ht="15" x14ac:dyDescent="0.25">
      <c r="A1944" s="1114"/>
      <c r="B1944" s="1114" t="s">
        <v>4365</v>
      </c>
      <c r="C1944" s="1113"/>
      <c r="D1944" s="1113" t="s">
        <v>4366</v>
      </c>
      <c r="E1944" s="1113" t="s">
        <v>3066</v>
      </c>
      <c r="F1944" s="1150"/>
      <c r="G1944" s="1107"/>
      <c r="H1944" s="1115"/>
    </row>
    <row r="1945" spans="1:8" s="1116" customFormat="1" ht="15" x14ac:dyDescent="0.25">
      <c r="A1945" s="1114"/>
      <c r="B1945" s="1114"/>
      <c r="C1945" s="1113" t="s">
        <v>2684</v>
      </c>
      <c r="D1945" s="1113" t="s">
        <v>4367</v>
      </c>
      <c r="E1945" s="1113" t="s">
        <v>3066</v>
      </c>
      <c r="F1945" s="1106"/>
      <c r="G1945" s="1107"/>
      <c r="H1945" s="1115"/>
    </row>
    <row r="1946" spans="1:8" s="1116" customFormat="1" ht="15" x14ac:dyDescent="0.25">
      <c r="A1946" s="1114"/>
      <c r="B1946" s="1114"/>
      <c r="C1946" s="1113"/>
      <c r="D1946" s="1113"/>
      <c r="E1946" s="1113"/>
      <c r="F1946" s="1106"/>
      <c r="G1946" s="1107"/>
      <c r="H1946" s="1115"/>
    </row>
    <row r="1947" spans="1:8" s="1116" customFormat="1" ht="15" x14ac:dyDescent="0.25">
      <c r="A1947" s="1113" t="s">
        <v>2686</v>
      </c>
      <c r="B1947" s="1113" t="s">
        <v>2687</v>
      </c>
      <c r="C1947" s="1113" t="s">
        <v>2686</v>
      </c>
      <c r="D1947" s="1113" t="s">
        <v>2688</v>
      </c>
      <c r="E1947" s="1113" t="s">
        <v>2689</v>
      </c>
      <c r="F1947" s="1106"/>
      <c r="G1947" s="1107"/>
      <c r="H1947" s="1115"/>
    </row>
    <row r="1948" spans="1:8" s="1109" customFormat="1" ht="14.25" x14ac:dyDescent="0.2">
      <c r="A1948" s="1112" t="s">
        <v>4368</v>
      </c>
      <c r="B1948" s="1104"/>
      <c r="C1948" s="1104"/>
      <c r="D1948" s="1112" t="s">
        <v>4369</v>
      </c>
      <c r="E1948" s="1112" t="s">
        <v>3066</v>
      </c>
      <c r="F1948" s="1106"/>
      <c r="G1948" s="1107"/>
      <c r="H1948" s="1108"/>
    </row>
    <row r="1949" spans="1:8" s="1116" customFormat="1" ht="15" x14ac:dyDescent="0.25">
      <c r="A1949" s="1114"/>
      <c r="B1949" s="1113" t="s">
        <v>4370</v>
      </c>
      <c r="C1949" s="1114"/>
      <c r="D1949" s="1113" t="s">
        <v>4371</v>
      </c>
      <c r="E1949" s="1113" t="s">
        <v>3066</v>
      </c>
      <c r="F1949" s="1106"/>
      <c r="G1949" s="1107"/>
      <c r="H1949" s="1115"/>
    </row>
    <row r="1950" spans="1:8" s="1116" customFormat="1" ht="15" x14ac:dyDescent="0.25">
      <c r="A1950" s="1114"/>
      <c r="B1950" s="1114"/>
      <c r="C1950" s="1113" t="s">
        <v>2684</v>
      </c>
      <c r="D1950" s="1113" t="s">
        <v>4342</v>
      </c>
      <c r="E1950" s="1113" t="s">
        <v>3066</v>
      </c>
      <c r="F1950" s="1106"/>
      <c r="G1950" s="1107"/>
      <c r="H1950" s="1115"/>
    </row>
    <row r="1951" spans="1:8" s="1116" customFormat="1" ht="15" x14ac:dyDescent="0.25">
      <c r="A1951" s="1114"/>
      <c r="B1951" s="1114"/>
      <c r="C1951" s="1113" t="s">
        <v>2721</v>
      </c>
      <c r="D1951" s="1113" t="s">
        <v>4372</v>
      </c>
      <c r="E1951" s="1113" t="s">
        <v>3066</v>
      </c>
      <c r="F1951" s="1106"/>
      <c r="G1951" s="1107"/>
      <c r="H1951" s="1115"/>
    </row>
    <row r="1952" spans="1:8" s="1116" customFormat="1" ht="15" x14ac:dyDescent="0.25">
      <c r="A1952" s="1114"/>
      <c r="B1952" s="1113" t="s">
        <v>4373</v>
      </c>
      <c r="C1952" s="1114"/>
      <c r="D1952" s="1113" t="s">
        <v>4374</v>
      </c>
      <c r="E1952" s="1113" t="s">
        <v>3066</v>
      </c>
      <c r="F1952" s="1106"/>
      <c r="G1952" s="1107"/>
      <c r="H1952" s="1115"/>
    </row>
    <row r="1953" spans="1:8" s="1116" customFormat="1" ht="15" x14ac:dyDescent="0.25">
      <c r="A1953" s="1114"/>
      <c r="B1953" s="1114"/>
      <c r="C1953" s="1113" t="s">
        <v>2684</v>
      </c>
      <c r="D1953" s="1113" t="s">
        <v>4235</v>
      </c>
      <c r="E1953" s="1113" t="s">
        <v>3066</v>
      </c>
      <c r="F1953" s="1106"/>
      <c r="G1953" s="1107"/>
      <c r="H1953" s="1115"/>
    </row>
    <row r="1954" spans="1:8" s="1116" customFormat="1" ht="15" x14ac:dyDescent="0.25">
      <c r="A1954" s="1114"/>
      <c r="B1954" s="1113" t="s">
        <v>4375</v>
      </c>
      <c r="C1954" s="1114"/>
      <c r="D1954" s="1113" t="s">
        <v>4376</v>
      </c>
      <c r="E1954" s="1113" t="s">
        <v>3066</v>
      </c>
      <c r="F1954" s="1106"/>
      <c r="G1954" s="1107"/>
      <c r="H1954" s="1115"/>
    </row>
    <row r="1955" spans="1:8" s="1116" customFormat="1" ht="15" x14ac:dyDescent="0.25">
      <c r="A1955" s="1114"/>
      <c r="B1955" s="1114"/>
      <c r="C1955" s="1113" t="s">
        <v>2684</v>
      </c>
      <c r="D1955" s="1113" t="s">
        <v>4377</v>
      </c>
      <c r="E1955" s="1113" t="s">
        <v>3066</v>
      </c>
      <c r="F1955" s="1106"/>
      <c r="G1955" s="1107"/>
      <c r="H1955" s="1115"/>
    </row>
    <row r="1956" spans="1:8" s="1116" customFormat="1" ht="15" x14ac:dyDescent="0.25">
      <c r="A1956" s="1114"/>
      <c r="B1956" s="1113" t="s">
        <v>4378</v>
      </c>
      <c r="C1956" s="1114"/>
      <c r="D1956" s="1113" t="s">
        <v>4379</v>
      </c>
      <c r="E1956" s="1113" t="s">
        <v>3066</v>
      </c>
      <c r="F1956" s="1106"/>
      <c r="G1956" s="1107"/>
      <c r="H1956" s="1115"/>
    </row>
    <row r="1957" spans="1:8" s="1116" customFormat="1" ht="15" x14ac:dyDescent="0.25">
      <c r="A1957" s="1114"/>
      <c r="B1957" s="1114"/>
      <c r="C1957" s="1113" t="s">
        <v>2684</v>
      </c>
      <c r="D1957" s="1113" t="s">
        <v>4380</v>
      </c>
      <c r="E1957" s="1113" t="s">
        <v>3066</v>
      </c>
      <c r="F1957" s="1106"/>
      <c r="G1957" s="1107"/>
      <c r="H1957" s="1115"/>
    </row>
    <row r="1958" spans="1:8" s="1116" customFormat="1" ht="15" x14ac:dyDescent="0.25">
      <c r="A1958" s="1114"/>
      <c r="B1958" s="1113" t="s">
        <v>4381</v>
      </c>
      <c r="C1958" s="1114"/>
      <c r="D1958" s="1113" t="s">
        <v>4382</v>
      </c>
      <c r="E1958" s="1113" t="s">
        <v>3066</v>
      </c>
      <c r="F1958" s="1106"/>
      <c r="G1958" s="1107"/>
      <c r="H1958" s="1115"/>
    </row>
    <row r="1959" spans="1:8" s="1116" customFormat="1" ht="15" x14ac:dyDescent="0.25">
      <c r="A1959" s="1114"/>
      <c r="B1959" s="1114"/>
      <c r="C1959" s="1113" t="s">
        <v>2684</v>
      </c>
      <c r="D1959" s="1113" t="s">
        <v>4383</v>
      </c>
      <c r="E1959" s="1113" t="s">
        <v>3066</v>
      </c>
      <c r="F1959" s="1106"/>
      <c r="G1959" s="1107"/>
      <c r="H1959" s="1115"/>
    </row>
    <row r="1960" spans="1:8" s="1116" customFormat="1" ht="15" x14ac:dyDescent="0.25">
      <c r="A1960" s="1114"/>
      <c r="B1960" s="1114"/>
      <c r="C1960" s="1113" t="s">
        <v>2721</v>
      </c>
      <c r="D1960" s="1113" t="s">
        <v>4384</v>
      </c>
      <c r="E1960" s="1113" t="s">
        <v>3066</v>
      </c>
      <c r="F1960" s="1106"/>
      <c r="G1960" s="1107"/>
      <c r="H1960" s="1115"/>
    </row>
    <row r="1961" spans="1:8" s="1116" customFormat="1" ht="15" x14ac:dyDescent="0.25">
      <c r="A1961" s="1114"/>
      <c r="B1961" s="1114"/>
      <c r="C1961" s="1113"/>
      <c r="D1961" s="1113"/>
      <c r="E1961" s="1113"/>
      <c r="F1961" s="1106"/>
      <c r="G1961" s="1107"/>
      <c r="H1961" s="1115"/>
    </row>
    <row r="1962" spans="1:8" s="1116" customFormat="1" ht="15" x14ac:dyDescent="0.25">
      <c r="A1962" s="1113" t="s">
        <v>2686</v>
      </c>
      <c r="B1962" s="1113" t="s">
        <v>2687</v>
      </c>
      <c r="C1962" s="1113" t="s">
        <v>2686</v>
      </c>
      <c r="D1962" s="1113" t="s">
        <v>2688</v>
      </c>
      <c r="E1962" s="1113" t="s">
        <v>2689</v>
      </c>
      <c r="F1962" s="1106"/>
      <c r="G1962" s="1107"/>
      <c r="H1962" s="1115"/>
    </row>
    <row r="1963" spans="1:8" s="1109" customFormat="1" ht="14.25" x14ac:dyDescent="0.2">
      <c r="A1963" s="1112" t="s">
        <v>4385</v>
      </c>
      <c r="B1963" s="1104"/>
      <c r="C1963" s="1104"/>
      <c r="D1963" s="1112" t="s">
        <v>4386</v>
      </c>
      <c r="E1963" s="1112" t="s">
        <v>12</v>
      </c>
      <c r="F1963" s="1106"/>
      <c r="G1963" s="1107"/>
      <c r="H1963" s="1108"/>
    </row>
    <row r="1964" spans="1:8" s="1116" customFormat="1" ht="15" x14ac:dyDescent="0.25">
      <c r="A1964" s="1114"/>
      <c r="B1964" s="1113" t="s">
        <v>4387</v>
      </c>
      <c r="C1964" s="1114"/>
      <c r="D1964" s="1113" t="s">
        <v>4388</v>
      </c>
      <c r="E1964" s="1113" t="s">
        <v>12</v>
      </c>
      <c r="F1964" s="1106"/>
      <c r="G1964" s="1107"/>
      <c r="H1964" s="1115"/>
    </row>
    <row r="1965" spans="1:8" s="1116" customFormat="1" ht="15" x14ac:dyDescent="0.25">
      <c r="A1965" s="1114"/>
      <c r="B1965" s="1114"/>
      <c r="C1965" s="1113" t="s">
        <v>2684</v>
      </c>
      <c r="D1965" s="1113" t="s">
        <v>4389</v>
      </c>
      <c r="E1965" s="1113" t="s">
        <v>12</v>
      </c>
      <c r="F1965" s="1106"/>
      <c r="G1965" s="1107"/>
      <c r="H1965" s="1115"/>
    </row>
    <row r="1966" spans="1:8" s="1116" customFormat="1" ht="15" x14ac:dyDescent="0.25">
      <c r="A1966" s="1114"/>
      <c r="B1966" s="1114"/>
      <c r="C1966" s="1113" t="s">
        <v>2721</v>
      </c>
      <c r="D1966" s="1113" t="s">
        <v>4390</v>
      </c>
      <c r="E1966" s="1113" t="s">
        <v>12</v>
      </c>
      <c r="F1966" s="1106"/>
      <c r="G1966" s="1107"/>
      <c r="H1966" s="1115"/>
    </row>
    <row r="1967" spans="1:8" s="1116" customFormat="1" ht="15" x14ac:dyDescent="0.25">
      <c r="A1967" s="1114"/>
      <c r="B1967" s="1114"/>
      <c r="C1967" s="1113" t="s">
        <v>2712</v>
      </c>
      <c r="D1967" s="1113" t="s">
        <v>4391</v>
      </c>
      <c r="E1967" s="1113" t="s">
        <v>12</v>
      </c>
      <c r="F1967" s="1106"/>
      <c r="G1967" s="1107"/>
      <c r="H1967" s="1115"/>
    </row>
    <row r="1968" spans="1:8" s="1116" customFormat="1" ht="15" x14ac:dyDescent="0.25">
      <c r="A1968" s="1114"/>
      <c r="B1968" s="1113" t="s">
        <v>4392</v>
      </c>
      <c r="C1968" s="1114"/>
      <c r="D1968" s="1113" t="s">
        <v>4393</v>
      </c>
      <c r="E1968" s="1113" t="s">
        <v>12</v>
      </c>
      <c r="F1968" s="1106"/>
      <c r="G1968" s="1107"/>
      <c r="H1968" s="1115"/>
    </row>
    <row r="1969" spans="1:8" s="1116" customFormat="1" ht="15" x14ac:dyDescent="0.25">
      <c r="A1969" s="1114"/>
      <c r="B1969" s="1114"/>
      <c r="C1969" s="1113" t="s">
        <v>2684</v>
      </c>
      <c r="D1969" s="1113" t="s">
        <v>4235</v>
      </c>
      <c r="E1969" s="1113" t="s">
        <v>12</v>
      </c>
      <c r="F1969" s="1106"/>
      <c r="G1969" s="1107"/>
      <c r="H1969" s="1115"/>
    </row>
    <row r="1970" spans="1:8" s="1116" customFormat="1" ht="15" x14ac:dyDescent="0.25">
      <c r="A1970" s="1114"/>
      <c r="B1970" s="1113" t="s">
        <v>4394</v>
      </c>
      <c r="C1970" s="1114"/>
      <c r="D1970" s="1113" t="s">
        <v>4395</v>
      </c>
      <c r="E1970" s="1113" t="s">
        <v>12</v>
      </c>
      <c r="F1970" s="1106"/>
      <c r="G1970" s="1107"/>
      <c r="H1970" s="1115"/>
    </row>
    <row r="1971" spans="1:8" s="1116" customFormat="1" ht="15" x14ac:dyDescent="0.25">
      <c r="A1971" s="1114"/>
      <c r="B1971" s="1114"/>
      <c r="C1971" s="1113" t="s">
        <v>2684</v>
      </c>
      <c r="D1971" s="1113" t="s">
        <v>4377</v>
      </c>
      <c r="E1971" s="1113" t="s">
        <v>12</v>
      </c>
      <c r="F1971" s="1106"/>
      <c r="G1971" s="1107"/>
      <c r="H1971" s="1115"/>
    </row>
    <row r="1972" spans="1:8" s="1116" customFormat="1" ht="15" x14ac:dyDescent="0.25">
      <c r="A1972" s="1114"/>
      <c r="B1972" s="1114" t="s">
        <v>4396</v>
      </c>
      <c r="C1972" s="1113"/>
      <c r="D1972" s="1113" t="s">
        <v>4397</v>
      </c>
      <c r="E1972" s="1113" t="s">
        <v>12</v>
      </c>
      <c r="F1972" s="1106"/>
      <c r="G1972" s="1107"/>
      <c r="H1972" s="1115"/>
    </row>
    <row r="1973" spans="1:8" s="1116" customFormat="1" ht="15" x14ac:dyDescent="0.25">
      <c r="A1973" s="1114"/>
      <c r="B1973" s="1114"/>
      <c r="C1973" s="1113" t="s">
        <v>2684</v>
      </c>
      <c r="D1973" s="1113" t="s">
        <v>4398</v>
      </c>
      <c r="E1973" s="1113" t="s">
        <v>12</v>
      </c>
      <c r="F1973" s="1106"/>
      <c r="G1973" s="1107"/>
      <c r="H1973" s="1115"/>
    </row>
    <row r="1974" spans="1:8" s="1116" customFormat="1" ht="15" x14ac:dyDescent="0.25">
      <c r="A1974" s="1113"/>
      <c r="B1974" s="1113" t="s">
        <v>4399</v>
      </c>
      <c r="C1974" s="1113"/>
      <c r="D1974" s="1113" t="s">
        <v>4400</v>
      </c>
      <c r="E1974" s="1113" t="s">
        <v>12</v>
      </c>
      <c r="F1974" s="1106"/>
      <c r="G1974" s="1107"/>
      <c r="H1974" s="1115"/>
    </row>
    <row r="1975" spans="1:8" s="1116" customFormat="1" ht="15" x14ac:dyDescent="0.25">
      <c r="A1975" s="1113"/>
      <c r="B1975" s="1113"/>
      <c r="C1975" s="1113" t="s">
        <v>2684</v>
      </c>
      <c r="D1975" s="1113" t="s">
        <v>4401</v>
      </c>
      <c r="E1975" s="1113" t="s">
        <v>12</v>
      </c>
      <c r="F1975" s="1106"/>
      <c r="G1975" s="1107"/>
      <c r="H1975" s="1115"/>
    </row>
    <row r="1976" spans="1:8" s="1116" customFormat="1" ht="15" x14ac:dyDescent="0.25">
      <c r="A1976" s="1113"/>
      <c r="B1976" s="1113" t="s">
        <v>4402</v>
      </c>
      <c r="C1976" s="1113"/>
      <c r="D1976" s="1113" t="s">
        <v>4403</v>
      </c>
      <c r="E1976" s="1113" t="s">
        <v>12</v>
      </c>
      <c r="F1976" s="1106"/>
      <c r="G1976" s="1107"/>
      <c r="H1976" s="1115"/>
    </row>
    <row r="1977" spans="1:8" s="1116" customFormat="1" ht="15" x14ac:dyDescent="0.25">
      <c r="A1977" s="1113"/>
      <c r="B1977" s="1113"/>
      <c r="C1977" s="1113" t="s">
        <v>2684</v>
      </c>
      <c r="D1977" s="1113" t="s">
        <v>4404</v>
      </c>
      <c r="E1977" s="1113" t="s">
        <v>12</v>
      </c>
      <c r="F1977" s="1106"/>
      <c r="G1977" s="1107"/>
      <c r="H1977" s="1115"/>
    </row>
    <row r="1978" spans="1:8" s="1116" customFormat="1" ht="15" x14ac:dyDescent="0.25">
      <c r="A1978" s="1113"/>
      <c r="B1978" s="1114" t="s">
        <v>4405</v>
      </c>
      <c r="C1978" s="1113"/>
      <c r="D1978" s="1113" t="s">
        <v>4406</v>
      </c>
      <c r="E1978" s="1113" t="s">
        <v>12</v>
      </c>
      <c r="F1978" s="1106"/>
      <c r="G1978" s="1107"/>
      <c r="H1978" s="1115"/>
    </row>
    <row r="1979" spans="1:8" s="1116" customFormat="1" ht="15" x14ac:dyDescent="0.25">
      <c r="A1979" s="1113"/>
      <c r="B1979" s="1114"/>
      <c r="C1979" s="1113" t="s">
        <v>2684</v>
      </c>
      <c r="D1979" s="1113" t="s">
        <v>4407</v>
      </c>
      <c r="E1979" s="1113" t="s">
        <v>12</v>
      </c>
      <c r="F1979" s="1106"/>
      <c r="G1979" s="1107"/>
      <c r="H1979" s="1115"/>
    </row>
    <row r="1980" spans="1:8" s="1116" customFormat="1" ht="15" x14ac:dyDescent="0.25">
      <c r="A1980" s="1113"/>
      <c r="B1980" s="1114"/>
      <c r="C1980" s="1113"/>
      <c r="D1980" s="1113"/>
      <c r="E1980" s="1113"/>
      <c r="F1980" s="1106"/>
      <c r="G1980" s="1107"/>
      <c r="H1980" s="1115"/>
    </row>
    <row r="1981" spans="1:8" s="1116" customFormat="1" ht="15" x14ac:dyDescent="0.25">
      <c r="A1981" s="1113" t="s">
        <v>2686</v>
      </c>
      <c r="B1981" s="1113" t="s">
        <v>2687</v>
      </c>
      <c r="C1981" s="1113" t="s">
        <v>2686</v>
      </c>
      <c r="D1981" s="1113" t="s">
        <v>2688</v>
      </c>
      <c r="E1981" s="1113" t="s">
        <v>2689</v>
      </c>
      <c r="F1981" s="1106"/>
      <c r="G1981" s="1107"/>
      <c r="H1981" s="1115"/>
    </row>
    <row r="1982" spans="1:8" s="1109" customFormat="1" ht="14.25" x14ac:dyDescent="0.2">
      <c r="A1982" s="1112" t="s">
        <v>4408</v>
      </c>
      <c r="B1982" s="1104"/>
      <c r="C1982" s="1104"/>
      <c r="D1982" s="1112" t="s">
        <v>4409</v>
      </c>
      <c r="E1982" s="1112" t="s">
        <v>12</v>
      </c>
      <c r="F1982" s="1106"/>
      <c r="G1982" s="1107"/>
      <c r="H1982" s="1108"/>
    </row>
    <row r="1983" spans="1:8" s="1116" customFormat="1" ht="15" x14ac:dyDescent="0.25">
      <c r="A1983" s="1114"/>
      <c r="B1983" s="1113" t="s">
        <v>4410</v>
      </c>
      <c r="C1983" s="1114"/>
      <c r="D1983" s="1113" t="s">
        <v>4409</v>
      </c>
      <c r="E1983" s="1113" t="s">
        <v>12</v>
      </c>
      <c r="F1983" s="1106"/>
      <c r="G1983" s="1107"/>
      <c r="H1983" s="1115"/>
    </row>
    <row r="1984" spans="1:8" s="1116" customFormat="1" ht="15" x14ac:dyDescent="0.25">
      <c r="A1984" s="1114"/>
      <c r="B1984" s="1114"/>
      <c r="C1984" s="1113" t="s">
        <v>2684</v>
      </c>
      <c r="D1984" s="1113" t="s">
        <v>4411</v>
      </c>
      <c r="E1984" s="1113" t="s">
        <v>12</v>
      </c>
      <c r="F1984" s="1106"/>
      <c r="G1984" s="1107"/>
      <c r="H1984" s="1115"/>
    </row>
    <row r="1985" spans="1:8" s="1116" customFormat="1" ht="15" x14ac:dyDescent="0.25">
      <c r="A1985" s="1113"/>
      <c r="B1985" s="1113"/>
      <c r="C1985" s="1113" t="s">
        <v>2721</v>
      </c>
      <c r="D1985" s="1113" t="s">
        <v>4412</v>
      </c>
      <c r="E1985" s="1113" t="s">
        <v>12</v>
      </c>
      <c r="F1985" s="1106"/>
      <c r="G1985" s="1107"/>
      <c r="H1985" s="1115"/>
    </row>
    <row r="1986" spans="1:8" s="1116" customFormat="1" ht="15" x14ac:dyDescent="0.25">
      <c r="A1986" s="1113"/>
      <c r="B1986" s="1113" t="s">
        <v>4413</v>
      </c>
      <c r="C1986" s="1113"/>
      <c r="D1986" s="1113" t="s">
        <v>4414</v>
      </c>
      <c r="E1986" s="1113" t="s">
        <v>12</v>
      </c>
      <c r="F1986" s="1106"/>
      <c r="G1986" s="1107"/>
      <c r="H1986" s="1115"/>
    </row>
    <row r="1987" spans="1:8" s="1116" customFormat="1" ht="15" x14ac:dyDescent="0.25">
      <c r="A1987" s="1113"/>
      <c r="B1987" s="1113"/>
      <c r="C1987" s="1113" t="s">
        <v>2684</v>
      </c>
      <c r="D1987" s="1113" t="s">
        <v>4415</v>
      </c>
      <c r="E1987" s="1113" t="s">
        <v>12</v>
      </c>
      <c r="F1987" s="1106"/>
      <c r="G1987" s="1107"/>
      <c r="H1987" s="1115"/>
    </row>
    <row r="1988" spans="1:8" s="1116" customFormat="1" ht="15" x14ac:dyDescent="0.25">
      <c r="A1988" s="1113"/>
      <c r="B1988" s="1113" t="s">
        <v>4416</v>
      </c>
      <c r="C1988" s="1113"/>
      <c r="D1988" s="1113"/>
      <c r="E1988" s="1113" t="s">
        <v>12</v>
      </c>
      <c r="F1988" s="1106"/>
      <c r="G1988" s="1107"/>
      <c r="H1988" s="1115"/>
    </row>
    <row r="1989" spans="1:8" s="1116" customFormat="1" ht="15" x14ac:dyDescent="0.25">
      <c r="A1989" s="1113"/>
      <c r="B1989" s="1113"/>
      <c r="C1989" s="1113" t="s">
        <v>2684</v>
      </c>
      <c r="D1989" s="1113" t="s">
        <v>4417</v>
      </c>
      <c r="E1989" s="1113" t="s">
        <v>12</v>
      </c>
      <c r="F1989" s="1106"/>
      <c r="G1989" s="1107"/>
      <c r="H1989" s="1115"/>
    </row>
    <row r="1990" spans="1:8" s="1116" customFormat="1" ht="15" x14ac:dyDescent="0.25">
      <c r="A1990" s="1114"/>
      <c r="B1990" s="1113" t="s">
        <v>4418</v>
      </c>
      <c r="C1990" s="1114"/>
      <c r="D1990" s="1113" t="s">
        <v>4419</v>
      </c>
      <c r="E1990" s="1113" t="s">
        <v>12</v>
      </c>
      <c r="F1990" s="1106"/>
      <c r="G1990" s="1107"/>
      <c r="H1990" s="1115"/>
    </row>
    <row r="1991" spans="1:8" s="1116" customFormat="1" ht="15" x14ac:dyDescent="0.25">
      <c r="A1991" s="1114"/>
      <c r="B1991" s="1114"/>
      <c r="C1991" s="1113" t="s">
        <v>2721</v>
      </c>
      <c r="D1991" s="1113" t="s">
        <v>4420</v>
      </c>
      <c r="E1991" s="1113" t="s">
        <v>12</v>
      </c>
      <c r="F1991" s="1106"/>
      <c r="G1991" s="1107"/>
      <c r="H1991" s="1115"/>
    </row>
    <row r="1992" spans="1:8" s="1116" customFormat="1" ht="15" x14ac:dyDescent="0.25">
      <c r="A1992" s="1114"/>
      <c r="B1992" s="1114"/>
      <c r="C1992" s="1113" t="s">
        <v>2712</v>
      </c>
      <c r="D1992" s="1113" t="s">
        <v>4421</v>
      </c>
      <c r="E1992" s="1113" t="s">
        <v>12</v>
      </c>
      <c r="F1992" s="1106"/>
      <c r="G1992" s="1107"/>
      <c r="H1992" s="1115"/>
    </row>
    <row r="1993" spans="1:8" s="1116" customFormat="1" ht="15" x14ac:dyDescent="0.25">
      <c r="A1993" s="1114"/>
      <c r="B1993" s="1113" t="s">
        <v>4422</v>
      </c>
      <c r="C1993" s="1114"/>
      <c r="D1993" s="1113" t="s">
        <v>4423</v>
      </c>
      <c r="E1993" s="1113" t="s">
        <v>12</v>
      </c>
      <c r="F1993" s="1106"/>
      <c r="G1993" s="1107"/>
      <c r="H1993" s="1115"/>
    </row>
    <row r="1994" spans="1:8" s="1116" customFormat="1" ht="15" x14ac:dyDescent="0.25">
      <c r="A1994" s="1114"/>
      <c r="B1994" s="1114"/>
      <c r="C1994" s="1113" t="s">
        <v>2684</v>
      </c>
      <c r="D1994" s="1113" t="s">
        <v>4424</v>
      </c>
      <c r="E1994" s="1113" t="s">
        <v>12</v>
      </c>
      <c r="F1994" s="1106"/>
      <c r="G1994" s="1107"/>
      <c r="H1994" s="1115"/>
    </row>
    <row r="1995" spans="1:8" s="1116" customFormat="1" ht="15" x14ac:dyDescent="0.25">
      <c r="A1995" s="1114"/>
      <c r="B1995" s="1113" t="s">
        <v>4425</v>
      </c>
      <c r="C1995" s="1114"/>
      <c r="D1995" s="1113" t="s">
        <v>4426</v>
      </c>
      <c r="E1995" s="1113" t="s">
        <v>12</v>
      </c>
      <c r="F1995" s="1106"/>
      <c r="G1995" s="1107"/>
      <c r="H1995" s="1115"/>
    </row>
    <row r="1996" spans="1:8" s="1116" customFormat="1" ht="15" x14ac:dyDescent="0.25">
      <c r="A1996" s="1114"/>
      <c r="B1996" s="1114"/>
      <c r="C1996" s="1113" t="s">
        <v>2684</v>
      </c>
      <c r="D1996" s="1113" t="s">
        <v>4427</v>
      </c>
      <c r="E1996" s="1113" t="s">
        <v>12</v>
      </c>
      <c r="F1996" s="1106"/>
      <c r="G1996" s="1107"/>
      <c r="H1996" s="1115"/>
    </row>
    <row r="1997" spans="1:8" s="1116" customFormat="1" ht="15" x14ac:dyDescent="0.25">
      <c r="A1997" s="1113"/>
      <c r="B1997" s="1113"/>
      <c r="C1997" s="1113"/>
      <c r="D1997" s="1113"/>
      <c r="E1997" s="1113"/>
      <c r="F1997" s="1106"/>
      <c r="G1997" s="1107"/>
      <c r="H1997" s="1115"/>
    </row>
    <row r="1998" spans="1:8" s="1116" customFormat="1" ht="15" x14ac:dyDescent="0.25">
      <c r="A1998" s="1113" t="s">
        <v>2670</v>
      </c>
      <c r="B1998" s="1113"/>
      <c r="C1998" s="1113"/>
      <c r="D1998" s="1098" t="s">
        <v>2642</v>
      </c>
      <c r="E1998" s="1114">
        <v>36</v>
      </c>
      <c r="F1998" s="1106"/>
      <c r="G1998" s="1107"/>
      <c r="H1998" s="1115"/>
    </row>
    <row r="1999" spans="1:8" s="1116" customFormat="1" ht="15" x14ac:dyDescent="0.25">
      <c r="A1999" s="1113" t="s">
        <v>2671</v>
      </c>
      <c r="B1999" s="1113"/>
      <c r="C1999" s="1113"/>
      <c r="D1999" s="1112" t="s">
        <v>2655</v>
      </c>
      <c r="E1999" s="1114"/>
      <c r="F1999" s="1106"/>
      <c r="G1999" s="1107"/>
      <c r="H1999" s="1115"/>
    </row>
    <row r="2000" spans="1:8" s="1116" customFormat="1" ht="15" x14ac:dyDescent="0.25">
      <c r="A2000" s="1112" t="s">
        <v>2672</v>
      </c>
      <c r="B2000" s="1112" t="s">
        <v>2673</v>
      </c>
      <c r="C2000" s="1112" t="s">
        <v>2674</v>
      </c>
      <c r="D2000" s="1104"/>
      <c r="E2000" s="1114"/>
      <c r="F2000" s="1106"/>
      <c r="G2000" s="1107"/>
      <c r="H2000" s="1115"/>
    </row>
    <row r="2001" spans="1:8" s="1116" customFormat="1" ht="15" x14ac:dyDescent="0.25">
      <c r="A2001" s="1113" t="s">
        <v>2675</v>
      </c>
      <c r="B2001" s="1113" t="s">
        <v>2676</v>
      </c>
      <c r="C2001" s="1113" t="s">
        <v>2675</v>
      </c>
      <c r="D2001" s="1113" t="s">
        <v>2649</v>
      </c>
      <c r="E2001" s="1113" t="s">
        <v>2677</v>
      </c>
      <c r="F2001" s="1106"/>
      <c r="G2001" s="1107"/>
      <c r="H2001" s="1115"/>
    </row>
    <row r="2002" spans="1:8" s="1109" customFormat="1" ht="14.25" x14ac:dyDescent="0.2">
      <c r="A2002" s="1112" t="s">
        <v>4428</v>
      </c>
      <c r="B2002" s="1104"/>
      <c r="C2002" s="1104"/>
      <c r="D2002" s="1112" t="s">
        <v>4429</v>
      </c>
      <c r="E2002" s="1112" t="s">
        <v>3066</v>
      </c>
      <c r="F2002" s="1106"/>
      <c r="G2002" s="1107"/>
      <c r="H2002" s="1108"/>
    </row>
    <row r="2003" spans="1:8" s="1116" customFormat="1" ht="15" x14ac:dyDescent="0.25">
      <c r="A2003" s="1114"/>
      <c r="B2003" s="1113" t="s">
        <v>4430</v>
      </c>
      <c r="C2003" s="1114"/>
      <c r="D2003" s="1113" t="s">
        <v>3150</v>
      </c>
      <c r="E2003" s="1113" t="s">
        <v>3066</v>
      </c>
      <c r="F2003" s="1106"/>
      <c r="G2003" s="1107"/>
      <c r="H2003" s="1115"/>
    </row>
    <row r="2004" spans="1:8" s="1116" customFormat="1" ht="15" x14ac:dyDescent="0.25">
      <c r="A2004" s="1114"/>
      <c r="B2004" s="1114"/>
      <c r="C2004" s="1113" t="s">
        <v>2684</v>
      </c>
      <c r="D2004" s="1113" t="s">
        <v>4431</v>
      </c>
      <c r="E2004" s="1113" t="s">
        <v>3066</v>
      </c>
      <c r="F2004" s="1106"/>
      <c r="G2004" s="1107"/>
      <c r="H2004" s="1115"/>
    </row>
    <row r="2005" spans="1:8" s="1116" customFormat="1" ht="15" x14ac:dyDescent="0.25">
      <c r="A2005" s="1114"/>
      <c r="B2005" s="1113" t="s">
        <v>4432</v>
      </c>
      <c r="C2005" s="1114"/>
      <c r="D2005" s="1113" t="s">
        <v>4433</v>
      </c>
      <c r="E2005" s="1113" t="s">
        <v>3066</v>
      </c>
      <c r="F2005" s="1106"/>
      <c r="G2005" s="1107"/>
      <c r="H2005" s="1115"/>
    </row>
    <row r="2006" spans="1:8" s="1116" customFormat="1" ht="15" x14ac:dyDescent="0.25">
      <c r="A2006" s="1114"/>
      <c r="B2006" s="1114"/>
      <c r="C2006" s="1113" t="s">
        <v>2684</v>
      </c>
      <c r="D2006" s="1113" t="s">
        <v>4434</v>
      </c>
      <c r="E2006" s="1113" t="s">
        <v>3066</v>
      </c>
      <c r="F2006" s="1106"/>
      <c r="G2006" s="1107"/>
      <c r="H2006" s="1115"/>
    </row>
    <row r="2007" spans="1:8" s="1116" customFormat="1" ht="15" x14ac:dyDescent="0.25">
      <c r="A2007" s="1114"/>
      <c r="B2007" s="1114"/>
      <c r="C2007" s="1113" t="s">
        <v>2712</v>
      </c>
      <c r="D2007" s="1113" t="s">
        <v>4435</v>
      </c>
      <c r="E2007" s="1113" t="s">
        <v>3066</v>
      </c>
      <c r="F2007" s="1106"/>
      <c r="G2007" s="1107"/>
      <c r="H2007" s="1115"/>
    </row>
    <row r="2008" spans="1:8" s="1116" customFormat="1" ht="15" x14ac:dyDescent="0.25">
      <c r="A2008" s="1114"/>
      <c r="B2008" s="1114"/>
      <c r="C2008" s="1113" t="s">
        <v>2905</v>
      </c>
      <c r="D2008" s="1113" t="s">
        <v>4436</v>
      </c>
      <c r="E2008" s="1113" t="s">
        <v>3066</v>
      </c>
      <c r="F2008" s="1106"/>
      <c r="G2008" s="1107"/>
      <c r="H2008" s="1115"/>
    </row>
    <row r="2009" spans="1:8" s="1116" customFormat="1" ht="15" x14ac:dyDescent="0.25">
      <c r="A2009" s="1114"/>
      <c r="B2009" s="1114"/>
      <c r="C2009" s="1113" t="s">
        <v>2907</v>
      </c>
      <c r="D2009" s="1113" t="s">
        <v>4437</v>
      </c>
      <c r="E2009" s="1113" t="s">
        <v>3066</v>
      </c>
      <c r="F2009" s="1106"/>
      <c r="G2009" s="1107"/>
      <c r="H2009" s="1115"/>
    </row>
    <row r="2010" spans="1:8" s="1116" customFormat="1" ht="15" x14ac:dyDescent="0.25">
      <c r="A2010" s="1114"/>
      <c r="B2010" s="1114"/>
      <c r="C2010" s="1113" t="s">
        <v>2680</v>
      </c>
      <c r="D2010" s="1113" t="s">
        <v>4438</v>
      </c>
      <c r="E2010" s="1113" t="s">
        <v>3066</v>
      </c>
      <c r="F2010" s="1106"/>
      <c r="G2010" s="1107"/>
      <c r="H2010" s="1115"/>
    </row>
    <row r="2011" spans="1:8" s="1116" customFormat="1" ht="15" x14ac:dyDescent="0.25">
      <c r="A2011" s="1114"/>
      <c r="B2011" s="1114"/>
      <c r="C2011" s="1113" t="s">
        <v>2690</v>
      </c>
      <c r="D2011" s="1113" t="s">
        <v>4439</v>
      </c>
      <c r="E2011" s="1113" t="s">
        <v>3066</v>
      </c>
      <c r="F2011" s="1106"/>
      <c r="G2011" s="1107"/>
      <c r="H2011" s="1115"/>
    </row>
    <row r="2012" spans="1:8" s="1116" customFormat="1" ht="15" x14ac:dyDescent="0.25">
      <c r="A2012" s="1114"/>
      <c r="B2012" s="1114"/>
      <c r="C2012" s="1113" t="s">
        <v>2694</v>
      </c>
      <c r="D2012" s="1113" t="s">
        <v>4440</v>
      </c>
      <c r="E2012" s="1113" t="s">
        <v>3066</v>
      </c>
      <c r="F2012" s="1106"/>
      <c r="G2012" s="1107"/>
      <c r="H2012" s="1115"/>
    </row>
    <row r="2013" spans="1:8" s="1116" customFormat="1" ht="15" x14ac:dyDescent="0.25">
      <c r="A2013" s="1114"/>
      <c r="B2013" s="1114"/>
      <c r="C2013" s="1113" t="s">
        <v>2698</v>
      </c>
      <c r="D2013" s="1113" t="s">
        <v>4441</v>
      </c>
      <c r="E2013" s="1113" t="s">
        <v>3066</v>
      </c>
      <c r="F2013" s="1106"/>
      <c r="G2013" s="1107"/>
      <c r="H2013" s="1115"/>
    </row>
    <row r="2014" spans="1:8" s="1116" customFormat="1" ht="15" x14ac:dyDescent="0.25">
      <c r="A2014" s="1114"/>
      <c r="B2014" s="1114"/>
      <c r="C2014" s="1113" t="s">
        <v>4442</v>
      </c>
      <c r="D2014" s="1113" t="s">
        <v>4443</v>
      </c>
      <c r="E2014" s="1113" t="s">
        <v>3066</v>
      </c>
      <c r="F2014" s="1106"/>
      <c r="G2014" s="1107"/>
      <c r="H2014" s="1115"/>
    </row>
    <row r="2015" spans="1:8" s="1116" customFormat="1" ht="15" x14ac:dyDescent="0.25">
      <c r="A2015" s="1114"/>
      <c r="B2015" s="1114"/>
      <c r="C2015" s="1113" t="s">
        <v>2927</v>
      </c>
      <c r="D2015" s="1113" t="s">
        <v>4444</v>
      </c>
      <c r="E2015" s="1113" t="s">
        <v>3066</v>
      </c>
      <c r="F2015" s="1106"/>
      <c r="G2015" s="1107"/>
      <c r="H2015" s="1115"/>
    </row>
    <row r="2016" spans="1:8" s="1116" customFormat="1" ht="15" x14ac:dyDescent="0.25">
      <c r="A2016" s="1114"/>
      <c r="B2016" s="1114"/>
      <c r="C2016" s="1113" t="s">
        <v>2703</v>
      </c>
      <c r="D2016" s="1113" t="s">
        <v>4445</v>
      </c>
      <c r="E2016" s="1113" t="s">
        <v>3066</v>
      </c>
      <c r="F2016" s="1106"/>
      <c r="G2016" s="1107"/>
      <c r="H2016" s="1115"/>
    </row>
    <row r="2017" spans="1:8" s="1116" customFormat="1" ht="15" x14ac:dyDescent="0.25">
      <c r="A2017" s="1114"/>
      <c r="B2017" s="1114"/>
      <c r="C2017" s="1113" t="s">
        <v>2707</v>
      </c>
      <c r="D2017" s="1113" t="s">
        <v>4446</v>
      </c>
      <c r="E2017" s="1113" t="s">
        <v>3066</v>
      </c>
      <c r="F2017" s="1106"/>
      <c r="G2017" s="1107"/>
      <c r="H2017" s="1115"/>
    </row>
    <row r="2018" spans="1:8" s="1116" customFormat="1" ht="15" x14ac:dyDescent="0.25">
      <c r="A2018" s="1114"/>
      <c r="B2018" s="1114"/>
      <c r="C2018" s="1113" t="s">
        <v>3242</v>
      </c>
      <c r="D2018" s="1113" t="s">
        <v>4447</v>
      </c>
      <c r="E2018" s="1113" t="s">
        <v>3066</v>
      </c>
      <c r="F2018" s="1106"/>
      <c r="G2018" s="1107"/>
      <c r="H2018" s="1115"/>
    </row>
    <row r="2019" spans="1:8" s="1116" customFormat="1" ht="15" x14ac:dyDescent="0.25">
      <c r="A2019" s="1114"/>
      <c r="B2019" s="1114"/>
      <c r="C2019" s="1113" t="s">
        <v>2716</v>
      </c>
      <c r="D2019" s="1113" t="s">
        <v>4448</v>
      </c>
      <c r="E2019" s="1113" t="s">
        <v>3066</v>
      </c>
      <c r="F2019" s="1106"/>
      <c r="G2019" s="1107"/>
      <c r="H2019" s="1115"/>
    </row>
    <row r="2020" spans="1:8" s="1116" customFormat="1" ht="15" x14ac:dyDescent="0.25">
      <c r="A2020" s="1114"/>
      <c r="B2020" s="1114"/>
      <c r="C2020" s="1113" t="s">
        <v>2747</v>
      </c>
      <c r="D2020" s="1113" t="s">
        <v>4449</v>
      </c>
      <c r="E2020" s="1113" t="s">
        <v>3066</v>
      </c>
      <c r="F2020" s="1106"/>
      <c r="G2020" s="1107"/>
      <c r="H2020" s="1115"/>
    </row>
    <row r="2021" spans="1:8" s="1116" customFormat="1" ht="15" x14ac:dyDescent="0.25">
      <c r="A2021" s="1114"/>
      <c r="B2021" s="1114"/>
      <c r="C2021" s="1113" t="s">
        <v>2914</v>
      </c>
      <c r="D2021" s="1113" t="s">
        <v>4450</v>
      </c>
      <c r="E2021" s="1113" t="s">
        <v>3066</v>
      </c>
      <c r="F2021" s="1106"/>
      <c r="G2021" s="1107"/>
      <c r="H2021" s="1115"/>
    </row>
    <row r="2022" spans="1:8" s="1116" customFormat="1" ht="15" x14ac:dyDescent="0.25">
      <c r="A2022" s="1114"/>
      <c r="B2022" s="1114"/>
      <c r="C2022" s="1113" t="s">
        <v>2916</v>
      </c>
      <c r="D2022" s="1113" t="s">
        <v>4451</v>
      </c>
      <c r="E2022" s="1113" t="s">
        <v>3066</v>
      </c>
      <c r="F2022" s="1106"/>
      <c r="G2022" s="1107"/>
      <c r="H2022" s="1115"/>
    </row>
    <row r="2023" spans="1:8" s="1116" customFormat="1" ht="15" x14ac:dyDescent="0.25">
      <c r="A2023" s="1114"/>
      <c r="B2023" s="1113" t="s">
        <v>4452</v>
      </c>
      <c r="C2023" s="1114"/>
      <c r="D2023" s="1113" t="s">
        <v>4453</v>
      </c>
      <c r="E2023" s="1113" t="s">
        <v>3066</v>
      </c>
      <c r="F2023" s="1106"/>
      <c r="G2023" s="1107"/>
      <c r="H2023" s="1115"/>
    </row>
    <row r="2024" spans="1:8" s="1116" customFormat="1" ht="15" x14ac:dyDescent="0.25">
      <c r="A2024" s="1114"/>
      <c r="B2024" s="1114"/>
      <c r="C2024" s="1113" t="s">
        <v>3176</v>
      </c>
      <c r="D2024" s="1113" t="s">
        <v>4454</v>
      </c>
      <c r="E2024" s="1113" t="s">
        <v>3066</v>
      </c>
      <c r="F2024" s="1106"/>
      <c r="G2024" s="1107"/>
      <c r="H2024" s="1115"/>
    </row>
    <row r="2025" spans="1:8" s="1116" customFormat="1" ht="15" x14ac:dyDescent="0.25">
      <c r="A2025" s="1114"/>
      <c r="B2025" s="1114"/>
      <c r="C2025" s="1113" t="s">
        <v>4455</v>
      </c>
      <c r="D2025" s="1113" t="s">
        <v>4456</v>
      </c>
      <c r="E2025" s="1113" t="s">
        <v>3066</v>
      </c>
      <c r="F2025" s="1106"/>
      <c r="G2025" s="1107"/>
      <c r="H2025" s="1115"/>
    </row>
    <row r="2026" spans="1:8" s="1116" customFormat="1" ht="15" x14ac:dyDescent="0.25">
      <c r="A2026" s="1114"/>
      <c r="B2026" s="1114"/>
      <c r="C2026" s="1113" t="s">
        <v>3064</v>
      </c>
      <c r="D2026" s="1113" t="s">
        <v>4457</v>
      </c>
      <c r="E2026" s="1113" t="s">
        <v>3066</v>
      </c>
      <c r="F2026" s="1106"/>
      <c r="G2026" s="1107"/>
      <c r="H2026" s="1115"/>
    </row>
    <row r="2027" spans="1:8" s="1116" customFormat="1" ht="15" x14ac:dyDescent="0.25">
      <c r="A2027" s="1114"/>
      <c r="B2027" s="1114"/>
      <c r="C2027" s="1113" t="s">
        <v>3070</v>
      </c>
      <c r="D2027" s="1113" t="s">
        <v>4458</v>
      </c>
      <c r="E2027" s="1113" t="s">
        <v>3066</v>
      </c>
      <c r="F2027" s="1106"/>
      <c r="G2027" s="1107"/>
      <c r="H2027" s="1115"/>
    </row>
    <row r="2028" spans="1:8" s="1116" customFormat="1" ht="15" x14ac:dyDescent="0.25">
      <c r="A2028" s="1114"/>
      <c r="B2028" s="1114"/>
      <c r="C2028" s="1113" t="s">
        <v>4459</v>
      </c>
      <c r="D2028" s="1113" t="s">
        <v>4460</v>
      </c>
      <c r="E2028" s="1113" t="s">
        <v>3066</v>
      </c>
      <c r="F2028" s="1106"/>
      <c r="G2028" s="1107"/>
      <c r="H2028" s="1115"/>
    </row>
    <row r="2029" spans="1:8" s="1116" customFormat="1" ht="15" x14ac:dyDescent="0.25">
      <c r="A2029" s="1114"/>
      <c r="B2029" s="1113" t="s">
        <v>4461</v>
      </c>
      <c r="C2029" s="1114"/>
      <c r="D2029" s="1113" t="s">
        <v>4462</v>
      </c>
      <c r="E2029" s="1113" t="s">
        <v>3066</v>
      </c>
      <c r="F2029" s="1106"/>
      <c r="G2029" s="1107"/>
      <c r="H2029" s="1115"/>
    </row>
    <row r="2030" spans="1:8" s="1116" customFormat="1" ht="15" x14ac:dyDescent="0.25">
      <c r="A2030" s="1114"/>
      <c r="B2030" s="1114"/>
      <c r="C2030" s="1113" t="s">
        <v>2684</v>
      </c>
      <c r="D2030" s="1113" t="s">
        <v>4463</v>
      </c>
      <c r="E2030" s="1113" t="s">
        <v>3066</v>
      </c>
      <c r="F2030" s="1106"/>
      <c r="G2030" s="1107"/>
      <c r="H2030" s="1115"/>
    </row>
    <row r="2031" spans="1:8" s="1116" customFormat="1" ht="15" x14ac:dyDescent="0.25">
      <c r="A2031" s="1114"/>
      <c r="B2031" s="1114"/>
      <c r="C2031" s="1113" t="s">
        <v>2721</v>
      </c>
      <c r="D2031" s="1113" t="s">
        <v>4464</v>
      </c>
      <c r="E2031" s="1113" t="s">
        <v>3066</v>
      </c>
      <c r="F2031" s="1106"/>
      <c r="G2031" s="1107"/>
      <c r="H2031" s="1115"/>
    </row>
    <row r="2032" spans="1:8" s="1116" customFormat="1" ht="15" x14ac:dyDescent="0.25">
      <c r="A2032" s="1113"/>
      <c r="B2032" s="1113"/>
      <c r="C2032" s="1113" t="s">
        <v>2905</v>
      </c>
      <c r="D2032" s="1113" t="s">
        <v>4465</v>
      </c>
      <c r="E2032" s="1113" t="s">
        <v>3066</v>
      </c>
      <c r="F2032" s="1106"/>
      <c r="G2032" s="1107"/>
      <c r="H2032" s="1115"/>
    </row>
    <row r="2033" spans="1:8" s="1116" customFormat="1" ht="15" x14ac:dyDescent="0.25">
      <c r="A2033" s="1114"/>
      <c r="B2033" s="1114"/>
      <c r="C2033" s="1113" t="s">
        <v>2907</v>
      </c>
      <c r="D2033" s="1113" t="s">
        <v>4466</v>
      </c>
      <c r="E2033" s="1113" t="s">
        <v>3066</v>
      </c>
      <c r="F2033" s="1106"/>
      <c r="G2033" s="1107"/>
      <c r="H2033" s="1115"/>
    </row>
    <row r="2034" spans="1:8" s="1116" customFormat="1" ht="15" x14ac:dyDescent="0.25">
      <c r="A2034" s="1114"/>
      <c r="B2034" s="1113" t="s">
        <v>4467</v>
      </c>
      <c r="C2034" s="1114"/>
      <c r="D2034" s="1113" t="s">
        <v>4468</v>
      </c>
      <c r="E2034" s="1113" t="s">
        <v>3066</v>
      </c>
      <c r="F2034" s="1106"/>
      <c r="G2034" s="1107"/>
      <c r="H2034" s="1115"/>
    </row>
    <row r="2035" spans="1:8" s="1116" customFormat="1" ht="15" x14ac:dyDescent="0.25">
      <c r="A2035" s="1114"/>
      <c r="B2035" s="1114"/>
      <c r="C2035" s="1113" t="s">
        <v>2684</v>
      </c>
      <c r="D2035" s="1113" t="s">
        <v>4469</v>
      </c>
      <c r="E2035" s="1113" t="s">
        <v>3066</v>
      </c>
      <c r="F2035" s="1106"/>
      <c r="G2035" s="1107"/>
      <c r="H2035" s="1115"/>
    </row>
    <row r="2036" spans="1:8" s="1116" customFormat="1" ht="15" x14ac:dyDescent="0.25">
      <c r="A2036" s="1114"/>
      <c r="B2036" s="1114"/>
      <c r="C2036" s="1113"/>
      <c r="D2036" s="1113"/>
      <c r="E2036" s="1113"/>
      <c r="F2036" s="1106"/>
      <c r="G2036" s="1107"/>
      <c r="H2036" s="1115"/>
    </row>
    <row r="2037" spans="1:8" s="1116" customFormat="1" ht="15" x14ac:dyDescent="0.25">
      <c r="A2037" s="1113" t="s">
        <v>2686</v>
      </c>
      <c r="B2037" s="1113" t="s">
        <v>2687</v>
      </c>
      <c r="C2037" s="1113" t="s">
        <v>2686</v>
      </c>
      <c r="D2037" s="1113" t="s">
        <v>2688</v>
      </c>
      <c r="E2037" s="1113" t="s">
        <v>2689</v>
      </c>
      <c r="F2037" s="1106"/>
      <c r="G2037" s="1107"/>
      <c r="H2037" s="1115"/>
    </row>
    <row r="2038" spans="1:8" s="1116" customFormat="1" ht="15.75" thickBot="1" x14ac:dyDescent="0.3">
      <c r="A2038" s="1113"/>
      <c r="B2038" s="1113"/>
      <c r="C2038" s="1113"/>
      <c r="D2038" s="1113"/>
      <c r="E2038" s="1113"/>
      <c r="F2038" s="1106"/>
      <c r="G2038" s="1107"/>
      <c r="H2038" s="1115"/>
    </row>
    <row r="2039" spans="1:8" s="1116" customFormat="1" ht="16.5" thickBot="1" x14ac:dyDescent="0.3">
      <c r="A2039" s="1117" t="s">
        <v>4470</v>
      </c>
      <c r="B2039" s="1118"/>
      <c r="C2039" s="1118" t="s">
        <v>4471</v>
      </c>
      <c r="D2039" s="1125"/>
      <c r="E2039" s="1126"/>
      <c r="F2039" s="1120"/>
      <c r="G2039" s="1121"/>
      <c r="H2039" s="1115"/>
    </row>
    <row r="2040" spans="1:8" s="1116" customFormat="1" ht="15" x14ac:dyDescent="0.25">
      <c r="A2040" s="1114"/>
      <c r="B2040" s="1114"/>
      <c r="C2040" s="1113"/>
      <c r="D2040" s="1113"/>
      <c r="E2040" s="1113"/>
      <c r="F2040" s="1106"/>
      <c r="G2040" s="1107"/>
      <c r="H2040" s="1115"/>
    </row>
    <row r="2041" spans="1:8" s="1116" customFormat="1" ht="15" x14ac:dyDescent="0.25">
      <c r="A2041" s="1112" t="s">
        <v>4472</v>
      </c>
      <c r="B2041" s="1104"/>
      <c r="C2041" s="1104"/>
      <c r="D2041" s="1112" t="s">
        <v>4471</v>
      </c>
      <c r="E2041" s="1112" t="s">
        <v>3066</v>
      </c>
      <c r="F2041" s="1106"/>
      <c r="G2041" s="1107"/>
      <c r="H2041" s="1115"/>
    </row>
    <row r="2042" spans="1:8" s="1116" customFormat="1" ht="15" x14ac:dyDescent="0.25">
      <c r="A2042" s="1114"/>
      <c r="B2042" s="1113" t="s">
        <v>4473</v>
      </c>
      <c r="C2042" s="1114"/>
      <c r="D2042" s="1113" t="s">
        <v>4474</v>
      </c>
      <c r="E2042" s="1113" t="s">
        <v>3066</v>
      </c>
      <c r="F2042" s="1106"/>
      <c r="G2042" s="1107"/>
      <c r="H2042" s="1115"/>
    </row>
    <row r="2043" spans="1:8" s="1116" customFormat="1" ht="15" x14ac:dyDescent="0.25">
      <c r="A2043" s="1114"/>
      <c r="B2043" s="1114"/>
      <c r="C2043" s="1113" t="s">
        <v>2684</v>
      </c>
      <c r="D2043" s="1113" t="s">
        <v>4475</v>
      </c>
      <c r="E2043" s="1113" t="s">
        <v>3066</v>
      </c>
      <c r="F2043" s="1106"/>
      <c r="G2043" s="1107"/>
      <c r="H2043" s="1115"/>
    </row>
    <row r="2044" spans="1:8" s="1116" customFormat="1" ht="15" x14ac:dyDescent="0.25">
      <c r="A2044" s="1114"/>
      <c r="B2044" s="1114" t="s">
        <v>4476</v>
      </c>
      <c r="C2044" s="1113"/>
      <c r="D2044" s="1113" t="s">
        <v>4477</v>
      </c>
      <c r="E2044" s="1113" t="s">
        <v>3066</v>
      </c>
      <c r="F2044" s="1150"/>
      <c r="G2044" s="1107"/>
      <c r="H2044" s="1115"/>
    </row>
    <row r="2045" spans="1:8" s="1116" customFormat="1" ht="15" x14ac:dyDescent="0.25">
      <c r="A2045" s="1114"/>
      <c r="B2045" s="1114"/>
      <c r="C2045" s="1113" t="s">
        <v>2684</v>
      </c>
      <c r="D2045" s="1113" t="s">
        <v>4478</v>
      </c>
      <c r="E2045" s="1113" t="s">
        <v>3066</v>
      </c>
      <c r="F2045" s="1106"/>
      <c r="G2045" s="1107"/>
      <c r="H2045" s="1115"/>
    </row>
    <row r="2046" spans="1:8" s="1116" customFormat="1" ht="15" x14ac:dyDescent="0.25">
      <c r="A2046" s="1113"/>
      <c r="B2046" s="1113" t="s">
        <v>4479</v>
      </c>
      <c r="C2046" s="1114"/>
      <c r="D2046" s="1113" t="s">
        <v>4480</v>
      </c>
      <c r="E2046" s="1113" t="s">
        <v>3066</v>
      </c>
      <c r="F2046" s="1106"/>
      <c r="G2046" s="1107"/>
      <c r="H2046" s="1115"/>
    </row>
    <row r="2047" spans="1:8" s="1116" customFormat="1" ht="15" x14ac:dyDescent="0.25">
      <c r="A2047" s="1113"/>
      <c r="B2047" s="1114"/>
      <c r="C2047" s="1113" t="s">
        <v>2684</v>
      </c>
      <c r="D2047" s="1113" t="s">
        <v>4481</v>
      </c>
      <c r="E2047" s="1113" t="s">
        <v>3066</v>
      </c>
      <c r="F2047" s="1106"/>
      <c r="G2047" s="1107"/>
      <c r="H2047" s="1115"/>
    </row>
    <row r="2048" spans="1:8" s="1116" customFormat="1" ht="15" x14ac:dyDescent="0.25">
      <c r="A2048" s="1113"/>
      <c r="B2048" s="1113" t="s">
        <v>4482</v>
      </c>
      <c r="C2048" s="1114"/>
      <c r="D2048" s="1113" t="s">
        <v>4483</v>
      </c>
      <c r="E2048" s="1113" t="s">
        <v>3066</v>
      </c>
      <c r="F2048" s="1106"/>
      <c r="G2048" s="1107"/>
      <c r="H2048" s="1115"/>
    </row>
    <row r="2049" spans="1:8" s="1116" customFormat="1" ht="15" x14ac:dyDescent="0.25">
      <c r="A2049" s="1113"/>
      <c r="B2049" s="1114"/>
      <c r="C2049" s="1113" t="s">
        <v>2684</v>
      </c>
      <c r="D2049" s="1113" t="s">
        <v>4484</v>
      </c>
      <c r="E2049" s="1113" t="s">
        <v>3066</v>
      </c>
      <c r="F2049" s="1106"/>
      <c r="G2049" s="1107"/>
      <c r="H2049" s="1115"/>
    </row>
    <row r="2050" spans="1:8" s="1116" customFormat="1" ht="13.5" customHeight="1" x14ac:dyDescent="0.25">
      <c r="A2050" s="1114"/>
      <c r="B2050" s="1114" t="s">
        <v>4485</v>
      </c>
      <c r="C2050" s="1113"/>
      <c r="D2050" s="1113" t="s">
        <v>4486</v>
      </c>
      <c r="E2050" s="1113" t="s">
        <v>3066</v>
      </c>
      <c r="F2050" s="1106"/>
      <c r="G2050" s="1107"/>
      <c r="H2050" s="1115"/>
    </row>
    <row r="2051" spans="1:8" s="1116" customFormat="1" ht="15" x14ac:dyDescent="0.25">
      <c r="A2051" s="1114"/>
      <c r="B2051" s="1114"/>
      <c r="C2051" s="1113" t="s">
        <v>2684</v>
      </c>
      <c r="D2051" s="1113" t="s">
        <v>4487</v>
      </c>
      <c r="E2051" s="1113" t="s">
        <v>3066</v>
      </c>
      <c r="F2051" s="1106"/>
      <c r="G2051" s="1107"/>
      <c r="H2051" s="1115"/>
    </row>
    <row r="2052" spans="1:8" s="1116" customFormat="1" ht="15" x14ac:dyDescent="0.25">
      <c r="A2052" s="1114"/>
      <c r="B2052" s="1114"/>
      <c r="C2052" s="1113" t="s">
        <v>2721</v>
      </c>
      <c r="D2052" s="1113" t="s">
        <v>4488</v>
      </c>
      <c r="E2052" s="1113" t="s">
        <v>3066</v>
      </c>
      <c r="F2052" s="1106"/>
      <c r="G2052" s="1107"/>
      <c r="H2052" s="1115"/>
    </row>
    <row r="2053" spans="1:8" s="1116" customFormat="1" ht="15" x14ac:dyDescent="0.25">
      <c r="A2053" s="1114"/>
      <c r="B2053" s="1114"/>
      <c r="C2053" s="1113" t="s">
        <v>2712</v>
      </c>
      <c r="D2053" s="1113" t="s">
        <v>4489</v>
      </c>
      <c r="E2053" s="1113" t="s">
        <v>3066</v>
      </c>
      <c r="F2053" s="1106"/>
      <c r="G2053" s="1107"/>
      <c r="H2053" s="1115"/>
    </row>
    <row r="2054" spans="1:8" ht="15" x14ac:dyDescent="0.25">
      <c r="C2054" s="1113" t="s">
        <v>3176</v>
      </c>
      <c r="D2054" s="1113" t="s">
        <v>4490</v>
      </c>
      <c r="E2054" s="1113" t="s">
        <v>3066</v>
      </c>
    </row>
    <row r="2057" spans="1:8" s="1116" customFormat="1" ht="15" x14ac:dyDescent="0.25">
      <c r="A2057" s="1113" t="s">
        <v>2670</v>
      </c>
      <c r="B2057" s="1113"/>
      <c r="C2057" s="1113"/>
      <c r="D2057" s="1098" t="s">
        <v>2642</v>
      </c>
      <c r="E2057" s="1114">
        <v>37</v>
      </c>
      <c r="F2057" s="1106"/>
      <c r="G2057" s="1107"/>
      <c r="H2057" s="1115"/>
    </row>
    <row r="2058" spans="1:8" s="1116" customFormat="1" ht="15" x14ac:dyDescent="0.25">
      <c r="A2058" s="1113" t="s">
        <v>2671</v>
      </c>
      <c r="B2058" s="1113"/>
      <c r="C2058" s="1113"/>
      <c r="D2058" s="1112" t="s">
        <v>2655</v>
      </c>
      <c r="E2058" s="1114"/>
      <c r="F2058" s="1106"/>
      <c r="G2058" s="1107"/>
      <c r="H2058" s="1115"/>
    </row>
    <row r="2059" spans="1:8" s="1116" customFormat="1" ht="15" x14ac:dyDescent="0.25">
      <c r="A2059" s="1112" t="s">
        <v>2672</v>
      </c>
      <c r="B2059" s="1112" t="s">
        <v>2673</v>
      </c>
      <c r="C2059" s="1112" t="s">
        <v>2674</v>
      </c>
      <c r="D2059" s="1104"/>
      <c r="E2059" s="1114"/>
      <c r="F2059" s="1106"/>
      <c r="G2059" s="1107"/>
      <c r="H2059" s="1115"/>
    </row>
    <row r="2060" spans="1:8" s="1116" customFormat="1" ht="15" x14ac:dyDescent="0.25">
      <c r="A2060" s="1113" t="s">
        <v>2675</v>
      </c>
      <c r="B2060" s="1113" t="s">
        <v>2676</v>
      </c>
      <c r="C2060" s="1113" t="s">
        <v>2675</v>
      </c>
      <c r="D2060" s="1113" t="s">
        <v>2649</v>
      </c>
      <c r="E2060" s="1113" t="s">
        <v>2677</v>
      </c>
      <c r="F2060" s="1106"/>
      <c r="G2060" s="1107"/>
      <c r="H2060" s="1115"/>
    </row>
    <row r="2061" spans="1:8" s="1116" customFormat="1" ht="15" x14ac:dyDescent="0.25">
      <c r="A2061" s="1113"/>
      <c r="B2061" s="1114" t="s">
        <v>4491</v>
      </c>
      <c r="C2061" s="1113"/>
      <c r="D2061" s="1113" t="s">
        <v>4492</v>
      </c>
      <c r="E2061" s="1113" t="s">
        <v>3066</v>
      </c>
      <c r="F2061" s="1106"/>
      <c r="G2061" s="1107"/>
      <c r="H2061" s="1115"/>
    </row>
    <row r="2062" spans="1:8" s="1116" customFormat="1" ht="15" x14ac:dyDescent="0.25">
      <c r="A2062" s="1113"/>
      <c r="B2062" s="1114"/>
      <c r="C2062" s="1113" t="s">
        <v>2684</v>
      </c>
      <c r="D2062" s="1113" t="s">
        <v>4493</v>
      </c>
      <c r="E2062" s="1113" t="s">
        <v>3066</v>
      </c>
      <c r="F2062" s="1106"/>
      <c r="G2062" s="1107"/>
      <c r="H2062" s="1115"/>
    </row>
    <row r="2063" spans="1:8" s="1116" customFormat="1" ht="15" x14ac:dyDescent="0.25">
      <c r="A2063" s="1114"/>
      <c r="B2063" s="1114" t="s">
        <v>4494</v>
      </c>
      <c r="C2063" s="1113"/>
      <c r="D2063" s="1113" t="s">
        <v>4495</v>
      </c>
      <c r="E2063" s="1113" t="s">
        <v>3066</v>
      </c>
      <c r="F2063" s="1106"/>
      <c r="G2063" s="1107"/>
      <c r="H2063" s="1115"/>
    </row>
    <row r="2064" spans="1:8" s="1116" customFormat="1" ht="15" x14ac:dyDescent="0.25">
      <c r="A2064" s="1114"/>
      <c r="B2064" s="1114"/>
      <c r="C2064" s="1113" t="s">
        <v>2684</v>
      </c>
      <c r="D2064" s="1113" t="s">
        <v>4496</v>
      </c>
      <c r="E2064" s="1113" t="s">
        <v>3066</v>
      </c>
      <c r="F2064" s="1106"/>
      <c r="G2064" s="1107"/>
      <c r="H2064" s="1115"/>
    </row>
    <row r="2065" spans="1:8" s="1116" customFormat="1" ht="15" x14ac:dyDescent="0.25">
      <c r="A2065" s="1114"/>
      <c r="B2065" s="1113" t="s">
        <v>4497</v>
      </c>
      <c r="C2065" s="1114"/>
      <c r="D2065" s="1113" t="s">
        <v>4495</v>
      </c>
      <c r="E2065" s="1113" t="s">
        <v>3066</v>
      </c>
      <c r="F2065" s="1106"/>
      <c r="G2065" s="1107"/>
      <c r="H2065" s="1115"/>
    </row>
    <row r="2066" spans="1:8" s="1116" customFormat="1" ht="15" x14ac:dyDescent="0.25">
      <c r="A2066" s="1114"/>
      <c r="B2066" s="1114"/>
      <c r="C2066" s="1113" t="s">
        <v>2684</v>
      </c>
      <c r="D2066" s="1113" t="s">
        <v>4498</v>
      </c>
      <c r="E2066" s="1113" t="s">
        <v>3066</v>
      </c>
      <c r="F2066" s="1106"/>
      <c r="G2066" s="1107"/>
      <c r="H2066" s="1115"/>
    </row>
    <row r="2067" spans="1:8" s="1116" customFormat="1" ht="15" x14ac:dyDescent="0.25">
      <c r="A2067" s="1114"/>
      <c r="B2067" s="1113" t="s">
        <v>4499</v>
      </c>
      <c r="C2067" s="1114"/>
      <c r="D2067" s="1113" t="s">
        <v>4500</v>
      </c>
      <c r="E2067" s="1113" t="s">
        <v>3066</v>
      </c>
      <c r="F2067" s="1106"/>
      <c r="G2067" s="1107"/>
      <c r="H2067" s="1115"/>
    </row>
    <row r="2068" spans="1:8" s="1116" customFormat="1" ht="15" x14ac:dyDescent="0.25">
      <c r="A2068" s="1114"/>
      <c r="B2068" s="1114"/>
      <c r="C2068" s="1113" t="s">
        <v>2684</v>
      </c>
      <c r="D2068" s="1113" t="s">
        <v>4501</v>
      </c>
      <c r="E2068" s="1113" t="s">
        <v>3066</v>
      </c>
      <c r="F2068" s="1106"/>
      <c r="G2068" s="1107"/>
      <c r="H2068" s="1115"/>
    </row>
    <row r="2069" spans="1:8" s="1116" customFormat="1" ht="15" x14ac:dyDescent="0.25">
      <c r="A2069" s="1114"/>
      <c r="B2069" s="1113" t="s">
        <v>4502</v>
      </c>
      <c r="C2069" s="1114"/>
      <c r="D2069" s="1113" t="s">
        <v>4503</v>
      </c>
      <c r="E2069" s="1113" t="s">
        <v>3066</v>
      </c>
      <c r="F2069" s="1106"/>
      <c r="G2069" s="1107"/>
      <c r="H2069" s="1115"/>
    </row>
    <row r="2070" spans="1:8" s="1116" customFormat="1" ht="15" x14ac:dyDescent="0.25">
      <c r="A2070" s="1114"/>
      <c r="B2070" s="1114"/>
      <c r="C2070" s="1113" t="s">
        <v>2684</v>
      </c>
      <c r="D2070" s="1113" t="s">
        <v>4504</v>
      </c>
      <c r="E2070" s="1113" t="s">
        <v>3066</v>
      </c>
      <c r="F2070" s="1106"/>
      <c r="G2070" s="1107"/>
      <c r="H2070" s="1115"/>
    </row>
    <row r="2071" spans="1:8" s="1116" customFormat="1" ht="15" x14ac:dyDescent="0.25">
      <c r="A2071" s="1114"/>
      <c r="B2071" s="1113" t="s">
        <v>4505</v>
      </c>
      <c r="C2071" s="1114"/>
      <c r="D2071" s="1113" t="s">
        <v>4506</v>
      </c>
      <c r="E2071" s="1113" t="s">
        <v>3066</v>
      </c>
      <c r="F2071" s="1106"/>
      <c r="G2071" s="1107"/>
      <c r="H2071" s="1115"/>
    </row>
    <row r="2072" spans="1:8" s="1116" customFormat="1" ht="15" x14ac:dyDescent="0.25">
      <c r="A2072" s="1114"/>
      <c r="B2072" s="1114"/>
      <c r="C2072" s="1113" t="s">
        <v>2684</v>
      </c>
      <c r="D2072" s="1113" t="s">
        <v>4507</v>
      </c>
      <c r="E2072" s="1113" t="s">
        <v>3066</v>
      </c>
      <c r="F2072" s="1106"/>
      <c r="G2072" s="1107"/>
      <c r="H2072" s="1115"/>
    </row>
    <row r="2073" spans="1:8" s="1116" customFormat="1" ht="15" x14ac:dyDescent="0.25">
      <c r="A2073" s="1114"/>
      <c r="B2073" s="1114"/>
      <c r="C2073" s="1113"/>
      <c r="D2073" s="1113"/>
      <c r="E2073" s="1113"/>
      <c r="F2073" s="1106"/>
      <c r="G2073" s="1107"/>
      <c r="H2073" s="1115"/>
    </row>
    <row r="2074" spans="1:8" s="1116" customFormat="1" ht="15" x14ac:dyDescent="0.25">
      <c r="A2074" s="1114"/>
      <c r="B2074" s="1114"/>
      <c r="C2074" s="1113"/>
      <c r="D2074" s="1113"/>
      <c r="E2074" s="1113"/>
      <c r="F2074" s="1106"/>
      <c r="G2074" s="1107"/>
      <c r="H2074" s="1115"/>
    </row>
    <row r="2075" spans="1:8" s="1116" customFormat="1" ht="15" x14ac:dyDescent="0.25">
      <c r="A2075" s="1114"/>
      <c r="B2075" s="1114"/>
      <c r="C2075" s="1113"/>
      <c r="D2075" s="1113"/>
      <c r="E2075" s="1113"/>
      <c r="F2075" s="1106"/>
      <c r="G2075" s="1107"/>
      <c r="H2075" s="1115"/>
    </row>
    <row r="2076" spans="1:8" s="1116" customFormat="1" ht="15" x14ac:dyDescent="0.25">
      <c r="A2076" s="1114"/>
      <c r="B2076" s="1114"/>
      <c r="C2076" s="1113"/>
      <c r="D2076" s="1113"/>
      <c r="E2076" s="1113"/>
      <c r="F2076" s="1106"/>
      <c r="G2076" s="1107"/>
      <c r="H2076" s="1115"/>
    </row>
    <row r="2077" spans="1:8" s="1116" customFormat="1" ht="15" x14ac:dyDescent="0.25">
      <c r="A2077" s="1114"/>
      <c r="F2077" s="1106"/>
      <c r="G2077" s="1107"/>
      <c r="H2077" s="1115"/>
    </row>
    <row r="2078" spans="1:8" s="1116" customFormat="1" ht="15" x14ac:dyDescent="0.25">
      <c r="A2078" s="1114"/>
      <c r="F2078" s="1106"/>
      <c r="G2078" s="1107"/>
      <c r="H2078" s="1115"/>
    </row>
    <row r="2079" spans="1:8" s="1116" customFormat="1" ht="15" x14ac:dyDescent="0.25">
      <c r="A2079" s="1114"/>
      <c r="B2079" s="1114"/>
      <c r="C2079" s="1113"/>
      <c r="D2079" s="1113"/>
      <c r="E2079" s="1113"/>
      <c r="F2079" s="1106"/>
      <c r="G2079" s="1107"/>
      <c r="H2079" s="1115"/>
    </row>
    <row r="2080" spans="1:8" s="1116" customFormat="1" ht="15" x14ac:dyDescent="0.25">
      <c r="A2080" s="1114"/>
      <c r="B2080" s="1114"/>
      <c r="C2080" s="1113"/>
      <c r="D2080" s="1113"/>
      <c r="E2080" s="1113"/>
      <c r="F2080" s="1106"/>
      <c r="G2080" s="1107"/>
      <c r="H2080" s="1115"/>
    </row>
    <row r="2081" spans="1:8" s="1116" customFormat="1" ht="15" x14ac:dyDescent="0.25">
      <c r="A2081" s="1114"/>
      <c r="B2081" s="1114"/>
      <c r="C2081" s="1113"/>
      <c r="D2081" s="1113"/>
      <c r="E2081" s="1113"/>
      <c r="F2081" s="1106"/>
      <c r="G2081" s="1107"/>
      <c r="H2081" s="1115"/>
    </row>
    <row r="2082" spans="1:8" s="1116" customFormat="1" ht="15" x14ac:dyDescent="0.25">
      <c r="A2082" s="1114"/>
      <c r="B2082" s="1114"/>
      <c r="C2082" s="1113"/>
      <c r="D2082" s="1113"/>
      <c r="E2082" s="1113"/>
      <c r="F2082" s="1106"/>
      <c r="G2082" s="1107"/>
      <c r="H2082" s="1115"/>
    </row>
    <row r="2083" spans="1:8" s="1116" customFormat="1" ht="15" x14ac:dyDescent="0.25">
      <c r="A2083" s="1114"/>
      <c r="B2083" s="1114"/>
      <c r="C2083" s="1113"/>
      <c r="D2083" s="1113"/>
      <c r="E2083" s="1113"/>
      <c r="F2083" s="1106"/>
      <c r="G2083" s="1107"/>
      <c r="H2083" s="1115"/>
    </row>
    <row r="2084" spans="1:8" s="1116" customFormat="1" ht="15" x14ac:dyDescent="0.25">
      <c r="A2084" s="1114"/>
      <c r="B2084" s="1114"/>
      <c r="C2084" s="1113"/>
      <c r="D2084" s="1113"/>
      <c r="E2084" s="1113"/>
      <c r="F2084" s="1106"/>
      <c r="G2084" s="1107"/>
      <c r="H2084" s="1115"/>
    </row>
    <row r="2085" spans="1:8" s="1116" customFormat="1" ht="15" x14ac:dyDescent="0.25">
      <c r="A2085" s="1114"/>
      <c r="B2085" s="1114"/>
      <c r="C2085" s="1113"/>
      <c r="D2085" s="1113"/>
      <c r="E2085" s="1113"/>
      <c r="F2085" s="1106"/>
      <c r="G2085" s="1107"/>
      <c r="H2085" s="1115"/>
    </row>
    <row r="2086" spans="1:8" s="1116" customFormat="1" ht="15" x14ac:dyDescent="0.25">
      <c r="A2086" s="1114"/>
      <c r="B2086" s="1114"/>
      <c r="C2086" s="1113"/>
      <c r="D2086" s="1113"/>
      <c r="E2086" s="1113"/>
      <c r="F2086" s="1106"/>
      <c r="G2086" s="1107"/>
      <c r="H2086" s="1115"/>
    </row>
    <row r="2087" spans="1:8" s="1116" customFormat="1" ht="15" x14ac:dyDescent="0.25">
      <c r="A2087" s="1114"/>
      <c r="B2087" s="1114"/>
      <c r="C2087" s="1113"/>
      <c r="D2087" s="1113"/>
      <c r="E2087" s="1113"/>
      <c r="F2087" s="1106"/>
      <c r="G2087" s="1107"/>
      <c r="H2087" s="1115"/>
    </row>
    <row r="2088" spans="1:8" s="1116" customFormat="1" ht="15" x14ac:dyDescent="0.25">
      <c r="A2088" s="1114"/>
      <c r="B2088" s="1114"/>
      <c r="C2088" s="1113"/>
      <c r="D2088" s="1113"/>
      <c r="E2088" s="1113"/>
      <c r="F2088" s="1106"/>
      <c r="G2088" s="1107"/>
      <c r="H2088" s="1115"/>
    </row>
    <row r="2089" spans="1:8" s="1116" customFormat="1" ht="15" x14ac:dyDescent="0.25">
      <c r="A2089" s="1114"/>
      <c r="B2089" s="1114"/>
      <c r="C2089" s="1113"/>
      <c r="D2089" s="1113"/>
      <c r="E2089" s="1113"/>
      <c r="F2089" s="1106"/>
      <c r="G2089" s="1107"/>
      <c r="H2089" s="1115"/>
    </row>
    <row r="2090" spans="1:8" s="1116" customFormat="1" ht="15" x14ac:dyDescent="0.25">
      <c r="A2090" s="1114"/>
      <c r="B2090" s="1114"/>
      <c r="C2090" s="1113"/>
      <c r="D2090" s="1113"/>
      <c r="E2090" s="1113"/>
      <c r="F2090" s="1106"/>
      <c r="G2090" s="1107"/>
      <c r="H2090" s="1115"/>
    </row>
    <row r="2091" spans="1:8" s="1116" customFormat="1" ht="15" x14ac:dyDescent="0.25">
      <c r="A2091" s="1114"/>
      <c r="B2091" s="1114"/>
      <c r="C2091" s="1113"/>
      <c r="D2091" s="1113"/>
      <c r="E2091" s="1113"/>
      <c r="F2091" s="1106"/>
      <c r="G2091" s="1107"/>
      <c r="H2091" s="1115"/>
    </row>
    <row r="2092" spans="1:8" s="1116" customFormat="1" ht="15" x14ac:dyDescent="0.25">
      <c r="A2092" s="1114"/>
      <c r="B2092" s="1114"/>
      <c r="C2092" s="1113"/>
      <c r="D2092" s="1113"/>
      <c r="E2092" s="1113"/>
      <c r="F2092" s="1106"/>
      <c r="G2092" s="1107"/>
      <c r="H2092" s="1115"/>
    </row>
    <row r="2093" spans="1:8" s="1116" customFormat="1" ht="15" x14ac:dyDescent="0.25">
      <c r="A2093" s="1114"/>
      <c r="B2093" s="1114"/>
      <c r="C2093" s="1113"/>
      <c r="D2093" s="1113"/>
      <c r="E2093" s="1113"/>
      <c r="F2093" s="1106"/>
      <c r="G2093" s="1107"/>
      <c r="H2093" s="1115"/>
    </row>
    <row r="2094" spans="1:8" s="1116" customFormat="1" ht="15" x14ac:dyDescent="0.25">
      <c r="A2094" s="1114"/>
      <c r="B2094" s="1114"/>
      <c r="C2094" s="1113"/>
      <c r="D2094" s="1113"/>
      <c r="E2094" s="1113"/>
      <c r="F2094" s="1106"/>
      <c r="G2094" s="1107"/>
      <c r="H2094" s="1115"/>
    </row>
    <row r="2095" spans="1:8" s="1116" customFormat="1" ht="15" x14ac:dyDescent="0.25">
      <c r="A2095" s="1114"/>
      <c r="B2095" s="1114"/>
      <c r="C2095" s="1113"/>
      <c r="D2095" s="1113"/>
      <c r="E2095" s="1113"/>
      <c r="F2095" s="1106"/>
      <c r="G2095" s="1107"/>
      <c r="H2095" s="1115"/>
    </row>
    <row r="2096" spans="1:8" s="1116" customFormat="1" ht="15" x14ac:dyDescent="0.25">
      <c r="A2096" s="1114"/>
      <c r="B2096" s="1114"/>
      <c r="C2096" s="1113"/>
      <c r="D2096" s="1113"/>
      <c r="E2096" s="1113"/>
      <c r="F2096" s="1106"/>
      <c r="G2096" s="1107"/>
      <c r="H2096" s="1115"/>
    </row>
    <row r="2097" spans="1:8" s="1116" customFormat="1" ht="15" x14ac:dyDescent="0.25">
      <c r="A2097" s="1114"/>
      <c r="B2097" s="1114"/>
      <c r="C2097" s="1113"/>
      <c r="D2097" s="1113"/>
      <c r="E2097" s="1113"/>
      <c r="F2097" s="1106"/>
      <c r="G2097" s="1107"/>
      <c r="H2097" s="1115"/>
    </row>
    <row r="2098" spans="1:8" s="1116" customFormat="1" ht="15" x14ac:dyDescent="0.25">
      <c r="A2098" s="1114"/>
      <c r="B2098" s="1114"/>
      <c r="C2098" s="1113"/>
      <c r="D2098" s="1113"/>
      <c r="E2098" s="1113"/>
      <c r="F2098" s="1106"/>
      <c r="G2098" s="1107"/>
      <c r="H2098" s="1115"/>
    </row>
    <row r="2099" spans="1:8" s="1116" customFormat="1" ht="15" x14ac:dyDescent="0.25">
      <c r="A2099" s="1114"/>
      <c r="B2099" s="1114"/>
      <c r="C2099" s="1113"/>
      <c r="D2099" s="1113"/>
      <c r="E2099" s="1113"/>
      <c r="F2099" s="1106"/>
      <c r="G2099" s="1107"/>
      <c r="H2099" s="1115"/>
    </row>
    <row r="2100" spans="1:8" s="1116" customFormat="1" ht="15" x14ac:dyDescent="0.25">
      <c r="A2100" s="1114"/>
      <c r="B2100" s="1114"/>
      <c r="C2100" s="1113"/>
      <c r="D2100" s="1113"/>
      <c r="E2100" s="1113"/>
      <c r="F2100" s="1106"/>
      <c r="G2100" s="1107"/>
      <c r="H2100" s="1115"/>
    </row>
    <row r="2101" spans="1:8" s="1116" customFormat="1" ht="15" x14ac:dyDescent="0.25">
      <c r="A2101" s="1114"/>
      <c r="B2101" s="1114"/>
      <c r="C2101" s="1113"/>
      <c r="D2101" s="1113"/>
      <c r="E2101" s="1113"/>
      <c r="F2101" s="1106"/>
      <c r="G2101" s="1107"/>
      <c r="H2101" s="1115"/>
    </row>
    <row r="2102" spans="1:8" s="1116" customFormat="1" ht="15" x14ac:dyDescent="0.25">
      <c r="A2102" s="1114"/>
      <c r="B2102" s="1114"/>
      <c r="C2102" s="1113"/>
      <c r="D2102" s="1113"/>
      <c r="E2102" s="1113"/>
      <c r="F2102" s="1106"/>
      <c r="G2102" s="1107"/>
      <c r="H2102" s="1115"/>
    </row>
    <row r="2103" spans="1:8" s="1116" customFormat="1" ht="15" x14ac:dyDescent="0.25">
      <c r="A2103" s="1114"/>
      <c r="B2103" s="1114"/>
      <c r="C2103" s="1113"/>
      <c r="D2103" s="1113"/>
      <c r="E2103" s="1113"/>
      <c r="F2103" s="1106"/>
      <c r="G2103" s="1107"/>
      <c r="H2103" s="1115"/>
    </row>
    <row r="2104" spans="1:8" s="1116" customFormat="1" ht="15" x14ac:dyDescent="0.25">
      <c r="A2104" s="1114"/>
      <c r="B2104" s="1114"/>
      <c r="C2104" s="1113"/>
      <c r="D2104" s="1113"/>
      <c r="E2104" s="1113"/>
      <c r="F2104" s="1106"/>
      <c r="G2104" s="1107"/>
      <c r="H2104" s="1115"/>
    </row>
    <row r="2105" spans="1:8" s="1116" customFormat="1" ht="15" x14ac:dyDescent="0.25">
      <c r="A2105" s="1114"/>
      <c r="B2105" s="1114"/>
      <c r="C2105" s="1113"/>
      <c r="D2105" s="1113"/>
      <c r="E2105" s="1113"/>
      <c r="F2105" s="1106"/>
      <c r="G2105" s="1107"/>
      <c r="H2105" s="1115"/>
    </row>
    <row r="2106" spans="1:8" s="1116" customFormat="1" ht="15" x14ac:dyDescent="0.25">
      <c r="A2106" s="1114"/>
      <c r="B2106" s="1114"/>
      <c r="C2106" s="1113"/>
      <c r="D2106" s="1113"/>
      <c r="E2106" s="1113"/>
      <c r="F2106" s="1106"/>
      <c r="G2106" s="1107"/>
      <c r="H2106" s="1115"/>
    </row>
    <row r="2107" spans="1:8" s="1116" customFormat="1" ht="15" x14ac:dyDescent="0.25">
      <c r="A2107" s="1114"/>
      <c r="B2107" s="1114"/>
      <c r="C2107" s="1113"/>
      <c r="D2107" s="1113"/>
      <c r="E2107" s="1113"/>
      <c r="F2107" s="1106"/>
      <c r="G2107" s="1107"/>
      <c r="H2107" s="1115"/>
    </row>
    <row r="2108" spans="1:8" s="1116" customFormat="1" ht="15" x14ac:dyDescent="0.25">
      <c r="A2108" s="1114"/>
      <c r="B2108" s="1114"/>
      <c r="C2108" s="1113"/>
      <c r="D2108" s="1113"/>
      <c r="E2108" s="1113"/>
      <c r="F2108" s="1106"/>
      <c r="G2108" s="1107"/>
      <c r="H2108" s="1115"/>
    </row>
    <row r="2109" spans="1:8" s="1116" customFormat="1" ht="15" x14ac:dyDescent="0.25">
      <c r="A2109" s="1114"/>
      <c r="B2109" s="1114"/>
      <c r="C2109" s="1113"/>
      <c r="D2109" s="1113"/>
      <c r="E2109" s="1113"/>
      <c r="F2109" s="1106"/>
      <c r="G2109" s="1107"/>
      <c r="H2109" s="1115"/>
    </row>
    <row r="2110" spans="1:8" s="1116" customFormat="1" ht="15" x14ac:dyDescent="0.25">
      <c r="A2110" s="1114"/>
      <c r="B2110" s="1114"/>
      <c r="C2110" s="1113"/>
      <c r="D2110" s="1113"/>
      <c r="E2110" s="1113"/>
      <c r="F2110" s="1106"/>
      <c r="G2110" s="1107"/>
      <c r="H2110" s="1115"/>
    </row>
    <row r="2111" spans="1:8" s="1116" customFormat="1" ht="15" x14ac:dyDescent="0.25">
      <c r="A2111" s="1114"/>
      <c r="B2111" s="1114"/>
      <c r="C2111" s="1113"/>
      <c r="D2111" s="1113"/>
      <c r="E2111" s="1113"/>
      <c r="F2111" s="1106"/>
      <c r="G2111" s="1107"/>
      <c r="H2111" s="1115"/>
    </row>
    <row r="2112" spans="1:8" s="1116" customFormat="1" ht="15" x14ac:dyDescent="0.25">
      <c r="A2112" s="1114"/>
      <c r="B2112" s="1114"/>
      <c r="C2112" s="1113"/>
      <c r="D2112" s="1113"/>
      <c r="E2112" s="1113"/>
      <c r="F2112" s="1106"/>
      <c r="G2112" s="1107"/>
      <c r="H2112" s="1115"/>
    </row>
    <row r="2113" spans="1:8" s="1116" customFormat="1" ht="15" x14ac:dyDescent="0.25">
      <c r="A2113" s="1113" t="s">
        <v>2670</v>
      </c>
      <c r="B2113" s="1113"/>
      <c r="C2113" s="1113"/>
      <c r="D2113" s="1098" t="s">
        <v>2642</v>
      </c>
      <c r="E2113" s="1114">
        <v>38</v>
      </c>
      <c r="F2113" s="1106"/>
      <c r="G2113" s="1107"/>
      <c r="H2113" s="1115"/>
    </row>
    <row r="2114" spans="1:8" s="1116" customFormat="1" ht="15" x14ac:dyDescent="0.25">
      <c r="A2114" s="1113" t="s">
        <v>2671</v>
      </c>
      <c r="B2114" s="1113"/>
      <c r="C2114" s="1113"/>
      <c r="D2114" s="1112" t="s">
        <v>4508</v>
      </c>
      <c r="E2114" s="1114"/>
      <c r="F2114" s="1106"/>
      <c r="G2114" s="1107"/>
      <c r="H2114" s="1115"/>
    </row>
    <row r="2115" spans="1:8" s="1116" customFormat="1" ht="15" x14ac:dyDescent="0.25">
      <c r="A2115" s="1112" t="s">
        <v>2672</v>
      </c>
      <c r="B2115" s="1112" t="s">
        <v>2673</v>
      </c>
      <c r="C2115" s="1112" t="s">
        <v>2674</v>
      </c>
      <c r="D2115" s="1104" t="s">
        <v>4509</v>
      </c>
      <c r="E2115" s="1114"/>
      <c r="F2115" s="1106"/>
      <c r="G2115" s="1107"/>
      <c r="H2115" s="1115"/>
    </row>
    <row r="2116" spans="1:8" s="1116" customFormat="1" ht="15.75" thickBot="1" x14ac:dyDescent="0.3">
      <c r="A2116" s="1113" t="s">
        <v>2675</v>
      </c>
      <c r="B2116" s="1113" t="s">
        <v>2676</v>
      </c>
      <c r="C2116" s="1113" t="s">
        <v>2675</v>
      </c>
      <c r="D2116" s="1113" t="s">
        <v>2649</v>
      </c>
      <c r="E2116" s="1113" t="s">
        <v>2677</v>
      </c>
      <c r="F2116" s="1106"/>
      <c r="G2116" s="1107"/>
      <c r="H2116" s="1115"/>
    </row>
    <row r="2117" spans="1:8" s="1116" customFormat="1" ht="16.5" thickBot="1" x14ac:dyDescent="0.3">
      <c r="A2117" s="1117" t="s">
        <v>4510</v>
      </c>
      <c r="B2117" s="1118"/>
      <c r="C2117" s="1118" t="s">
        <v>4511</v>
      </c>
      <c r="D2117" s="1125"/>
      <c r="E2117" s="1126"/>
      <c r="F2117" s="1120"/>
      <c r="G2117" s="1121"/>
      <c r="H2117" s="1115"/>
    </row>
    <row r="2118" spans="1:8" s="1116" customFormat="1" ht="15" x14ac:dyDescent="0.25">
      <c r="A2118" s="1113"/>
      <c r="B2118" s="1113"/>
      <c r="C2118" s="1113"/>
      <c r="D2118" s="1113"/>
      <c r="E2118" s="1113"/>
      <c r="F2118" s="1106"/>
      <c r="G2118" s="1107"/>
      <c r="H2118" s="1115"/>
    </row>
    <row r="2119" spans="1:8" s="1109" customFormat="1" ht="14.25" x14ac:dyDescent="0.2">
      <c r="A2119" s="1112" t="s">
        <v>4512</v>
      </c>
      <c r="B2119" s="1104"/>
      <c r="C2119" s="1104"/>
      <c r="D2119" s="1112" t="s">
        <v>4513</v>
      </c>
      <c r="E2119" s="1112" t="s">
        <v>3066</v>
      </c>
      <c r="F2119" s="1106"/>
      <c r="G2119" s="1107"/>
      <c r="H2119" s="1108"/>
    </row>
    <row r="2120" spans="1:8" s="1116" customFormat="1" ht="15" x14ac:dyDescent="0.25">
      <c r="A2120" s="1114"/>
      <c r="B2120" s="1113" t="s">
        <v>4514</v>
      </c>
      <c r="C2120" s="1114"/>
      <c r="D2120" s="1113" t="s">
        <v>4515</v>
      </c>
      <c r="E2120" s="1113" t="s">
        <v>3066</v>
      </c>
      <c r="F2120" s="1106"/>
      <c r="G2120" s="1107"/>
      <c r="H2120" s="1115"/>
    </row>
    <row r="2121" spans="1:8" s="1116" customFormat="1" ht="15" x14ac:dyDescent="0.25">
      <c r="A2121" s="1114"/>
      <c r="B2121" s="1114"/>
      <c r="C2121" s="1113" t="s">
        <v>2684</v>
      </c>
      <c r="D2121" s="1113" t="s">
        <v>4516</v>
      </c>
      <c r="E2121" s="1113" t="s">
        <v>3066</v>
      </c>
      <c r="F2121" s="1106"/>
      <c r="G2121" s="1107"/>
      <c r="H2121" s="1115"/>
    </row>
    <row r="2122" spans="1:8" s="1116" customFormat="1" ht="15" x14ac:dyDescent="0.25">
      <c r="A2122" s="1114"/>
      <c r="B2122" s="1114"/>
      <c r="C2122" s="1113" t="s">
        <v>2721</v>
      </c>
      <c r="D2122" s="1113" t="s">
        <v>4517</v>
      </c>
      <c r="E2122" s="1113" t="s">
        <v>3066</v>
      </c>
      <c r="F2122" s="1106"/>
      <c r="G2122" s="1107"/>
      <c r="H2122" s="1115"/>
    </row>
    <row r="2123" spans="1:8" s="1116" customFormat="1" ht="15" x14ac:dyDescent="0.25">
      <c r="A2123" s="1114"/>
      <c r="B2123" s="1114"/>
      <c r="C2123" s="1113" t="s">
        <v>2712</v>
      </c>
      <c r="D2123" s="1113" t="s">
        <v>4518</v>
      </c>
      <c r="E2123" s="1113" t="s">
        <v>3066</v>
      </c>
      <c r="F2123" s="1106"/>
      <c r="G2123" s="1107"/>
      <c r="H2123" s="1115"/>
    </row>
    <row r="2124" spans="1:8" s="1116" customFormat="1" ht="15" x14ac:dyDescent="0.25">
      <c r="A2124" s="1114"/>
      <c r="B2124" s="1114" t="s">
        <v>4519</v>
      </c>
      <c r="C2124" s="1113"/>
      <c r="D2124" s="1113" t="s">
        <v>4520</v>
      </c>
      <c r="E2124" s="1113" t="s">
        <v>3066</v>
      </c>
      <c r="F2124" s="1106"/>
      <c r="G2124" s="1107"/>
      <c r="H2124" s="1115"/>
    </row>
    <row r="2125" spans="1:8" s="1116" customFormat="1" ht="15" x14ac:dyDescent="0.25">
      <c r="A2125" s="1114"/>
      <c r="B2125" s="1114"/>
      <c r="C2125" s="1113"/>
      <c r="D2125" s="1113" t="s">
        <v>4521</v>
      </c>
      <c r="E2125" s="1113"/>
      <c r="F2125" s="1106"/>
      <c r="G2125" s="1107"/>
      <c r="H2125" s="1115"/>
    </row>
    <row r="2126" spans="1:8" s="1116" customFormat="1" ht="15" x14ac:dyDescent="0.25">
      <c r="A2126" s="1114"/>
      <c r="B2126" s="1114"/>
      <c r="C2126" s="1113" t="s">
        <v>2684</v>
      </c>
      <c r="D2126" s="1113" t="s">
        <v>4522</v>
      </c>
      <c r="E2126" s="1113" t="s">
        <v>3066</v>
      </c>
      <c r="F2126" s="1106"/>
      <c r="G2126" s="1107"/>
      <c r="H2126" s="1115"/>
    </row>
    <row r="2127" spans="1:8" s="1116" customFormat="1" ht="15" x14ac:dyDescent="0.25">
      <c r="A2127" s="1114"/>
      <c r="B2127" s="1114"/>
      <c r="C2127" s="1113"/>
      <c r="D2127" s="1113" t="s">
        <v>4521</v>
      </c>
      <c r="E2127" s="1113"/>
      <c r="F2127" s="1106"/>
      <c r="G2127" s="1107"/>
      <c r="H2127" s="1115"/>
    </row>
    <row r="2128" spans="1:8" s="1116" customFormat="1" ht="15" x14ac:dyDescent="0.25">
      <c r="A2128" s="1114"/>
      <c r="B2128" s="1113" t="s">
        <v>4523</v>
      </c>
      <c r="C2128" s="1114"/>
      <c r="D2128" s="1113" t="s">
        <v>4524</v>
      </c>
      <c r="E2128" s="1113" t="s">
        <v>3066</v>
      </c>
      <c r="F2128" s="1106"/>
      <c r="G2128" s="1107"/>
      <c r="H2128" s="1115"/>
    </row>
    <row r="2129" spans="1:8" s="1116" customFormat="1" ht="15" x14ac:dyDescent="0.25">
      <c r="A2129" s="1114"/>
      <c r="B2129" s="1114"/>
      <c r="C2129" s="1113" t="s">
        <v>2684</v>
      </c>
      <c r="D2129" s="1113" t="s">
        <v>4525</v>
      </c>
      <c r="E2129" s="1113" t="s">
        <v>3066</v>
      </c>
      <c r="F2129" s="1106"/>
      <c r="G2129" s="1107"/>
      <c r="H2129" s="1115"/>
    </row>
    <row r="2130" spans="1:8" s="1116" customFormat="1" ht="15" x14ac:dyDescent="0.25">
      <c r="A2130" s="1114"/>
      <c r="B2130" s="1113" t="s">
        <v>4526</v>
      </c>
      <c r="C2130" s="1114"/>
      <c r="D2130" s="1113" t="s">
        <v>4527</v>
      </c>
      <c r="E2130" s="1113" t="s">
        <v>3066</v>
      </c>
      <c r="F2130" s="1106"/>
      <c r="G2130" s="1107"/>
      <c r="H2130" s="1115"/>
    </row>
    <row r="2131" spans="1:8" s="1116" customFormat="1" ht="15" x14ac:dyDescent="0.25">
      <c r="A2131" s="1114"/>
      <c r="B2131" s="1114"/>
      <c r="C2131" s="1113" t="s">
        <v>2684</v>
      </c>
      <c r="D2131" s="1113" t="s">
        <v>4528</v>
      </c>
      <c r="E2131" s="1113" t="s">
        <v>3066</v>
      </c>
      <c r="F2131" s="1106"/>
      <c r="G2131" s="1107"/>
      <c r="H2131" s="1115"/>
    </row>
    <row r="2132" spans="1:8" s="1116" customFormat="1" ht="15" x14ac:dyDescent="0.25">
      <c r="A2132" s="1114"/>
      <c r="B2132" s="1113" t="s">
        <v>4529</v>
      </c>
      <c r="C2132" s="1114"/>
      <c r="D2132" s="1113" t="s">
        <v>4520</v>
      </c>
      <c r="E2132" s="1113" t="s">
        <v>3066</v>
      </c>
      <c r="F2132" s="1106"/>
      <c r="G2132" s="1107"/>
      <c r="H2132" s="1115"/>
    </row>
    <row r="2133" spans="1:8" s="1116" customFormat="1" ht="15" x14ac:dyDescent="0.25">
      <c r="A2133" s="1114"/>
      <c r="B2133" s="1113"/>
      <c r="C2133" s="1114"/>
      <c r="D2133" s="1113" t="s">
        <v>4530</v>
      </c>
      <c r="E2133" s="1113"/>
      <c r="F2133" s="1106"/>
      <c r="G2133" s="1107"/>
      <c r="H2133" s="1115"/>
    </row>
    <row r="2134" spans="1:8" s="1116" customFormat="1" ht="15" x14ac:dyDescent="0.25">
      <c r="A2134" s="1114"/>
      <c r="B2134" s="1114"/>
      <c r="C2134" s="1113" t="s">
        <v>2684</v>
      </c>
      <c r="D2134" s="1113" t="s">
        <v>4522</v>
      </c>
      <c r="E2134" s="1113" t="s">
        <v>3066</v>
      </c>
      <c r="F2134" s="1106"/>
      <c r="G2134" s="1107"/>
      <c r="H2134" s="1115"/>
    </row>
    <row r="2135" spans="1:8" s="1116" customFormat="1" ht="15" x14ac:dyDescent="0.25">
      <c r="A2135" s="1114"/>
      <c r="B2135" s="1114"/>
      <c r="C2135" s="1113"/>
      <c r="D2135" s="1113" t="s">
        <v>4530</v>
      </c>
      <c r="E2135" s="1113"/>
      <c r="F2135" s="1106"/>
      <c r="G2135" s="1107"/>
      <c r="H2135" s="1115"/>
    </row>
    <row r="2136" spans="1:8" s="1116" customFormat="1" ht="15" x14ac:dyDescent="0.25">
      <c r="A2136" s="1114"/>
      <c r="B2136" s="1113" t="s">
        <v>4531</v>
      </c>
      <c r="C2136" s="1114"/>
      <c r="D2136" s="1113" t="s">
        <v>4532</v>
      </c>
      <c r="E2136" s="1113" t="s">
        <v>3066</v>
      </c>
      <c r="F2136" s="1106"/>
      <c r="G2136" s="1107"/>
      <c r="H2136" s="1115"/>
    </row>
    <row r="2137" spans="1:8" s="1116" customFormat="1" ht="15" x14ac:dyDescent="0.25">
      <c r="A2137" s="1114"/>
      <c r="B2137" s="1114"/>
      <c r="C2137" s="1113" t="s">
        <v>2684</v>
      </c>
      <c r="D2137" s="1113" t="s">
        <v>4533</v>
      </c>
      <c r="E2137" s="1113" t="s">
        <v>3066</v>
      </c>
      <c r="F2137" s="1106"/>
      <c r="G2137" s="1107"/>
      <c r="H2137" s="1115"/>
    </row>
    <row r="2138" spans="1:8" s="1116" customFormat="1" ht="15" x14ac:dyDescent="0.25">
      <c r="A2138" s="1114"/>
      <c r="B2138" s="1113" t="s">
        <v>4534</v>
      </c>
      <c r="C2138" s="1114"/>
      <c r="D2138" s="1113" t="s">
        <v>4535</v>
      </c>
      <c r="E2138" s="1113" t="s">
        <v>3066</v>
      </c>
      <c r="F2138" s="1106"/>
      <c r="G2138" s="1107"/>
      <c r="H2138" s="1115"/>
    </row>
    <row r="2139" spans="1:8" s="1116" customFormat="1" ht="15" x14ac:dyDescent="0.25">
      <c r="A2139" s="1114"/>
      <c r="B2139" s="1114"/>
      <c r="C2139" s="1113" t="s">
        <v>2684</v>
      </c>
      <c r="D2139" s="1113" t="s">
        <v>4536</v>
      </c>
      <c r="E2139" s="1113" t="s">
        <v>3066</v>
      </c>
      <c r="F2139" s="1106"/>
      <c r="G2139" s="1107"/>
      <c r="H2139" s="1115"/>
    </row>
    <row r="2140" spans="1:8" s="1116" customFormat="1" ht="15" x14ac:dyDescent="0.25">
      <c r="A2140" s="1114"/>
      <c r="B2140" s="1114"/>
      <c r="C2140" s="1114"/>
      <c r="D2140" s="1114"/>
      <c r="E2140" s="1114"/>
      <c r="F2140" s="1106"/>
      <c r="G2140" s="1107"/>
      <c r="H2140" s="1115"/>
    </row>
    <row r="2141" spans="1:8" s="1116" customFormat="1" ht="15" x14ac:dyDescent="0.25">
      <c r="A2141" s="1113" t="s">
        <v>2686</v>
      </c>
      <c r="B2141" s="1113" t="s">
        <v>2687</v>
      </c>
      <c r="C2141" s="1113" t="s">
        <v>2686</v>
      </c>
      <c r="D2141" s="1113" t="s">
        <v>2688</v>
      </c>
      <c r="E2141" s="1113" t="s">
        <v>2689</v>
      </c>
      <c r="F2141" s="1106"/>
      <c r="G2141" s="1107"/>
      <c r="H2141" s="1115"/>
    </row>
    <row r="2142" spans="1:8" s="1109" customFormat="1" ht="14.25" x14ac:dyDescent="0.2">
      <c r="A2142" s="1112" t="s">
        <v>4537</v>
      </c>
      <c r="B2142" s="1104"/>
      <c r="C2142" s="1104"/>
      <c r="D2142" s="1112" t="s">
        <v>4538</v>
      </c>
      <c r="E2142" s="1112" t="s">
        <v>3066</v>
      </c>
      <c r="F2142" s="1106"/>
      <c r="G2142" s="1107"/>
      <c r="H2142" s="1108"/>
    </row>
    <row r="2143" spans="1:8" s="1109" customFormat="1" ht="15" x14ac:dyDescent="0.25">
      <c r="A2143" s="1112"/>
      <c r="B2143" s="1113" t="s">
        <v>4539</v>
      </c>
      <c r="C2143" s="1114"/>
      <c r="D2143" s="1113" t="s">
        <v>4540</v>
      </c>
      <c r="E2143" s="1113" t="s">
        <v>3066</v>
      </c>
      <c r="F2143" s="1106"/>
      <c r="G2143" s="1107"/>
      <c r="H2143" s="1108"/>
    </row>
    <row r="2144" spans="1:8" s="1109" customFormat="1" ht="15" x14ac:dyDescent="0.25">
      <c r="A2144" s="1112"/>
      <c r="B2144" s="1114"/>
      <c r="C2144" s="1113" t="s">
        <v>2684</v>
      </c>
      <c r="D2144" s="1113" t="s">
        <v>4541</v>
      </c>
      <c r="E2144" s="1113" t="s">
        <v>3066</v>
      </c>
      <c r="F2144" s="1106"/>
      <c r="G2144" s="1107"/>
      <c r="H2144" s="1108"/>
    </row>
    <row r="2145" spans="1:8" s="1116" customFormat="1" ht="15" x14ac:dyDescent="0.25">
      <c r="A2145" s="1114"/>
      <c r="B2145" s="1113" t="s">
        <v>4542</v>
      </c>
      <c r="C2145" s="1114"/>
      <c r="D2145" s="1113" t="s">
        <v>4543</v>
      </c>
      <c r="E2145" s="1113" t="s">
        <v>3066</v>
      </c>
      <c r="F2145" s="1106"/>
      <c r="G2145" s="1107"/>
      <c r="H2145" s="1115"/>
    </row>
    <row r="2146" spans="1:8" s="1116" customFormat="1" ht="15" x14ac:dyDescent="0.25">
      <c r="A2146" s="1114"/>
      <c r="B2146" s="1114"/>
      <c r="C2146" s="1113" t="s">
        <v>2684</v>
      </c>
      <c r="D2146" s="1113" t="s">
        <v>4544</v>
      </c>
      <c r="E2146" s="1113" t="s">
        <v>3066</v>
      </c>
      <c r="F2146" s="1106"/>
      <c r="G2146" s="1107"/>
      <c r="H2146" s="1115"/>
    </row>
    <row r="2147" spans="1:8" s="1116" customFormat="1" ht="15" x14ac:dyDescent="0.25">
      <c r="A2147" s="1114"/>
      <c r="B2147" s="1113" t="s">
        <v>4545</v>
      </c>
      <c r="C2147" s="1114"/>
      <c r="D2147" s="1113" t="s">
        <v>4546</v>
      </c>
      <c r="E2147" s="1113" t="s">
        <v>3066</v>
      </c>
      <c r="F2147" s="1106"/>
      <c r="G2147" s="1107"/>
      <c r="H2147" s="1115"/>
    </row>
    <row r="2148" spans="1:8" s="1116" customFormat="1" ht="15" x14ac:dyDescent="0.25">
      <c r="A2148" s="1114"/>
      <c r="B2148" s="1114"/>
      <c r="C2148" s="1113" t="s">
        <v>2684</v>
      </c>
      <c r="D2148" s="1113" t="s">
        <v>4547</v>
      </c>
      <c r="E2148" s="1113" t="s">
        <v>3066</v>
      </c>
      <c r="F2148" s="1106"/>
      <c r="G2148" s="1107"/>
      <c r="H2148" s="1115"/>
    </row>
    <row r="2149" spans="1:8" s="1116" customFormat="1" ht="15" x14ac:dyDescent="0.25">
      <c r="A2149" s="1114"/>
      <c r="B2149" s="1113" t="s">
        <v>4548</v>
      </c>
      <c r="C2149" s="1114"/>
      <c r="D2149" s="1113" t="s">
        <v>4549</v>
      </c>
      <c r="E2149" s="1113" t="s">
        <v>3066</v>
      </c>
      <c r="F2149" s="1106"/>
      <c r="G2149" s="1107"/>
      <c r="H2149" s="1115"/>
    </row>
    <row r="2150" spans="1:8" s="1116" customFormat="1" ht="15" x14ac:dyDescent="0.25">
      <c r="A2150" s="1114"/>
      <c r="B2150" s="1114"/>
      <c r="C2150" s="1113" t="s">
        <v>2684</v>
      </c>
      <c r="D2150" s="1113" t="s">
        <v>4550</v>
      </c>
      <c r="E2150" s="1113" t="s">
        <v>3066</v>
      </c>
      <c r="F2150" s="1106"/>
      <c r="G2150" s="1107"/>
      <c r="H2150" s="1115"/>
    </row>
    <row r="2151" spans="1:8" s="1116" customFormat="1" ht="15" x14ac:dyDescent="0.25">
      <c r="A2151" s="1114"/>
      <c r="B2151" s="1113" t="s">
        <v>4551</v>
      </c>
      <c r="C2151" s="1114"/>
      <c r="D2151" s="1113" t="s">
        <v>4552</v>
      </c>
      <c r="E2151" s="1113" t="s">
        <v>3066</v>
      </c>
      <c r="F2151" s="1106"/>
      <c r="G2151" s="1107"/>
      <c r="H2151" s="1115"/>
    </row>
    <row r="2152" spans="1:8" s="1116" customFormat="1" ht="15" x14ac:dyDescent="0.25">
      <c r="A2152" s="1114"/>
      <c r="B2152" s="1114"/>
      <c r="C2152" s="1113" t="s">
        <v>2684</v>
      </c>
      <c r="D2152" s="1113" t="s">
        <v>4553</v>
      </c>
      <c r="E2152" s="1113" t="s">
        <v>3066</v>
      </c>
      <c r="F2152" s="1106"/>
      <c r="G2152" s="1107"/>
      <c r="H2152" s="1115"/>
    </row>
    <row r="2153" spans="1:8" s="1116" customFormat="1" ht="15" x14ac:dyDescent="0.25">
      <c r="A2153" s="1114"/>
      <c r="B2153" s="1114" t="s">
        <v>4554</v>
      </c>
      <c r="C2153" s="1114"/>
      <c r="D2153" s="1113" t="s">
        <v>4555</v>
      </c>
      <c r="E2153" s="1113" t="s">
        <v>3066</v>
      </c>
      <c r="F2153" s="1106"/>
      <c r="G2153" s="1107"/>
      <c r="H2153" s="1115"/>
    </row>
    <row r="2154" spans="1:8" s="1116" customFormat="1" ht="15" x14ac:dyDescent="0.25">
      <c r="A2154" s="1113"/>
      <c r="B2154" s="1113"/>
      <c r="C2154" s="1113" t="s">
        <v>2684</v>
      </c>
      <c r="D2154" s="1113" t="s">
        <v>4556</v>
      </c>
      <c r="E2154" s="1113" t="s">
        <v>3066</v>
      </c>
      <c r="F2154" s="1106"/>
      <c r="G2154" s="1107"/>
      <c r="H2154" s="1115"/>
    </row>
    <row r="2155" spans="1:8" s="1116" customFormat="1" ht="15" x14ac:dyDescent="0.25">
      <c r="A2155" s="1113"/>
      <c r="B2155" s="1114" t="s">
        <v>4557</v>
      </c>
      <c r="C2155" s="1114"/>
      <c r="D2155" s="1113" t="s">
        <v>4558</v>
      </c>
      <c r="E2155" s="1113" t="s">
        <v>3066</v>
      </c>
      <c r="F2155" s="1106"/>
      <c r="G2155" s="1107"/>
      <c r="H2155" s="1115"/>
    </row>
    <row r="2156" spans="1:8" s="1116" customFormat="1" ht="15" x14ac:dyDescent="0.25">
      <c r="A2156" s="1113"/>
      <c r="B2156" s="1113"/>
      <c r="C2156" s="1113" t="s">
        <v>2684</v>
      </c>
      <c r="D2156" s="1113" t="s">
        <v>4559</v>
      </c>
      <c r="E2156" s="1113" t="s">
        <v>3066</v>
      </c>
      <c r="F2156" s="1106"/>
      <c r="G2156" s="1107"/>
      <c r="H2156" s="1115"/>
    </row>
    <row r="2157" spans="1:8" s="1116" customFormat="1" ht="15" x14ac:dyDescent="0.25">
      <c r="A2157" s="1113"/>
      <c r="B2157" s="1113"/>
      <c r="C2157" s="1113"/>
      <c r="D2157" s="1113"/>
      <c r="E2157" s="1113"/>
      <c r="F2157" s="1106"/>
      <c r="G2157" s="1107"/>
      <c r="H2157" s="1115"/>
    </row>
    <row r="2158" spans="1:8" s="1116" customFormat="1" ht="15" x14ac:dyDescent="0.25">
      <c r="A2158" s="1113" t="s">
        <v>2686</v>
      </c>
      <c r="B2158" s="1113" t="s">
        <v>2687</v>
      </c>
      <c r="C2158" s="1113" t="s">
        <v>2686</v>
      </c>
      <c r="D2158" s="1113" t="s">
        <v>2688</v>
      </c>
      <c r="E2158" s="1113" t="s">
        <v>2689</v>
      </c>
      <c r="F2158" s="1106"/>
      <c r="G2158" s="1107"/>
      <c r="H2158" s="1115"/>
    </row>
    <row r="2159" spans="1:8" s="1109" customFormat="1" ht="14.25" x14ac:dyDescent="0.2">
      <c r="A2159" s="1112" t="s">
        <v>4560</v>
      </c>
      <c r="B2159" s="1112"/>
      <c r="C2159" s="1112"/>
      <c r="D2159" s="1112" t="s">
        <v>4561</v>
      </c>
      <c r="E2159" s="1112" t="s">
        <v>3066</v>
      </c>
      <c r="F2159" s="1106"/>
      <c r="G2159" s="1107"/>
      <c r="H2159" s="1108"/>
    </row>
    <row r="2160" spans="1:8" s="1116" customFormat="1" ht="15" x14ac:dyDescent="0.25">
      <c r="A2160" s="1114"/>
      <c r="B2160" s="1113" t="s">
        <v>4562</v>
      </c>
      <c r="C2160" s="1114"/>
      <c r="D2160" s="1113" t="s">
        <v>4561</v>
      </c>
      <c r="E2160" s="1113" t="s">
        <v>3066</v>
      </c>
      <c r="F2160" s="1106"/>
      <c r="G2160" s="1107"/>
      <c r="H2160" s="1115"/>
    </row>
    <row r="2161" spans="1:8" s="1116" customFormat="1" ht="15" x14ac:dyDescent="0.25">
      <c r="A2161" s="1114"/>
      <c r="B2161" s="1114"/>
      <c r="C2161" s="1113" t="s">
        <v>2684</v>
      </c>
      <c r="D2161" s="1113" t="s">
        <v>4563</v>
      </c>
      <c r="E2161" s="1113" t="s">
        <v>3066</v>
      </c>
      <c r="F2161" s="1106"/>
      <c r="G2161" s="1107"/>
      <c r="H2161" s="1115"/>
    </row>
    <row r="2162" spans="1:8" s="1116" customFormat="1" ht="15" x14ac:dyDescent="0.25">
      <c r="A2162" s="1114"/>
      <c r="B2162" s="1114"/>
      <c r="C2162" s="1113"/>
      <c r="D2162" s="1113"/>
      <c r="E2162" s="1113"/>
      <c r="F2162" s="1106"/>
      <c r="G2162" s="1107"/>
      <c r="H2162" s="1115"/>
    </row>
    <row r="2163" spans="1:8" s="1116" customFormat="1" ht="15" x14ac:dyDescent="0.25">
      <c r="A2163" s="1113" t="s">
        <v>2686</v>
      </c>
      <c r="B2163" s="1113" t="s">
        <v>2687</v>
      </c>
      <c r="C2163" s="1113" t="s">
        <v>2686</v>
      </c>
      <c r="D2163" s="1113" t="s">
        <v>2688</v>
      </c>
      <c r="E2163" s="1113" t="s">
        <v>2689</v>
      </c>
      <c r="F2163" s="1106"/>
      <c r="G2163" s="1107"/>
      <c r="H2163" s="1115"/>
    </row>
    <row r="2164" spans="1:8" s="1109" customFormat="1" ht="14.25" x14ac:dyDescent="0.2">
      <c r="A2164" s="1112" t="s">
        <v>4564</v>
      </c>
      <c r="B2164" s="1104"/>
      <c r="C2164" s="1104"/>
      <c r="D2164" s="1112" t="s">
        <v>4565</v>
      </c>
      <c r="E2164" s="1112" t="s">
        <v>3066</v>
      </c>
      <c r="F2164" s="1106"/>
      <c r="G2164" s="1107"/>
      <c r="H2164" s="1108"/>
    </row>
    <row r="2165" spans="1:8" s="1116" customFormat="1" ht="15" x14ac:dyDescent="0.25">
      <c r="A2165" s="1114"/>
      <c r="B2165" s="1113" t="s">
        <v>4566</v>
      </c>
      <c r="C2165" s="1114"/>
      <c r="D2165" s="1113" t="s">
        <v>4567</v>
      </c>
      <c r="E2165" s="1113" t="s">
        <v>3066</v>
      </c>
      <c r="F2165" s="1106"/>
      <c r="G2165" s="1107"/>
      <c r="H2165" s="1115"/>
    </row>
    <row r="2166" spans="1:8" s="1116" customFormat="1" ht="15" x14ac:dyDescent="0.25">
      <c r="A2166" s="1114"/>
      <c r="B2166" s="1114"/>
      <c r="C2166" s="1113" t="s">
        <v>2721</v>
      </c>
      <c r="D2166" s="1113" t="s">
        <v>4568</v>
      </c>
      <c r="E2166" s="1113" t="s">
        <v>3066</v>
      </c>
      <c r="F2166" s="1106"/>
      <c r="G2166" s="1107"/>
      <c r="H2166" s="1115"/>
    </row>
    <row r="2167" spans="1:8" s="1116" customFormat="1" ht="15" x14ac:dyDescent="0.25">
      <c r="A2167" s="1114"/>
      <c r="B2167" s="1114" t="s">
        <v>4569</v>
      </c>
      <c r="C2167" s="1113"/>
      <c r="D2167" s="1113" t="s">
        <v>4570</v>
      </c>
      <c r="E2167" s="1113" t="s">
        <v>3066</v>
      </c>
      <c r="F2167" s="1106"/>
      <c r="G2167" s="1107"/>
      <c r="H2167" s="1115"/>
    </row>
    <row r="2168" spans="1:8" s="1116" customFormat="1" ht="15" x14ac:dyDescent="0.25">
      <c r="A2168" s="1114"/>
      <c r="B2168" s="1114"/>
      <c r="C2168" s="1113" t="s">
        <v>2684</v>
      </c>
      <c r="D2168" s="1113" t="s">
        <v>4571</v>
      </c>
      <c r="E2168" s="1113" t="s">
        <v>3066</v>
      </c>
      <c r="F2168" s="1106"/>
      <c r="G2168" s="1107"/>
      <c r="H2168" s="1115"/>
    </row>
    <row r="2169" spans="1:8" s="1116" customFormat="1" ht="15" x14ac:dyDescent="0.25">
      <c r="A2169" s="1114"/>
      <c r="B2169" s="1114" t="s">
        <v>4572</v>
      </c>
      <c r="C2169" s="1113"/>
      <c r="D2169" s="1113" t="s">
        <v>4573</v>
      </c>
      <c r="E2169" s="1113" t="s">
        <v>3066</v>
      </c>
      <c r="F2169" s="1106"/>
      <c r="G2169" s="1107"/>
      <c r="H2169" s="1115"/>
    </row>
    <row r="2170" spans="1:8" s="1116" customFormat="1" ht="15" x14ac:dyDescent="0.25">
      <c r="A2170" s="1114"/>
      <c r="B2170" s="1114"/>
      <c r="C2170" s="1113" t="s">
        <v>2684</v>
      </c>
      <c r="D2170" s="1113" t="s">
        <v>4574</v>
      </c>
      <c r="E2170" s="1113" t="s">
        <v>3066</v>
      </c>
      <c r="F2170" s="1106"/>
      <c r="G2170" s="1107"/>
      <c r="H2170" s="1115"/>
    </row>
    <row r="2171" spans="1:8" s="1116" customFormat="1" ht="15" x14ac:dyDescent="0.25">
      <c r="A2171" s="1114"/>
      <c r="B2171" s="1114"/>
      <c r="C2171" s="1113"/>
      <c r="D2171" s="1113"/>
      <c r="E2171" s="1113"/>
      <c r="F2171" s="1106"/>
      <c r="G2171" s="1107"/>
      <c r="H2171" s="1115"/>
    </row>
    <row r="2172" spans="1:8" s="1116" customFormat="1" ht="15" x14ac:dyDescent="0.25">
      <c r="A2172" s="1113" t="s">
        <v>2686</v>
      </c>
      <c r="B2172" s="1113" t="s">
        <v>2687</v>
      </c>
      <c r="C2172" s="1113" t="s">
        <v>2686</v>
      </c>
      <c r="D2172" s="1113" t="s">
        <v>2688</v>
      </c>
      <c r="E2172" s="1113" t="s">
        <v>2689</v>
      </c>
      <c r="F2172" s="1106"/>
      <c r="G2172" s="1107"/>
      <c r="H2172" s="1115"/>
    </row>
    <row r="2173" spans="1:8" s="1116" customFormat="1" ht="15" x14ac:dyDescent="0.25">
      <c r="A2173" s="1113" t="s">
        <v>2670</v>
      </c>
      <c r="B2173" s="1113"/>
      <c r="C2173" s="1113"/>
      <c r="D2173" s="1098" t="s">
        <v>2642</v>
      </c>
      <c r="E2173" s="1114">
        <v>39</v>
      </c>
      <c r="F2173" s="1106"/>
      <c r="G2173" s="1107"/>
      <c r="H2173" s="1115"/>
    </row>
    <row r="2174" spans="1:8" s="1116" customFormat="1" ht="15" x14ac:dyDescent="0.25">
      <c r="A2174" s="1113" t="s">
        <v>2671</v>
      </c>
      <c r="B2174" s="1113"/>
      <c r="C2174" s="1113"/>
      <c r="D2174" s="1112" t="s">
        <v>4508</v>
      </c>
      <c r="E2174" s="1114"/>
      <c r="F2174" s="1106"/>
      <c r="G2174" s="1107"/>
      <c r="H2174" s="1115"/>
    </row>
    <row r="2175" spans="1:8" s="1116" customFormat="1" ht="15" x14ac:dyDescent="0.25">
      <c r="A2175" s="1112" t="s">
        <v>2672</v>
      </c>
      <c r="B2175" s="1112" t="s">
        <v>2673</v>
      </c>
      <c r="C2175" s="1112" t="s">
        <v>2674</v>
      </c>
      <c r="D2175" s="1104" t="s">
        <v>4509</v>
      </c>
      <c r="E2175" s="1114"/>
      <c r="F2175" s="1106"/>
      <c r="G2175" s="1107"/>
      <c r="H2175" s="1115"/>
    </row>
    <row r="2176" spans="1:8" s="1116" customFormat="1" ht="15" x14ac:dyDescent="0.25">
      <c r="A2176" s="1113" t="s">
        <v>2675</v>
      </c>
      <c r="B2176" s="1113" t="s">
        <v>2676</v>
      </c>
      <c r="C2176" s="1113" t="s">
        <v>2675</v>
      </c>
      <c r="D2176" s="1113" t="s">
        <v>2649</v>
      </c>
      <c r="E2176" s="1113" t="s">
        <v>2677</v>
      </c>
      <c r="F2176" s="1106"/>
      <c r="G2176" s="1107"/>
      <c r="H2176" s="1115"/>
    </row>
    <row r="2177" spans="1:8" s="1109" customFormat="1" ht="14.25" x14ac:dyDescent="0.2">
      <c r="A2177" s="1112" t="s">
        <v>4575</v>
      </c>
      <c r="B2177" s="1104"/>
      <c r="C2177" s="1104"/>
      <c r="D2177" s="1112" t="s">
        <v>4576</v>
      </c>
      <c r="E2177" s="1112" t="s">
        <v>3066</v>
      </c>
      <c r="F2177" s="1106"/>
      <c r="G2177" s="1107"/>
      <c r="H2177" s="1108"/>
    </row>
    <row r="2178" spans="1:8" s="1116" customFormat="1" ht="15" x14ac:dyDescent="0.25">
      <c r="A2178" s="1114"/>
      <c r="B2178" s="1113" t="s">
        <v>4577</v>
      </c>
      <c r="C2178" s="1114"/>
      <c r="D2178" s="1113" t="s">
        <v>4578</v>
      </c>
      <c r="E2178" s="1113" t="s">
        <v>3066</v>
      </c>
      <c r="F2178" s="1106"/>
      <c r="G2178" s="1107"/>
      <c r="H2178" s="1115"/>
    </row>
    <row r="2179" spans="1:8" s="1116" customFormat="1" ht="15" x14ac:dyDescent="0.25">
      <c r="A2179" s="1114"/>
      <c r="B2179" s="1114"/>
      <c r="C2179" s="1113" t="s">
        <v>2684</v>
      </c>
      <c r="D2179" s="1113" t="s">
        <v>4579</v>
      </c>
      <c r="E2179" s="1113" t="s">
        <v>3066</v>
      </c>
      <c r="F2179" s="1106"/>
      <c r="G2179" s="1107"/>
      <c r="H2179" s="1115"/>
    </row>
    <row r="2180" spans="1:8" s="1154" customFormat="1" ht="15" x14ac:dyDescent="0.25">
      <c r="A2180" s="1144"/>
      <c r="B2180" s="1144" t="s">
        <v>4580</v>
      </c>
      <c r="C2180" s="1139"/>
      <c r="D2180" s="1139" t="s">
        <v>4581</v>
      </c>
      <c r="E2180" s="1139" t="s">
        <v>3066</v>
      </c>
      <c r="F2180" s="1145"/>
      <c r="G2180" s="1146"/>
      <c r="H2180" s="1153"/>
    </row>
    <row r="2181" spans="1:8" s="1154" customFormat="1" ht="15" x14ac:dyDescent="0.25">
      <c r="A2181" s="1144"/>
      <c r="B2181" s="1144"/>
      <c r="C2181" s="1139" t="s">
        <v>2684</v>
      </c>
      <c r="D2181" s="1139" t="s">
        <v>4582</v>
      </c>
      <c r="E2181" s="1139" t="s">
        <v>3066</v>
      </c>
      <c r="F2181" s="1145"/>
      <c r="G2181" s="1146"/>
      <c r="H2181" s="1153"/>
    </row>
    <row r="2182" spans="1:8" s="1154" customFormat="1" ht="15" x14ac:dyDescent="0.25">
      <c r="A2182" s="1144"/>
      <c r="B2182" s="1144" t="s">
        <v>4583</v>
      </c>
      <c r="C2182" s="1139"/>
      <c r="D2182" s="1139" t="s">
        <v>4584</v>
      </c>
      <c r="E2182" s="1139" t="s">
        <v>3066</v>
      </c>
      <c r="F2182" s="1145"/>
      <c r="G2182" s="1146"/>
      <c r="H2182" s="1153"/>
    </row>
    <row r="2183" spans="1:8" s="1154" customFormat="1" ht="15" x14ac:dyDescent="0.25">
      <c r="A2183" s="1144"/>
      <c r="B2183" s="1144"/>
      <c r="C2183" s="1139" t="s">
        <v>2684</v>
      </c>
      <c r="D2183" s="1139" t="s">
        <v>4585</v>
      </c>
      <c r="E2183" s="1139" t="s">
        <v>3066</v>
      </c>
      <c r="F2183" s="1145"/>
      <c r="G2183" s="1146"/>
      <c r="H2183" s="1153"/>
    </row>
    <row r="2184" spans="1:8" s="1116" customFormat="1" ht="15" x14ac:dyDescent="0.25">
      <c r="A2184" s="1114"/>
      <c r="B2184" s="1114"/>
      <c r="C2184" s="1113"/>
      <c r="D2184" s="1113"/>
      <c r="E2184" s="1113"/>
      <c r="F2184" s="1106"/>
      <c r="G2184" s="1107"/>
      <c r="H2184" s="1115"/>
    </row>
    <row r="2185" spans="1:8" s="1116" customFormat="1" ht="15" x14ac:dyDescent="0.25">
      <c r="A2185" s="1113" t="s">
        <v>2686</v>
      </c>
      <c r="B2185" s="1113" t="s">
        <v>2687</v>
      </c>
      <c r="C2185" s="1113" t="s">
        <v>2686</v>
      </c>
      <c r="D2185" s="1113" t="s">
        <v>2688</v>
      </c>
      <c r="E2185" s="1113" t="s">
        <v>2689</v>
      </c>
      <c r="F2185" s="1106"/>
      <c r="G2185" s="1107"/>
      <c r="H2185" s="1115"/>
    </row>
    <row r="2186" spans="1:8" s="1109" customFormat="1" ht="14.25" x14ac:dyDescent="0.2">
      <c r="A2186" s="1112" t="s">
        <v>4586</v>
      </c>
      <c r="B2186" s="1104"/>
      <c r="C2186" s="1104"/>
      <c r="D2186" s="1112" t="s">
        <v>4587</v>
      </c>
      <c r="E2186" s="1112" t="s">
        <v>3066</v>
      </c>
      <c r="F2186" s="1106"/>
      <c r="G2186" s="1107"/>
      <c r="H2186" s="1108"/>
    </row>
    <row r="2187" spans="1:8" s="1116" customFormat="1" ht="15" x14ac:dyDescent="0.25">
      <c r="A2187" s="1114"/>
      <c r="B2187" s="1113" t="s">
        <v>4588</v>
      </c>
      <c r="C2187" s="1114"/>
      <c r="D2187" s="1113" t="s">
        <v>4589</v>
      </c>
      <c r="E2187" s="1113" t="s">
        <v>3066</v>
      </c>
      <c r="F2187" s="1106"/>
      <c r="G2187" s="1107"/>
      <c r="H2187" s="1115"/>
    </row>
    <row r="2188" spans="1:8" s="1116" customFormat="1" ht="15" x14ac:dyDescent="0.25">
      <c r="A2188" s="1114"/>
      <c r="B2188" s="1114"/>
      <c r="C2188" s="1113" t="s">
        <v>2684</v>
      </c>
      <c r="D2188" s="1113" t="s">
        <v>4590</v>
      </c>
      <c r="E2188" s="1113" t="s">
        <v>3066</v>
      </c>
      <c r="F2188" s="1106"/>
      <c r="G2188" s="1107"/>
      <c r="H2188" s="1115"/>
    </row>
    <row r="2189" spans="1:8" s="1116" customFormat="1" ht="15" x14ac:dyDescent="0.25">
      <c r="A2189" s="1114"/>
      <c r="B2189" s="1114" t="s">
        <v>4591</v>
      </c>
      <c r="C2189" s="1113"/>
      <c r="D2189" s="1113" t="s">
        <v>4592</v>
      </c>
      <c r="E2189" s="1113" t="s">
        <v>3066</v>
      </c>
      <c r="F2189" s="1106"/>
      <c r="G2189" s="1107"/>
      <c r="H2189" s="1115"/>
    </row>
    <row r="2190" spans="1:8" s="1116" customFormat="1" ht="15" x14ac:dyDescent="0.25">
      <c r="A2190" s="1114"/>
      <c r="B2190" s="1114"/>
      <c r="C2190" s="1113" t="s">
        <v>2684</v>
      </c>
      <c r="D2190" s="1113" t="s">
        <v>4593</v>
      </c>
      <c r="E2190" s="1113" t="s">
        <v>3066</v>
      </c>
      <c r="F2190" s="1106"/>
      <c r="G2190" s="1107"/>
      <c r="H2190" s="1115"/>
    </row>
    <row r="2191" spans="1:8" s="1116" customFormat="1" ht="15" x14ac:dyDescent="0.25">
      <c r="A2191" s="1114"/>
      <c r="B2191" s="1114"/>
      <c r="C2191" s="1113"/>
      <c r="D2191" s="1113"/>
      <c r="E2191" s="1113"/>
      <c r="F2191" s="1106"/>
      <c r="G2191" s="1107"/>
      <c r="H2191" s="1115"/>
    </row>
    <row r="2192" spans="1:8" s="1116" customFormat="1" ht="15.75" thickBot="1" x14ac:dyDescent="0.3">
      <c r="A2192" s="1113" t="s">
        <v>2686</v>
      </c>
      <c r="B2192" s="1113" t="s">
        <v>2687</v>
      </c>
      <c r="C2192" s="1113" t="s">
        <v>2686</v>
      </c>
      <c r="D2192" s="1113" t="s">
        <v>2688</v>
      </c>
      <c r="E2192" s="1113" t="s">
        <v>2689</v>
      </c>
      <c r="F2192" s="1106"/>
      <c r="G2192" s="1107"/>
      <c r="H2192" s="1115"/>
    </row>
    <row r="2193" spans="1:8" s="1116" customFormat="1" ht="16.5" thickBot="1" x14ac:dyDescent="0.3">
      <c r="A2193" s="1117" t="s">
        <v>4594</v>
      </c>
      <c r="B2193" s="1118"/>
      <c r="C2193" s="1118" t="s">
        <v>4595</v>
      </c>
      <c r="D2193" s="1125"/>
      <c r="E2193" s="1126"/>
      <c r="F2193" s="1120"/>
      <c r="G2193" s="1121"/>
      <c r="H2193" s="1115"/>
    </row>
    <row r="2194" spans="1:8" s="1109" customFormat="1" ht="14.25" x14ac:dyDescent="0.2">
      <c r="A2194" s="1112" t="s">
        <v>3875</v>
      </c>
      <c r="B2194" s="1104"/>
      <c r="C2194" s="1104"/>
      <c r="D2194" s="1112" t="s">
        <v>4596</v>
      </c>
      <c r="E2194" s="1112" t="s">
        <v>3066</v>
      </c>
      <c r="F2194" s="1106"/>
      <c r="G2194" s="1107"/>
      <c r="H2194" s="1108"/>
    </row>
    <row r="2195" spans="1:8" s="1116" customFormat="1" ht="15" x14ac:dyDescent="0.25">
      <c r="A2195" s="1114"/>
      <c r="B2195" s="1113" t="s">
        <v>4597</v>
      </c>
      <c r="C2195" s="1114"/>
      <c r="D2195" s="1113" t="s">
        <v>4598</v>
      </c>
      <c r="E2195" s="1113" t="s">
        <v>3066</v>
      </c>
      <c r="F2195" s="1106"/>
      <c r="G2195" s="1107"/>
      <c r="H2195" s="1115"/>
    </row>
    <row r="2196" spans="1:8" s="1116" customFormat="1" ht="15" x14ac:dyDescent="0.25">
      <c r="A2196" s="1114"/>
      <c r="B2196" s="1114"/>
      <c r="C2196" s="1113" t="s">
        <v>2684</v>
      </c>
      <c r="D2196" s="1113" t="s">
        <v>4599</v>
      </c>
      <c r="E2196" s="1113" t="s">
        <v>3066</v>
      </c>
      <c r="F2196" s="1106"/>
      <c r="G2196" s="1107"/>
      <c r="H2196" s="1115"/>
    </row>
    <row r="2197" spans="1:8" s="1116" customFormat="1" ht="15" x14ac:dyDescent="0.25">
      <c r="A2197" s="1114"/>
      <c r="B2197" s="1113" t="s">
        <v>4600</v>
      </c>
      <c r="C2197" s="1114"/>
      <c r="D2197" s="1113" t="s">
        <v>4601</v>
      </c>
      <c r="E2197" s="1113" t="s">
        <v>3066</v>
      </c>
      <c r="F2197" s="1106"/>
      <c r="G2197" s="1107"/>
      <c r="H2197" s="1115"/>
    </row>
    <row r="2198" spans="1:8" s="1116" customFormat="1" ht="15" x14ac:dyDescent="0.25">
      <c r="A2198" s="1114"/>
      <c r="B2198" s="1114"/>
      <c r="C2198" s="1113" t="s">
        <v>2684</v>
      </c>
      <c r="D2198" s="1113" t="s">
        <v>4602</v>
      </c>
      <c r="E2198" s="1113" t="s">
        <v>3066</v>
      </c>
      <c r="F2198" s="1106"/>
      <c r="G2198" s="1107"/>
      <c r="H2198" s="1115"/>
    </row>
    <row r="2199" spans="1:8" s="1116" customFormat="1" ht="15" x14ac:dyDescent="0.25">
      <c r="A2199" s="1114"/>
      <c r="B2199" s="1113" t="s">
        <v>4603</v>
      </c>
      <c r="C2199" s="1114"/>
      <c r="D2199" s="1113" t="s">
        <v>4604</v>
      </c>
      <c r="E2199" s="1113" t="s">
        <v>3066</v>
      </c>
      <c r="F2199" s="1106"/>
      <c r="G2199" s="1107"/>
      <c r="H2199" s="1115"/>
    </row>
    <row r="2200" spans="1:8" s="1116" customFormat="1" ht="15" x14ac:dyDescent="0.25">
      <c r="A2200" s="1114"/>
      <c r="B2200" s="1114"/>
      <c r="C2200" s="1113" t="s">
        <v>2684</v>
      </c>
      <c r="D2200" s="1113" t="s">
        <v>4605</v>
      </c>
      <c r="E2200" s="1113" t="s">
        <v>3066</v>
      </c>
      <c r="F2200" s="1106"/>
      <c r="G2200" s="1107"/>
      <c r="H2200" s="1115"/>
    </row>
    <row r="2201" spans="1:8" s="1116" customFormat="1" ht="15" x14ac:dyDescent="0.25">
      <c r="A2201" s="1114"/>
      <c r="B2201" s="1113" t="s">
        <v>4606</v>
      </c>
      <c r="C2201" s="1114"/>
      <c r="D2201" s="1113" t="s">
        <v>4607</v>
      </c>
      <c r="E2201" s="1113" t="s">
        <v>3066</v>
      </c>
      <c r="F2201" s="1106"/>
      <c r="G2201" s="1107"/>
      <c r="H2201" s="1115"/>
    </row>
    <row r="2202" spans="1:8" s="1116" customFormat="1" ht="15" x14ac:dyDescent="0.25">
      <c r="A2202" s="1114"/>
      <c r="B2202" s="1114"/>
      <c r="C2202" s="1113" t="s">
        <v>2684</v>
      </c>
      <c r="D2202" s="1113" t="s">
        <v>4608</v>
      </c>
      <c r="E2202" s="1113" t="s">
        <v>3066</v>
      </c>
      <c r="F2202" s="1106"/>
      <c r="G2202" s="1107"/>
      <c r="H2202" s="1115"/>
    </row>
    <row r="2203" spans="1:8" s="1116" customFormat="1" ht="15" x14ac:dyDescent="0.25">
      <c r="A2203" s="1114"/>
      <c r="B2203" s="1113" t="s">
        <v>4609</v>
      </c>
      <c r="C2203" s="1114"/>
      <c r="D2203" s="1113" t="s">
        <v>4610</v>
      </c>
      <c r="E2203" s="1113" t="s">
        <v>3066</v>
      </c>
      <c r="F2203" s="1106"/>
      <c r="G2203" s="1107"/>
      <c r="H2203" s="1115"/>
    </row>
    <row r="2204" spans="1:8" s="1116" customFormat="1" ht="15" x14ac:dyDescent="0.25">
      <c r="A2204" s="1114"/>
      <c r="B2204" s="1114"/>
      <c r="C2204" s="1113" t="s">
        <v>2684</v>
      </c>
      <c r="D2204" s="1113" t="s">
        <v>4611</v>
      </c>
      <c r="E2204" s="1113" t="s">
        <v>3066</v>
      </c>
      <c r="F2204" s="1106"/>
      <c r="G2204" s="1107"/>
      <c r="H2204" s="1115"/>
    </row>
    <row r="2205" spans="1:8" s="1116" customFormat="1" ht="15" x14ac:dyDescent="0.25">
      <c r="A2205" s="1114"/>
      <c r="B2205" s="1113" t="s">
        <v>4612</v>
      </c>
      <c r="C2205" s="1114"/>
      <c r="D2205" s="1113" t="s">
        <v>4613</v>
      </c>
      <c r="E2205" s="1113" t="s">
        <v>3066</v>
      </c>
      <c r="F2205" s="1106"/>
      <c r="G2205" s="1107"/>
      <c r="H2205" s="1115"/>
    </row>
    <row r="2206" spans="1:8" s="1116" customFormat="1" ht="15" x14ac:dyDescent="0.25">
      <c r="A2206" s="1114"/>
      <c r="B2206" s="1114"/>
      <c r="C2206" s="1113" t="s">
        <v>2684</v>
      </c>
      <c r="D2206" s="1113" t="s">
        <v>4614</v>
      </c>
      <c r="E2206" s="1113" t="s">
        <v>3066</v>
      </c>
      <c r="F2206" s="1106"/>
      <c r="G2206" s="1107"/>
      <c r="H2206" s="1115"/>
    </row>
    <row r="2207" spans="1:8" s="1116" customFormat="1" ht="15" x14ac:dyDescent="0.25">
      <c r="A2207" s="1114"/>
      <c r="B2207" s="1113" t="s">
        <v>4615</v>
      </c>
      <c r="C2207" s="1114"/>
      <c r="D2207" s="1113" t="s">
        <v>4616</v>
      </c>
      <c r="E2207" s="1113" t="s">
        <v>3066</v>
      </c>
      <c r="F2207" s="1106"/>
      <c r="G2207" s="1107"/>
      <c r="H2207" s="1115"/>
    </row>
    <row r="2208" spans="1:8" s="1116" customFormat="1" ht="15" x14ac:dyDescent="0.25">
      <c r="A2208" s="1114"/>
      <c r="B2208" s="1114"/>
      <c r="C2208" s="1113" t="s">
        <v>2684</v>
      </c>
      <c r="D2208" s="1113" t="s">
        <v>4617</v>
      </c>
      <c r="E2208" s="1113" t="s">
        <v>3066</v>
      </c>
      <c r="F2208" s="1106"/>
      <c r="G2208" s="1107"/>
      <c r="H2208" s="1115"/>
    </row>
    <row r="2209" spans="1:8" s="1116" customFormat="1" ht="15" x14ac:dyDescent="0.25">
      <c r="A2209" s="1114"/>
      <c r="B2209" s="1114"/>
      <c r="C2209" s="1113"/>
      <c r="D2209" s="1113"/>
      <c r="E2209" s="1113"/>
      <c r="F2209" s="1106"/>
      <c r="G2209" s="1107"/>
      <c r="H2209" s="1115"/>
    </row>
    <row r="2210" spans="1:8" s="1116" customFormat="1" ht="15" x14ac:dyDescent="0.25">
      <c r="A2210" s="1113" t="s">
        <v>2686</v>
      </c>
      <c r="B2210" s="1113" t="s">
        <v>2687</v>
      </c>
      <c r="C2210" s="1113" t="s">
        <v>2686</v>
      </c>
      <c r="D2210" s="1113" t="s">
        <v>2688</v>
      </c>
      <c r="E2210" s="1113" t="s">
        <v>2689</v>
      </c>
      <c r="F2210" s="1106"/>
      <c r="G2210" s="1107"/>
      <c r="H2210" s="1115"/>
    </row>
    <row r="2211" spans="1:8" s="1109" customFormat="1" ht="14.25" x14ac:dyDescent="0.2">
      <c r="A2211" s="1112" t="s">
        <v>3877</v>
      </c>
      <c r="B2211" s="1104"/>
      <c r="C2211" s="1104"/>
      <c r="D2211" s="1112" t="s">
        <v>4618</v>
      </c>
      <c r="E2211" s="1112" t="s">
        <v>3066</v>
      </c>
      <c r="F2211" s="1106"/>
      <c r="G2211" s="1107"/>
      <c r="H2211" s="1108"/>
    </row>
    <row r="2212" spans="1:8" s="1116" customFormat="1" ht="15" x14ac:dyDescent="0.25">
      <c r="A2212" s="1114"/>
      <c r="B2212" s="1113" t="s">
        <v>4619</v>
      </c>
      <c r="C2212" s="1114"/>
      <c r="D2212" s="1113" t="s">
        <v>4598</v>
      </c>
      <c r="E2212" s="1113" t="s">
        <v>3066</v>
      </c>
      <c r="F2212" s="1106"/>
      <c r="G2212" s="1107"/>
      <c r="H2212" s="1115"/>
    </row>
    <row r="2213" spans="1:8" s="1116" customFormat="1" ht="15" x14ac:dyDescent="0.25">
      <c r="A2213" s="1114"/>
      <c r="B2213" s="1114"/>
      <c r="C2213" s="1113" t="s">
        <v>2684</v>
      </c>
      <c r="D2213" s="1113" t="s">
        <v>4599</v>
      </c>
      <c r="E2213" s="1113" t="s">
        <v>3066</v>
      </c>
      <c r="F2213" s="1106"/>
      <c r="G2213" s="1107"/>
      <c r="H2213" s="1115"/>
    </row>
    <row r="2214" spans="1:8" s="1116" customFormat="1" ht="15" x14ac:dyDescent="0.25">
      <c r="A2214" s="1114"/>
      <c r="B2214" s="1113" t="s">
        <v>4620</v>
      </c>
      <c r="C2214" s="1114"/>
      <c r="D2214" s="1113" t="s">
        <v>4621</v>
      </c>
      <c r="E2214" s="1113" t="s">
        <v>3066</v>
      </c>
      <c r="F2214" s="1106"/>
      <c r="G2214" s="1107"/>
      <c r="H2214" s="1115"/>
    </row>
    <row r="2215" spans="1:8" s="1116" customFormat="1" ht="15" x14ac:dyDescent="0.25">
      <c r="A2215" s="1114"/>
      <c r="B2215" s="1114"/>
      <c r="C2215" s="1113" t="s">
        <v>2684</v>
      </c>
      <c r="D2215" s="1113" t="s">
        <v>4622</v>
      </c>
      <c r="E2215" s="1113" t="s">
        <v>3066</v>
      </c>
      <c r="F2215" s="1106"/>
      <c r="G2215" s="1107"/>
      <c r="H2215" s="1115"/>
    </row>
    <row r="2216" spans="1:8" s="1116" customFormat="1" ht="15" x14ac:dyDescent="0.25">
      <c r="A2216" s="1114"/>
      <c r="B2216" s="1114"/>
      <c r="C2216" s="1113" t="s">
        <v>2721</v>
      </c>
      <c r="D2216" s="1113" t="s">
        <v>4623</v>
      </c>
      <c r="E2216" s="1113" t="s">
        <v>3066</v>
      </c>
      <c r="F2216" s="1106"/>
      <c r="G2216" s="1107"/>
      <c r="H2216" s="1115"/>
    </row>
    <row r="2217" spans="1:8" s="1116" customFormat="1" ht="15" x14ac:dyDescent="0.25">
      <c r="A2217" s="1114"/>
      <c r="B2217" s="1113" t="s">
        <v>4624</v>
      </c>
      <c r="C2217" s="1114"/>
      <c r="D2217" s="1113" t="s">
        <v>4625</v>
      </c>
      <c r="E2217" s="1113" t="s">
        <v>3066</v>
      </c>
      <c r="F2217" s="1106"/>
      <c r="G2217" s="1107"/>
      <c r="H2217" s="1115"/>
    </row>
    <row r="2218" spans="1:8" s="1116" customFormat="1" ht="15" x14ac:dyDescent="0.25">
      <c r="A2218" s="1114"/>
      <c r="B2218" s="1114"/>
      <c r="C2218" s="1113" t="s">
        <v>2684</v>
      </c>
      <c r="D2218" s="1113" t="s">
        <v>4626</v>
      </c>
      <c r="E2218" s="1113" t="s">
        <v>3066</v>
      </c>
      <c r="F2218" s="1106"/>
      <c r="G2218" s="1107"/>
      <c r="H2218" s="1115"/>
    </row>
    <row r="2219" spans="1:8" s="1116" customFormat="1" ht="15" x14ac:dyDescent="0.25">
      <c r="A2219" s="1114"/>
      <c r="B2219" s="1113" t="s">
        <v>4627</v>
      </c>
      <c r="C2219" s="1114"/>
      <c r="D2219" s="1113" t="s">
        <v>4628</v>
      </c>
      <c r="E2219" s="1113" t="s">
        <v>3066</v>
      </c>
      <c r="F2219" s="1106"/>
      <c r="G2219" s="1107"/>
      <c r="H2219" s="1115"/>
    </row>
    <row r="2220" spans="1:8" s="1116" customFormat="1" ht="15" x14ac:dyDescent="0.25">
      <c r="A2220" s="1114"/>
      <c r="B2220" s="1114"/>
      <c r="C2220" s="1113" t="s">
        <v>2684</v>
      </c>
      <c r="D2220" s="1113" t="s">
        <v>4629</v>
      </c>
      <c r="E2220" s="1113" t="s">
        <v>3066</v>
      </c>
      <c r="F2220" s="1106"/>
      <c r="G2220" s="1107"/>
      <c r="H2220" s="1115"/>
    </row>
    <row r="2221" spans="1:8" s="1116" customFormat="1" ht="15" x14ac:dyDescent="0.25">
      <c r="A2221" s="1114"/>
      <c r="B2221" s="1113" t="s">
        <v>4630</v>
      </c>
      <c r="C2221" s="1114"/>
      <c r="D2221" s="1113" t="s">
        <v>4631</v>
      </c>
      <c r="E2221" s="1113" t="s">
        <v>3066</v>
      </c>
      <c r="F2221" s="1106"/>
      <c r="G2221" s="1107"/>
      <c r="H2221" s="1115"/>
    </row>
    <row r="2222" spans="1:8" s="1116" customFormat="1" ht="15" x14ac:dyDescent="0.25">
      <c r="A2222" s="1114"/>
      <c r="B2222" s="1114"/>
      <c r="C2222" s="1113" t="s">
        <v>2684</v>
      </c>
      <c r="D2222" s="1113" t="s">
        <v>4632</v>
      </c>
      <c r="E2222" s="1113" t="s">
        <v>3066</v>
      </c>
      <c r="F2222" s="1106"/>
      <c r="G2222" s="1107"/>
      <c r="H2222" s="1115"/>
    </row>
    <row r="2223" spans="1:8" s="1116" customFormat="1" ht="15" x14ac:dyDescent="0.25">
      <c r="A2223" s="1114"/>
      <c r="B2223" s="1113" t="s">
        <v>4633</v>
      </c>
      <c r="C2223" s="1114"/>
      <c r="D2223" s="1113" t="s">
        <v>4634</v>
      </c>
      <c r="E2223" s="1113" t="s">
        <v>3066</v>
      </c>
      <c r="F2223" s="1106"/>
      <c r="G2223" s="1107"/>
      <c r="H2223" s="1115"/>
    </row>
    <row r="2224" spans="1:8" s="1116" customFormat="1" ht="15" x14ac:dyDescent="0.25">
      <c r="A2224" s="1114"/>
      <c r="B2224" s="1114"/>
      <c r="C2224" s="1113" t="s">
        <v>2684</v>
      </c>
      <c r="D2224" s="1113" t="s">
        <v>4635</v>
      </c>
      <c r="E2224" s="1113" t="s">
        <v>3066</v>
      </c>
      <c r="F2224" s="1106"/>
      <c r="G2224" s="1107"/>
      <c r="H2224" s="1115"/>
    </row>
    <row r="2225" spans="1:8" s="1116" customFormat="1" ht="15" x14ac:dyDescent="0.25">
      <c r="A2225" s="1114"/>
      <c r="B2225" s="1114"/>
      <c r="C2225" s="1113" t="s">
        <v>2721</v>
      </c>
      <c r="D2225" s="1113" t="s">
        <v>4636</v>
      </c>
      <c r="E2225" s="1113" t="s">
        <v>3066</v>
      </c>
      <c r="F2225" s="1106"/>
      <c r="G2225" s="1107"/>
      <c r="H2225" s="1115"/>
    </row>
    <row r="2226" spans="1:8" s="1116" customFormat="1" ht="15" x14ac:dyDescent="0.25">
      <c r="A2226" s="1114"/>
      <c r="B2226" s="1113" t="s">
        <v>4637</v>
      </c>
      <c r="C2226" s="1114"/>
      <c r="D2226" s="1113" t="s">
        <v>4638</v>
      </c>
      <c r="E2226" s="1113" t="s">
        <v>3066</v>
      </c>
      <c r="F2226" s="1106"/>
      <c r="G2226" s="1107"/>
      <c r="H2226" s="1115"/>
    </row>
    <row r="2227" spans="1:8" s="1116" customFormat="1" ht="15" x14ac:dyDescent="0.25">
      <c r="A2227" s="1114"/>
      <c r="B2227" s="1114"/>
      <c r="C2227" s="1113" t="s">
        <v>2684</v>
      </c>
      <c r="D2227" s="1113" t="s">
        <v>4639</v>
      </c>
      <c r="E2227" s="1113" t="s">
        <v>3066</v>
      </c>
      <c r="F2227" s="1106"/>
      <c r="G2227" s="1107"/>
      <c r="H2227" s="1115"/>
    </row>
    <row r="2228" spans="1:8" s="1116" customFormat="1" ht="15" x14ac:dyDescent="0.25">
      <c r="A2228" s="1114"/>
      <c r="B2228" s="1114"/>
      <c r="C2228" s="1113"/>
      <c r="D2228" s="1113"/>
      <c r="E2228" s="1113"/>
      <c r="F2228" s="1106"/>
      <c r="G2228" s="1107"/>
      <c r="H2228" s="1115"/>
    </row>
    <row r="2229" spans="1:8" s="1116" customFormat="1" ht="15" x14ac:dyDescent="0.25">
      <c r="A2229" s="1113" t="s">
        <v>2670</v>
      </c>
      <c r="B2229" s="1113"/>
      <c r="C2229" s="1113"/>
      <c r="D2229" s="1098" t="s">
        <v>2642</v>
      </c>
      <c r="E2229" s="1114">
        <v>40</v>
      </c>
      <c r="F2229" s="1106"/>
      <c r="G2229" s="1107"/>
      <c r="H2229" s="1115"/>
    </row>
    <row r="2230" spans="1:8" s="1116" customFormat="1" ht="15" x14ac:dyDescent="0.25">
      <c r="A2230" s="1113" t="s">
        <v>2671</v>
      </c>
      <c r="B2230" s="1113"/>
      <c r="C2230" s="1113"/>
      <c r="D2230" s="1112" t="s">
        <v>4508</v>
      </c>
      <c r="E2230" s="1114"/>
      <c r="F2230" s="1106"/>
      <c r="G2230" s="1107"/>
      <c r="H2230" s="1115"/>
    </row>
    <row r="2231" spans="1:8" s="1116" customFormat="1" ht="15" x14ac:dyDescent="0.25">
      <c r="A2231" s="1112" t="s">
        <v>2672</v>
      </c>
      <c r="B2231" s="1112" t="s">
        <v>2673</v>
      </c>
      <c r="C2231" s="1112" t="s">
        <v>2674</v>
      </c>
      <c r="D2231" s="1104" t="s">
        <v>4509</v>
      </c>
      <c r="E2231" s="1114"/>
      <c r="F2231" s="1106"/>
      <c r="G2231" s="1107"/>
      <c r="H2231" s="1115"/>
    </row>
    <row r="2232" spans="1:8" s="1116" customFormat="1" ht="15" x14ac:dyDescent="0.25">
      <c r="A2232" s="1113" t="s">
        <v>2675</v>
      </c>
      <c r="B2232" s="1113" t="s">
        <v>2676</v>
      </c>
      <c r="C2232" s="1113" t="s">
        <v>2675</v>
      </c>
      <c r="D2232" s="1113" t="s">
        <v>2649</v>
      </c>
      <c r="E2232" s="1113" t="s">
        <v>2677</v>
      </c>
      <c r="F2232" s="1106"/>
      <c r="G2232" s="1107"/>
      <c r="H2232" s="1115"/>
    </row>
    <row r="2233" spans="1:8" s="1116" customFormat="1" ht="15" x14ac:dyDescent="0.25">
      <c r="A2233" s="1114"/>
      <c r="B2233" s="1113" t="s">
        <v>4640</v>
      </c>
      <c r="C2233" s="1114"/>
      <c r="D2233" s="1113" t="s">
        <v>4641</v>
      </c>
      <c r="E2233" s="1113" t="s">
        <v>3066</v>
      </c>
      <c r="F2233" s="1106"/>
      <c r="G2233" s="1107"/>
      <c r="H2233" s="1115"/>
    </row>
    <row r="2234" spans="1:8" s="1116" customFormat="1" ht="15" x14ac:dyDescent="0.25">
      <c r="A2234" s="1114"/>
      <c r="B2234" s="1114"/>
      <c r="C2234" s="1113" t="s">
        <v>2684</v>
      </c>
      <c r="D2234" s="1113" t="s">
        <v>4641</v>
      </c>
      <c r="E2234" s="1113" t="s">
        <v>3066</v>
      </c>
      <c r="F2234" s="1106"/>
      <c r="G2234" s="1107"/>
      <c r="H2234" s="1115"/>
    </row>
    <row r="2235" spans="1:8" s="1116" customFormat="1" ht="15.75" customHeight="1" x14ac:dyDescent="0.25">
      <c r="A2235" s="1114"/>
      <c r="B2235" s="1113" t="s">
        <v>4642</v>
      </c>
      <c r="C2235" s="1114"/>
      <c r="D2235" s="1113" t="s">
        <v>4643</v>
      </c>
      <c r="E2235" s="1113" t="s">
        <v>3066</v>
      </c>
      <c r="F2235" s="1106"/>
      <c r="G2235" s="1107"/>
      <c r="H2235" s="1115"/>
    </row>
    <row r="2236" spans="1:8" s="1116" customFormat="1" ht="15" x14ac:dyDescent="0.25">
      <c r="A2236" s="1114"/>
      <c r="B2236" s="1114"/>
      <c r="C2236" s="1113" t="s">
        <v>2684</v>
      </c>
      <c r="D2236" s="1113" t="s">
        <v>4644</v>
      </c>
      <c r="E2236" s="1113" t="s">
        <v>3066</v>
      </c>
      <c r="F2236" s="1106"/>
      <c r="G2236" s="1107"/>
      <c r="H2236" s="1115"/>
    </row>
    <row r="2237" spans="1:8" s="1116" customFormat="1" ht="15" x14ac:dyDescent="0.25">
      <c r="A2237" s="1114"/>
      <c r="B2237" s="1113" t="s">
        <v>4645</v>
      </c>
      <c r="C2237" s="1114"/>
      <c r="D2237" s="1113" t="s">
        <v>4646</v>
      </c>
      <c r="E2237" s="1113" t="s">
        <v>3066</v>
      </c>
      <c r="F2237" s="1106"/>
      <c r="G2237" s="1107"/>
      <c r="H2237" s="1115"/>
    </row>
    <row r="2238" spans="1:8" s="1116" customFormat="1" ht="15" x14ac:dyDescent="0.25">
      <c r="A2238" s="1114"/>
      <c r="B2238" s="1114"/>
      <c r="C2238" s="1113" t="s">
        <v>2684</v>
      </c>
      <c r="D2238" s="1113" t="s">
        <v>4647</v>
      </c>
      <c r="E2238" s="1113" t="s">
        <v>3066</v>
      </c>
      <c r="F2238" s="1106"/>
      <c r="G2238" s="1107"/>
      <c r="H2238" s="1115"/>
    </row>
    <row r="2239" spans="1:8" s="1116" customFormat="1" ht="15" x14ac:dyDescent="0.25">
      <c r="A2239" s="1114"/>
      <c r="B2239" s="1113" t="s">
        <v>4648</v>
      </c>
      <c r="C2239" s="1114"/>
      <c r="D2239" s="1113" t="s">
        <v>4649</v>
      </c>
      <c r="E2239" s="1113" t="s">
        <v>3066</v>
      </c>
      <c r="F2239" s="1106"/>
      <c r="G2239" s="1107"/>
      <c r="H2239" s="1115"/>
    </row>
    <row r="2240" spans="1:8" s="1116" customFormat="1" ht="15" x14ac:dyDescent="0.25">
      <c r="A2240" s="1114"/>
      <c r="B2240" s="1114"/>
      <c r="C2240" s="1113" t="s">
        <v>2684</v>
      </c>
      <c r="D2240" s="1113" t="s">
        <v>4650</v>
      </c>
      <c r="E2240" s="1113" t="s">
        <v>3066</v>
      </c>
      <c r="F2240" s="1106"/>
      <c r="G2240" s="1107"/>
      <c r="H2240" s="1115"/>
    </row>
    <row r="2241" spans="1:8" s="1116" customFormat="1" ht="15" x14ac:dyDescent="0.25">
      <c r="A2241" s="1114"/>
      <c r="B2241" s="1114" t="s">
        <v>4651</v>
      </c>
      <c r="C2241" s="1113"/>
      <c r="D2241" s="1113" t="s">
        <v>4652</v>
      </c>
      <c r="E2241" s="1113" t="s">
        <v>3066</v>
      </c>
      <c r="F2241" s="1106"/>
      <c r="G2241" s="1107"/>
      <c r="H2241" s="1115"/>
    </row>
    <row r="2242" spans="1:8" s="1116" customFormat="1" ht="15" x14ac:dyDescent="0.25">
      <c r="A2242" s="1114"/>
      <c r="B2242" s="1114"/>
      <c r="C2242" s="1113" t="s">
        <v>2721</v>
      </c>
      <c r="D2242" s="1113" t="s">
        <v>4653</v>
      </c>
      <c r="E2242" s="1113" t="s">
        <v>3066</v>
      </c>
      <c r="F2242" s="1106"/>
      <c r="G2242" s="1107"/>
      <c r="H2242" s="1115"/>
    </row>
    <row r="2243" spans="1:8" s="1116" customFormat="1" ht="15" x14ac:dyDescent="0.25">
      <c r="A2243" s="1114"/>
      <c r="B2243" s="1114"/>
      <c r="C2243" s="1113" t="s">
        <v>2712</v>
      </c>
      <c r="D2243" s="1113" t="s">
        <v>4654</v>
      </c>
      <c r="E2243" s="1113" t="s">
        <v>3066</v>
      </c>
      <c r="F2243" s="1106"/>
      <c r="G2243" s="1107"/>
      <c r="H2243" s="1115"/>
    </row>
    <row r="2244" spans="1:8" s="1116" customFormat="1" ht="15" x14ac:dyDescent="0.25">
      <c r="A2244" s="1114"/>
      <c r="B2244" s="1114"/>
      <c r="C2244" s="1113" t="s">
        <v>3176</v>
      </c>
      <c r="D2244" s="1113" t="s">
        <v>4655</v>
      </c>
      <c r="E2244" s="1113" t="s">
        <v>3066</v>
      </c>
      <c r="F2244" s="1106"/>
      <c r="G2244" s="1107"/>
      <c r="H2244" s="1115"/>
    </row>
    <row r="2245" spans="1:8" s="1116" customFormat="1" ht="15" x14ac:dyDescent="0.25">
      <c r="A2245" s="1114"/>
      <c r="B2245" s="1114"/>
      <c r="C2245" s="1113"/>
      <c r="D2245" s="1113"/>
      <c r="E2245" s="1113"/>
      <c r="F2245" s="1106"/>
      <c r="G2245" s="1107"/>
      <c r="H2245" s="1115"/>
    </row>
    <row r="2246" spans="1:8" s="1116" customFormat="1" ht="15" x14ac:dyDescent="0.25">
      <c r="A2246" s="1113" t="s">
        <v>2686</v>
      </c>
      <c r="B2246" s="1113" t="s">
        <v>2687</v>
      </c>
      <c r="C2246" s="1113" t="s">
        <v>2686</v>
      </c>
      <c r="D2246" s="1113" t="s">
        <v>2688</v>
      </c>
      <c r="E2246" s="1113" t="s">
        <v>2689</v>
      </c>
      <c r="F2246" s="1106"/>
      <c r="G2246" s="1107"/>
      <c r="H2246" s="1115"/>
    </row>
    <row r="2247" spans="1:8" s="1109" customFormat="1" ht="14.25" x14ac:dyDescent="0.2">
      <c r="A2247" s="1112" t="s">
        <v>2924</v>
      </c>
      <c r="B2247" s="1104"/>
      <c r="C2247" s="1104"/>
      <c r="D2247" s="1112" t="s">
        <v>4656</v>
      </c>
      <c r="E2247" s="1112" t="s">
        <v>3066</v>
      </c>
      <c r="F2247" s="1106"/>
      <c r="G2247" s="1107"/>
      <c r="H2247" s="1108"/>
    </row>
    <row r="2248" spans="1:8" s="1116" customFormat="1" ht="15" x14ac:dyDescent="0.25">
      <c r="A2248" s="1114"/>
      <c r="B2248" s="1113" t="s">
        <v>4657</v>
      </c>
      <c r="C2248" s="1114"/>
      <c r="D2248" s="1113" t="s">
        <v>4598</v>
      </c>
      <c r="E2248" s="1113" t="s">
        <v>3066</v>
      </c>
      <c r="F2248" s="1106"/>
      <c r="G2248" s="1107"/>
      <c r="H2248" s="1115"/>
    </row>
    <row r="2249" spans="1:8" s="1116" customFormat="1" ht="15" x14ac:dyDescent="0.25">
      <c r="A2249" s="1114"/>
      <c r="B2249" s="1114"/>
      <c r="C2249" s="1113" t="s">
        <v>2684</v>
      </c>
      <c r="D2249" s="1113" t="s">
        <v>4599</v>
      </c>
      <c r="E2249" s="1113" t="s">
        <v>3066</v>
      </c>
      <c r="F2249" s="1106"/>
      <c r="G2249" s="1107"/>
      <c r="H2249" s="1115"/>
    </row>
    <row r="2250" spans="1:8" s="1116" customFormat="1" ht="15" x14ac:dyDescent="0.25">
      <c r="A2250" s="1114"/>
      <c r="B2250" s="1113" t="s">
        <v>4658</v>
      </c>
      <c r="C2250" s="1114"/>
      <c r="D2250" s="1113" t="s">
        <v>4659</v>
      </c>
      <c r="E2250" s="1113" t="s">
        <v>3066</v>
      </c>
      <c r="F2250" s="1106"/>
      <c r="G2250" s="1107"/>
      <c r="H2250" s="1115"/>
    </row>
    <row r="2251" spans="1:8" s="1116" customFormat="1" ht="15" x14ac:dyDescent="0.25">
      <c r="A2251" s="1114"/>
      <c r="B2251" s="1114"/>
      <c r="C2251" s="1113" t="s">
        <v>2684</v>
      </c>
      <c r="D2251" s="1113" t="s">
        <v>4660</v>
      </c>
      <c r="E2251" s="1113" t="s">
        <v>3066</v>
      </c>
      <c r="F2251" s="1106"/>
      <c r="G2251" s="1107"/>
      <c r="H2251" s="1115"/>
    </row>
    <row r="2252" spans="1:8" s="1116" customFormat="1" ht="15" x14ac:dyDescent="0.25">
      <c r="A2252" s="1114"/>
      <c r="B2252" s="1113" t="s">
        <v>4661</v>
      </c>
      <c r="C2252" s="1114"/>
      <c r="D2252" s="1113" t="s">
        <v>4662</v>
      </c>
      <c r="E2252" s="1113" t="s">
        <v>3066</v>
      </c>
      <c r="F2252" s="1106"/>
      <c r="G2252" s="1107"/>
      <c r="H2252" s="1115"/>
    </row>
    <row r="2253" spans="1:8" s="1116" customFormat="1" ht="15" x14ac:dyDescent="0.25">
      <c r="A2253" s="1114"/>
      <c r="B2253" s="1114"/>
      <c r="C2253" s="1113" t="s">
        <v>2684</v>
      </c>
      <c r="D2253" s="1113" t="s">
        <v>4663</v>
      </c>
      <c r="E2253" s="1113" t="s">
        <v>3066</v>
      </c>
      <c r="F2253" s="1106"/>
      <c r="G2253" s="1107"/>
      <c r="H2253" s="1115"/>
    </row>
    <row r="2254" spans="1:8" s="1116" customFormat="1" ht="15" x14ac:dyDescent="0.25">
      <c r="A2254" s="1114"/>
      <c r="B2254" s="1113" t="s">
        <v>4664</v>
      </c>
      <c r="C2254" s="1114"/>
      <c r="D2254" s="1113" t="s">
        <v>4665</v>
      </c>
      <c r="E2254" s="1113" t="s">
        <v>3066</v>
      </c>
      <c r="F2254" s="1106"/>
      <c r="G2254" s="1107"/>
      <c r="H2254" s="1115"/>
    </row>
    <row r="2255" spans="1:8" s="1116" customFormat="1" ht="15" x14ac:dyDescent="0.25">
      <c r="A2255" s="1114"/>
      <c r="B2255" s="1114"/>
      <c r="C2255" s="1113" t="s">
        <v>2684</v>
      </c>
      <c r="D2255" s="1113" t="s">
        <v>4666</v>
      </c>
      <c r="E2255" s="1113" t="s">
        <v>3066</v>
      </c>
      <c r="F2255" s="1106"/>
      <c r="G2255" s="1107"/>
      <c r="H2255" s="1115"/>
    </row>
    <row r="2256" spans="1:8" s="1116" customFormat="1" ht="15" x14ac:dyDescent="0.25">
      <c r="A2256" s="1114"/>
      <c r="B2256" s="1113" t="s">
        <v>4667</v>
      </c>
      <c r="C2256" s="1114"/>
      <c r="D2256" s="1113" t="s">
        <v>4668</v>
      </c>
      <c r="E2256" s="1113" t="s">
        <v>3066</v>
      </c>
      <c r="F2256" s="1106"/>
      <c r="G2256" s="1107"/>
      <c r="H2256" s="1115"/>
    </row>
    <row r="2257" spans="1:8" s="1116" customFormat="1" ht="15" x14ac:dyDescent="0.25">
      <c r="A2257" s="1114"/>
      <c r="B2257" s="1114"/>
      <c r="C2257" s="1113" t="s">
        <v>2684</v>
      </c>
      <c r="D2257" s="1113" t="s">
        <v>4669</v>
      </c>
      <c r="E2257" s="1113" t="s">
        <v>3066</v>
      </c>
      <c r="F2257" s="1106"/>
      <c r="G2257" s="1107"/>
      <c r="H2257" s="1115"/>
    </row>
    <row r="2258" spans="1:8" s="1116" customFormat="1" ht="15" x14ac:dyDescent="0.25">
      <c r="A2258" s="1114"/>
      <c r="B2258" s="1113" t="s">
        <v>4670</v>
      </c>
      <c r="C2258" s="1114"/>
      <c r="D2258" s="1113" t="s">
        <v>4671</v>
      </c>
      <c r="E2258" s="1113" t="s">
        <v>3066</v>
      </c>
      <c r="F2258" s="1106"/>
      <c r="G2258" s="1107"/>
      <c r="H2258" s="1115"/>
    </row>
    <row r="2259" spans="1:8" s="1116" customFormat="1" ht="15" x14ac:dyDescent="0.25">
      <c r="A2259" s="1114"/>
      <c r="B2259" s="1114"/>
      <c r="C2259" s="1113" t="s">
        <v>2684</v>
      </c>
      <c r="D2259" s="1113" t="s">
        <v>4672</v>
      </c>
      <c r="E2259" s="1113" t="s">
        <v>3066</v>
      </c>
      <c r="F2259" s="1106"/>
      <c r="G2259" s="1107"/>
      <c r="H2259" s="1115"/>
    </row>
    <row r="2260" spans="1:8" s="1116" customFormat="1" ht="15" x14ac:dyDescent="0.25">
      <c r="A2260" s="1114"/>
      <c r="B2260" s="1113" t="s">
        <v>4673</v>
      </c>
      <c r="C2260" s="1114"/>
      <c r="D2260" s="1113" t="s">
        <v>4674</v>
      </c>
      <c r="E2260" s="1113" t="s">
        <v>3066</v>
      </c>
      <c r="F2260" s="1106"/>
      <c r="G2260" s="1107"/>
      <c r="H2260" s="1115"/>
    </row>
    <row r="2261" spans="1:8" s="1116" customFormat="1" ht="15" x14ac:dyDescent="0.25">
      <c r="A2261" s="1114"/>
      <c r="B2261" s="1114"/>
      <c r="C2261" s="1113" t="s">
        <v>2684</v>
      </c>
      <c r="D2261" s="1113" t="s">
        <v>4675</v>
      </c>
      <c r="E2261" s="1113" t="s">
        <v>3066</v>
      </c>
      <c r="F2261" s="1106"/>
      <c r="G2261" s="1107"/>
      <c r="H2261" s="1115"/>
    </row>
    <row r="2262" spans="1:8" s="1116" customFormat="1" ht="15" x14ac:dyDescent="0.25">
      <c r="A2262" s="1114"/>
      <c r="B2262" s="1113" t="s">
        <v>4676</v>
      </c>
      <c r="C2262" s="1114"/>
      <c r="D2262" s="1113" t="s">
        <v>4677</v>
      </c>
      <c r="E2262" s="1113" t="s">
        <v>3066</v>
      </c>
      <c r="F2262" s="1106"/>
      <c r="G2262" s="1107"/>
      <c r="H2262" s="1115"/>
    </row>
    <row r="2263" spans="1:8" s="1116" customFormat="1" ht="15" x14ac:dyDescent="0.25">
      <c r="A2263" s="1114"/>
      <c r="B2263" s="1114"/>
      <c r="C2263" s="1113" t="s">
        <v>2684</v>
      </c>
      <c r="D2263" s="1113" t="s">
        <v>4678</v>
      </c>
      <c r="E2263" s="1113" t="s">
        <v>3066</v>
      </c>
      <c r="F2263" s="1106"/>
      <c r="G2263" s="1107"/>
      <c r="H2263" s="1115"/>
    </row>
    <row r="2264" spans="1:8" s="1116" customFormat="1" ht="15" x14ac:dyDescent="0.25">
      <c r="A2264" s="1114"/>
      <c r="B2264" s="1113" t="s">
        <v>4679</v>
      </c>
      <c r="C2264" s="1114"/>
      <c r="D2264" s="1113" t="s">
        <v>4680</v>
      </c>
      <c r="E2264" s="1113" t="s">
        <v>3066</v>
      </c>
      <c r="F2264" s="1106"/>
      <c r="G2264" s="1107"/>
      <c r="H2264" s="1115"/>
    </row>
    <row r="2265" spans="1:8" s="1116" customFormat="1" ht="15" x14ac:dyDescent="0.25">
      <c r="A2265" s="1114"/>
      <c r="B2265" s="1114"/>
      <c r="C2265" s="1113" t="s">
        <v>2684</v>
      </c>
      <c r="D2265" s="1113" t="s">
        <v>4681</v>
      </c>
      <c r="E2265" s="1113" t="s">
        <v>3066</v>
      </c>
      <c r="F2265" s="1106"/>
      <c r="G2265" s="1107"/>
      <c r="H2265" s="1115"/>
    </row>
    <row r="2266" spans="1:8" s="1116" customFormat="1" ht="15" x14ac:dyDescent="0.25">
      <c r="A2266" s="1114"/>
      <c r="B2266" s="1113" t="s">
        <v>4682</v>
      </c>
      <c r="C2266" s="1114"/>
      <c r="D2266" s="1113" t="s">
        <v>4683</v>
      </c>
      <c r="E2266" s="1113" t="s">
        <v>3066</v>
      </c>
      <c r="F2266" s="1106"/>
      <c r="G2266" s="1107"/>
      <c r="H2266" s="1115"/>
    </row>
    <row r="2267" spans="1:8" s="1116" customFormat="1" ht="15" x14ac:dyDescent="0.25">
      <c r="A2267" s="1114"/>
      <c r="B2267" s="1114"/>
      <c r="C2267" s="1113" t="s">
        <v>2684</v>
      </c>
      <c r="D2267" s="1113" t="s">
        <v>4684</v>
      </c>
      <c r="E2267" s="1113" t="s">
        <v>3066</v>
      </c>
      <c r="F2267" s="1106"/>
      <c r="G2267" s="1107"/>
      <c r="H2267" s="1115"/>
    </row>
    <row r="2268" spans="1:8" s="1116" customFormat="1" ht="15" x14ac:dyDescent="0.25">
      <c r="A2268" s="1114"/>
      <c r="B2268" s="1113" t="s">
        <v>4685</v>
      </c>
      <c r="C2268" s="1114"/>
      <c r="D2268" s="1113" t="s">
        <v>4686</v>
      </c>
      <c r="E2268" s="1113" t="s">
        <v>3066</v>
      </c>
      <c r="F2268" s="1106"/>
      <c r="G2268" s="1107"/>
      <c r="H2268" s="1115"/>
    </row>
    <row r="2269" spans="1:8" s="1116" customFormat="1" ht="15" x14ac:dyDescent="0.25">
      <c r="A2269" s="1114"/>
      <c r="B2269" s="1114"/>
      <c r="C2269" s="1113" t="s">
        <v>2684</v>
      </c>
      <c r="D2269" s="1113" t="s">
        <v>4687</v>
      </c>
      <c r="E2269" s="1113" t="s">
        <v>3066</v>
      </c>
      <c r="F2269" s="1106"/>
      <c r="G2269" s="1107"/>
      <c r="H2269" s="1115"/>
    </row>
    <row r="2270" spans="1:8" s="1116" customFormat="1" ht="15" x14ac:dyDescent="0.25">
      <c r="A2270" s="1114"/>
      <c r="B2270" s="1113" t="s">
        <v>4688</v>
      </c>
      <c r="C2270" s="1114"/>
      <c r="D2270" s="1113" t="s">
        <v>4689</v>
      </c>
      <c r="E2270" s="1113" t="s">
        <v>3066</v>
      </c>
      <c r="F2270" s="1106"/>
      <c r="G2270" s="1107"/>
      <c r="H2270" s="1115"/>
    </row>
    <row r="2271" spans="1:8" s="1116" customFormat="1" ht="15" x14ac:dyDescent="0.25">
      <c r="A2271" s="1114"/>
      <c r="B2271" s="1114"/>
      <c r="C2271" s="1113" t="s">
        <v>2684</v>
      </c>
      <c r="D2271" s="1113" t="s">
        <v>4690</v>
      </c>
      <c r="E2271" s="1113" t="s">
        <v>3066</v>
      </c>
      <c r="F2271" s="1106"/>
      <c r="G2271" s="1107"/>
      <c r="H2271" s="1115"/>
    </row>
    <row r="2272" spans="1:8" s="1116" customFormat="1" ht="15" x14ac:dyDescent="0.25">
      <c r="A2272" s="1114"/>
      <c r="B2272" s="1113" t="s">
        <v>4691</v>
      </c>
      <c r="C2272" s="1114"/>
      <c r="D2272" s="1113" t="s">
        <v>4692</v>
      </c>
      <c r="E2272" s="1113" t="s">
        <v>3066</v>
      </c>
      <c r="F2272" s="1106"/>
      <c r="G2272" s="1107"/>
      <c r="H2272" s="1115"/>
    </row>
    <row r="2273" spans="1:8" s="1116" customFormat="1" ht="15" x14ac:dyDescent="0.25">
      <c r="A2273" s="1114"/>
      <c r="B2273" s="1114"/>
      <c r="C2273" s="1113" t="s">
        <v>2684</v>
      </c>
      <c r="D2273" s="1113" t="s">
        <v>4693</v>
      </c>
      <c r="E2273" s="1113" t="s">
        <v>3066</v>
      </c>
      <c r="F2273" s="1106"/>
      <c r="G2273" s="1107"/>
      <c r="H2273" s="1115"/>
    </row>
    <row r="2274" spans="1:8" s="1116" customFormat="1" ht="15" x14ac:dyDescent="0.25">
      <c r="A2274" s="1114"/>
      <c r="B2274" s="1114"/>
      <c r="C2274" s="1113"/>
      <c r="D2274" s="1113"/>
      <c r="E2274" s="1113"/>
      <c r="F2274" s="1106"/>
      <c r="G2274" s="1107"/>
      <c r="H2274" s="1115"/>
    </row>
    <row r="2275" spans="1:8" s="1116" customFormat="1" ht="15" x14ac:dyDescent="0.25">
      <c r="A2275" s="1113" t="s">
        <v>2686</v>
      </c>
      <c r="B2275" s="1113" t="s">
        <v>2687</v>
      </c>
      <c r="C2275" s="1113" t="s">
        <v>2686</v>
      </c>
      <c r="D2275" s="1113" t="s">
        <v>2688</v>
      </c>
      <c r="E2275" s="1113" t="s">
        <v>2689</v>
      </c>
      <c r="F2275" s="1106"/>
      <c r="G2275" s="1107"/>
      <c r="H2275" s="1115"/>
    </row>
    <row r="2276" spans="1:8" s="1109" customFormat="1" ht="14.25" x14ac:dyDescent="0.2">
      <c r="A2276" s="1112" t="s">
        <v>3880</v>
      </c>
      <c r="B2276" s="1104"/>
      <c r="C2276" s="1104"/>
      <c r="D2276" s="1112" t="s">
        <v>4694</v>
      </c>
      <c r="E2276" s="1112" t="s">
        <v>3066</v>
      </c>
      <c r="F2276" s="1106"/>
      <c r="G2276" s="1107"/>
      <c r="H2276" s="1108"/>
    </row>
    <row r="2277" spans="1:8" s="1116" customFormat="1" ht="15" x14ac:dyDescent="0.25">
      <c r="A2277" s="1114"/>
      <c r="B2277" s="1113" t="s">
        <v>4695</v>
      </c>
      <c r="C2277" s="1114"/>
      <c r="D2277" s="1113" t="s">
        <v>4598</v>
      </c>
      <c r="E2277" s="1113" t="s">
        <v>3066</v>
      </c>
      <c r="F2277" s="1106"/>
      <c r="G2277" s="1107"/>
      <c r="H2277" s="1115"/>
    </row>
    <row r="2278" spans="1:8" s="1116" customFormat="1" ht="15" x14ac:dyDescent="0.25">
      <c r="A2278" s="1114"/>
      <c r="B2278" s="1114"/>
      <c r="C2278" s="1113" t="s">
        <v>2684</v>
      </c>
      <c r="D2278" s="1113" t="s">
        <v>4599</v>
      </c>
      <c r="E2278" s="1113" t="s">
        <v>3066</v>
      </c>
      <c r="F2278" s="1106"/>
      <c r="G2278" s="1107"/>
      <c r="H2278" s="1115"/>
    </row>
    <row r="2279" spans="1:8" s="1116" customFormat="1" ht="15" x14ac:dyDescent="0.25">
      <c r="A2279" s="1114"/>
      <c r="B2279" s="1113" t="s">
        <v>4696</v>
      </c>
      <c r="C2279" s="1114"/>
      <c r="D2279" s="1113" t="s">
        <v>4697</v>
      </c>
      <c r="E2279" s="1113" t="s">
        <v>3066</v>
      </c>
      <c r="F2279" s="1106"/>
      <c r="G2279" s="1107"/>
      <c r="H2279" s="1115"/>
    </row>
    <row r="2280" spans="1:8" s="1116" customFormat="1" ht="15" x14ac:dyDescent="0.25">
      <c r="A2280" s="1114"/>
      <c r="B2280" s="1114"/>
      <c r="C2280" s="1113" t="s">
        <v>2684</v>
      </c>
      <c r="D2280" s="1113" t="s">
        <v>4698</v>
      </c>
      <c r="E2280" s="1113" t="s">
        <v>3066</v>
      </c>
      <c r="F2280" s="1106"/>
      <c r="G2280" s="1107"/>
      <c r="H2280" s="1115"/>
    </row>
    <row r="2281" spans="1:8" s="1116" customFormat="1" ht="15" x14ac:dyDescent="0.25">
      <c r="A2281" s="1114"/>
      <c r="B2281" s="1113" t="s">
        <v>4699</v>
      </c>
      <c r="C2281" s="1114"/>
      <c r="D2281" s="1113" t="s">
        <v>4700</v>
      </c>
      <c r="E2281" s="1113" t="s">
        <v>3066</v>
      </c>
      <c r="F2281" s="1106"/>
      <c r="G2281" s="1107"/>
      <c r="H2281" s="1115"/>
    </row>
    <row r="2282" spans="1:8" s="1116" customFormat="1" ht="15" x14ac:dyDescent="0.25">
      <c r="A2282" s="1114"/>
      <c r="B2282" s="1114"/>
      <c r="C2282" s="1113" t="s">
        <v>2684</v>
      </c>
      <c r="D2282" s="1113" t="s">
        <v>4701</v>
      </c>
      <c r="E2282" s="1113" t="s">
        <v>3066</v>
      </c>
      <c r="F2282" s="1106"/>
      <c r="G2282" s="1107"/>
      <c r="H2282" s="1115"/>
    </row>
    <row r="2283" spans="1:8" s="1116" customFormat="1" ht="15" x14ac:dyDescent="0.25">
      <c r="A2283" s="1114"/>
      <c r="B2283" s="1113" t="s">
        <v>4702</v>
      </c>
      <c r="C2283" s="1114"/>
      <c r="D2283" s="1113" t="s">
        <v>4703</v>
      </c>
      <c r="E2283" s="1113" t="s">
        <v>3066</v>
      </c>
      <c r="F2283" s="1106"/>
      <c r="G2283" s="1107"/>
      <c r="H2283" s="1115"/>
    </row>
    <row r="2284" spans="1:8" s="1116" customFormat="1" ht="15" x14ac:dyDescent="0.25">
      <c r="A2284" s="1114"/>
      <c r="B2284" s="1114"/>
      <c r="C2284" s="1113" t="s">
        <v>2684</v>
      </c>
      <c r="D2284" s="1113" t="s">
        <v>4704</v>
      </c>
      <c r="E2284" s="1113" t="s">
        <v>3066</v>
      </c>
      <c r="F2284" s="1106"/>
      <c r="G2284" s="1107"/>
      <c r="H2284" s="1115"/>
    </row>
    <row r="2285" spans="1:8" s="1116" customFormat="1" ht="15" x14ac:dyDescent="0.25">
      <c r="A2285" s="1114"/>
      <c r="B2285" s="1114"/>
      <c r="C2285" s="1113" t="s">
        <v>2721</v>
      </c>
      <c r="D2285" s="1113" t="s">
        <v>4705</v>
      </c>
      <c r="E2285" s="1113" t="s">
        <v>3066</v>
      </c>
      <c r="F2285" s="1106"/>
      <c r="G2285" s="1107"/>
      <c r="H2285" s="1115"/>
    </row>
    <row r="2286" spans="1:8" s="1116" customFormat="1" ht="15" x14ac:dyDescent="0.25">
      <c r="A2286" s="1114"/>
      <c r="B2286" s="1113" t="s">
        <v>4706</v>
      </c>
      <c r="C2286" s="1114"/>
      <c r="D2286" s="1113" t="s">
        <v>4707</v>
      </c>
      <c r="E2286" s="1113" t="s">
        <v>3066</v>
      </c>
      <c r="F2286" s="1106"/>
      <c r="G2286" s="1107"/>
      <c r="H2286" s="1115"/>
    </row>
    <row r="2287" spans="1:8" s="1116" customFormat="1" ht="15" x14ac:dyDescent="0.25">
      <c r="A2287" s="1114"/>
      <c r="B2287" s="1114"/>
      <c r="C2287" s="1113" t="s">
        <v>2684</v>
      </c>
      <c r="D2287" s="1113" t="s">
        <v>4708</v>
      </c>
      <c r="E2287" s="1113" t="s">
        <v>3066</v>
      </c>
      <c r="F2287" s="1106"/>
      <c r="G2287" s="1107"/>
      <c r="H2287" s="1115"/>
    </row>
    <row r="2288" spans="1:8" s="1116" customFormat="1" ht="15" x14ac:dyDescent="0.25">
      <c r="A2288" s="1114"/>
      <c r="B2288" s="1114"/>
      <c r="C2288" s="1113"/>
      <c r="D2288" s="1113"/>
      <c r="E2288" s="1113"/>
      <c r="F2288" s="1106"/>
      <c r="G2288" s="1107"/>
      <c r="H2288" s="1115"/>
    </row>
    <row r="2289" spans="1:8" s="1116" customFormat="1" ht="15" x14ac:dyDescent="0.25">
      <c r="A2289" s="1113" t="s">
        <v>2686</v>
      </c>
      <c r="B2289" s="1113" t="s">
        <v>2687</v>
      </c>
      <c r="C2289" s="1113" t="s">
        <v>2686</v>
      </c>
      <c r="D2289" s="1113" t="s">
        <v>2688</v>
      </c>
      <c r="E2289" s="1113" t="s">
        <v>2689</v>
      </c>
      <c r="F2289" s="1106"/>
      <c r="G2289" s="1107"/>
      <c r="H2289" s="1115"/>
    </row>
    <row r="2290" spans="1:8" s="1116" customFormat="1" ht="15" x14ac:dyDescent="0.25">
      <c r="A2290" s="1113" t="s">
        <v>2670</v>
      </c>
      <c r="B2290" s="1113"/>
      <c r="C2290" s="1113"/>
      <c r="D2290" s="1098" t="s">
        <v>2642</v>
      </c>
      <c r="E2290" s="1114">
        <v>41</v>
      </c>
      <c r="F2290" s="1106"/>
      <c r="G2290" s="1107"/>
      <c r="H2290" s="1115"/>
    </row>
    <row r="2291" spans="1:8" s="1116" customFormat="1" ht="15" x14ac:dyDescent="0.25">
      <c r="A2291" s="1113" t="s">
        <v>2671</v>
      </c>
      <c r="B2291" s="1113"/>
      <c r="C2291" s="1113"/>
      <c r="D2291" s="1112" t="s">
        <v>4508</v>
      </c>
      <c r="E2291" s="1114"/>
      <c r="F2291" s="1106"/>
      <c r="G2291" s="1107"/>
      <c r="H2291" s="1115"/>
    </row>
    <row r="2292" spans="1:8" s="1116" customFormat="1" ht="15" x14ac:dyDescent="0.25">
      <c r="A2292" s="1112" t="s">
        <v>2672</v>
      </c>
      <c r="B2292" s="1112" t="s">
        <v>2673</v>
      </c>
      <c r="C2292" s="1112" t="s">
        <v>2674</v>
      </c>
      <c r="D2292" s="1104" t="s">
        <v>4509</v>
      </c>
      <c r="E2292" s="1114"/>
      <c r="F2292" s="1106"/>
      <c r="G2292" s="1107"/>
      <c r="H2292" s="1115"/>
    </row>
    <row r="2293" spans="1:8" s="1116" customFormat="1" ht="15" x14ac:dyDescent="0.25">
      <c r="A2293" s="1113" t="s">
        <v>2675</v>
      </c>
      <c r="B2293" s="1113" t="s">
        <v>2676</v>
      </c>
      <c r="C2293" s="1113" t="s">
        <v>2675</v>
      </c>
      <c r="D2293" s="1113" t="s">
        <v>2649</v>
      </c>
      <c r="E2293" s="1113" t="s">
        <v>2677</v>
      </c>
      <c r="F2293" s="1106"/>
      <c r="G2293" s="1107"/>
      <c r="H2293" s="1115"/>
    </row>
    <row r="2294" spans="1:8" s="1109" customFormat="1" ht="14.25" x14ac:dyDescent="0.2">
      <c r="A2294" s="1112" t="s">
        <v>3882</v>
      </c>
      <c r="B2294" s="1104"/>
      <c r="C2294" s="1104"/>
      <c r="D2294" s="1112" t="s">
        <v>4709</v>
      </c>
      <c r="E2294" s="1112" t="s">
        <v>3066</v>
      </c>
      <c r="F2294" s="1106"/>
      <c r="G2294" s="1107"/>
      <c r="H2294" s="1108"/>
    </row>
    <row r="2295" spans="1:8" s="1116" customFormat="1" ht="15" x14ac:dyDescent="0.25">
      <c r="A2295" s="1114"/>
      <c r="B2295" s="1113" t="s">
        <v>4710</v>
      </c>
      <c r="C2295" s="1114"/>
      <c r="D2295" s="1113" t="s">
        <v>4598</v>
      </c>
      <c r="E2295" s="1113" t="s">
        <v>3066</v>
      </c>
      <c r="F2295" s="1106"/>
      <c r="G2295" s="1107"/>
      <c r="H2295" s="1115"/>
    </row>
    <row r="2296" spans="1:8" s="1116" customFormat="1" ht="15" x14ac:dyDescent="0.25">
      <c r="A2296" s="1114"/>
      <c r="B2296" s="1114"/>
      <c r="C2296" s="1113" t="s">
        <v>2684</v>
      </c>
      <c r="D2296" s="1113" t="s">
        <v>4711</v>
      </c>
      <c r="E2296" s="1113" t="s">
        <v>3066</v>
      </c>
      <c r="F2296" s="1106"/>
      <c r="G2296" s="1107"/>
      <c r="H2296" s="1115"/>
    </row>
    <row r="2297" spans="1:8" s="1116" customFormat="1" ht="15" x14ac:dyDescent="0.25">
      <c r="A2297" s="1114"/>
      <c r="B2297" s="1113" t="s">
        <v>4712</v>
      </c>
      <c r="C2297" s="1114"/>
      <c r="D2297" s="1113" t="s">
        <v>4713</v>
      </c>
      <c r="E2297" s="1113" t="s">
        <v>3066</v>
      </c>
      <c r="F2297" s="1106"/>
      <c r="G2297" s="1107"/>
      <c r="H2297" s="1115"/>
    </row>
    <row r="2298" spans="1:8" s="1116" customFormat="1" ht="15" x14ac:dyDescent="0.25">
      <c r="A2298" s="1114"/>
      <c r="B2298" s="1114"/>
      <c r="C2298" s="1113" t="s">
        <v>2684</v>
      </c>
      <c r="D2298" s="1113" t="s">
        <v>4714</v>
      </c>
      <c r="E2298" s="1113" t="s">
        <v>3066</v>
      </c>
      <c r="F2298" s="1106"/>
      <c r="G2298" s="1107"/>
      <c r="H2298" s="1115"/>
    </row>
    <row r="2299" spans="1:8" s="1116" customFormat="1" ht="15" x14ac:dyDescent="0.25">
      <c r="A2299" s="1114"/>
      <c r="B2299" s="1114"/>
      <c r="C2299" s="1113" t="s">
        <v>2721</v>
      </c>
      <c r="D2299" s="1113" t="s">
        <v>4715</v>
      </c>
      <c r="E2299" s="1113" t="s">
        <v>3066</v>
      </c>
      <c r="F2299" s="1106"/>
      <c r="G2299" s="1107"/>
      <c r="H2299" s="1115"/>
    </row>
    <row r="2300" spans="1:8" s="1116" customFormat="1" ht="15" x14ac:dyDescent="0.25">
      <c r="A2300" s="1114"/>
      <c r="B2300" s="1114"/>
      <c r="C2300" s="1113" t="s">
        <v>2712</v>
      </c>
      <c r="D2300" s="1113" t="s">
        <v>4716</v>
      </c>
      <c r="E2300" s="1113" t="s">
        <v>3066</v>
      </c>
      <c r="F2300" s="1106"/>
      <c r="G2300" s="1107"/>
      <c r="H2300" s="1115"/>
    </row>
    <row r="2301" spans="1:8" s="1116" customFormat="1" ht="15" x14ac:dyDescent="0.25">
      <c r="A2301" s="1114"/>
      <c r="B2301" s="1113" t="s">
        <v>4717</v>
      </c>
      <c r="C2301" s="1114"/>
      <c r="D2301" s="1113" t="s">
        <v>4718</v>
      </c>
      <c r="E2301" s="1113" t="s">
        <v>3066</v>
      </c>
      <c r="F2301" s="1106"/>
      <c r="G2301" s="1107"/>
      <c r="H2301" s="1115"/>
    </row>
    <row r="2302" spans="1:8" s="1116" customFormat="1" ht="15" x14ac:dyDescent="0.25">
      <c r="A2302" s="1114"/>
      <c r="B2302" s="1114"/>
      <c r="C2302" s="1113" t="s">
        <v>2684</v>
      </c>
      <c r="D2302" s="1113" t="s">
        <v>4719</v>
      </c>
      <c r="E2302" s="1113" t="s">
        <v>3066</v>
      </c>
      <c r="F2302" s="1106"/>
      <c r="G2302" s="1107"/>
      <c r="H2302" s="1115"/>
    </row>
    <row r="2303" spans="1:8" s="1116" customFormat="1" ht="15" x14ac:dyDescent="0.25">
      <c r="A2303" s="1114"/>
      <c r="B2303" s="1113" t="s">
        <v>4720</v>
      </c>
      <c r="C2303" s="1114"/>
      <c r="D2303" s="1113" t="s">
        <v>4721</v>
      </c>
      <c r="E2303" s="1113" t="s">
        <v>3066</v>
      </c>
      <c r="F2303" s="1106"/>
      <c r="G2303" s="1107"/>
      <c r="H2303" s="1115"/>
    </row>
    <row r="2304" spans="1:8" s="1116" customFormat="1" ht="15" x14ac:dyDescent="0.25">
      <c r="A2304" s="1114"/>
      <c r="B2304" s="1114"/>
      <c r="C2304" s="1113" t="s">
        <v>2684</v>
      </c>
      <c r="D2304" s="1113" t="s">
        <v>4722</v>
      </c>
      <c r="E2304" s="1113" t="s">
        <v>3066</v>
      </c>
      <c r="F2304" s="1106"/>
      <c r="G2304" s="1107"/>
      <c r="H2304" s="1115"/>
    </row>
    <row r="2305" spans="1:8" s="1116" customFormat="1" ht="15" x14ac:dyDescent="0.25">
      <c r="A2305" s="1114"/>
      <c r="B2305" s="1114"/>
      <c r="C2305" s="1113" t="s">
        <v>4723</v>
      </c>
      <c r="D2305" s="1113" t="s">
        <v>4724</v>
      </c>
      <c r="E2305" s="1113" t="s">
        <v>3066</v>
      </c>
      <c r="F2305" s="1106"/>
      <c r="G2305" s="1107"/>
      <c r="H2305" s="1115"/>
    </row>
    <row r="2306" spans="1:8" s="1116" customFormat="1" ht="15" x14ac:dyDescent="0.25">
      <c r="A2306" s="1114"/>
      <c r="B2306" s="1113" t="s">
        <v>4725</v>
      </c>
      <c r="C2306" s="1114"/>
      <c r="D2306" s="1113" t="s">
        <v>4726</v>
      </c>
      <c r="E2306" s="1113" t="s">
        <v>3066</v>
      </c>
      <c r="F2306" s="1106"/>
      <c r="G2306" s="1107"/>
      <c r="H2306" s="1115"/>
    </row>
    <row r="2307" spans="1:8" s="1116" customFormat="1" ht="15" x14ac:dyDescent="0.25">
      <c r="A2307" s="1114"/>
      <c r="B2307" s="1114"/>
      <c r="C2307" s="1113" t="s">
        <v>2684</v>
      </c>
      <c r="D2307" s="1113" t="s">
        <v>4727</v>
      </c>
      <c r="E2307" s="1113" t="s">
        <v>3066</v>
      </c>
      <c r="F2307" s="1106"/>
      <c r="G2307" s="1107"/>
      <c r="H2307" s="1115"/>
    </row>
    <row r="2308" spans="1:8" s="1116" customFormat="1" ht="15" x14ac:dyDescent="0.25">
      <c r="A2308" s="1114"/>
      <c r="B2308" s="1113" t="s">
        <v>4728</v>
      </c>
      <c r="C2308" s="1114"/>
      <c r="D2308" s="1113" t="s">
        <v>4729</v>
      </c>
      <c r="E2308" s="1113" t="s">
        <v>3066</v>
      </c>
      <c r="F2308" s="1106"/>
      <c r="G2308" s="1107"/>
      <c r="H2308" s="1115"/>
    </row>
    <row r="2309" spans="1:8" s="1116" customFormat="1" ht="15" x14ac:dyDescent="0.25">
      <c r="A2309" s="1114"/>
      <c r="B2309" s="1114"/>
      <c r="C2309" s="1113" t="s">
        <v>4730</v>
      </c>
      <c r="D2309" s="1113" t="s">
        <v>4731</v>
      </c>
      <c r="E2309" s="1113" t="s">
        <v>3066</v>
      </c>
      <c r="F2309" s="1106"/>
      <c r="G2309" s="1107"/>
      <c r="H2309" s="1115"/>
    </row>
    <row r="2310" spans="1:8" s="1116" customFormat="1" ht="15" x14ac:dyDescent="0.25">
      <c r="A2310" s="1114"/>
      <c r="B2310" s="1113" t="s">
        <v>4732</v>
      </c>
      <c r="C2310" s="1114"/>
      <c r="D2310" s="1113" t="s">
        <v>4733</v>
      </c>
      <c r="E2310" s="1113" t="s">
        <v>3066</v>
      </c>
      <c r="F2310" s="1106"/>
      <c r="G2310" s="1107"/>
      <c r="H2310" s="1115"/>
    </row>
    <row r="2311" spans="1:8" s="1116" customFormat="1" ht="15" x14ac:dyDescent="0.25">
      <c r="A2311" s="1114"/>
      <c r="B2311" s="1114"/>
      <c r="C2311" s="1113" t="s">
        <v>3021</v>
      </c>
      <c r="D2311" s="1113" t="s">
        <v>4734</v>
      </c>
      <c r="E2311" s="1113" t="s">
        <v>3066</v>
      </c>
      <c r="F2311" s="1106"/>
      <c r="G2311" s="1107"/>
      <c r="H2311" s="1115"/>
    </row>
    <row r="2312" spans="1:8" s="1116" customFormat="1" ht="15" x14ac:dyDescent="0.25">
      <c r="A2312" s="1114"/>
      <c r="B2312" s="1114"/>
      <c r="C2312" s="1113" t="s">
        <v>4735</v>
      </c>
      <c r="D2312" s="1113" t="s">
        <v>4736</v>
      </c>
      <c r="E2312" s="1113" t="s">
        <v>3066</v>
      </c>
      <c r="F2312" s="1106"/>
      <c r="G2312" s="1107"/>
      <c r="H2312" s="1115"/>
    </row>
    <row r="2313" spans="1:8" s="1116" customFormat="1" ht="15" x14ac:dyDescent="0.25">
      <c r="A2313" s="1114"/>
      <c r="B2313" s="1113" t="s">
        <v>4737</v>
      </c>
      <c r="C2313" s="1114"/>
      <c r="D2313" s="1113" t="s">
        <v>4738</v>
      </c>
      <c r="E2313" s="1113" t="s">
        <v>3066</v>
      </c>
      <c r="F2313" s="1106"/>
      <c r="G2313" s="1107"/>
      <c r="H2313" s="1115"/>
    </row>
    <row r="2314" spans="1:8" s="1116" customFormat="1" ht="15" x14ac:dyDescent="0.25">
      <c r="A2314" s="1114"/>
      <c r="B2314" s="1114"/>
      <c r="C2314" s="1113" t="s">
        <v>2684</v>
      </c>
      <c r="D2314" s="1113" t="s">
        <v>4739</v>
      </c>
      <c r="E2314" s="1113" t="s">
        <v>3066</v>
      </c>
      <c r="F2314" s="1106"/>
      <c r="G2314" s="1107"/>
      <c r="H2314" s="1115"/>
    </row>
    <row r="2315" spans="1:8" s="1116" customFormat="1" ht="15" x14ac:dyDescent="0.25">
      <c r="A2315" s="1114"/>
      <c r="B2315" s="1114" t="s">
        <v>4740</v>
      </c>
      <c r="C2315" s="1113"/>
      <c r="D2315" s="1113" t="s">
        <v>4741</v>
      </c>
      <c r="E2315" s="1113" t="s">
        <v>3066</v>
      </c>
      <c r="F2315" s="1106"/>
      <c r="G2315" s="1107"/>
      <c r="H2315" s="1115"/>
    </row>
    <row r="2316" spans="1:8" s="1116" customFormat="1" ht="15" x14ac:dyDescent="0.25">
      <c r="A2316" s="1114"/>
      <c r="B2316" s="1114"/>
      <c r="C2316" s="1113" t="s">
        <v>2684</v>
      </c>
      <c r="D2316" s="1113" t="s">
        <v>4741</v>
      </c>
      <c r="E2316" s="1113" t="s">
        <v>3066</v>
      </c>
      <c r="F2316" s="1106"/>
      <c r="G2316" s="1107"/>
      <c r="H2316" s="1115"/>
    </row>
    <row r="2317" spans="1:8" s="1116" customFormat="1" ht="15" x14ac:dyDescent="0.25">
      <c r="A2317" s="1114"/>
      <c r="B2317" s="1113" t="s">
        <v>4742</v>
      </c>
      <c r="C2317" s="1114"/>
      <c r="D2317" s="1113" t="s">
        <v>4743</v>
      </c>
      <c r="E2317" s="1113" t="s">
        <v>3066</v>
      </c>
      <c r="F2317" s="1106"/>
      <c r="G2317" s="1107"/>
      <c r="H2317" s="1115"/>
    </row>
    <row r="2318" spans="1:8" s="1116" customFormat="1" ht="15" x14ac:dyDescent="0.25">
      <c r="A2318" s="1114"/>
      <c r="B2318" s="1114"/>
      <c r="C2318" s="1113" t="s">
        <v>2684</v>
      </c>
      <c r="D2318" s="1113" t="s">
        <v>4744</v>
      </c>
      <c r="E2318" s="1113" t="s">
        <v>3066</v>
      </c>
      <c r="F2318" s="1106"/>
      <c r="G2318" s="1107"/>
      <c r="H2318" s="1115"/>
    </row>
    <row r="2319" spans="1:8" s="1116" customFormat="1" ht="15" x14ac:dyDescent="0.25">
      <c r="A2319" s="1114"/>
      <c r="B2319" s="1114"/>
      <c r="C2319" s="1113" t="s">
        <v>3242</v>
      </c>
      <c r="D2319" s="1113" t="s">
        <v>4745</v>
      </c>
      <c r="E2319" s="1113" t="s">
        <v>3066</v>
      </c>
      <c r="F2319" s="1106"/>
      <c r="G2319" s="1107"/>
      <c r="H2319" s="1115"/>
    </row>
    <row r="2320" spans="1:8" s="1116" customFormat="1" ht="15" x14ac:dyDescent="0.25">
      <c r="A2320" s="1114"/>
      <c r="B2320" s="1114"/>
      <c r="C2320" s="1113" t="s">
        <v>3198</v>
      </c>
      <c r="D2320" s="1113" t="s">
        <v>4746</v>
      </c>
      <c r="E2320" s="1113" t="s">
        <v>3066</v>
      </c>
      <c r="F2320" s="1106"/>
      <c r="G2320" s="1107"/>
      <c r="H2320" s="1115"/>
    </row>
    <row r="2321" spans="1:8" s="1116" customFormat="1" ht="15" x14ac:dyDescent="0.25">
      <c r="A2321" s="1114"/>
      <c r="B2321" s="1114"/>
      <c r="C2321" s="1113" t="s">
        <v>3254</v>
      </c>
      <c r="D2321" s="1113" t="s">
        <v>4747</v>
      </c>
      <c r="E2321" s="1113" t="s">
        <v>3066</v>
      </c>
      <c r="F2321" s="1106"/>
      <c r="G2321" s="1107"/>
      <c r="H2321" s="1115"/>
    </row>
    <row r="2322" spans="1:8" s="1116" customFormat="1" ht="15" x14ac:dyDescent="0.25">
      <c r="A2322" s="1114"/>
      <c r="B2322" s="1114"/>
      <c r="C2322" s="1113" t="s">
        <v>3256</v>
      </c>
      <c r="D2322" s="1113" t="s">
        <v>4748</v>
      </c>
      <c r="E2322" s="1113" t="s">
        <v>3066</v>
      </c>
      <c r="F2322" s="1106"/>
      <c r="G2322" s="1107"/>
      <c r="H2322" s="1115"/>
    </row>
    <row r="2323" spans="1:8" s="1116" customFormat="1" ht="15" x14ac:dyDescent="0.25">
      <c r="A2323" s="1114"/>
      <c r="B2323" s="1114"/>
      <c r="C2323" s="1113" t="s">
        <v>4749</v>
      </c>
      <c r="D2323" s="1113" t="s">
        <v>4750</v>
      </c>
      <c r="E2323" s="1113" t="s">
        <v>3066</v>
      </c>
      <c r="F2323" s="1106"/>
      <c r="G2323" s="1107"/>
      <c r="H2323" s="1115"/>
    </row>
    <row r="2324" spans="1:8" s="1116" customFormat="1" ht="15" x14ac:dyDescent="0.25">
      <c r="A2324" s="1114"/>
      <c r="B2324" s="1114"/>
      <c r="C2324" s="1113" t="s">
        <v>4730</v>
      </c>
      <c r="D2324" s="1113" t="s">
        <v>4751</v>
      </c>
      <c r="E2324" s="1113" t="s">
        <v>3066</v>
      </c>
      <c r="F2324" s="1106"/>
      <c r="G2324" s="1107"/>
      <c r="H2324" s="1115"/>
    </row>
    <row r="2325" spans="1:8" s="1116" customFormat="1" ht="15" x14ac:dyDescent="0.25">
      <c r="A2325" s="1114"/>
      <c r="B2325" s="1114"/>
      <c r="C2325" s="1113" t="s">
        <v>4752</v>
      </c>
      <c r="D2325" s="1113" t="s">
        <v>4753</v>
      </c>
      <c r="E2325" s="1113" t="s">
        <v>3066</v>
      </c>
      <c r="F2325" s="1106"/>
      <c r="G2325" s="1107"/>
      <c r="H2325" s="1115"/>
    </row>
    <row r="2326" spans="1:8" s="1116" customFormat="1" ht="15" x14ac:dyDescent="0.25">
      <c r="A2326" s="1114"/>
      <c r="B2326" s="1114"/>
      <c r="C2326" s="1113" t="s">
        <v>4754</v>
      </c>
      <c r="D2326" s="1113" t="s">
        <v>4755</v>
      </c>
      <c r="E2326" s="1113" t="s">
        <v>3066</v>
      </c>
      <c r="F2326" s="1106"/>
      <c r="G2326" s="1107"/>
      <c r="H2326" s="1115"/>
    </row>
    <row r="2327" spans="1:8" s="1116" customFormat="1" ht="15" x14ac:dyDescent="0.25">
      <c r="A2327" s="1114"/>
      <c r="B2327" s="1114"/>
      <c r="C2327" s="1113" t="s">
        <v>4756</v>
      </c>
      <c r="D2327" s="1113" t="s">
        <v>4757</v>
      </c>
      <c r="E2327" s="1113" t="s">
        <v>3066</v>
      </c>
      <c r="F2327" s="1106"/>
      <c r="G2327" s="1107"/>
      <c r="H2327" s="1115"/>
    </row>
    <row r="2328" spans="1:8" s="1116" customFormat="1" ht="15" x14ac:dyDescent="0.25">
      <c r="A2328" s="1114"/>
      <c r="B2328" s="1114"/>
      <c r="C2328" s="1113" t="s">
        <v>4758</v>
      </c>
      <c r="D2328" s="1113" t="s">
        <v>4759</v>
      </c>
      <c r="E2328" s="1113" t="s">
        <v>3066</v>
      </c>
      <c r="F2328" s="1106"/>
      <c r="G2328" s="1107"/>
      <c r="H2328" s="1115"/>
    </row>
    <row r="2329" spans="1:8" s="1116" customFormat="1" ht="15" x14ac:dyDescent="0.25">
      <c r="A2329" s="1114"/>
      <c r="B2329" s="1114"/>
      <c r="C2329" s="1113" t="s">
        <v>4760</v>
      </c>
      <c r="D2329" s="1113" t="s">
        <v>4761</v>
      </c>
      <c r="E2329" s="1113" t="s">
        <v>3066</v>
      </c>
      <c r="F2329" s="1106"/>
      <c r="G2329" s="1107"/>
      <c r="H2329" s="1115"/>
    </row>
    <row r="2330" spans="1:8" s="1116" customFormat="1" ht="15" x14ac:dyDescent="0.25">
      <c r="A2330" s="1114"/>
      <c r="B2330" s="1113" t="s">
        <v>4762</v>
      </c>
      <c r="C2330" s="1114"/>
      <c r="D2330" s="1113" t="s">
        <v>4763</v>
      </c>
      <c r="E2330" s="1113" t="s">
        <v>3066</v>
      </c>
      <c r="F2330" s="1106"/>
      <c r="G2330" s="1107"/>
      <c r="H2330" s="1115"/>
    </row>
    <row r="2331" spans="1:8" s="1116" customFormat="1" ht="15" x14ac:dyDescent="0.25">
      <c r="A2331" s="1114"/>
      <c r="B2331" s="1114"/>
      <c r="C2331" s="1113" t="s">
        <v>2684</v>
      </c>
      <c r="D2331" s="1113" t="s">
        <v>4764</v>
      </c>
      <c r="E2331" s="1113" t="s">
        <v>3066</v>
      </c>
      <c r="F2331" s="1106"/>
      <c r="G2331" s="1107"/>
      <c r="H2331" s="1115"/>
    </row>
    <row r="2332" spans="1:8" s="1116" customFormat="1" ht="15" x14ac:dyDescent="0.25">
      <c r="A2332" s="1114"/>
      <c r="B2332" s="1114"/>
      <c r="C2332" s="1113" t="s">
        <v>3254</v>
      </c>
      <c r="D2332" s="1113" t="s">
        <v>4765</v>
      </c>
      <c r="E2332" s="1113" t="s">
        <v>3066</v>
      </c>
      <c r="F2332" s="1106"/>
      <c r="G2332" s="1107"/>
      <c r="H2332" s="1115"/>
    </row>
    <row r="2333" spans="1:8" s="1116" customFormat="1" ht="15" x14ac:dyDescent="0.25">
      <c r="A2333" s="1114"/>
      <c r="B2333" s="1113" t="s">
        <v>4766</v>
      </c>
      <c r="C2333" s="1114"/>
      <c r="D2333" s="1113" t="s">
        <v>4767</v>
      </c>
      <c r="E2333" s="1113" t="s">
        <v>3066</v>
      </c>
      <c r="F2333" s="1106"/>
      <c r="G2333" s="1107"/>
      <c r="H2333" s="1115"/>
    </row>
    <row r="2334" spans="1:8" s="1116" customFormat="1" ht="15" x14ac:dyDescent="0.25">
      <c r="A2334" s="1114"/>
      <c r="B2334" s="1114"/>
      <c r="C2334" s="1113" t="s">
        <v>2684</v>
      </c>
      <c r="D2334" s="1113" t="s">
        <v>4768</v>
      </c>
      <c r="E2334" s="1113" t="s">
        <v>3066</v>
      </c>
      <c r="F2334" s="1106"/>
      <c r="G2334" s="1107"/>
      <c r="H2334" s="1115"/>
    </row>
    <row r="2335" spans="1:8" s="1116" customFormat="1" ht="15" x14ac:dyDescent="0.25">
      <c r="A2335" s="1114"/>
      <c r="B2335" s="1113" t="s">
        <v>4769</v>
      </c>
      <c r="C2335" s="1114"/>
      <c r="D2335" s="1113" t="s">
        <v>4770</v>
      </c>
      <c r="E2335" s="1113" t="s">
        <v>3066</v>
      </c>
      <c r="F2335" s="1106"/>
      <c r="G2335" s="1107"/>
      <c r="H2335" s="1115"/>
    </row>
    <row r="2336" spans="1:8" s="1116" customFormat="1" ht="15" x14ac:dyDescent="0.25">
      <c r="A2336" s="1114"/>
      <c r="B2336" s="1114"/>
      <c r="C2336" s="1113" t="s">
        <v>2684</v>
      </c>
      <c r="D2336" s="1113" t="s">
        <v>4771</v>
      </c>
      <c r="E2336" s="1113" t="s">
        <v>3066</v>
      </c>
      <c r="F2336" s="1106"/>
      <c r="G2336" s="1107"/>
      <c r="H2336" s="1115"/>
    </row>
    <row r="2337" spans="1:8" s="1116" customFormat="1" ht="15" x14ac:dyDescent="0.25">
      <c r="A2337" s="1114"/>
      <c r="B2337" s="1114"/>
      <c r="C2337" s="1113"/>
      <c r="D2337" s="1113"/>
      <c r="E2337" s="1113"/>
      <c r="F2337" s="1106"/>
      <c r="G2337" s="1107"/>
      <c r="H2337" s="1115"/>
    </row>
    <row r="2338" spans="1:8" s="1116" customFormat="1" ht="15.75" thickBot="1" x14ac:dyDescent="0.3">
      <c r="A2338" s="1113" t="s">
        <v>2686</v>
      </c>
      <c r="B2338" s="1113" t="s">
        <v>2687</v>
      </c>
      <c r="C2338" s="1113" t="s">
        <v>2686</v>
      </c>
      <c r="D2338" s="1113" t="s">
        <v>2688</v>
      </c>
      <c r="E2338" s="1113" t="s">
        <v>2689</v>
      </c>
      <c r="F2338" s="1106"/>
      <c r="G2338" s="1107"/>
      <c r="H2338" s="1115"/>
    </row>
    <row r="2339" spans="1:8" s="1116" customFormat="1" ht="16.5" thickBot="1" x14ac:dyDescent="0.3">
      <c r="A2339" s="1117" t="s">
        <v>4772</v>
      </c>
      <c r="B2339" s="1118"/>
      <c r="C2339" s="1118" t="s">
        <v>4773</v>
      </c>
      <c r="D2339" s="1125"/>
      <c r="E2339" s="1126"/>
      <c r="F2339" s="1120"/>
      <c r="G2339" s="1121"/>
      <c r="H2339" s="1115"/>
    </row>
    <row r="2340" spans="1:8" s="1116" customFormat="1" ht="15" x14ac:dyDescent="0.25">
      <c r="A2340" s="1113"/>
      <c r="B2340" s="1113"/>
      <c r="C2340" s="1113"/>
      <c r="D2340" s="1113"/>
      <c r="E2340" s="1113"/>
      <c r="F2340" s="1106"/>
      <c r="G2340" s="1107"/>
      <c r="H2340" s="1115"/>
    </row>
    <row r="2341" spans="1:8" s="1109" customFormat="1" ht="14.25" x14ac:dyDescent="0.2">
      <c r="A2341" s="1112" t="s">
        <v>4774</v>
      </c>
      <c r="B2341" s="1104"/>
      <c r="C2341" s="1104"/>
      <c r="D2341" s="1112" t="s">
        <v>4775</v>
      </c>
      <c r="E2341" s="1112" t="s">
        <v>3066</v>
      </c>
      <c r="F2341" s="1106"/>
      <c r="G2341" s="1107"/>
      <c r="H2341" s="1108"/>
    </row>
    <row r="2342" spans="1:8" s="1116" customFormat="1" ht="15" x14ac:dyDescent="0.25">
      <c r="A2342" s="1114"/>
      <c r="B2342" s="1113" t="s">
        <v>4776</v>
      </c>
      <c r="C2342" s="1114"/>
      <c r="D2342" s="1113" t="s">
        <v>4777</v>
      </c>
      <c r="E2342" s="1113" t="s">
        <v>3066</v>
      </c>
      <c r="F2342" s="1106"/>
      <c r="G2342" s="1107"/>
      <c r="H2342" s="1115"/>
    </row>
    <row r="2343" spans="1:8" s="1116" customFormat="1" ht="15" x14ac:dyDescent="0.25">
      <c r="A2343" s="1114"/>
      <c r="B2343" s="1114"/>
      <c r="C2343" s="1113" t="s">
        <v>2684</v>
      </c>
      <c r="D2343" s="1113" t="s">
        <v>4777</v>
      </c>
      <c r="E2343" s="1113" t="s">
        <v>3066</v>
      </c>
      <c r="F2343" s="1106"/>
      <c r="G2343" s="1107"/>
      <c r="H2343" s="1115"/>
    </row>
    <row r="2344" spans="1:8" s="1116" customFormat="1" ht="15" x14ac:dyDescent="0.25">
      <c r="A2344" s="1114"/>
      <c r="B2344" s="1114"/>
      <c r="C2344" s="1113"/>
      <c r="D2344" s="1113"/>
      <c r="E2344" s="1113"/>
      <c r="F2344" s="1106"/>
      <c r="G2344" s="1107"/>
      <c r="H2344" s="1115"/>
    </row>
    <row r="2345" spans="1:8" s="1116" customFormat="1" ht="15" x14ac:dyDescent="0.25">
      <c r="A2345" s="1113" t="s">
        <v>2686</v>
      </c>
      <c r="B2345" s="1113" t="s">
        <v>2687</v>
      </c>
      <c r="C2345" s="1113" t="s">
        <v>2686</v>
      </c>
      <c r="D2345" s="1113" t="s">
        <v>2688</v>
      </c>
      <c r="E2345" s="1113" t="s">
        <v>2689</v>
      </c>
      <c r="F2345" s="1106"/>
      <c r="G2345" s="1107"/>
      <c r="H2345" s="1115"/>
    </row>
    <row r="2346" spans="1:8" s="1116" customFormat="1" ht="15" x14ac:dyDescent="0.25">
      <c r="A2346" s="1113" t="s">
        <v>2670</v>
      </c>
      <c r="B2346" s="1113"/>
      <c r="C2346" s="1113"/>
      <c r="D2346" s="1098" t="s">
        <v>2642</v>
      </c>
      <c r="E2346" s="1114">
        <v>42</v>
      </c>
      <c r="F2346" s="1106"/>
      <c r="G2346" s="1107"/>
      <c r="H2346" s="1115"/>
    </row>
    <row r="2347" spans="1:8" s="1116" customFormat="1" ht="15" x14ac:dyDescent="0.25">
      <c r="A2347" s="1113" t="s">
        <v>2671</v>
      </c>
      <c r="B2347" s="1113"/>
      <c r="C2347" s="1113"/>
      <c r="D2347" s="1112" t="s">
        <v>4508</v>
      </c>
      <c r="E2347" s="1114"/>
      <c r="F2347" s="1106"/>
      <c r="G2347" s="1107"/>
      <c r="H2347" s="1115"/>
    </row>
    <row r="2348" spans="1:8" s="1116" customFormat="1" ht="15" x14ac:dyDescent="0.25">
      <c r="A2348" s="1112" t="s">
        <v>2672</v>
      </c>
      <c r="B2348" s="1112" t="s">
        <v>2673</v>
      </c>
      <c r="C2348" s="1112" t="s">
        <v>2674</v>
      </c>
      <c r="D2348" s="1104" t="s">
        <v>4509</v>
      </c>
      <c r="E2348" s="1114"/>
      <c r="F2348" s="1106"/>
      <c r="G2348" s="1107"/>
      <c r="H2348" s="1115"/>
    </row>
    <row r="2349" spans="1:8" s="1116" customFormat="1" ht="15" x14ac:dyDescent="0.25">
      <c r="A2349" s="1113" t="s">
        <v>2675</v>
      </c>
      <c r="B2349" s="1113" t="s">
        <v>2676</v>
      </c>
      <c r="C2349" s="1113" t="s">
        <v>2675</v>
      </c>
      <c r="D2349" s="1113" t="s">
        <v>2649</v>
      </c>
      <c r="E2349" s="1113" t="s">
        <v>2677</v>
      </c>
      <c r="F2349" s="1106"/>
      <c r="G2349" s="1107"/>
      <c r="H2349" s="1115"/>
    </row>
    <row r="2350" spans="1:8" s="1109" customFormat="1" ht="14.25" x14ac:dyDescent="0.2">
      <c r="A2350" s="1112" t="s">
        <v>4778</v>
      </c>
      <c r="B2350" s="1104"/>
      <c r="C2350" s="1104"/>
      <c r="D2350" s="1112" t="s">
        <v>4779</v>
      </c>
      <c r="E2350" s="1112" t="s">
        <v>3066</v>
      </c>
      <c r="F2350" s="1106"/>
      <c r="G2350" s="1107"/>
      <c r="H2350" s="1108"/>
    </row>
    <row r="2351" spans="1:8" s="1116" customFormat="1" ht="15" x14ac:dyDescent="0.25">
      <c r="A2351" s="1114"/>
      <c r="B2351" s="1113" t="s">
        <v>4780</v>
      </c>
      <c r="C2351" s="1114"/>
      <c r="D2351" s="1113" t="s">
        <v>4779</v>
      </c>
      <c r="E2351" s="1113" t="s">
        <v>3066</v>
      </c>
      <c r="F2351" s="1106"/>
      <c r="G2351" s="1107"/>
      <c r="H2351" s="1115"/>
    </row>
    <row r="2352" spans="1:8" s="1116" customFormat="1" ht="15" x14ac:dyDescent="0.25">
      <c r="A2352" s="1114"/>
      <c r="B2352" s="1114"/>
      <c r="C2352" s="1113" t="s">
        <v>2684</v>
      </c>
      <c r="D2352" s="1113" t="s">
        <v>4781</v>
      </c>
      <c r="E2352" s="1113" t="s">
        <v>3066</v>
      </c>
      <c r="F2352" s="1106"/>
      <c r="G2352" s="1107"/>
      <c r="H2352" s="1115"/>
    </row>
    <row r="2353" spans="1:8" s="1116" customFormat="1" ht="15" x14ac:dyDescent="0.25">
      <c r="A2353" s="1113"/>
      <c r="B2353" s="1113"/>
      <c r="C2353" s="1113"/>
      <c r="D2353" s="1113"/>
      <c r="E2353" s="1113"/>
      <c r="F2353" s="1106"/>
      <c r="G2353" s="1107"/>
      <c r="H2353" s="1115"/>
    </row>
    <row r="2354" spans="1:8" s="1116" customFormat="1" ht="15.75" thickBot="1" x14ac:dyDescent="0.3">
      <c r="A2354" s="1113" t="s">
        <v>2686</v>
      </c>
      <c r="B2354" s="1113" t="s">
        <v>2687</v>
      </c>
      <c r="C2354" s="1113" t="s">
        <v>2686</v>
      </c>
      <c r="D2354" s="1113" t="s">
        <v>2688</v>
      </c>
      <c r="E2354" s="1113" t="s">
        <v>2689</v>
      </c>
      <c r="F2354" s="1106"/>
      <c r="G2354" s="1107"/>
      <c r="H2354" s="1115"/>
    </row>
    <row r="2355" spans="1:8" s="1116" customFormat="1" ht="16.5" thickBot="1" x14ac:dyDescent="0.3">
      <c r="A2355" s="1117" t="s">
        <v>4782</v>
      </c>
      <c r="B2355" s="1118"/>
      <c r="C2355" s="1118" t="s">
        <v>4783</v>
      </c>
      <c r="D2355" s="1125"/>
      <c r="E2355" s="1126"/>
      <c r="F2355" s="1120"/>
      <c r="G2355" s="1121"/>
      <c r="H2355" s="1115"/>
    </row>
    <row r="2357" spans="1:8" s="1109" customFormat="1" ht="14.25" x14ac:dyDescent="0.2">
      <c r="A2357" s="1112" t="s">
        <v>4784</v>
      </c>
      <c r="B2357" s="1104"/>
      <c r="C2357" s="1104"/>
      <c r="D2357" s="1112" t="s">
        <v>4783</v>
      </c>
      <c r="E2357" s="1112" t="s">
        <v>3066</v>
      </c>
      <c r="F2357" s="1106"/>
      <c r="G2357" s="1107"/>
      <c r="H2357" s="1108"/>
    </row>
    <row r="2358" spans="1:8" s="1116" customFormat="1" ht="15" x14ac:dyDescent="0.25">
      <c r="A2358" s="1114"/>
      <c r="B2358" s="1113" t="s">
        <v>4785</v>
      </c>
      <c r="C2358" s="1114"/>
      <c r="D2358" s="1113" t="s">
        <v>4783</v>
      </c>
      <c r="E2358" s="1113" t="s">
        <v>3066</v>
      </c>
      <c r="F2358" s="1106"/>
      <c r="G2358" s="1107"/>
      <c r="H2358" s="1115"/>
    </row>
    <row r="2359" spans="1:8" s="1116" customFormat="1" ht="15" x14ac:dyDescent="0.25">
      <c r="A2359" s="1114"/>
      <c r="B2359" s="1114"/>
      <c r="C2359" s="1113" t="s">
        <v>2905</v>
      </c>
      <c r="D2359" s="1113" t="s">
        <v>4786</v>
      </c>
      <c r="E2359" s="1113" t="s">
        <v>3066</v>
      </c>
      <c r="F2359" s="1106"/>
      <c r="G2359" s="1107"/>
      <c r="H2359" s="1115"/>
    </row>
    <row r="2360" spans="1:8" s="1116" customFormat="1" ht="15" x14ac:dyDescent="0.25">
      <c r="A2360" s="1114"/>
      <c r="B2360" s="1114"/>
      <c r="C2360" s="1113" t="s">
        <v>3242</v>
      </c>
      <c r="D2360" s="1113" t="s">
        <v>4787</v>
      </c>
      <c r="E2360" s="1113" t="s">
        <v>3066</v>
      </c>
      <c r="F2360" s="1106"/>
      <c r="G2360" s="1107"/>
      <c r="H2360" s="1115"/>
    </row>
    <row r="2361" spans="1:8" s="1116" customFormat="1" ht="15" x14ac:dyDescent="0.25">
      <c r="A2361" s="1114"/>
      <c r="B2361" s="1114"/>
      <c r="C2361" s="1113" t="s">
        <v>3190</v>
      </c>
      <c r="D2361" s="1113" t="s">
        <v>4788</v>
      </c>
      <c r="E2361" s="1113" t="s">
        <v>3066</v>
      </c>
      <c r="F2361" s="1106"/>
      <c r="G2361" s="1107"/>
      <c r="H2361" s="1115"/>
    </row>
    <row r="2362" spans="1:8" s="1116" customFormat="1" ht="15" x14ac:dyDescent="0.25">
      <c r="A2362" s="1114"/>
      <c r="B2362" s="1114"/>
      <c r="C2362" s="1114"/>
      <c r="D2362" s="1114"/>
      <c r="E2362" s="1114"/>
      <c r="F2362" s="1106"/>
      <c r="G2362" s="1107"/>
      <c r="H2362" s="1115"/>
    </row>
    <row r="2363" spans="1:8" s="1116" customFormat="1" ht="15.75" thickBot="1" x14ac:dyDescent="0.3">
      <c r="A2363" s="1113" t="s">
        <v>2686</v>
      </c>
      <c r="B2363" s="1113" t="s">
        <v>2687</v>
      </c>
      <c r="C2363" s="1113" t="s">
        <v>2686</v>
      </c>
      <c r="D2363" s="1113" t="s">
        <v>2688</v>
      </c>
      <c r="E2363" s="1113" t="s">
        <v>2689</v>
      </c>
      <c r="F2363" s="1106"/>
      <c r="G2363" s="1107"/>
      <c r="H2363" s="1115"/>
    </row>
    <row r="2364" spans="1:8" s="1116" customFormat="1" ht="16.5" thickBot="1" x14ac:dyDescent="0.3">
      <c r="A2364" s="1117" t="s">
        <v>4789</v>
      </c>
      <c r="B2364" s="1118"/>
      <c r="C2364" s="1118" t="s">
        <v>4790</v>
      </c>
      <c r="D2364" s="1125"/>
      <c r="E2364" s="1126"/>
      <c r="F2364" s="1120"/>
      <c r="G2364" s="1121"/>
      <c r="H2364" s="1115"/>
    </row>
    <row r="2365" spans="1:8" s="1116" customFormat="1" ht="15" x14ac:dyDescent="0.25">
      <c r="A2365" s="1113"/>
      <c r="B2365" s="1113"/>
      <c r="C2365" s="1113"/>
      <c r="D2365" s="1113"/>
      <c r="E2365" s="1113"/>
      <c r="F2365" s="1106"/>
      <c r="G2365" s="1107"/>
      <c r="H2365" s="1115"/>
    </row>
    <row r="2366" spans="1:8" s="1109" customFormat="1" ht="14.25" x14ac:dyDescent="0.2">
      <c r="A2366" s="1112" t="s">
        <v>4791</v>
      </c>
      <c r="B2366" s="1104"/>
      <c r="C2366" s="1104"/>
      <c r="D2366" s="1112" t="s">
        <v>4792</v>
      </c>
      <c r="E2366" s="1112" t="s">
        <v>3066</v>
      </c>
      <c r="F2366" s="1106"/>
      <c r="G2366" s="1107"/>
      <c r="H2366" s="1108"/>
    </row>
    <row r="2367" spans="1:8" s="1116" customFormat="1" ht="15" x14ac:dyDescent="0.25">
      <c r="A2367" s="1114"/>
      <c r="B2367" s="1113" t="s">
        <v>4793</v>
      </c>
      <c r="C2367" s="1114"/>
      <c r="D2367" s="1113" t="s">
        <v>4792</v>
      </c>
      <c r="E2367" s="1113" t="s">
        <v>3066</v>
      </c>
      <c r="F2367" s="1106"/>
      <c r="G2367" s="1107"/>
      <c r="H2367" s="1115"/>
    </row>
    <row r="2368" spans="1:8" s="1116" customFormat="1" ht="15" x14ac:dyDescent="0.25">
      <c r="A2368" s="1114"/>
      <c r="B2368" s="1114"/>
      <c r="C2368" s="1113" t="s">
        <v>2721</v>
      </c>
      <c r="D2368" s="1113" t="s">
        <v>4794</v>
      </c>
      <c r="E2368" s="1113" t="s">
        <v>3066</v>
      </c>
      <c r="F2368" s="1106"/>
      <c r="G2368" s="1107"/>
      <c r="H2368" s="1115"/>
    </row>
    <row r="2369" spans="1:8" s="1116" customFormat="1" ht="15" x14ac:dyDescent="0.25">
      <c r="A2369" s="1114"/>
      <c r="B2369" s="1114"/>
      <c r="C2369" s="1113" t="s">
        <v>2712</v>
      </c>
      <c r="D2369" s="1113" t="s">
        <v>4795</v>
      </c>
      <c r="E2369" s="1113" t="s">
        <v>3066</v>
      </c>
      <c r="F2369" s="1106"/>
      <c r="G2369" s="1107"/>
      <c r="H2369" s="1115"/>
    </row>
    <row r="2370" spans="1:8" s="1116" customFormat="1" ht="15" x14ac:dyDescent="0.25">
      <c r="A2370" s="1114"/>
      <c r="B2370" s="1114"/>
      <c r="C2370" s="1114"/>
      <c r="D2370" s="1114"/>
      <c r="E2370" s="1114"/>
      <c r="F2370" s="1106"/>
      <c r="G2370" s="1107"/>
      <c r="H2370" s="1115"/>
    </row>
    <row r="2371" spans="1:8" s="1116" customFormat="1" ht="15" x14ac:dyDescent="0.25">
      <c r="A2371" s="1113" t="s">
        <v>2686</v>
      </c>
      <c r="B2371" s="1113" t="s">
        <v>2687</v>
      </c>
      <c r="C2371" s="1113" t="s">
        <v>2686</v>
      </c>
      <c r="D2371" s="1113" t="s">
        <v>2688</v>
      </c>
      <c r="E2371" s="1113" t="s">
        <v>2689</v>
      </c>
      <c r="F2371" s="1106"/>
      <c r="G2371" s="1107"/>
      <c r="H2371" s="1115"/>
    </row>
    <row r="2372" spans="1:8" s="1109" customFormat="1" ht="14.25" x14ac:dyDescent="0.2">
      <c r="A2372" s="1112" t="s">
        <v>4796</v>
      </c>
      <c r="B2372" s="1104"/>
      <c r="C2372" s="1104"/>
      <c r="D2372" s="1112" t="s">
        <v>4797</v>
      </c>
      <c r="E2372" s="1112" t="s">
        <v>3066</v>
      </c>
      <c r="F2372" s="1106"/>
      <c r="G2372" s="1107"/>
      <c r="H2372" s="1108"/>
    </row>
    <row r="2373" spans="1:8" s="1116" customFormat="1" ht="15" x14ac:dyDescent="0.25">
      <c r="A2373" s="1114"/>
      <c r="B2373" s="1113" t="s">
        <v>4798</v>
      </c>
      <c r="C2373" s="1114"/>
      <c r="D2373" s="1113" t="s">
        <v>4797</v>
      </c>
      <c r="E2373" s="1113" t="s">
        <v>3066</v>
      </c>
      <c r="F2373" s="1106"/>
      <c r="G2373" s="1107"/>
      <c r="H2373" s="1115"/>
    </row>
    <row r="2374" spans="1:8" s="1116" customFormat="1" ht="15" x14ac:dyDescent="0.25">
      <c r="A2374" s="1114"/>
      <c r="B2374" s="1114"/>
      <c r="C2374" s="1113" t="s">
        <v>2684</v>
      </c>
      <c r="D2374" s="1113" t="s">
        <v>4799</v>
      </c>
      <c r="E2374" s="1113" t="s">
        <v>3066</v>
      </c>
      <c r="F2374" s="1106"/>
      <c r="G2374" s="1107"/>
      <c r="H2374" s="1115"/>
    </row>
    <row r="2375" spans="1:8" s="1116" customFormat="1" ht="15" x14ac:dyDescent="0.25">
      <c r="A2375" s="1114"/>
      <c r="B2375" s="1114"/>
      <c r="C2375" s="1114"/>
      <c r="D2375" s="1114"/>
      <c r="E2375" s="1114"/>
      <c r="F2375" s="1106"/>
      <c r="G2375" s="1107"/>
      <c r="H2375" s="1115"/>
    </row>
    <row r="2376" spans="1:8" s="1116" customFormat="1" ht="15" x14ac:dyDescent="0.25">
      <c r="A2376" s="1113" t="s">
        <v>2686</v>
      </c>
      <c r="B2376" s="1113" t="s">
        <v>2687</v>
      </c>
      <c r="C2376" s="1113" t="s">
        <v>2686</v>
      </c>
      <c r="D2376" s="1113" t="s">
        <v>2688</v>
      </c>
      <c r="E2376" s="1113" t="s">
        <v>2689</v>
      </c>
      <c r="F2376" s="1106"/>
      <c r="G2376" s="1107"/>
      <c r="H2376" s="1115"/>
    </row>
    <row r="2377" spans="1:8" s="1109" customFormat="1" ht="14.25" x14ac:dyDescent="0.2">
      <c r="A2377" s="1112" t="s">
        <v>4800</v>
      </c>
      <c r="B2377" s="1104"/>
      <c r="C2377" s="1104"/>
      <c r="D2377" s="1112" t="s">
        <v>4801</v>
      </c>
      <c r="E2377" s="1112" t="s">
        <v>3066</v>
      </c>
      <c r="F2377" s="1106"/>
      <c r="G2377" s="1107"/>
      <c r="H2377" s="1108"/>
    </row>
    <row r="2378" spans="1:8" s="1116" customFormat="1" ht="15" x14ac:dyDescent="0.25">
      <c r="A2378" s="1114"/>
      <c r="B2378" s="1113" t="s">
        <v>4802</v>
      </c>
      <c r="C2378" s="1114"/>
      <c r="D2378" s="1113" t="s">
        <v>4801</v>
      </c>
      <c r="E2378" s="1113" t="s">
        <v>3066</v>
      </c>
      <c r="F2378" s="1106"/>
      <c r="G2378" s="1107"/>
      <c r="H2378" s="1115"/>
    </row>
    <row r="2379" spans="1:8" s="1116" customFormat="1" ht="15" x14ac:dyDescent="0.25">
      <c r="A2379" s="1114"/>
      <c r="B2379" s="1114"/>
      <c r="C2379" s="1113" t="s">
        <v>2684</v>
      </c>
      <c r="D2379" s="1113" t="s">
        <v>4803</v>
      </c>
      <c r="E2379" s="1113" t="s">
        <v>3066</v>
      </c>
      <c r="F2379" s="1106"/>
      <c r="G2379" s="1107"/>
      <c r="H2379" s="1115"/>
    </row>
    <row r="2380" spans="1:8" s="1116" customFormat="1" ht="15" x14ac:dyDescent="0.25">
      <c r="A2380" s="1114"/>
      <c r="B2380" s="1114"/>
      <c r="C2380" s="1114"/>
      <c r="D2380" s="1114"/>
      <c r="E2380" s="1114"/>
      <c r="F2380" s="1106"/>
      <c r="G2380" s="1107"/>
      <c r="H2380" s="1115"/>
    </row>
    <row r="2381" spans="1:8" s="1116" customFormat="1" ht="15" x14ac:dyDescent="0.25">
      <c r="A2381" s="1113" t="s">
        <v>2686</v>
      </c>
      <c r="B2381" s="1113" t="s">
        <v>2687</v>
      </c>
      <c r="C2381" s="1113" t="s">
        <v>2686</v>
      </c>
      <c r="D2381" s="1113" t="s">
        <v>2688</v>
      </c>
      <c r="E2381" s="1113" t="s">
        <v>2689</v>
      </c>
      <c r="F2381" s="1106"/>
      <c r="G2381" s="1107"/>
      <c r="H2381" s="1115"/>
    </row>
    <row r="2382" spans="1:8" s="1109" customFormat="1" ht="14.25" x14ac:dyDescent="0.2">
      <c r="A2382" s="1112" t="s">
        <v>4804</v>
      </c>
      <c r="B2382" s="1104"/>
      <c r="C2382" s="1104"/>
      <c r="D2382" s="1112" t="s">
        <v>4805</v>
      </c>
      <c r="E2382" s="1112" t="s">
        <v>3066</v>
      </c>
      <c r="F2382" s="1106"/>
      <c r="G2382" s="1107"/>
      <c r="H2382" s="1108"/>
    </row>
    <row r="2383" spans="1:8" s="1116" customFormat="1" ht="15" x14ac:dyDescent="0.25">
      <c r="A2383" s="1114"/>
      <c r="B2383" s="1113" t="s">
        <v>4806</v>
      </c>
      <c r="C2383" s="1114"/>
      <c r="D2383" s="1113" t="s">
        <v>4805</v>
      </c>
      <c r="E2383" s="1113" t="s">
        <v>3066</v>
      </c>
      <c r="F2383" s="1106"/>
      <c r="G2383" s="1107"/>
      <c r="H2383" s="1115"/>
    </row>
    <row r="2384" spans="1:8" s="1116" customFormat="1" ht="15" x14ac:dyDescent="0.25">
      <c r="A2384" s="1114"/>
      <c r="B2384" s="1113"/>
      <c r="C2384" s="1113" t="s">
        <v>2721</v>
      </c>
      <c r="D2384" s="1113" t="s">
        <v>4807</v>
      </c>
      <c r="E2384" s="1113" t="s">
        <v>3066</v>
      </c>
      <c r="F2384" s="1106"/>
      <c r="G2384" s="1107"/>
      <c r="H2384" s="1115"/>
    </row>
    <row r="2385" spans="1:8" s="1116" customFormat="1" ht="15" x14ac:dyDescent="0.25">
      <c r="A2385" s="1114"/>
      <c r="B2385" s="1114"/>
      <c r="C2385" s="1113" t="s">
        <v>2712</v>
      </c>
      <c r="D2385" s="1113" t="s">
        <v>4808</v>
      </c>
      <c r="E2385" s="1113" t="s">
        <v>3066</v>
      </c>
      <c r="F2385" s="1106"/>
      <c r="G2385" s="1107"/>
      <c r="H2385" s="1115"/>
    </row>
    <row r="2386" spans="1:8" s="1116" customFormat="1" ht="15" x14ac:dyDescent="0.25">
      <c r="A2386" s="1114"/>
      <c r="B2386" s="1114"/>
      <c r="C2386" s="1114"/>
      <c r="D2386" s="1114"/>
      <c r="E2386" s="1114"/>
      <c r="F2386" s="1106"/>
      <c r="G2386" s="1107"/>
      <c r="H2386" s="1115"/>
    </row>
    <row r="2387" spans="1:8" s="1116" customFormat="1" ht="15.75" thickBot="1" x14ac:dyDescent="0.3">
      <c r="A2387" s="1113" t="s">
        <v>2686</v>
      </c>
      <c r="B2387" s="1113" t="s">
        <v>2687</v>
      </c>
      <c r="C2387" s="1113" t="s">
        <v>2686</v>
      </c>
      <c r="D2387" s="1113" t="s">
        <v>2688</v>
      </c>
      <c r="E2387" s="1113" t="s">
        <v>2689</v>
      </c>
      <c r="F2387" s="1106"/>
      <c r="G2387" s="1107"/>
      <c r="H2387" s="1115"/>
    </row>
    <row r="2388" spans="1:8" s="1116" customFormat="1" ht="16.5" thickBot="1" x14ac:dyDescent="0.3">
      <c r="A2388" s="1117" t="s">
        <v>4809</v>
      </c>
      <c r="B2388" s="1118"/>
      <c r="C2388" s="1118" t="s">
        <v>4810</v>
      </c>
      <c r="D2388" s="1125"/>
      <c r="E2388" s="1126"/>
      <c r="F2388" s="1120"/>
      <c r="G2388" s="1121"/>
      <c r="H2388" s="1115"/>
    </row>
    <row r="2389" spans="1:8" s="1116" customFormat="1" ht="15" x14ac:dyDescent="0.25">
      <c r="A2389" s="1113"/>
      <c r="B2389" s="1113"/>
      <c r="C2389" s="1113"/>
      <c r="D2389" s="1113"/>
      <c r="E2389" s="1113"/>
      <c r="F2389" s="1106"/>
      <c r="G2389" s="1107"/>
      <c r="H2389" s="1115"/>
    </row>
    <row r="2390" spans="1:8" s="1109" customFormat="1" ht="14.25" x14ac:dyDescent="0.2">
      <c r="A2390" s="1112" t="s">
        <v>4811</v>
      </c>
      <c r="B2390" s="1104"/>
      <c r="C2390" s="1104"/>
      <c r="D2390" s="1112" t="s">
        <v>4812</v>
      </c>
      <c r="E2390" s="1112" t="s">
        <v>12</v>
      </c>
      <c r="F2390" s="1106"/>
      <c r="G2390" s="1107"/>
      <c r="H2390" s="1108"/>
    </row>
    <row r="2391" spans="1:8" s="1116" customFormat="1" ht="15" x14ac:dyDescent="0.25">
      <c r="A2391" s="1114"/>
      <c r="B2391" s="1113" t="s">
        <v>4813</v>
      </c>
      <c r="C2391" s="1114"/>
      <c r="D2391" s="1113" t="s">
        <v>4812</v>
      </c>
      <c r="E2391" s="1113" t="s">
        <v>12</v>
      </c>
      <c r="F2391" s="1106"/>
      <c r="G2391" s="1107"/>
      <c r="H2391" s="1115"/>
    </row>
    <row r="2392" spans="1:8" s="1116" customFormat="1" ht="15" x14ac:dyDescent="0.25">
      <c r="A2392" s="1114"/>
      <c r="B2392" s="1114"/>
      <c r="C2392" s="1113" t="s">
        <v>2684</v>
      </c>
      <c r="D2392" s="1113" t="s">
        <v>4814</v>
      </c>
      <c r="E2392" s="1113" t="s">
        <v>12</v>
      </c>
      <c r="F2392" s="1106"/>
      <c r="G2392" s="1107"/>
      <c r="H2392" s="1115"/>
    </row>
    <row r="2393" spans="1:8" s="1116" customFormat="1" ht="15" x14ac:dyDescent="0.25">
      <c r="A2393" s="1114"/>
      <c r="B2393" s="1114"/>
      <c r="C2393" s="1114"/>
      <c r="D2393" s="1114"/>
      <c r="E2393" s="1114"/>
      <c r="F2393" s="1106"/>
      <c r="G2393" s="1107"/>
      <c r="H2393" s="1115"/>
    </row>
    <row r="2394" spans="1:8" s="1116" customFormat="1" ht="15" x14ac:dyDescent="0.25">
      <c r="A2394" s="1113" t="s">
        <v>2686</v>
      </c>
      <c r="B2394" s="1113" t="s">
        <v>2687</v>
      </c>
      <c r="C2394" s="1113" t="s">
        <v>2686</v>
      </c>
      <c r="D2394" s="1113" t="s">
        <v>2688</v>
      </c>
      <c r="E2394" s="1113" t="s">
        <v>2689</v>
      </c>
      <c r="F2394" s="1106"/>
      <c r="G2394" s="1107"/>
      <c r="H2394" s="1115"/>
    </row>
    <row r="2395" spans="1:8" s="1109" customFormat="1" ht="14.25" x14ac:dyDescent="0.2">
      <c r="A2395" s="1112" t="s">
        <v>4815</v>
      </c>
      <c r="B2395" s="1104"/>
      <c r="C2395" s="1104"/>
      <c r="D2395" s="1112" t="s">
        <v>4816</v>
      </c>
      <c r="E2395" s="1112" t="s">
        <v>12</v>
      </c>
      <c r="F2395" s="1106"/>
      <c r="G2395" s="1107"/>
      <c r="H2395" s="1108"/>
    </row>
    <row r="2396" spans="1:8" s="1116" customFormat="1" ht="15" x14ac:dyDescent="0.25">
      <c r="A2396" s="1114"/>
      <c r="B2396" s="1113" t="s">
        <v>4817</v>
      </c>
      <c r="C2396" s="1114"/>
      <c r="D2396" s="1113" t="s">
        <v>4816</v>
      </c>
      <c r="E2396" s="1113" t="s">
        <v>12</v>
      </c>
      <c r="F2396" s="1106"/>
      <c r="G2396" s="1107"/>
      <c r="H2396" s="1115"/>
    </row>
    <row r="2397" spans="1:8" s="1116" customFormat="1" ht="15" x14ac:dyDescent="0.25">
      <c r="A2397" s="1114"/>
      <c r="B2397" s="1114"/>
      <c r="C2397" s="1113" t="s">
        <v>2684</v>
      </c>
      <c r="D2397" s="1113" t="s">
        <v>4818</v>
      </c>
      <c r="E2397" s="1113" t="s">
        <v>12</v>
      </c>
      <c r="F2397" s="1106"/>
      <c r="G2397" s="1107"/>
      <c r="H2397" s="1115"/>
    </row>
    <row r="2398" spans="1:8" s="1116" customFormat="1" ht="15" x14ac:dyDescent="0.25">
      <c r="A2398" s="1114"/>
      <c r="B2398" s="1114"/>
      <c r="C2398" s="1113"/>
      <c r="D2398" s="1113"/>
      <c r="E2398" s="1113"/>
      <c r="F2398" s="1106"/>
      <c r="G2398" s="1107"/>
      <c r="H2398" s="1115"/>
    </row>
    <row r="2399" spans="1:8" s="1116" customFormat="1" ht="15" x14ac:dyDescent="0.25">
      <c r="A2399" s="1113" t="s">
        <v>2686</v>
      </c>
      <c r="B2399" s="1113" t="s">
        <v>2687</v>
      </c>
      <c r="C2399" s="1113" t="s">
        <v>2686</v>
      </c>
      <c r="D2399" s="1113" t="s">
        <v>2688</v>
      </c>
      <c r="E2399" s="1113" t="s">
        <v>2689</v>
      </c>
      <c r="F2399" s="1106"/>
      <c r="G2399" s="1107"/>
      <c r="H2399" s="1115"/>
    </row>
    <row r="2400" spans="1:8" s="1109" customFormat="1" ht="14.25" x14ac:dyDescent="0.2">
      <c r="A2400" s="1112" t="s">
        <v>4819</v>
      </c>
      <c r="B2400" s="1104"/>
      <c r="C2400" s="1104"/>
      <c r="D2400" s="1112" t="s">
        <v>4820</v>
      </c>
      <c r="E2400" s="1112" t="s">
        <v>12</v>
      </c>
      <c r="F2400" s="1106"/>
      <c r="G2400" s="1107"/>
      <c r="H2400" s="1108"/>
    </row>
    <row r="2401" spans="1:8" s="1116" customFormat="1" ht="15" x14ac:dyDescent="0.25">
      <c r="A2401" s="1114"/>
      <c r="B2401" s="1113" t="s">
        <v>4821</v>
      </c>
      <c r="C2401" s="1114"/>
      <c r="D2401" s="1113" t="s">
        <v>4820</v>
      </c>
      <c r="E2401" s="1113" t="s">
        <v>12</v>
      </c>
      <c r="F2401" s="1106"/>
      <c r="G2401" s="1107"/>
      <c r="H2401" s="1115"/>
    </row>
    <row r="2402" spans="1:8" s="1116" customFormat="1" ht="15" x14ac:dyDescent="0.25">
      <c r="A2402" s="1114"/>
      <c r="B2402" s="1114"/>
      <c r="C2402" s="1113" t="s">
        <v>2684</v>
      </c>
      <c r="D2402" s="1113" t="s">
        <v>4822</v>
      </c>
      <c r="E2402" s="1113" t="s">
        <v>12</v>
      </c>
      <c r="F2402" s="1106"/>
      <c r="G2402" s="1107"/>
      <c r="H2402" s="1115"/>
    </row>
    <row r="2403" spans="1:8" s="1116" customFormat="1" ht="15" x14ac:dyDescent="0.25">
      <c r="A2403" s="1114"/>
      <c r="B2403" s="1114"/>
      <c r="C2403" s="1114"/>
      <c r="D2403" s="1114"/>
      <c r="E2403" s="1114"/>
      <c r="F2403" s="1106"/>
      <c r="G2403" s="1107"/>
      <c r="H2403" s="1115"/>
    </row>
    <row r="2404" spans="1:8" s="1116" customFormat="1" ht="15" x14ac:dyDescent="0.25">
      <c r="A2404" s="1113" t="s">
        <v>2670</v>
      </c>
      <c r="B2404" s="1113"/>
      <c r="C2404" s="1113"/>
      <c r="D2404" s="1098" t="s">
        <v>2642</v>
      </c>
      <c r="E2404" s="1114">
        <v>43</v>
      </c>
      <c r="F2404" s="1106"/>
      <c r="G2404" s="1107"/>
      <c r="H2404" s="1115"/>
    </row>
    <row r="2405" spans="1:8" s="1116" customFormat="1" ht="15" x14ac:dyDescent="0.25">
      <c r="A2405" s="1113" t="s">
        <v>2671</v>
      </c>
      <c r="B2405" s="1113"/>
      <c r="C2405" s="1113"/>
      <c r="D2405" s="1112" t="s">
        <v>4508</v>
      </c>
      <c r="E2405" s="1114"/>
      <c r="F2405" s="1106"/>
      <c r="G2405" s="1107"/>
      <c r="H2405" s="1115"/>
    </row>
    <row r="2406" spans="1:8" s="1116" customFormat="1" ht="15" x14ac:dyDescent="0.25">
      <c r="A2406" s="1112" t="s">
        <v>2672</v>
      </c>
      <c r="B2406" s="1112" t="s">
        <v>2673</v>
      </c>
      <c r="C2406" s="1112" t="s">
        <v>2674</v>
      </c>
      <c r="D2406" s="1104" t="s">
        <v>4509</v>
      </c>
      <c r="E2406" s="1114"/>
      <c r="F2406" s="1106"/>
      <c r="G2406" s="1107"/>
      <c r="H2406" s="1115"/>
    </row>
    <row r="2407" spans="1:8" s="1116" customFormat="1" ht="15" x14ac:dyDescent="0.25">
      <c r="A2407" s="1113" t="s">
        <v>2675</v>
      </c>
      <c r="B2407" s="1113" t="s">
        <v>2676</v>
      </c>
      <c r="C2407" s="1113" t="s">
        <v>2675</v>
      </c>
      <c r="D2407" s="1113" t="s">
        <v>2649</v>
      </c>
      <c r="E2407" s="1113" t="s">
        <v>2677</v>
      </c>
      <c r="F2407" s="1106"/>
      <c r="G2407" s="1107"/>
      <c r="H2407" s="1115"/>
    </row>
    <row r="2408" spans="1:8" s="1109" customFormat="1" ht="14.25" x14ac:dyDescent="0.2">
      <c r="A2408" s="1112" t="s">
        <v>4823</v>
      </c>
      <c r="B2408" s="1104"/>
      <c r="C2408" s="1104"/>
      <c r="D2408" s="1112" t="s">
        <v>4824</v>
      </c>
      <c r="E2408" s="1112" t="s">
        <v>12</v>
      </c>
      <c r="F2408" s="1106"/>
      <c r="G2408" s="1107"/>
      <c r="H2408" s="1108"/>
    </row>
    <row r="2409" spans="1:8" s="1116" customFormat="1" ht="15" x14ac:dyDescent="0.25">
      <c r="A2409" s="1114"/>
      <c r="B2409" s="1113" t="s">
        <v>4825</v>
      </c>
      <c r="C2409" s="1114"/>
      <c r="D2409" s="1113" t="s">
        <v>4824</v>
      </c>
      <c r="E2409" s="1113" t="s">
        <v>12</v>
      </c>
      <c r="F2409" s="1106"/>
      <c r="G2409" s="1107"/>
      <c r="H2409" s="1115"/>
    </row>
    <row r="2410" spans="1:8" s="1116" customFormat="1" ht="15" x14ac:dyDescent="0.25">
      <c r="A2410" s="1114"/>
      <c r="B2410" s="1114"/>
      <c r="C2410" s="1113" t="s">
        <v>2684</v>
      </c>
      <c r="D2410" s="1113" t="s">
        <v>4826</v>
      </c>
      <c r="E2410" s="1113" t="s">
        <v>12</v>
      </c>
      <c r="F2410" s="1106"/>
      <c r="G2410" s="1107"/>
      <c r="H2410" s="1115"/>
    </row>
    <row r="2412" spans="1:8" s="1116" customFormat="1" ht="15.75" thickBot="1" x14ac:dyDescent="0.3">
      <c r="A2412" s="1113" t="s">
        <v>2686</v>
      </c>
      <c r="B2412" s="1113" t="s">
        <v>2687</v>
      </c>
      <c r="C2412" s="1113" t="s">
        <v>2686</v>
      </c>
      <c r="D2412" s="1113" t="s">
        <v>2688</v>
      </c>
      <c r="E2412" s="1113" t="s">
        <v>2689</v>
      </c>
      <c r="F2412" s="1106"/>
      <c r="G2412" s="1107"/>
      <c r="H2412" s="1115"/>
    </row>
    <row r="2413" spans="1:8" s="1116" customFormat="1" ht="16.5" thickBot="1" x14ac:dyDescent="0.3">
      <c r="A2413" s="1117" t="s">
        <v>4827</v>
      </c>
      <c r="B2413" s="1118"/>
      <c r="C2413" s="1118" t="s">
        <v>4828</v>
      </c>
      <c r="D2413" s="1125"/>
      <c r="E2413" s="1126"/>
      <c r="F2413" s="1120"/>
      <c r="G2413" s="1121"/>
      <c r="H2413" s="1115"/>
    </row>
    <row r="2414" spans="1:8" s="1116" customFormat="1" ht="15" x14ac:dyDescent="0.25">
      <c r="A2414" s="1113"/>
      <c r="B2414" s="1113"/>
      <c r="C2414" s="1113"/>
      <c r="D2414" s="1113"/>
      <c r="E2414" s="1113"/>
      <c r="F2414" s="1106"/>
      <c r="G2414" s="1107"/>
      <c r="H2414" s="1115"/>
    </row>
    <row r="2415" spans="1:8" s="1109" customFormat="1" ht="14.25" x14ac:dyDescent="0.2">
      <c r="A2415" s="1112" t="s">
        <v>4829</v>
      </c>
      <c r="B2415" s="1104"/>
      <c r="C2415" s="1104"/>
      <c r="D2415" s="1112" t="s">
        <v>4830</v>
      </c>
      <c r="E2415" s="1112" t="s">
        <v>12</v>
      </c>
      <c r="F2415" s="1106"/>
      <c r="G2415" s="1107"/>
      <c r="H2415" s="1108"/>
    </row>
    <row r="2416" spans="1:8" s="1116" customFormat="1" ht="15" x14ac:dyDescent="0.25">
      <c r="A2416" s="1114"/>
      <c r="B2416" s="1113" t="s">
        <v>4831</v>
      </c>
      <c r="C2416" s="1114"/>
      <c r="D2416" s="1113" t="s">
        <v>4830</v>
      </c>
      <c r="E2416" s="1113" t="s">
        <v>12</v>
      </c>
      <c r="F2416" s="1106"/>
      <c r="G2416" s="1107"/>
      <c r="H2416" s="1115"/>
    </row>
    <row r="2417" spans="1:8" s="1116" customFormat="1" ht="15" x14ac:dyDescent="0.25">
      <c r="A2417" s="1114"/>
      <c r="B2417" s="1114"/>
      <c r="C2417" s="1113" t="s">
        <v>2721</v>
      </c>
      <c r="D2417" s="1113" t="s">
        <v>4274</v>
      </c>
      <c r="E2417" s="1113" t="s">
        <v>12</v>
      </c>
      <c r="F2417" s="1106"/>
      <c r="G2417" s="1107"/>
      <c r="H2417" s="1115"/>
    </row>
    <row r="2418" spans="1:8" s="1116" customFormat="1" ht="15" x14ac:dyDescent="0.25">
      <c r="A2418" s="1114"/>
      <c r="B2418" s="1114"/>
      <c r="C2418" s="1113" t="s">
        <v>2712</v>
      </c>
      <c r="D2418" s="1113" t="s">
        <v>4277</v>
      </c>
      <c r="E2418" s="1113" t="s">
        <v>12</v>
      </c>
      <c r="F2418" s="1106"/>
      <c r="G2418" s="1107"/>
      <c r="H2418" s="1115"/>
    </row>
    <row r="2419" spans="1:8" s="1116" customFormat="1" ht="15" x14ac:dyDescent="0.25">
      <c r="A2419" s="1114"/>
      <c r="B2419" s="1114"/>
      <c r="C2419" s="1113" t="s">
        <v>3234</v>
      </c>
      <c r="D2419" s="1113" t="s">
        <v>4832</v>
      </c>
      <c r="E2419" s="1113" t="s">
        <v>12</v>
      </c>
      <c r="F2419" s="1106"/>
      <c r="G2419" s="1107"/>
      <c r="H2419" s="1115"/>
    </row>
    <row r="2420" spans="1:8" s="1116" customFormat="1" ht="15" x14ac:dyDescent="0.25">
      <c r="A2420" s="1114"/>
      <c r="B2420" s="1114"/>
      <c r="C2420" s="1114"/>
      <c r="D2420" s="1114"/>
      <c r="E2420" s="1114"/>
      <c r="F2420" s="1106"/>
      <c r="G2420" s="1107"/>
      <c r="H2420" s="1115"/>
    </row>
    <row r="2421" spans="1:8" s="1116" customFormat="1" ht="15" x14ac:dyDescent="0.25">
      <c r="A2421" s="1113" t="s">
        <v>2686</v>
      </c>
      <c r="B2421" s="1113" t="s">
        <v>2687</v>
      </c>
      <c r="C2421" s="1113" t="s">
        <v>2686</v>
      </c>
      <c r="D2421" s="1113" t="s">
        <v>2688</v>
      </c>
      <c r="E2421" s="1113" t="s">
        <v>2689</v>
      </c>
      <c r="F2421" s="1106"/>
      <c r="G2421" s="1107"/>
      <c r="H2421" s="1115"/>
    </row>
    <row r="2422" spans="1:8" s="1109" customFormat="1" ht="14.25" x14ac:dyDescent="0.2">
      <c r="A2422" s="1112" t="s">
        <v>4833</v>
      </c>
      <c r="B2422" s="1104"/>
      <c r="C2422" s="1104"/>
      <c r="D2422" s="1112" t="s">
        <v>4834</v>
      </c>
      <c r="E2422" s="1112" t="s">
        <v>3066</v>
      </c>
      <c r="F2422" s="1106"/>
      <c r="G2422" s="1107"/>
      <c r="H2422" s="1108"/>
    </row>
    <row r="2423" spans="1:8" s="1116" customFormat="1" ht="15" x14ac:dyDescent="0.25">
      <c r="A2423" s="1114"/>
      <c r="B2423" s="1113" t="s">
        <v>4835</v>
      </c>
      <c r="C2423" s="1114"/>
      <c r="D2423" s="1113" t="s">
        <v>4834</v>
      </c>
      <c r="E2423" s="1113" t="s">
        <v>3066</v>
      </c>
      <c r="F2423" s="1106"/>
      <c r="G2423" s="1107"/>
      <c r="H2423" s="1115"/>
    </row>
    <row r="2424" spans="1:8" s="1116" customFormat="1" ht="15" x14ac:dyDescent="0.25">
      <c r="A2424" s="1114"/>
      <c r="B2424" s="1114"/>
      <c r="C2424" s="1113" t="s">
        <v>2721</v>
      </c>
      <c r="D2424" s="1113" t="s">
        <v>4274</v>
      </c>
      <c r="E2424" s="1113" t="s">
        <v>3066</v>
      </c>
      <c r="F2424" s="1106"/>
      <c r="G2424" s="1107"/>
      <c r="H2424" s="1115"/>
    </row>
    <row r="2425" spans="1:8" s="1116" customFormat="1" ht="15" x14ac:dyDescent="0.25">
      <c r="A2425" s="1114"/>
      <c r="B2425" s="1114"/>
      <c r="C2425" s="1113" t="s">
        <v>2712</v>
      </c>
      <c r="D2425" s="1113" t="s">
        <v>4277</v>
      </c>
      <c r="E2425" s="1113" t="s">
        <v>3066</v>
      </c>
      <c r="F2425" s="1106"/>
      <c r="G2425" s="1107"/>
      <c r="H2425" s="1115"/>
    </row>
    <row r="2426" spans="1:8" s="1116" customFormat="1" ht="15" x14ac:dyDescent="0.25">
      <c r="A2426" s="1114"/>
      <c r="B2426" s="1114"/>
      <c r="C2426" s="1113" t="s">
        <v>3234</v>
      </c>
      <c r="D2426" s="1113" t="s">
        <v>4836</v>
      </c>
      <c r="E2426" s="1113" t="s">
        <v>3066</v>
      </c>
      <c r="F2426" s="1106"/>
      <c r="G2426" s="1107"/>
      <c r="H2426" s="1115"/>
    </row>
    <row r="2427" spans="1:8" s="1116" customFormat="1" ht="15" x14ac:dyDescent="0.25">
      <c r="A2427" s="1114"/>
      <c r="B2427" s="1114"/>
      <c r="C2427" s="1113"/>
      <c r="D2427" s="1113"/>
      <c r="E2427" s="1113"/>
      <c r="F2427" s="1106"/>
      <c r="G2427" s="1107"/>
      <c r="H2427" s="1115"/>
    </row>
    <row r="2428" spans="1:8" s="1116" customFormat="1" ht="15.75" thickBot="1" x14ac:dyDescent="0.3">
      <c r="A2428" s="1113" t="s">
        <v>2686</v>
      </c>
      <c r="B2428" s="1113" t="s">
        <v>2687</v>
      </c>
      <c r="C2428" s="1113" t="s">
        <v>2686</v>
      </c>
      <c r="D2428" s="1113" t="s">
        <v>2688</v>
      </c>
      <c r="E2428" s="1113" t="s">
        <v>2689</v>
      </c>
      <c r="F2428" s="1106"/>
      <c r="G2428" s="1107"/>
      <c r="H2428" s="1115"/>
    </row>
    <row r="2429" spans="1:8" s="1116" customFormat="1" ht="16.5" thickBot="1" x14ac:dyDescent="0.3">
      <c r="A2429" s="1117" t="s">
        <v>4837</v>
      </c>
      <c r="B2429" s="1118"/>
      <c r="C2429" s="1118" t="s">
        <v>4838</v>
      </c>
      <c r="D2429" s="1125"/>
      <c r="E2429" s="1126"/>
      <c r="F2429" s="1120"/>
      <c r="G2429" s="1121"/>
      <c r="H2429" s="1115"/>
    </row>
    <row r="2430" spans="1:8" s="1116" customFormat="1" ht="15" x14ac:dyDescent="0.25">
      <c r="A2430" s="1113"/>
      <c r="B2430" s="1113"/>
      <c r="C2430" s="1113"/>
      <c r="D2430" s="1113"/>
      <c r="E2430" s="1113"/>
      <c r="F2430" s="1106"/>
      <c r="G2430" s="1107"/>
      <c r="H2430" s="1115"/>
    </row>
    <row r="2431" spans="1:8" s="1109" customFormat="1" ht="14.25" x14ac:dyDescent="0.2">
      <c r="A2431" s="1112" t="s">
        <v>4839</v>
      </c>
      <c r="B2431" s="1104"/>
      <c r="C2431" s="1104"/>
      <c r="D2431" s="1112" t="s">
        <v>4840</v>
      </c>
      <c r="E2431" s="1112" t="s">
        <v>12</v>
      </c>
      <c r="F2431" s="1106"/>
      <c r="G2431" s="1107"/>
      <c r="H2431" s="1108"/>
    </row>
    <row r="2432" spans="1:8" s="1116" customFormat="1" ht="15" x14ac:dyDescent="0.25">
      <c r="A2432" s="1114"/>
      <c r="B2432" s="1113" t="s">
        <v>4841</v>
      </c>
      <c r="C2432" s="1114"/>
      <c r="D2432" s="1113" t="s">
        <v>4840</v>
      </c>
      <c r="E2432" s="1113" t="s">
        <v>12</v>
      </c>
      <c r="F2432" s="1106"/>
      <c r="G2432" s="1107"/>
      <c r="H2432" s="1115"/>
    </row>
    <row r="2433" spans="1:8" s="1116" customFormat="1" ht="15" x14ac:dyDescent="0.25">
      <c r="A2433" s="1114"/>
      <c r="B2433" s="1114"/>
      <c r="C2433" s="1113" t="s">
        <v>2684</v>
      </c>
      <c r="D2433" s="1113" t="s">
        <v>4842</v>
      </c>
      <c r="E2433" s="1113" t="s">
        <v>12</v>
      </c>
      <c r="F2433" s="1106"/>
      <c r="G2433" s="1107"/>
      <c r="H2433" s="1115"/>
    </row>
    <row r="2434" spans="1:8" s="1116" customFormat="1" ht="15" x14ac:dyDescent="0.25">
      <c r="A2434" s="1114"/>
      <c r="B2434" s="1114"/>
      <c r="C2434" s="1113"/>
      <c r="D2434" s="1113"/>
      <c r="E2434" s="1113"/>
      <c r="F2434" s="1106"/>
      <c r="G2434" s="1107"/>
      <c r="H2434" s="1115"/>
    </row>
    <row r="2435" spans="1:8" s="1116" customFormat="1" ht="15" x14ac:dyDescent="0.25">
      <c r="A2435" s="1113" t="s">
        <v>2686</v>
      </c>
      <c r="B2435" s="1113" t="s">
        <v>2687</v>
      </c>
      <c r="C2435" s="1113" t="s">
        <v>2686</v>
      </c>
      <c r="D2435" s="1113" t="s">
        <v>2688</v>
      </c>
      <c r="E2435" s="1113" t="s">
        <v>2689</v>
      </c>
      <c r="F2435" s="1106"/>
      <c r="G2435" s="1107"/>
      <c r="H2435" s="1115"/>
    </row>
    <row r="2436" spans="1:8" s="1109" customFormat="1" ht="14.25" x14ac:dyDescent="0.2">
      <c r="A2436" s="1112" t="s">
        <v>4843</v>
      </c>
      <c r="B2436" s="1104"/>
      <c r="C2436" s="1104"/>
      <c r="D2436" s="1112" t="s">
        <v>4844</v>
      </c>
      <c r="E2436" s="1112" t="s">
        <v>12</v>
      </c>
      <c r="F2436" s="1106"/>
      <c r="G2436" s="1107"/>
      <c r="H2436" s="1108"/>
    </row>
    <row r="2437" spans="1:8" s="1116" customFormat="1" ht="15" x14ac:dyDescent="0.25">
      <c r="A2437" s="1114"/>
      <c r="B2437" s="1113" t="s">
        <v>4845</v>
      </c>
      <c r="C2437" s="1114"/>
      <c r="D2437" s="1113" t="s">
        <v>4844</v>
      </c>
      <c r="E2437" s="1113" t="s">
        <v>12</v>
      </c>
      <c r="F2437" s="1106"/>
      <c r="G2437" s="1107"/>
      <c r="H2437" s="1115"/>
    </row>
    <row r="2438" spans="1:8" s="1116" customFormat="1" ht="15" x14ac:dyDescent="0.25">
      <c r="A2438" s="1114"/>
      <c r="B2438" s="1114"/>
      <c r="C2438" s="1113" t="s">
        <v>2684</v>
      </c>
      <c r="D2438" s="1113" t="s">
        <v>4846</v>
      </c>
      <c r="E2438" s="1113" t="s">
        <v>12</v>
      </c>
      <c r="F2438" s="1106"/>
      <c r="G2438" s="1107"/>
      <c r="H2438" s="1115"/>
    </row>
    <row r="2439" spans="1:8" s="1116" customFormat="1" ht="15" x14ac:dyDescent="0.25">
      <c r="A2439" s="1114"/>
      <c r="B2439" s="1114"/>
      <c r="C2439" s="1114"/>
      <c r="D2439" s="1114"/>
      <c r="E2439" s="1114"/>
      <c r="F2439" s="1106"/>
      <c r="G2439" s="1107"/>
      <c r="H2439" s="1115"/>
    </row>
    <row r="2440" spans="1:8" s="1116" customFormat="1" ht="15" x14ac:dyDescent="0.25">
      <c r="A2440" s="1113" t="s">
        <v>2686</v>
      </c>
      <c r="B2440" s="1113" t="s">
        <v>2687</v>
      </c>
      <c r="C2440" s="1113" t="s">
        <v>2686</v>
      </c>
      <c r="D2440" s="1113" t="s">
        <v>2688</v>
      </c>
      <c r="E2440" s="1113" t="s">
        <v>2689</v>
      </c>
      <c r="F2440" s="1106"/>
      <c r="G2440" s="1107"/>
      <c r="H2440" s="1115"/>
    </row>
    <row r="2441" spans="1:8" s="1109" customFormat="1" ht="14.25" x14ac:dyDescent="0.2">
      <c r="A2441" s="1112" t="s">
        <v>4847</v>
      </c>
      <c r="B2441" s="1104"/>
      <c r="C2441" s="1104"/>
      <c r="D2441" s="1112" t="s">
        <v>4848</v>
      </c>
      <c r="E2441" s="1112" t="s">
        <v>3066</v>
      </c>
      <c r="F2441" s="1106"/>
      <c r="G2441" s="1107"/>
      <c r="H2441" s="1108"/>
    </row>
    <row r="2442" spans="1:8" s="1116" customFormat="1" ht="15" x14ac:dyDescent="0.25">
      <c r="A2442" s="1114"/>
      <c r="B2442" s="1113" t="s">
        <v>4849</v>
      </c>
      <c r="C2442" s="1114"/>
      <c r="D2442" s="1113" t="s">
        <v>4848</v>
      </c>
      <c r="E2442" s="1113" t="s">
        <v>3066</v>
      </c>
      <c r="F2442" s="1106"/>
      <c r="G2442" s="1107"/>
      <c r="H2442" s="1115"/>
    </row>
    <row r="2443" spans="1:8" s="1116" customFormat="1" ht="15" x14ac:dyDescent="0.25">
      <c r="A2443" s="1114"/>
      <c r="B2443" s="1114"/>
      <c r="C2443" s="1113" t="s">
        <v>2684</v>
      </c>
      <c r="D2443" s="1113" t="s">
        <v>4850</v>
      </c>
      <c r="E2443" s="1113" t="s">
        <v>3066</v>
      </c>
      <c r="F2443" s="1106"/>
      <c r="G2443" s="1107"/>
      <c r="H2443" s="1115"/>
    </row>
    <row r="2444" spans="1:8" s="1116" customFormat="1" ht="15" x14ac:dyDescent="0.25">
      <c r="A2444" s="1114"/>
      <c r="B2444" s="1114"/>
      <c r="C2444" s="1113"/>
      <c r="D2444" s="1113"/>
      <c r="E2444" s="1113"/>
      <c r="F2444" s="1106"/>
      <c r="G2444" s="1107"/>
      <c r="H2444" s="1115"/>
    </row>
    <row r="2445" spans="1:8" s="1116" customFormat="1" ht="15" x14ac:dyDescent="0.25">
      <c r="A2445" s="1113" t="s">
        <v>2686</v>
      </c>
      <c r="B2445" s="1113" t="s">
        <v>2687</v>
      </c>
      <c r="C2445" s="1113" t="s">
        <v>2686</v>
      </c>
      <c r="D2445" s="1113" t="s">
        <v>2688</v>
      </c>
      <c r="E2445" s="1113" t="s">
        <v>2689</v>
      </c>
      <c r="F2445" s="1106"/>
      <c r="G2445" s="1107"/>
      <c r="H2445" s="1115"/>
    </row>
    <row r="2446" spans="1:8" s="1116" customFormat="1" ht="15" x14ac:dyDescent="0.25">
      <c r="A2446" s="1113"/>
      <c r="B2446" s="1113"/>
      <c r="C2446" s="1113"/>
      <c r="D2446" s="1113"/>
      <c r="E2446" s="1113"/>
      <c r="F2446" s="1106"/>
      <c r="G2446" s="1107"/>
      <c r="H2446" s="1115"/>
    </row>
    <row r="2447" spans="1:8" s="1116" customFormat="1" ht="15" x14ac:dyDescent="0.25">
      <c r="A2447" s="1113"/>
      <c r="B2447" s="1113"/>
      <c r="C2447" s="1113"/>
      <c r="D2447" s="1113"/>
      <c r="E2447" s="1113"/>
      <c r="F2447" s="1106"/>
      <c r="G2447" s="1107"/>
      <c r="H2447" s="1115"/>
    </row>
    <row r="2448" spans="1:8" s="1116" customFormat="1" ht="15" x14ac:dyDescent="0.25">
      <c r="A2448" s="1113"/>
      <c r="B2448" s="1113"/>
      <c r="C2448" s="1113"/>
      <c r="D2448" s="1113"/>
      <c r="E2448" s="1113"/>
      <c r="F2448" s="1106"/>
      <c r="G2448" s="1107"/>
      <c r="H2448" s="1115"/>
    </row>
    <row r="2449" spans="1:8" s="1116" customFormat="1" ht="15" x14ac:dyDescent="0.25">
      <c r="A2449" s="1113"/>
      <c r="B2449" s="1113"/>
      <c r="C2449" s="1113"/>
      <c r="D2449" s="1113"/>
      <c r="E2449" s="1113"/>
      <c r="F2449" s="1106"/>
      <c r="G2449" s="1107"/>
      <c r="H2449" s="1115"/>
    </row>
    <row r="2450" spans="1:8" s="1116" customFormat="1" ht="15" x14ac:dyDescent="0.25">
      <c r="A2450" s="1113"/>
      <c r="B2450" s="1113"/>
      <c r="C2450" s="1113"/>
      <c r="D2450" s="1113"/>
      <c r="E2450" s="1113"/>
      <c r="F2450" s="1106"/>
      <c r="G2450" s="1107"/>
      <c r="H2450" s="1115"/>
    </row>
    <row r="2451" spans="1:8" s="1116" customFormat="1" ht="15" x14ac:dyDescent="0.25">
      <c r="A2451" s="1113"/>
      <c r="B2451" s="1113"/>
      <c r="C2451" s="1113"/>
      <c r="D2451" s="1113"/>
      <c r="E2451" s="1113"/>
      <c r="F2451" s="1106"/>
      <c r="G2451" s="1107"/>
      <c r="H2451" s="1115"/>
    </row>
    <row r="2452" spans="1:8" s="1116" customFormat="1" ht="15" x14ac:dyDescent="0.25">
      <c r="A2452" s="1113"/>
      <c r="B2452" s="1113"/>
      <c r="C2452" s="1113"/>
      <c r="D2452" s="1113"/>
      <c r="E2452" s="1113"/>
      <c r="F2452" s="1106"/>
      <c r="G2452" s="1107"/>
      <c r="H2452" s="1115"/>
    </row>
    <row r="2453" spans="1:8" s="1116" customFormat="1" ht="15" x14ac:dyDescent="0.25">
      <c r="A2453" s="1113"/>
      <c r="B2453" s="1113"/>
      <c r="C2453" s="1113"/>
      <c r="D2453" s="1113"/>
      <c r="E2453" s="1113"/>
      <c r="F2453" s="1106"/>
      <c r="G2453" s="1107"/>
      <c r="H2453" s="1115"/>
    </row>
    <row r="2454" spans="1:8" s="1116" customFormat="1" ht="15" x14ac:dyDescent="0.25">
      <c r="A2454" s="1113"/>
      <c r="B2454" s="1113"/>
      <c r="C2454" s="1113"/>
      <c r="D2454" s="1113"/>
      <c r="E2454" s="1113"/>
      <c r="F2454" s="1106"/>
      <c r="G2454" s="1107"/>
      <c r="H2454" s="1115"/>
    </row>
    <row r="2455" spans="1:8" s="1116" customFormat="1" ht="15" x14ac:dyDescent="0.25">
      <c r="A2455" s="1113"/>
      <c r="B2455" s="1113"/>
      <c r="C2455" s="1113"/>
      <c r="D2455" s="1113"/>
      <c r="E2455" s="1113"/>
      <c r="F2455" s="1106"/>
      <c r="G2455" s="1107"/>
      <c r="H2455" s="1115"/>
    </row>
    <row r="2456" spans="1:8" s="1116" customFormat="1" ht="15" x14ac:dyDescent="0.25">
      <c r="A2456" s="1113"/>
      <c r="B2456" s="1113"/>
      <c r="C2456" s="1113"/>
      <c r="D2456" s="1113"/>
      <c r="E2456" s="1113"/>
      <c r="F2456" s="1106"/>
      <c r="G2456" s="1107"/>
      <c r="H2456" s="1115"/>
    </row>
    <row r="2457" spans="1:8" s="1116" customFormat="1" ht="15" x14ac:dyDescent="0.25">
      <c r="A2457" s="1113"/>
      <c r="B2457" s="1113"/>
      <c r="C2457" s="1113"/>
      <c r="D2457" s="1113"/>
      <c r="E2457" s="1113"/>
      <c r="F2457" s="1106"/>
      <c r="G2457" s="1107"/>
      <c r="H2457" s="1115"/>
    </row>
    <row r="2458" spans="1:8" s="1116" customFormat="1" ht="15" x14ac:dyDescent="0.25">
      <c r="A2458" s="1113"/>
      <c r="B2458" s="1113"/>
      <c r="C2458" s="1113"/>
      <c r="D2458" s="1113"/>
      <c r="E2458" s="1113"/>
      <c r="F2458" s="1106"/>
      <c r="G2458" s="1107"/>
      <c r="H2458" s="1115"/>
    </row>
    <row r="2459" spans="1:8" s="1116" customFormat="1" ht="15" x14ac:dyDescent="0.25">
      <c r="A2459" s="1113"/>
      <c r="B2459" s="1113"/>
      <c r="C2459" s="1113"/>
      <c r="D2459" s="1113"/>
      <c r="E2459" s="1113"/>
      <c r="F2459" s="1106"/>
      <c r="G2459" s="1107"/>
      <c r="H2459" s="1115"/>
    </row>
    <row r="2460" spans="1:8" s="1116" customFormat="1" ht="15" x14ac:dyDescent="0.25">
      <c r="A2460" s="1113" t="s">
        <v>2670</v>
      </c>
      <c r="B2460" s="1113"/>
      <c r="C2460" s="1113"/>
      <c r="D2460" s="1098" t="s">
        <v>2642</v>
      </c>
      <c r="E2460" s="1114">
        <v>44</v>
      </c>
      <c r="F2460" s="1106"/>
      <c r="G2460" s="1107"/>
      <c r="H2460" s="1115"/>
    </row>
    <row r="2461" spans="1:8" s="1116" customFormat="1" ht="15" x14ac:dyDescent="0.25">
      <c r="A2461" s="1113" t="s">
        <v>2671</v>
      </c>
      <c r="B2461" s="1113"/>
      <c r="C2461" s="1113"/>
      <c r="D2461" s="1112" t="s">
        <v>4851</v>
      </c>
      <c r="E2461" s="1114"/>
      <c r="F2461" s="1106"/>
      <c r="G2461" s="1107"/>
      <c r="H2461" s="1115"/>
    </row>
    <row r="2462" spans="1:8" s="1116" customFormat="1" ht="15" x14ac:dyDescent="0.25">
      <c r="A2462" s="1112" t="s">
        <v>2672</v>
      </c>
      <c r="B2462" s="1112" t="s">
        <v>2673</v>
      </c>
      <c r="C2462" s="1112" t="s">
        <v>2674</v>
      </c>
      <c r="D2462" s="1104"/>
      <c r="E2462" s="1114"/>
      <c r="F2462" s="1106"/>
      <c r="G2462" s="1107"/>
      <c r="H2462" s="1115"/>
    </row>
    <row r="2463" spans="1:8" s="1116" customFormat="1" ht="15.75" thickBot="1" x14ac:dyDescent="0.3">
      <c r="A2463" s="1113" t="s">
        <v>2675</v>
      </c>
      <c r="B2463" s="1113" t="s">
        <v>2676</v>
      </c>
      <c r="C2463" s="1113" t="s">
        <v>2675</v>
      </c>
      <c r="D2463" s="1113" t="s">
        <v>2649</v>
      </c>
      <c r="E2463" s="1113" t="s">
        <v>2677</v>
      </c>
      <c r="F2463" s="1106"/>
      <c r="G2463" s="1107"/>
      <c r="H2463" s="1115"/>
    </row>
    <row r="2464" spans="1:8" s="1116" customFormat="1" ht="16.5" thickBot="1" x14ac:dyDescent="0.3">
      <c r="A2464" s="1117" t="s">
        <v>4852</v>
      </c>
      <c r="B2464" s="1118"/>
      <c r="C2464" s="1118" t="s">
        <v>4853</v>
      </c>
      <c r="D2464" s="1125"/>
      <c r="E2464" s="1126"/>
      <c r="F2464" s="1120"/>
      <c r="G2464" s="1121"/>
      <c r="H2464" s="1115"/>
    </row>
    <row r="2465" spans="1:8" s="1116" customFormat="1" ht="15" x14ac:dyDescent="0.25">
      <c r="A2465" s="1113"/>
      <c r="B2465" s="1113"/>
      <c r="C2465" s="1113"/>
      <c r="D2465" s="1113"/>
      <c r="E2465" s="1113"/>
      <c r="F2465" s="1106"/>
      <c r="G2465" s="1107"/>
      <c r="H2465" s="1115"/>
    </row>
    <row r="2466" spans="1:8" s="1109" customFormat="1" ht="14.25" x14ac:dyDescent="0.2">
      <c r="A2466" s="1112" t="s">
        <v>4854</v>
      </c>
      <c r="B2466" s="1104"/>
      <c r="C2466" s="1104"/>
      <c r="D2466" s="1112" t="s">
        <v>173</v>
      </c>
      <c r="E2466" s="1112" t="s">
        <v>12</v>
      </c>
      <c r="F2466" s="1106"/>
      <c r="G2466" s="1107"/>
      <c r="H2466" s="1108"/>
    </row>
    <row r="2467" spans="1:8" s="1116" customFormat="1" ht="15" x14ac:dyDescent="0.25">
      <c r="A2467" s="1114"/>
      <c r="B2467" s="1113" t="s">
        <v>4855</v>
      </c>
      <c r="C2467" s="1114"/>
      <c r="D2467" s="1113" t="s">
        <v>4856</v>
      </c>
      <c r="E2467" s="1113" t="s">
        <v>12</v>
      </c>
      <c r="F2467" s="1106"/>
      <c r="G2467" s="1107"/>
      <c r="H2467" s="1115"/>
    </row>
    <row r="2468" spans="1:8" s="1116" customFormat="1" ht="15" x14ac:dyDescent="0.25">
      <c r="A2468" s="1114"/>
      <c r="B2468" s="1114"/>
      <c r="C2468" s="1113" t="s">
        <v>2684</v>
      </c>
      <c r="D2468" s="1113" t="s">
        <v>4857</v>
      </c>
      <c r="E2468" s="1113" t="s">
        <v>12</v>
      </c>
      <c r="F2468" s="1106"/>
      <c r="G2468" s="1107"/>
      <c r="H2468" s="1115"/>
    </row>
    <row r="2469" spans="1:8" s="1116" customFormat="1" ht="15" x14ac:dyDescent="0.25">
      <c r="A2469" s="1114"/>
      <c r="B2469" s="1113" t="s">
        <v>4858</v>
      </c>
      <c r="C2469" s="1114"/>
      <c r="D2469" s="1113" t="s">
        <v>4859</v>
      </c>
      <c r="E2469" s="1113" t="s">
        <v>12</v>
      </c>
      <c r="F2469" s="1106"/>
      <c r="G2469" s="1107"/>
      <c r="H2469" s="1115"/>
    </row>
    <row r="2470" spans="1:8" s="1116" customFormat="1" ht="15" x14ac:dyDescent="0.25">
      <c r="A2470" s="1114"/>
      <c r="B2470" s="1114"/>
      <c r="C2470" s="1113" t="s">
        <v>2684</v>
      </c>
      <c r="D2470" s="1113" t="s">
        <v>4860</v>
      </c>
      <c r="E2470" s="1113" t="s">
        <v>12</v>
      </c>
      <c r="F2470" s="1106"/>
      <c r="G2470" s="1107"/>
      <c r="H2470" s="1115"/>
    </row>
    <row r="2471" spans="1:8" s="1116" customFormat="1" ht="15" x14ac:dyDescent="0.25">
      <c r="A2471" s="1114"/>
      <c r="B2471" s="1113" t="s">
        <v>4861</v>
      </c>
      <c r="C2471" s="1114"/>
      <c r="D2471" s="1113" t="s">
        <v>4862</v>
      </c>
      <c r="E2471" s="1113" t="s">
        <v>12</v>
      </c>
      <c r="F2471" s="1106"/>
      <c r="G2471" s="1107"/>
      <c r="H2471" s="1115"/>
    </row>
    <row r="2472" spans="1:8" s="1116" customFormat="1" ht="15" x14ac:dyDescent="0.25">
      <c r="A2472" s="1114"/>
      <c r="B2472" s="1114"/>
      <c r="C2472" s="1113" t="s">
        <v>2721</v>
      </c>
      <c r="D2472" s="1113" t="s">
        <v>4863</v>
      </c>
      <c r="E2472" s="1113" t="s">
        <v>12</v>
      </c>
      <c r="F2472" s="1106"/>
      <c r="G2472" s="1107"/>
      <c r="H2472" s="1115"/>
    </row>
    <row r="2473" spans="1:8" s="1116" customFormat="1" ht="15" x14ac:dyDescent="0.25">
      <c r="A2473" s="1114"/>
      <c r="B2473" s="1113" t="s">
        <v>4864</v>
      </c>
      <c r="C2473" s="1114"/>
      <c r="D2473" s="1113" t="s">
        <v>4865</v>
      </c>
      <c r="E2473" s="1113" t="s">
        <v>12</v>
      </c>
      <c r="F2473" s="1106"/>
      <c r="G2473" s="1107"/>
      <c r="H2473" s="1115"/>
    </row>
    <row r="2474" spans="1:8" s="1116" customFormat="1" ht="15" x14ac:dyDescent="0.25">
      <c r="A2474" s="1114"/>
      <c r="B2474" s="1114"/>
      <c r="C2474" s="1113" t="s">
        <v>2721</v>
      </c>
      <c r="D2474" s="1113" t="s">
        <v>4866</v>
      </c>
      <c r="E2474" s="1113" t="s">
        <v>12</v>
      </c>
      <c r="F2474" s="1106"/>
      <c r="G2474" s="1107"/>
      <c r="H2474" s="1115"/>
    </row>
    <row r="2475" spans="1:8" s="1116" customFormat="1" ht="15" x14ac:dyDescent="0.25">
      <c r="A2475" s="1114"/>
      <c r="B2475" s="1114"/>
      <c r="C2475" s="1113" t="s">
        <v>2712</v>
      </c>
      <c r="D2475" s="1113" t="s">
        <v>4867</v>
      </c>
      <c r="E2475" s="1113" t="s">
        <v>12</v>
      </c>
      <c r="F2475" s="1106"/>
      <c r="G2475" s="1107"/>
      <c r="H2475" s="1115"/>
    </row>
    <row r="2476" spans="1:8" s="1116" customFormat="1" ht="15" x14ac:dyDescent="0.25">
      <c r="A2476" s="1114"/>
      <c r="B2476" s="1114"/>
      <c r="C2476" s="1113" t="s">
        <v>3176</v>
      </c>
      <c r="D2476" s="1113" t="s">
        <v>4868</v>
      </c>
      <c r="E2476" s="1113" t="s">
        <v>12</v>
      </c>
      <c r="F2476" s="1106"/>
      <c r="G2476" s="1107"/>
      <c r="H2476" s="1115"/>
    </row>
    <row r="2477" spans="1:8" s="1116" customFormat="1" ht="15" x14ac:dyDescent="0.25">
      <c r="A2477" s="1114"/>
      <c r="B2477" s="1114"/>
      <c r="C2477" s="1113" t="s">
        <v>3234</v>
      </c>
      <c r="D2477" s="1113" t="s">
        <v>4869</v>
      </c>
      <c r="E2477" s="1113" t="s">
        <v>12</v>
      </c>
      <c r="F2477" s="1106"/>
      <c r="G2477" s="1107"/>
      <c r="H2477" s="1115"/>
    </row>
    <row r="2478" spans="1:8" s="1116" customFormat="1" ht="15" x14ac:dyDescent="0.25">
      <c r="A2478" s="1114"/>
      <c r="B2478" s="1113" t="s">
        <v>4870</v>
      </c>
      <c r="C2478" s="1114"/>
      <c r="D2478" s="1113" t="s">
        <v>3161</v>
      </c>
      <c r="E2478" s="1113" t="s">
        <v>12</v>
      </c>
      <c r="F2478" s="1106"/>
      <c r="G2478" s="1107"/>
      <c r="H2478" s="1115"/>
    </row>
    <row r="2479" spans="1:8" s="1116" customFormat="1" ht="15" x14ac:dyDescent="0.25">
      <c r="A2479" s="1114"/>
      <c r="B2479" s="1114"/>
      <c r="C2479" s="1113" t="s">
        <v>2721</v>
      </c>
      <c r="D2479" s="1155" t="s">
        <v>4871</v>
      </c>
      <c r="E2479" s="1113" t="s">
        <v>12</v>
      </c>
      <c r="F2479" s="1106"/>
      <c r="G2479" s="1107"/>
      <c r="H2479" s="1115"/>
    </row>
    <row r="2480" spans="1:8" s="1116" customFormat="1" ht="15" x14ac:dyDescent="0.25">
      <c r="A2480" s="1114"/>
      <c r="B2480" s="1114"/>
      <c r="C2480" s="1113" t="s">
        <v>2712</v>
      </c>
      <c r="D2480" s="1113" t="s">
        <v>4872</v>
      </c>
      <c r="E2480" s="1113" t="s">
        <v>12</v>
      </c>
      <c r="F2480" s="1106"/>
      <c r="G2480" s="1107"/>
      <c r="H2480" s="1115"/>
    </row>
    <row r="2481" spans="1:8" s="1116" customFormat="1" ht="15" x14ac:dyDescent="0.25">
      <c r="A2481" s="1114"/>
      <c r="B2481" s="1114"/>
      <c r="C2481" s="1113" t="s">
        <v>3176</v>
      </c>
      <c r="D2481" s="1155" t="s">
        <v>4873</v>
      </c>
      <c r="E2481" s="1113" t="s">
        <v>12</v>
      </c>
      <c r="F2481" s="1106"/>
      <c r="G2481" s="1107"/>
      <c r="H2481" s="1115"/>
    </row>
    <row r="2482" spans="1:8" s="1116" customFormat="1" ht="15" x14ac:dyDescent="0.25">
      <c r="A2482" s="1114"/>
      <c r="B2482" s="1114"/>
      <c r="C2482" s="1113" t="s">
        <v>3234</v>
      </c>
      <c r="D2482" s="1155" t="s">
        <v>4874</v>
      </c>
      <c r="E2482" s="1113" t="s">
        <v>12</v>
      </c>
      <c r="F2482" s="1106"/>
      <c r="G2482" s="1107"/>
      <c r="H2482" s="1115"/>
    </row>
    <row r="2483" spans="1:8" s="1116" customFormat="1" ht="15" x14ac:dyDescent="0.25">
      <c r="A2483" s="1114"/>
      <c r="B2483" s="1114"/>
      <c r="C2483" s="1113" t="s">
        <v>3178</v>
      </c>
      <c r="D2483" s="1113" t="s">
        <v>4875</v>
      </c>
      <c r="E2483" s="1113" t="s">
        <v>12</v>
      </c>
      <c r="F2483" s="1106"/>
      <c r="G2483" s="1107"/>
      <c r="H2483" s="1115"/>
    </row>
    <row r="2484" spans="1:8" s="1116" customFormat="1" ht="15" x14ac:dyDescent="0.25">
      <c r="A2484" s="1114"/>
      <c r="B2484" s="1114"/>
      <c r="C2484" s="1113" t="s">
        <v>3186</v>
      </c>
      <c r="D2484" s="1113" t="s">
        <v>4876</v>
      </c>
      <c r="E2484" s="1113" t="s">
        <v>12</v>
      </c>
      <c r="F2484" s="1106"/>
      <c r="G2484" s="1107"/>
      <c r="H2484" s="1115"/>
    </row>
    <row r="2485" spans="1:8" s="1116" customFormat="1" ht="15" x14ac:dyDescent="0.25">
      <c r="A2485" s="1114"/>
      <c r="B2485" s="1114"/>
      <c r="C2485" s="1113" t="s">
        <v>3980</v>
      </c>
      <c r="D2485" s="1113" t="s">
        <v>4877</v>
      </c>
      <c r="E2485" s="1113" t="s">
        <v>12</v>
      </c>
      <c r="F2485" s="1106"/>
      <c r="G2485" s="1107"/>
      <c r="H2485" s="1115"/>
    </row>
    <row r="2486" spans="1:8" s="1116" customFormat="1" ht="15" x14ac:dyDescent="0.25">
      <c r="A2486" s="1114"/>
      <c r="B2486" s="1114"/>
      <c r="C2486" s="1113" t="s">
        <v>3733</v>
      </c>
      <c r="D2486" s="1113" t="s">
        <v>4878</v>
      </c>
      <c r="E2486" s="1113" t="s">
        <v>12</v>
      </c>
      <c r="F2486" s="1106"/>
      <c r="G2486" s="1107"/>
      <c r="H2486" s="1115"/>
    </row>
    <row r="2487" spans="1:8" s="1116" customFormat="1" ht="15" x14ac:dyDescent="0.25">
      <c r="A2487" s="1114"/>
      <c r="B2487" s="1114"/>
      <c r="C2487" s="1113" t="s">
        <v>2903</v>
      </c>
      <c r="D2487" s="1113" t="s">
        <v>4879</v>
      </c>
      <c r="E2487" s="1113" t="s">
        <v>12</v>
      </c>
      <c r="F2487" s="1106"/>
      <c r="G2487" s="1107"/>
      <c r="H2487" s="1115"/>
    </row>
    <row r="2488" spans="1:8" s="1116" customFormat="1" ht="15" x14ac:dyDescent="0.25">
      <c r="A2488" s="1114"/>
      <c r="B2488" s="1114"/>
      <c r="C2488" s="1113" t="s">
        <v>2905</v>
      </c>
      <c r="D2488" s="1113" t="s">
        <v>4880</v>
      </c>
      <c r="E2488" s="1113" t="s">
        <v>12</v>
      </c>
      <c r="F2488" s="1106"/>
      <c r="G2488" s="1107"/>
      <c r="H2488" s="1115"/>
    </row>
    <row r="2489" spans="1:8" s="1116" customFormat="1" ht="15" x14ac:dyDescent="0.25">
      <c r="A2489" s="1114"/>
      <c r="B2489" s="1114"/>
      <c r="C2489" s="1113" t="s">
        <v>2907</v>
      </c>
      <c r="D2489" s="1113" t="s">
        <v>4881</v>
      </c>
      <c r="E2489" s="1113" t="s">
        <v>12</v>
      </c>
      <c r="F2489" s="1106"/>
      <c r="G2489" s="1107"/>
      <c r="H2489" s="1115"/>
    </row>
    <row r="2490" spans="1:8" s="1116" customFormat="1" ht="15" x14ac:dyDescent="0.25">
      <c r="A2490" s="1114"/>
      <c r="B2490" s="1114"/>
      <c r="C2490" s="1113" t="s">
        <v>2680</v>
      </c>
      <c r="D2490" s="1155" t="s">
        <v>4882</v>
      </c>
      <c r="E2490" s="1113" t="s">
        <v>12</v>
      </c>
      <c r="F2490" s="1106"/>
      <c r="G2490" s="1107"/>
      <c r="H2490" s="1115"/>
    </row>
    <row r="2491" spans="1:8" s="1116" customFormat="1" ht="15" x14ac:dyDescent="0.25">
      <c r="A2491" s="1114"/>
      <c r="B2491" s="1114"/>
      <c r="C2491" s="1113" t="s">
        <v>2690</v>
      </c>
      <c r="D2491" s="1113" t="s">
        <v>4883</v>
      </c>
      <c r="E2491" s="1113" t="s">
        <v>12</v>
      </c>
      <c r="F2491" s="1106"/>
      <c r="G2491" s="1107"/>
      <c r="H2491" s="1115"/>
    </row>
    <row r="2492" spans="1:8" s="1116" customFormat="1" ht="15" x14ac:dyDescent="0.25">
      <c r="A2492" s="1114"/>
      <c r="B2492" s="1114"/>
      <c r="C2492" s="1113" t="s">
        <v>2694</v>
      </c>
      <c r="D2492" s="1155" t="s">
        <v>4884</v>
      </c>
      <c r="E2492" s="1113" t="s">
        <v>12</v>
      </c>
      <c r="F2492" s="1106"/>
      <c r="G2492" s="1107"/>
      <c r="H2492" s="1115"/>
    </row>
    <row r="2493" spans="1:8" s="1116" customFormat="1" ht="15" x14ac:dyDescent="0.25">
      <c r="A2493" s="1114"/>
      <c r="B2493" s="1114"/>
      <c r="C2493" s="1113" t="s">
        <v>2698</v>
      </c>
      <c r="D2493" s="1113" t="s">
        <v>4885</v>
      </c>
      <c r="E2493" s="1113" t="s">
        <v>12</v>
      </c>
      <c r="F2493" s="1106"/>
      <c r="G2493" s="1107"/>
      <c r="H2493" s="1115"/>
    </row>
    <row r="2494" spans="1:8" s="1116" customFormat="1" ht="15" x14ac:dyDescent="0.25">
      <c r="A2494" s="1114"/>
      <c r="B2494" s="1114"/>
      <c r="C2494" s="1113" t="s">
        <v>4442</v>
      </c>
      <c r="D2494" s="1155" t="s">
        <v>4886</v>
      </c>
      <c r="E2494" s="1113" t="s">
        <v>12</v>
      </c>
      <c r="F2494" s="1106"/>
      <c r="G2494" s="1107"/>
      <c r="H2494" s="1115"/>
    </row>
    <row r="2495" spans="1:8" s="1116" customFormat="1" ht="15" x14ac:dyDescent="0.25">
      <c r="A2495" s="1114"/>
      <c r="B2495" s="1114"/>
      <c r="C2495" s="1113" t="s">
        <v>2927</v>
      </c>
      <c r="D2495" s="1113" t="s">
        <v>4887</v>
      </c>
      <c r="E2495" s="1113" t="s">
        <v>12</v>
      </c>
      <c r="F2495" s="1106"/>
      <c r="G2495" s="1107"/>
      <c r="H2495" s="1115"/>
    </row>
    <row r="2496" spans="1:8" s="1116" customFormat="1" ht="15" x14ac:dyDescent="0.25">
      <c r="A2496" s="1114"/>
      <c r="B2496" s="1114"/>
      <c r="C2496" s="1113" t="s">
        <v>4888</v>
      </c>
      <c r="D2496" s="1156" t="s">
        <v>4889</v>
      </c>
      <c r="E2496" s="1113" t="s">
        <v>12</v>
      </c>
      <c r="F2496" s="1106"/>
      <c r="G2496" s="1107"/>
      <c r="H2496" s="1115"/>
    </row>
    <row r="2497" spans="1:8" s="1116" customFormat="1" ht="15" x14ac:dyDescent="0.25">
      <c r="A2497" s="1114"/>
      <c r="B2497" s="1114"/>
      <c r="C2497" s="1133" t="s">
        <v>4890</v>
      </c>
      <c r="D2497" s="1133" t="s">
        <v>4891</v>
      </c>
      <c r="E2497" s="1133" t="s">
        <v>12</v>
      </c>
      <c r="F2497" s="1106"/>
      <c r="G2497" s="1107"/>
      <c r="H2497" s="1115"/>
    </row>
    <row r="2498" spans="1:8" s="1116" customFormat="1" ht="15" x14ac:dyDescent="0.25">
      <c r="A2498" s="1114"/>
      <c r="B2498" s="1113" t="s">
        <v>4892</v>
      </c>
      <c r="C2498" s="1114"/>
      <c r="D2498" s="1113" t="s">
        <v>3165</v>
      </c>
      <c r="E2498" s="1113" t="s">
        <v>12</v>
      </c>
      <c r="F2498" s="1106"/>
      <c r="G2498" s="1107"/>
      <c r="H2498" s="1115"/>
    </row>
    <row r="2499" spans="1:8" s="1116" customFormat="1" ht="15" x14ac:dyDescent="0.25">
      <c r="A2499" s="1114"/>
      <c r="B2499" s="1113"/>
      <c r="C2499" s="1113" t="s">
        <v>2721</v>
      </c>
      <c r="D2499" s="1113" t="s">
        <v>4893</v>
      </c>
      <c r="E2499" s="1113" t="s">
        <v>12</v>
      </c>
      <c r="F2499" s="1106"/>
      <c r="G2499" s="1107"/>
      <c r="H2499" s="1115"/>
    </row>
    <row r="2500" spans="1:8" s="1116" customFormat="1" ht="15" x14ac:dyDescent="0.25">
      <c r="A2500" s="1114"/>
      <c r="B2500" s="1114"/>
      <c r="C2500" s="1113" t="s">
        <v>2712</v>
      </c>
      <c r="D2500" s="1113" t="s">
        <v>4894</v>
      </c>
      <c r="E2500" s="1113" t="s">
        <v>12</v>
      </c>
      <c r="F2500" s="1106"/>
      <c r="G2500" s="1107"/>
      <c r="H2500" s="1115"/>
    </row>
    <row r="2501" spans="1:8" s="1116" customFormat="1" ht="15" x14ac:dyDescent="0.25">
      <c r="A2501" s="1114"/>
      <c r="B2501" s="1114"/>
      <c r="C2501" s="1113" t="s">
        <v>3176</v>
      </c>
      <c r="D2501" s="1113" t="s">
        <v>4895</v>
      </c>
      <c r="E2501" s="1113" t="s">
        <v>12</v>
      </c>
      <c r="F2501" s="1106"/>
      <c r="G2501" s="1107"/>
      <c r="H2501" s="1115"/>
    </row>
    <row r="2502" spans="1:8" s="1116" customFormat="1" ht="15" x14ac:dyDescent="0.25">
      <c r="A2502" s="1114"/>
      <c r="B2502" s="1113" t="s">
        <v>4896</v>
      </c>
      <c r="C2502" s="1114"/>
      <c r="D2502" s="1113" t="s">
        <v>4897</v>
      </c>
      <c r="E2502" s="1113" t="s">
        <v>12</v>
      </c>
      <c r="F2502" s="1106"/>
      <c r="G2502" s="1107"/>
      <c r="H2502" s="1115"/>
    </row>
    <row r="2503" spans="1:8" s="1116" customFormat="1" ht="15" x14ac:dyDescent="0.25">
      <c r="A2503" s="1114"/>
      <c r="B2503" s="1114"/>
      <c r="C2503" s="1113" t="s">
        <v>2721</v>
      </c>
      <c r="D2503" s="1113" t="s">
        <v>4898</v>
      </c>
      <c r="E2503" s="1113" t="s">
        <v>12</v>
      </c>
      <c r="F2503" s="1106"/>
      <c r="G2503" s="1107"/>
      <c r="H2503" s="1115"/>
    </row>
    <row r="2504" spans="1:8" s="1116" customFormat="1" ht="15" x14ac:dyDescent="0.25">
      <c r="A2504" s="1114"/>
      <c r="B2504" s="1114"/>
      <c r="C2504" s="1113" t="s">
        <v>2712</v>
      </c>
      <c r="D2504" s="1113" t="s">
        <v>4899</v>
      </c>
      <c r="E2504" s="1113" t="s">
        <v>12</v>
      </c>
      <c r="F2504" s="1106"/>
      <c r="G2504" s="1107"/>
      <c r="H2504" s="1115"/>
    </row>
    <row r="2505" spans="1:8" s="1116" customFormat="1" ht="15" x14ac:dyDescent="0.25">
      <c r="A2505" s="1114"/>
      <c r="B2505" s="1114"/>
      <c r="C2505" s="1113" t="s">
        <v>3176</v>
      </c>
      <c r="D2505" s="1113" t="s">
        <v>4900</v>
      </c>
      <c r="E2505" s="1113" t="s">
        <v>12</v>
      </c>
      <c r="F2505" s="1106"/>
      <c r="G2505" s="1107"/>
      <c r="H2505" s="1115"/>
    </row>
    <row r="2506" spans="1:8" s="1116" customFormat="1" ht="15" x14ac:dyDescent="0.25">
      <c r="A2506" s="1114"/>
      <c r="B2506" s="1114"/>
      <c r="C2506" s="1113" t="s">
        <v>3234</v>
      </c>
      <c r="D2506" s="1113" t="s">
        <v>4901</v>
      </c>
      <c r="E2506" s="1113" t="s">
        <v>12</v>
      </c>
      <c r="F2506" s="1106"/>
      <c r="G2506" s="1107"/>
      <c r="H2506" s="1115"/>
    </row>
    <row r="2507" spans="1:8" s="1116" customFormat="1" ht="15" x14ac:dyDescent="0.25">
      <c r="A2507" s="1114"/>
      <c r="B2507" s="1114"/>
      <c r="C2507" s="1113" t="s">
        <v>3178</v>
      </c>
      <c r="D2507" s="1157" t="s">
        <v>4902</v>
      </c>
      <c r="E2507" s="1113" t="s">
        <v>12</v>
      </c>
      <c r="F2507" s="1106"/>
      <c r="G2507" s="1107"/>
      <c r="H2507" s="1115"/>
    </row>
    <row r="2508" spans="1:8" s="1116" customFormat="1" ht="15" x14ac:dyDescent="0.25">
      <c r="A2508" s="1114"/>
      <c r="B2508" s="1114"/>
      <c r="C2508" s="1113" t="s">
        <v>3186</v>
      </c>
      <c r="D2508" s="1113" t="s">
        <v>4903</v>
      </c>
      <c r="E2508" s="1113" t="s">
        <v>12</v>
      </c>
      <c r="F2508" s="1106"/>
      <c r="G2508" s="1107"/>
      <c r="H2508" s="1115"/>
    </row>
    <row r="2509" spans="1:8" s="1116" customFormat="1" ht="15" x14ac:dyDescent="0.25">
      <c r="A2509" s="1114"/>
      <c r="B2509" s="1114"/>
      <c r="C2509" s="1113" t="s">
        <v>3980</v>
      </c>
      <c r="D2509" s="1113" t="s">
        <v>4904</v>
      </c>
      <c r="E2509" s="1113" t="s">
        <v>12</v>
      </c>
      <c r="F2509" s="1106"/>
      <c r="G2509" s="1107"/>
      <c r="H2509" s="1115"/>
    </row>
    <row r="2510" spans="1:8" s="1116" customFormat="1" ht="15" x14ac:dyDescent="0.25">
      <c r="A2510" s="1114"/>
      <c r="B2510" s="1114"/>
      <c r="C2510" s="1113" t="s">
        <v>3733</v>
      </c>
      <c r="D2510" s="1157" t="s">
        <v>4905</v>
      </c>
      <c r="E2510" s="1113" t="s">
        <v>12</v>
      </c>
      <c r="F2510" s="1106"/>
      <c r="G2510" s="1107"/>
      <c r="H2510" s="1115"/>
    </row>
    <row r="2511" spans="1:8" s="1116" customFormat="1" ht="15" x14ac:dyDescent="0.25">
      <c r="A2511" s="1114"/>
      <c r="B2511" s="1114"/>
      <c r="C2511" s="1113" t="s">
        <v>2903</v>
      </c>
      <c r="D2511" s="1157" t="s">
        <v>4906</v>
      </c>
      <c r="E2511" s="1113" t="s">
        <v>12</v>
      </c>
      <c r="F2511" s="1106"/>
      <c r="G2511" s="1107"/>
      <c r="H2511" s="1115"/>
    </row>
    <row r="2512" spans="1:8" s="1116" customFormat="1" ht="15" x14ac:dyDescent="0.25">
      <c r="A2512" s="1114"/>
      <c r="B2512" s="1114"/>
      <c r="C2512" s="1113" t="s">
        <v>2905</v>
      </c>
      <c r="D2512" s="1113" t="s">
        <v>4907</v>
      </c>
      <c r="E2512" s="1113" t="s">
        <v>12</v>
      </c>
      <c r="F2512" s="1106"/>
      <c r="G2512" s="1107"/>
      <c r="H2512" s="1115"/>
    </row>
    <row r="2513" spans="1:8" s="1116" customFormat="1" ht="15" x14ac:dyDescent="0.25">
      <c r="A2513" s="1114"/>
      <c r="B2513" s="1114"/>
      <c r="C2513" s="1113" t="s">
        <v>2907</v>
      </c>
      <c r="D2513" s="1113" t="s">
        <v>4908</v>
      </c>
      <c r="E2513" s="1113" t="s">
        <v>12</v>
      </c>
      <c r="F2513" s="1106"/>
      <c r="G2513" s="1107"/>
      <c r="H2513" s="1115"/>
    </row>
    <row r="2514" spans="1:8" s="1116" customFormat="1" ht="15" x14ac:dyDescent="0.25">
      <c r="A2514" s="1114"/>
      <c r="B2514" s="1114"/>
      <c r="C2514" s="1113" t="s">
        <v>2680</v>
      </c>
      <c r="D2514" s="1113" t="s">
        <v>4909</v>
      </c>
      <c r="E2514" s="1113" t="s">
        <v>12</v>
      </c>
      <c r="F2514" s="1158"/>
      <c r="G2514" s="1129"/>
      <c r="H2514" s="1115"/>
    </row>
    <row r="2519" spans="1:8" s="1116" customFormat="1" ht="15" x14ac:dyDescent="0.25">
      <c r="A2519" s="1113" t="s">
        <v>2670</v>
      </c>
      <c r="B2519" s="1113"/>
      <c r="C2519" s="1113"/>
      <c r="D2519" s="1098" t="s">
        <v>2642</v>
      </c>
      <c r="E2519" s="1114">
        <v>45</v>
      </c>
      <c r="F2519" s="1106"/>
      <c r="G2519" s="1107"/>
      <c r="H2519" s="1115"/>
    </row>
    <row r="2520" spans="1:8" s="1116" customFormat="1" ht="15" x14ac:dyDescent="0.25">
      <c r="A2520" s="1113" t="s">
        <v>2671</v>
      </c>
      <c r="B2520" s="1113"/>
      <c r="C2520" s="1113"/>
      <c r="D2520" s="1112" t="s">
        <v>4851</v>
      </c>
      <c r="E2520" s="1114"/>
      <c r="F2520" s="1106"/>
      <c r="G2520" s="1107"/>
      <c r="H2520" s="1115"/>
    </row>
    <row r="2521" spans="1:8" s="1116" customFormat="1" ht="15" x14ac:dyDescent="0.25">
      <c r="A2521" s="1112" t="s">
        <v>2672</v>
      </c>
      <c r="B2521" s="1112" t="s">
        <v>2673</v>
      </c>
      <c r="C2521" s="1112" t="s">
        <v>2674</v>
      </c>
      <c r="D2521" s="1104"/>
      <c r="E2521" s="1114"/>
      <c r="F2521" s="1106"/>
      <c r="G2521" s="1107"/>
      <c r="H2521" s="1115"/>
    </row>
    <row r="2522" spans="1:8" s="1116" customFormat="1" ht="15" x14ac:dyDescent="0.25">
      <c r="A2522" s="1113" t="s">
        <v>2675</v>
      </c>
      <c r="B2522" s="1113" t="s">
        <v>2676</v>
      </c>
      <c r="C2522" s="1113" t="s">
        <v>2675</v>
      </c>
      <c r="D2522" s="1113" t="s">
        <v>2649</v>
      </c>
      <c r="E2522" s="1113" t="s">
        <v>2677</v>
      </c>
      <c r="F2522" s="1106"/>
      <c r="G2522" s="1107"/>
      <c r="H2522" s="1115"/>
    </row>
    <row r="2523" spans="1:8" s="1116" customFormat="1" ht="15" x14ac:dyDescent="0.25">
      <c r="A2523" s="1114"/>
      <c r="B2523" s="1114"/>
      <c r="C2523" s="1113" t="s">
        <v>2690</v>
      </c>
      <c r="D2523" s="1116" t="s">
        <v>4910</v>
      </c>
      <c r="E2523" s="1116" t="s">
        <v>12</v>
      </c>
      <c r="F2523" s="1158"/>
      <c r="G2523" s="1129"/>
      <c r="H2523" s="1115"/>
    </row>
    <row r="2524" spans="1:8" s="1116" customFormat="1" ht="15" x14ac:dyDescent="0.25">
      <c r="A2524" s="1114"/>
      <c r="B2524" s="1114"/>
      <c r="C2524" s="1113" t="s">
        <v>2694</v>
      </c>
      <c r="D2524" s="1116" t="s">
        <v>4911</v>
      </c>
      <c r="E2524" s="1116" t="s">
        <v>12</v>
      </c>
      <c r="F2524" s="1158"/>
      <c r="G2524" s="1129"/>
      <c r="H2524" s="1115"/>
    </row>
    <row r="2525" spans="1:8" s="1116" customFormat="1" ht="15" x14ac:dyDescent="0.25">
      <c r="A2525" s="1114"/>
      <c r="B2525" s="1114"/>
      <c r="C2525" s="1136" t="s">
        <v>2698</v>
      </c>
      <c r="D2525" s="1116" t="s">
        <v>4912</v>
      </c>
      <c r="E2525" s="1116" t="s">
        <v>12</v>
      </c>
      <c r="F2525" s="1158"/>
      <c r="G2525" s="1129"/>
      <c r="H2525" s="1115"/>
    </row>
    <row r="2526" spans="1:8" s="1116" customFormat="1" ht="15" x14ac:dyDescent="0.25">
      <c r="A2526" s="1114"/>
      <c r="B2526" s="1114"/>
      <c r="C2526" s="1136" t="s">
        <v>4442</v>
      </c>
      <c r="D2526" s="1116" t="s">
        <v>4913</v>
      </c>
      <c r="E2526" s="1116" t="s">
        <v>12</v>
      </c>
      <c r="F2526" s="1106"/>
      <c r="G2526" s="1129"/>
      <c r="H2526" s="1115"/>
    </row>
    <row r="2527" spans="1:8" s="1116" customFormat="1" ht="15" x14ac:dyDescent="0.25">
      <c r="A2527" s="1113"/>
      <c r="B2527" s="1113"/>
      <c r="C2527" s="1113" t="s">
        <v>3242</v>
      </c>
      <c r="D2527" s="1113" t="s">
        <v>4914</v>
      </c>
      <c r="E2527" s="1113" t="s">
        <v>12</v>
      </c>
      <c r="F2527" s="1106"/>
      <c r="G2527" s="1107"/>
      <c r="H2527" s="1115"/>
    </row>
    <row r="2528" spans="1:8" s="1116" customFormat="1" ht="15" x14ac:dyDescent="0.25">
      <c r="A2528" s="1113"/>
      <c r="B2528" s="1113"/>
      <c r="C2528" s="1113" t="s">
        <v>2716</v>
      </c>
      <c r="D2528" s="1113" t="s">
        <v>4915</v>
      </c>
      <c r="E2528" s="1113" t="s">
        <v>12</v>
      </c>
      <c r="F2528" s="1106"/>
      <c r="G2528" s="1107"/>
      <c r="H2528" s="1115"/>
    </row>
    <row r="2529" spans="1:8" s="1116" customFormat="1" ht="15" x14ac:dyDescent="0.25">
      <c r="A2529" s="1113"/>
      <c r="B2529" s="1113"/>
      <c r="C2529" s="1113" t="s">
        <v>3198</v>
      </c>
      <c r="D2529" s="1113" t="s">
        <v>4916</v>
      </c>
      <c r="E2529" s="1113" t="s">
        <v>12</v>
      </c>
      <c r="F2529" s="1106"/>
      <c r="G2529" s="1107"/>
      <c r="H2529" s="1115"/>
    </row>
    <row r="2530" spans="1:8" s="1116" customFormat="1" ht="15" x14ac:dyDescent="0.25">
      <c r="A2530" s="1114"/>
      <c r="B2530" s="1114"/>
      <c r="C2530" s="1113" t="s">
        <v>3252</v>
      </c>
      <c r="D2530" s="1113" t="s">
        <v>4917</v>
      </c>
      <c r="E2530" s="1113" t="s">
        <v>12</v>
      </c>
      <c r="F2530" s="1106"/>
      <c r="G2530" s="1107"/>
      <c r="H2530" s="1115"/>
    </row>
    <row r="2531" spans="1:8" s="1116" customFormat="1" ht="15" x14ac:dyDescent="0.25">
      <c r="A2531" s="1114"/>
      <c r="B2531" s="1114"/>
      <c r="C2531" s="1113" t="s">
        <v>3254</v>
      </c>
      <c r="D2531" s="1113" t="s">
        <v>4918</v>
      </c>
      <c r="E2531" s="1113" t="s">
        <v>12</v>
      </c>
      <c r="F2531" s="1106"/>
      <c r="G2531" s="1107"/>
      <c r="H2531" s="1115"/>
    </row>
    <row r="2532" spans="1:8" s="1116" customFormat="1" ht="15" x14ac:dyDescent="0.25">
      <c r="A2532" s="1113"/>
      <c r="B2532" s="1113"/>
      <c r="C2532" s="1113" t="s">
        <v>3040</v>
      </c>
      <c r="D2532" s="1113" t="s">
        <v>4919</v>
      </c>
      <c r="E2532" s="1113" t="s">
        <v>12</v>
      </c>
      <c r="F2532" s="1106"/>
      <c r="G2532" s="1107"/>
      <c r="H2532" s="1115"/>
    </row>
    <row r="2533" spans="1:8" s="1116" customFormat="1" ht="15" x14ac:dyDescent="0.25">
      <c r="A2533" s="1114"/>
      <c r="B2533" s="1114"/>
      <c r="C2533" s="1113" t="s">
        <v>3044</v>
      </c>
      <c r="D2533" s="1113" t="s">
        <v>4920</v>
      </c>
      <c r="E2533" s="1113" t="s">
        <v>12</v>
      </c>
      <c r="F2533" s="1106"/>
      <c r="G2533" s="1107"/>
      <c r="H2533" s="1115"/>
    </row>
    <row r="2534" spans="1:8" s="1116" customFormat="1" ht="15" x14ac:dyDescent="0.25">
      <c r="A2534" s="1114"/>
      <c r="B2534" s="1114"/>
      <c r="C2534" s="1113" t="s">
        <v>3048</v>
      </c>
      <c r="D2534" s="1113" t="s">
        <v>4921</v>
      </c>
      <c r="E2534" s="1113" t="s">
        <v>12</v>
      </c>
      <c r="F2534" s="1106"/>
      <c r="G2534" s="1107"/>
      <c r="H2534" s="1115"/>
    </row>
    <row r="2535" spans="1:8" s="1116" customFormat="1" ht="15" x14ac:dyDescent="0.25">
      <c r="A2535" s="1114"/>
      <c r="B2535" s="1114"/>
      <c r="C2535" s="1113" t="s">
        <v>3997</v>
      </c>
      <c r="D2535" s="1113" t="s">
        <v>4922</v>
      </c>
      <c r="E2535" s="1113" t="s">
        <v>12</v>
      </c>
      <c r="F2535" s="1106"/>
      <c r="G2535" s="1107"/>
      <c r="H2535" s="1115"/>
    </row>
    <row r="2536" spans="1:8" s="1116" customFormat="1" ht="15" x14ac:dyDescent="0.25">
      <c r="A2536" s="1113"/>
      <c r="B2536" s="1113"/>
      <c r="C2536" s="1113" t="s">
        <v>3999</v>
      </c>
      <c r="D2536" s="1113" t="s">
        <v>4923</v>
      </c>
      <c r="E2536" s="1113" t="s">
        <v>12</v>
      </c>
      <c r="F2536" s="1106"/>
      <c r="G2536" s="1107"/>
      <c r="H2536" s="1115"/>
    </row>
    <row r="2537" spans="1:8" s="1116" customFormat="1" ht="15" x14ac:dyDescent="0.25">
      <c r="A2537" s="1113"/>
      <c r="B2537" s="1113"/>
      <c r="C2537" s="1113" t="s">
        <v>4001</v>
      </c>
      <c r="D2537" s="1113" t="s">
        <v>4924</v>
      </c>
      <c r="E2537" s="1113" t="s">
        <v>12</v>
      </c>
      <c r="F2537" s="1106"/>
      <c r="G2537" s="1107"/>
      <c r="H2537" s="1115"/>
    </row>
    <row r="2538" spans="1:8" s="1116" customFormat="1" ht="15" x14ac:dyDescent="0.25">
      <c r="A2538" s="1113"/>
      <c r="B2538" s="1113"/>
      <c r="C2538" s="1113" t="s">
        <v>4003</v>
      </c>
      <c r="D2538" s="1113" t="s">
        <v>4925</v>
      </c>
      <c r="E2538" s="1113" t="s">
        <v>12</v>
      </c>
      <c r="F2538" s="1106"/>
      <c r="G2538" s="1107"/>
      <c r="H2538" s="1115"/>
    </row>
    <row r="2539" spans="1:8" s="1116" customFormat="1" ht="15" x14ac:dyDescent="0.25">
      <c r="A2539" s="1113"/>
      <c r="B2539" s="1113"/>
      <c r="C2539" s="1113" t="s">
        <v>3054</v>
      </c>
      <c r="D2539" s="1113" t="s">
        <v>4926</v>
      </c>
      <c r="E2539" s="1113" t="s">
        <v>12</v>
      </c>
      <c r="F2539" s="1106"/>
      <c r="G2539" s="1107"/>
      <c r="H2539" s="1115"/>
    </row>
    <row r="2540" spans="1:8" s="1116" customFormat="1" ht="15" x14ac:dyDescent="0.25">
      <c r="A2540" s="1113"/>
      <c r="B2540" s="1113"/>
      <c r="C2540" s="1113" t="s">
        <v>3058</v>
      </c>
      <c r="D2540" s="1113" t="s">
        <v>4927</v>
      </c>
      <c r="E2540" s="1113" t="s">
        <v>12</v>
      </c>
      <c r="F2540" s="1106"/>
      <c r="G2540" s="1107"/>
      <c r="H2540" s="1115"/>
    </row>
    <row r="2541" spans="1:8" s="1116" customFormat="1" ht="15" x14ac:dyDescent="0.25">
      <c r="A2541" s="1113"/>
      <c r="B2541" s="1113"/>
      <c r="C2541" s="1113" t="s">
        <v>3256</v>
      </c>
      <c r="D2541" s="1113" t="s">
        <v>4928</v>
      </c>
      <c r="E2541" s="1113" t="s">
        <v>12</v>
      </c>
      <c r="F2541" s="1106"/>
      <c r="G2541" s="1107"/>
      <c r="H2541" s="1115"/>
    </row>
    <row r="2542" spans="1:8" s="1116" customFormat="1" ht="15" x14ac:dyDescent="0.25">
      <c r="A2542" s="1114"/>
      <c r="B2542" s="1114"/>
      <c r="C2542" s="1113" t="s">
        <v>4455</v>
      </c>
      <c r="D2542" s="1113" t="s">
        <v>4929</v>
      </c>
      <c r="E2542" s="1113" t="s">
        <v>12</v>
      </c>
      <c r="F2542" s="1106"/>
      <c r="G2542" s="1107"/>
      <c r="H2542" s="1115"/>
    </row>
    <row r="2543" spans="1:8" s="1116" customFormat="1" ht="15" x14ac:dyDescent="0.25">
      <c r="A2543" s="1114"/>
      <c r="B2543" s="1114"/>
      <c r="C2543" s="1113" t="s">
        <v>3064</v>
      </c>
      <c r="D2543" s="1113" t="s">
        <v>4930</v>
      </c>
      <c r="E2543" s="1113" t="s">
        <v>12</v>
      </c>
      <c r="F2543" s="1106"/>
      <c r="G2543" s="1107"/>
      <c r="H2543" s="1115"/>
    </row>
    <row r="2544" spans="1:8" s="1116" customFormat="1" ht="15" x14ac:dyDescent="0.25">
      <c r="A2544" s="1114"/>
      <c r="B2544" s="1114"/>
      <c r="C2544" s="1113" t="s">
        <v>3070</v>
      </c>
      <c r="D2544" s="1113" t="s">
        <v>4931</v>
      </c>
      <c r="E2544" s="1113" t="s">
        <v>12</v>
      </c>
      <c r="F2544" s="1106"/>
      <c r="G2544" s="1107"/>
      <c r="H2544" s="1115"/>
    </row>
    <row r="2545" spans="1:8" s="1116" customFormat="1" ht="15" x14ac:dyDescent="0.25">
      <c r="A2545" s="1114"/>
      <c r="B2545" s="1114"/>
      <c r="C2545" s="1113" t="s">
        <v>3074</v>
      </c>
      <c r="D2545" s="1113" t="s">
        <v>4932</v>
      </c>
      <c r="E2545" s="1113" t="s">
        <v>12</v>
      </c>
      <c r="F2545" s="1106"/>
      <c r="G2545" s="1107"/>
      <c r="H2545" s="1115"/>
    </row>
    <row r="2546" spans="1:8" s="1116" customFormat="1" ht="15" x14ac:dyDescent="0.25">
      <c r="A2546" s="1114"/>
      <c r="B2546" s="1114"/>
      <c r="C2546" s="1113" t="s">
        <v>4459</v>
      </c>
      <c r="D2546" s="1113" t="s">
        <v>4933</v>
      </c>
      <c r="E2546" s="1113" t="s">
        <v>12</v>
      </c>
      <c r="F2546" s="1106"/>
      <c r="G2546" s="1107"/>
      <c r="H2546" s="1115"/>
    </row>
    <row r="2547" spans="1:8" s="1116" customFormat="1" ht="15" x14ac:dyDescent="0.25">
      <c r="A2547" s="1114"/>
      <c r="B2547" s="1114"/>
      <c r="C2547" s="1113" t="s">
        <v>4934</v>
      </c>
      <c r="D2547" s="1113" t="s">
        <v>4935</v>
      </c>
      <c r="E2547" s="1113" t="s">
        <v>12</v>
      </c>
      <c r="F2547" s="1106"/>
      <c r="G2547" s="1107"/>
      <c r="H2547" s="1115"/>
    </row>
    <row r="2548" spans="1:8" s="1116" customFormat="1" ht="15" x14ac:dyDescent="0.25">
      <c r="A2548" s="1114"/>
      <c r="B2548" s="1114"/>
      <c r="C2548" s="1113" t="s">
        <v>4936</v>
      </c>
      <c r="D2548" s="1113" t="s">
        <v>4937</v>
      </c>
      <c r="E2548" s="1113" t="s">
        <v>12</v>
      </c>
      <c r="F2548" s="1106"/>
      <c r="G2548" s="1107"/>
      <c r="H2548" s="1115"/>
    </row>
    <row r="2549" spans="1:8" s="1116" customFormat="1" ht="15" x14ac:dyDescent="0.25">
      <c r="A2549" s="1114"/>
      <c r="B2549" s="1114"/>
      <c r="C2549" s="1113" t="s">
        <v>3078</v>
      </c>
      <c r="D2549" s="1113" t="s">
        <v>4938</v>
      </c>
      <c r="E2549" s="1113" t="s">
        <v>12</v>
      </c>
      <c r="F2549" s="1106"/>
      <c r="G2549" s="1107"/>
      <c r="H2549" s="1115"/>
    </row>
    <row r="2550" spans="1:8" s="1116" customFormat="1" ht="15" x14ac:dyDescent="0.25">
      <c r="A2550" s="1114"/>
      <c r="B2550" s="1114"/>
      <c r="C2550" s="1113" t="s">
        <v>3082</v>
      </c>
      <c r="D2550" s="1113" t="s">
        <v>4939</v>
      </c>
      <c r="E2550" s="1113" t="s">
        <v>12</v>
      </c>
      <c r="F2550" s="1106"/>
      <c r="G2550" s="1107"/>
      <c r="H2550" s="1115"/>
    </row>
    <row r="2551" spans="1:8" s="1116" customFormat="1" ht="15" x14ac:dyDescent="0.25">
      <c r="A2551" s="1114"/>
      <c r="B2551" s="1114"/>
      <c r="C2551" s="1113" t="s">
        <v>4940</v>
      </c>
      <c r="D2551" s="1113" t="s">
        <v>4941</v>
      </c>
      <c r="E2551" s="1113" t="s">
        <v>12</v>
      </c>
      <c r="F2551" s="1106"/>
      <c r="G2551" s="1107"/>
      <c r="H2551" s="1115"/>
    </row>
    <row r="2552" spans="1:8" s="1116" customFormat="1" ht="15" x14ac:dyDescent="0.25">
      <c r="A2552" s="1114"/>
      <c r="B2552" s="1114"/>
      <c r="C2552" s="1113" t="s">
        <v>3103</v>
      </c>
      <c r="D2552" s="1113" t="s">
        <v>4942</v>
      </c>
      <c r="E2552" s="1113" t="s">
        <v>12</v>
      </c>
      <c r="F2552" s="1106"/>
      <c r="G2552" s="1107"/>
      <c r="H2552" s="1115"/>
    </row>
    <row r="2553" spans="1:8" s="1116" customFormat="1" ht="15" x14ac:dyDescent="0.25">
      <c r="A2553" s="1114"/>
      <c r="B2553" s="1114"/>
      <c r="C2553" s="1113" t="s">
        <v>4943</v>
      </c>
      <c r="D2553" s="1113" t="s">
        <v>4944</v>
      </c>
      <c r="E2553" s="1113" t="s">
        <v>12</v>
      </c>
      <c r="F2553" s="1106"/>
      <c r="G2553" s="1107"/>
      <c r="H2553" s="1115"/>
    </row>
    <row r="2554" spans="1:8" s="1116" customFormat="1" ht="15" x14ac:dyDescent="0.25">
      <c r="A2554" s="1114"/>
      <c r="B2554" s="1114"/>
      <c r="C2554" s="1113" t="s">
        <v>4945</v>
      </c>
      <c r="D2554" s="1113" t="s">
        <v>4946</v>
      </c>
      <c r="E2554" s="1113" t="s">
        <v>12</v>
      </c>
      <c r="F2554" s="1106"/>
      <c r="G2554" s="1107"/>
      <c r="H2554" s="1115"/>
    </row>
    <row r="2555" spans="1:8" s="1116" customFormat="1" ht="15" x14ac:dyDescent="0.25">
      <c r="A2555" s="1114"/>
      <c r="B2555" s="1114"/>
      <c r="C2555" s="1113" t="s">
        <v>3123</v>
      </c>
      <c r="D2555" s="1113" t="s">
        <v>4947</v>
      </c>
      <c r="E2555" s="1113" t="s">
        <v>12</v>
      </c>
      <c r="F2555" s="1106"/>
      <c r="G2555" s="1107"/>
      <c r="H2555" s="1115"/>
    </row>
    <row r="2556" spans="1:8" s="1116" customFormat="1" ht="15" x14ac:dyDescent="0.25">
      <c r="A2556" s="1114"/>
      <c r="B2556" s="1114"/>
      <c r="C2556" s="1113" t="s">
        <v>3147</v>
      </c>
      <c r="D2556" s="1113" t="s">
        <v>4948</v>
      </c>
      <c r="E2556" s="1113" t="s">
        <v>12</v>
      </c>
      <c r="F2556" s="1106"/>
      <c r="G2556" s="1107"/>
      <c r="H2556" s="1115"/>
    </row>
    <row r="2557" spans="1:8" s="1116" customFormat="1" ht="15" x14ac:dyDescent="0.25">
      <c r="A2557" s="1114"/>
      <c r="B2557" s="1114"/>
      <c r="C2557" s="1113" t="s">
        <v>4949</v>
      </c>
      <c r="D2557" s="1113" t="s">
        <v>4950</v>
      </c>
      <c r="E2557" s="1113" t="s">
        <v>12</v>
      </c>
      <c r="F2557" s="1106"/>
      <c r="G2557" s="1107"/>
      <c r="H2557" s="1115"/>
    </row>
    <row r="2558" spans="1:8" s="1116" customFormat="1" ht="15" x14ac:dyDescent="0.25">
      <c r="A2558" s="1114"/>
      <c r="B2558" s="1114"/>
      <c r="C2558" s="1133" t="s">
        <v>4890</v>
      </c>
      <c r="D2558" s="1133" t="s">
        <v>4951</v>
      </c>
      <c r="E2558" s="1133" t="s">
        <v>12</v>
      </c>
      <c r="F2558" s="1106"/>
      <c r="G2558" s="1107"/>
      <c r="H2558" s="1115"/>
    </row>
    <row r="2559" spans="1:8" s="1116" customFormat="1" ht="15" x14ac:dyDescent="0.25">
      <c r="A2559" s="1114"/>
      <c r="B2559" s="1113" t="s">
        <v>4952</v>
      </c>
      <c r="C2559" s="1114"/>
      <c r="D2559" s="1113" t="s">
        <v>3168</v>
      </c>
      <c r="E2559" s="1113" t="s">
        <v>12</v>
      </c>
      <c r="F2559" s="1106"/>
      <c r="G2559" s="1107"/>
      <c r="H2559" s="1115"/>
    </row>
    <row r="2560" spans="1:8" s="1116" customFormat="1" ht="15" x14ac:dyDescent="0.25">
      <c r="A2560" s="1114"/>
      <c r="B2560" s="1114"/>
      <c r="C2560" s="1113" t="s">
        <v>2721</v>
      </c>
      <c r="D2560" s="1113" t="s">
        <v>4953</v>
      </c>
      <c r="E2560" s="1113" t="s">
        <v>12</v>
      </c>
      <c r="F2560" s="1106"/>
      <c r="G2560" s="1107"/>
      <c r="H2560" s="1115"/>
    </row>
    <row r="2561" spans="1:8" s="1116" customFormat="1" ht="15" x14ac:dyDescent="0.25">
      <c r="A2561" s="1114"/>
      <c r="B2561" s="1114"/>
      <c r="C2561" s="1113" t="s">
        <v>2712</v>
      </c>
      <c r="D2561" s="1113" t="s">
        <v>4954</v>
      </c>
      <c r="E2561" s="1113" t="s">
        <v>12</v>
      </c>
      <c r="F2561" s="1106"/>
      <c r="G2561" s="1107"/>
      <c r="H2561" s="1115"/>
    </row>
    <row r="2562" spans="1:8" s="1116" customFormat="1" ht="15" x14ac:dyDescent="0.25">
      <c r="A2562" s="1114"/>
      <c r="B2562" s="1114"/>
      <c r="C2562" s="1113" t="s">
        <v>3176</v>
      </c>
      <c r="D2562" s="1113" t="s">
        <v>4955</v>
      </c>
      <c r="E2562" s="1113" t="s">
        <v>12</v>
      </c>
      <c r="F2562" s="1106"/>
      <c r="G2562" s="1107"/>
      <c r="H2562" s="1115"/>
    </row>
    <row r="2563" spans="1:8" s="1116" customFormat="1" ht="15" x14ac:dyDescent="0.25">
      <c r="A2563" s="1114"/>
      <c r="B2563" s="1114"/>
      <c r="C2563" s="1113" t="s">
        <v>3234</v>
      </c>
      <c r="D2563" s="1113" t="s">
        <v>4956</v>
      </c>
      <c r="E2563" s="1113" t="s">
        <v>12</v>
      </c>
      <c r="F2563" s="1106"/>
      <c r="G2563" s="1107"/>
      <c r="H2563" s="1115"/>
    </row>
    <row r="2564" spans="1:8" s="1116" customFormat="1" ht="15" x14ac:dyDescent="0.25">
      <c r="A2564" s="1114"/>
      <c r="B2564" s="1114"/>
      <c r="C2564" s="1113" t="s">
        <v>3178</v>
      </c>
      <c r="D2564" s="1113" t="s">
        <v>4957</v>
      </c>
      <c r="E2564" s="1113" t="s">
        <v>12</v>
      </c>
      <c r="F2564" s="1106"/>
      <c r="G2564" s="1107"/>
      <c r="H2564" s="1115"/>
    </row>
    <row r="2565" spans="1:8" s="1116" customFormat="1" ht="15" x14ac:dyDescent="0.25">
      <c r="A2565" s="1114"/>
      <c r="B2565" s="1114"/>
      <c r="C2565" s="1113" t="s">
        <v>3186</v>
      </c>
      <c r="D2565" s="1113" t="s">
        <v>4958</v>
      </c>
      <c r="E2565" s="1113" t="s">
        <v>12</v>
      </c>
      <c r="F2565" s="1106"/>
      <c r="G2565" s="1107"/>
      <c r="H2565" s="1115"/>
    </row>
    <row r="2566" spans="1:8" s="1116" customFormat="1" ht="15" x14ac:dyDescent="0.25">
      <c r="A2566" s="1114"/>
      <c r="B2566" s="1114"/>
      <c r="C2566" s="1113" t="s">
        <v>2905</v>
      </c>
      <c r="D2566" s="1113" t="s">
        <v>4959</v>
      </c>
      <c r="E2566" s="1113" t="s">
        <v>12</v>
      </c>
      <c r="F2566" s="1106"/>
      <c r="G2566" s="1107"/>
      <c r="H2566" s="1115"/>
    </row>
    <row r="2567" spans="1:8" s="1116" customFormat="1" ht="15" x14ac:dyDescent="0.25">
      <c r="A2567" s="1114"/>
      <c r="B2567" s="1114"/>
      <c r="C2567" s="1113" t="s">
        <v>4960</v>
      </c>
      <c r="D2567" s="1113" t="s">
        <v>4961</v>
      </c>
      <c r="E2567" s="1113" t="s">
        <v>12</v>
      </c>
      <c r="F2567" s="1106"/>
      <c r="G2567" s="1107"/>
      <c r="H2567" s="1115"/>
    </row>
    <row r="2568" spans="1:8" s="1116" customFormat="1" ht="15" x14ac:dyDescent="0.25">
      <c r="A2568" s="1114"/>
      <c r="B2568" s="1114"/>
      <c r="C2568" s="1113" t="s">
        <v>4962</v>
      </c>
      <c r="D2568" s="1113" t="s">
        <v>4963</v>
      </c>
      <c r="E2568" s="1113" t="s">
        <v>12</v>
      </c>
      <c r="F2568" s="1106"/>
      <c r="G2568" s="1107"/>
      <c r="H2568" s="1115"/>
    </row>
    <row r="2569" spans="1:8" s="1116" customFormat="1" ht="15" x14ac:dyDescent="0.25">
      <c r="A2569" s="1114"/>
      <c r="B2569" s="1114"/>
      <c r="C2569" s="1113" t="s">
        <v>4537</v>
      </c>
      <c r="D2569" s="1113" t="s">
        <v>4964</v>
      </c>
      <c r="E2569" s="1113" t="s">
        <v>12</v>
      </c>
      <c r="F2569" s="1106"/>
      <c r="G2569" s="1107"/>
      <c r="H2569" s="1115"/>
    </row>
    <row r="2570" spans="1:8" s="1116" customFormat="1" ht="15" x14ac:dyDescent="0.25">
      <c r="A2570" s="1114"/>
      <c r="B2570" s="1114"/>
      <c r="C2570" s="1113" t="s">
        <v>4965</v>
      </c>
      <c r="D2570" s="1113" t="s">
        <v>4966</v>
      </c>
      <c r="E2570" s="1113" t="s">
        <v>12</v>
      </c>
      <c r="F2570" s="1106"/>
      <c r="G2570" s="1107"/>
      <c r="H2570" s="1115"/>
    </row>
    <row r="2571" spans="1:8" s="1116" customFormat="1" ht="15" x14ac:dyDescent="0.25">
      <c r="A2571" s="1114"/>
      <c r="B2571" s="1114"/>
      <c r="C2571" s="1113" t="s">
        <v>4967</v>
      </c>
      <c r="D2571" s="1113" t="s">
        <v>4968</v>
      </c>
      <c r="E2571" s="1113" t="s">
        <v>12</v>
      </c>
      <c r="F2571" s="1106"/>
      <c r="G2571" s="1107"/>
      <c r="H2571" s="1115"/>
    </row>
    <row r="2572" spans="1:8" s="1116" customFormat="1" ht="15" x14ac:dyDescent="0.25">
      <c r="A2572" s="1114"/>
      <c r="B2572" s="1113" t="s">
        <v>4969</v>
      </c>
      <c r="C2572" s="1114"/>
      <c r="D2572" s="1113" t="s">
        <v>3153</v>
      </c>
      <c r="E2572" s="1113" t="s">
        <v>12</v>
      </c>
      <c r="F2572" s="1106"/>
      <c r="G2572" s="1107"/>
      <c r="H2572" s="1115"/>
    </row>
    <row r="2573" spans="1:8" s="1114" customFormat="1" ht="15" x14ac:dyDescent="0.25">
      <c r="C2573" s="1113" t="s">
        <v>2721</v>
      </c>
      <c r="D2573" s="1113" t="s">
        <v>4970</v>
      </c>
      <c r="E2573" s="1113" t="s">
        <v>12</v>
      </c>
      <c r="F2573" s="1106"/>
      <c r="G2573" s="1107"/>
      <c r="H2573" s="1099"/>
    </row>
    <row r="2574" spans="1:8" s="1116" customFormat="1" ht="15" x14ac:dyDescent="0.25">
      <c r="A2574" s="1114"/>
      <c r="B2574" s="1114"/>
      <c r="C2574" s="1113" t="s">
        <v>2712</v>
      </c>
      <c r="D2574" s="1113" t="s">
        <v>4971</v>
      </c>
      <c r="E2574" s="1113" t="s">
        <v>12</v>
      </c>
      <c r="F2574" s="1106"/>
      <c r="G2574" s="1107"/>
      <c r="H2574" s="1115"/>
    </row>
    <row r="2575" spans="1:8" s="1116" customFormat="1" ht="15" x14ac:dyDescent="0.25">
      <c r="A2575" s="1114"/>
      <c r="B2575" s="1114"/>
      <c r="C2575" s="1113" t="s">
        <v>3176</v>
      </c>
      <c r="D2575" s="1113" t="s">
        <v>4972</v>
      </c>
      <c r="E2575" s="1113" t="s">
        <v>12</v>
      </c>
      <c r="F2575" s="1106"/>
      <c r="G2575" s="1107"/>
      <c r="H2575" s="1115"/>
    </row>
    <row r="2576" spans="1:8" s="1116" customFormat="1" ht="15" x14ac:dyDescent="0.25">
      <c r="A2576" s="1114"/>
      <c r="B2576" s="1114"/>
      <c r="C2576" s="1113" t="s">
        <v>3234</v>
      </c>
      <c r="D2576" s="1113" t="s">
        <v>4973</v>
      </c>
      <c r="E2576" s="1113" t="s">
        <v>12</v>
      </c>
      <c r="F2576" s="1106"/>
      <c r="G2576" s="1107"/>
      <c r="H2576" s="1115"/>
    </row>
    <row r="2577" spans="1:8" s="1116" customFormat="1" ht="15" x14ac:dyDescent="0.25">
      <c r="A2577" s="1114"/>
      <c r="B2577" s="1114"/>
      <c r="C2577" s="1113" t="s">
        <v>3178</v>
      </c>
      <c r="D2577" s="1113" t="s">
        <v>4974</v>
      </c>
      <c r="E2577" s="1113" t="s">
        <v>12</v>
      </c>
      <c r="F2577" s="1106"/>
      <c r="G2577" s="1107"/>
      <c r="H2577" s="1115"/>
    </row>
    <row r="2578" spans="1:8" s="1116" customFormat="1" ht="15" x14ac:dyDescent="0.25">
      <c r="A2578" s="1114"/>
      <c r="B2578" s="1114"/>
      <c r="C2578" s="1113" t="s">
        <v>3186</v>
      </c>
      <c r="D2578" s="1113" t="s">
        <v>4975</v>
      </c>
      <c r="E2578" s="1113" t="s">
        <v>12</v>
      </c>
      <c r="F2578" s="1106"/>
      <c r="G2578" s="1107"/>
      <c r="H2578" s="1115"/>
    </row>
    <row r="2579" spans="1:8" s="1116" customFormat="1" ht="15" x14ac:dyDescent="0.25">
      <c r="A2579" s="1114"/>
      <c r="B2579" s="1114"/>
      <c r="C2579" s="1113"/>
      <c r="D2579" s="1113"/>
      <c r="E2579" s="1113"/>
      <c r="F2579" s="1106"/>
      <c r="G2579" s="1107"/>
      <c r="H2579" s="1115"/>
    </row>
    <row r="2580" spans="1:8" s="1116" customFormat="1" ht="15" x14ac:dyDescent="0.25">
      <c r="A2580" s="1114"/>
      <c r="B2580" s="1114"/>
      <c r="C2580" s="1113"/>
      <c r="D2580" s="1113"/>
      <c r="E2580" s="1113"/>
      <c r="F2580" s="1106"/>
      <c r="G2580" s="1107"/>
      <c r="H2580" s="1115"/>
    </row>
    <row r="2581" spans="1:8" s="1116" customFormat="1" ht="15" x14ac:dyDescent="0.25">
      <c r="A2581" s="1113" t="s">
        <v>2670</v>
      </c>
      <c r="B2581" s="1113"/>
      <c r="C2581" s="1113"/>
      <c r="D2581" s="1098" t="s">
        <v>2642</v>
      </c>
      <c r="E2581" s="1114">
        <v>46</v>
      </c>
      <c r="F2581" s="1106"/>
      <c r="G2581" s="1107"/>
      <c r="H2581" s="1115"/>
    </row>
    <row r="2582" spans="1:8" s="1116" customFormat="1" ht="15" x14ac:dyDescent="0.25">
      <c r="A2582" s="1113" t="s">
        <v>2671</v>
      </c>
      <c r="B2582" s="1113"/>
      <c r="C2582" s="1113"/>
      <c r="D2582" s="1112" t="s">
        <v>4851</v>
      </c>
      <c r="E2582" s="1114"/>
      <c r="F2582" s="1106"/>
      <c r="G2582" s="1107"/>
      <c r="H2582" s="1115"/>
    </row>
    <row r="2583" spans="1:8" s="1116" customFormat="1" ht="15" x14ac:dyDescent="0.25">
      <c r="A2583" s="1112" t="s">
        <v>2672</v>
      </c>
      <c r="B2583" s="1112" t="s">
        <v>2673</v>
      </c>
      <c r="C2583" s="1112" t="s">
        <v>2674</v>
      </c>
      <c r="D2583" s="1104"/>
      <c r="E2583" s="1114"/>
      <c r="F2583" s="1106"/>
      <c r="G2583" s="1107"/>
      <c r="H2583" s="1115"/>
    </row>
    <row r="2584" spans="1:8" s="1116" customFormat="1" ht="15" x14ac:dyDescent="0.25">
      <c r="A2584" s="1113" t="s">
        <v>2675</v>
      </c>
      <c r="B2584" s="1113" t="s">
        <v>2676</v>
      </c>
      <c r="C2584" s="1113" t="s">
        <v>2675</v>
      </c>
      <c r="D2584" s="1113" t="s">
        <v>2649</v>
      </c>
      <c r="E2584" s="1113" t="s">
        <v>2677</v>
      </c>
      <c r="F2584" s="1106"/>
      <c r="G2584" s="1107"/>
      <c r="H2584" s="1115"/>
    </row>
    <row r="2585" spans="1:8" s="1116" customFormat="1" ht="15" x14ac:dyDescent="0.25">
      <c r="A2585" s="1114"/>
      <c r="B2585" s="1114"/>
      <c r="C2585" s="1113" t="s">
        <v>3980</v>
      </c>
      <c r="D2585" s="1113" t="s">
        <v>4976</v>
      </c>
      <c r="E2585" s="1113" t="s">
        <v>12</v>
      </c>
      <c r="F2585" s="1106"/>
      <c r="G2585" s="1107"/>
      <c r="H2585" s="1115"/>
    </row>
    <row r="2586" spans="1:8" s="1116" customFormat="1" ht="15" x14ac:dyDescent="0.25">
      <c r="A2586" s="1114"/>
      <c r="B2586" s="1114"/>
      <c r="C2586" s="1113" t="s">
        <v>3733</v>
      </c>
      <c r="D2586" s="1113" t="s">
        <v>4977</v>
      </c>
      <c r="E2586" s="1113" t="s">
        <v>12</v>
      </c>
      <c r="F2586" s="1106"/>
      <c r="G2586" s="1107"/>
      <c r="H2586" s="1115"/>
    </row>
    <row r="2587" spans="1:8" s="1116" customFormat="1" ht="15" x14ac:dyDescent="0.25">
      <c r="A2587" s="1114"/>
      <c r="B2587" s="1114"/>
      <c r="C2587" s="1113" t="s">
        <v>2903</v>
      </c>
      <c r="D2587" s="1113" t="s">
        <v>4978</v>
      </c>
      <c r="E2587" s="1113" t="s">
        <v>12</v>
      </c>
      <c r="F2587" s="1106"/>
      <c r="G2587" s="1107"/>
      <c r="H2587" s="1115"/>
    </row>
    <row r="2588" spans="1:8" s="1116" customFormat="1" ht="15" x14ac:dyDescent="0.25">
      <c r="A2588" s="1114"/>
      <c r="B2588" s="1114"/>
      <c r="C2588" s="1113" t="s">
        <v>2905</v>
      </c>
      <c r="D2588" s="1113" t="s">
        <v>4979</v>
      </c>
      <c r="E2588" s="1113" t="s">
        <v>12</v>
      </c>
      <c r="F2588" s="1106"/>
      <c r="G2588" s="1107"/>
      <c r="H2588" s="1115"/>
    </row>
    <row r="2589" spans="1:8" s="1116" customFormat="1" ht="15" x14ac:dyDescent="0.25">
      <c r="A2589" s="1114"/>
      <c r="B2589" s="1114"/>
      <c r="C2589" s="1113" t="s">
        <v>2907</v>
      </c>
      <c r="D2589" s="1113" t="s">
        <v>4980</v>
      </c>
      <c r="E2589" s="1113" t="s">
        <v>12</v>
      </c>
      <c r="F2589" s="1106"/>
      <c r="G2589" s="1107"/>
      <c r="H2589" s="1115"/>
    </row>
    <row r="2590" spans="1:8" s="1116" customFormat="1" ht="15" x14ac:dyDescent="0.25">
      <c r="A2590" s="1114"/>
      <c r="B2590" s="1114"/>
      <c r="C2590" s="1113" t="s">
        <v>2680</v>
      </c>
      <c r="D2590" s="1113" t="s">
        <v>4981</v>
      </c>
      <c r="E2590" s="1113" t="s">
        <v>12</v>
      </c>
      <c r="F2590" s="1106"/>
      <c r="G2590" s="1107"/>
      <c r="H2590" s="1115"/>
    </row>
    <row r="2591" spans="1:8" s="1116" customFormat="1" ht="15" x14ac:dyDescent="0.25">
      <c r="A2591" s="1114"/>
      <c r="B2591" s="1114"/>
      <c r="C2591" s="1113" t="s">
        <v>2690</v>
      </c>
      <c r="D2591" s="1113" t="s">
        <v>4982</v>
      </c>
      <c r="E2591" s="1113" t="s">
        <v>12</v>
      </c>
      <c r="F2591" s="1106"/>
      <c r="G2591" s="1107"/>
      <c r="H2591" s="1115"/>
    </row>
    <row r="2592" spans="1:8" s="1116" customFormat="1" ht="15" x14ac:dyDescent="0.25">
      <c r="A2592" s="1114"/>
      <c r="B2592" s="1114"/>
      <c r="C2592" s="1113" t="s">
        <v>2698</v>
      </c>
      <c r="D2592" s="1113" t="s">
        <v>4983</v>
      </c>
      <c r="E2592" s="1113" t="s">
        <v>12</v>
      </c>
      <c r="F2592" s="1106"/>
      <c r="G2592" s="1107"/>
      <c r="H2592" s="1115"/>
    </row>
    <row r="2593" spans="1:8" s="1116" customFormat="1" ht="15" x14ac:dyDescent="0.25">
      <c r="A2593" s="1114"/>
      <c r="B2593" s="1114"/>
      <c r="C2593" s="1113" t="s">
        <v>3242</v>
      </c>
      <c r="D2593" s="1113" t="s">
        <v>4984</v>
      </c>
      <c r="E2593" s="1113" t="s">
        <v>12</v>
      </c>
      <c r="F2593" s="1106"/>
      <c r="G2593" s="1107"/>
      <c r="H2593" s="1115"/>
    </row>
    <row r="2594" spans="1:8" s="1116" customFormat="1" ht="15" x14ac:dyDescent="0.25">
      <c r="A2594" s="1114"/>
      <c r="B2594" s="1114"/>
      <c r="C2594" s="1113" t="s">
        <v>2716</v>
      </c>
      <c r="D2594" s="1113" t="s">
        <v>4985</v>
      </c>
      <c r="E2594" s="1113" t="s">
        <v>12</v>
      </c>
      <c r="F2594" s="1106"/>
      <c r="G2594" s="1107"/>
      <c r="H2594" s="1115"/>
    </row>
    <row r="2595" spans="1:8" s="1116" customFormat="1" ht="15" x14ac:dyDescent="0.25">
      <c r="A2595" s="1114"/>
      <c r="B2595" s="1114"/>
      <c r="C2595" s="1113" t="s">
        <v>2747</v>
      </c>
      <c r="D2595" s="1113" t="s">
        <v>4986</v>
      </c>
      <c r="E2595" s="1113" t="s">
        <v>12</v>
      </c>
      <c r="F2595" s="1106"/>
      <c r="G2595" s="1107"/>
      <c r="H2595" s="1115"/>
    </row>
    <row r="2596" spans="1:8" s="1116" customFormat="1" ht="15" x14ac:dyDescent="0.25">
      <c r="A2596" s="1114"/>
      <c r="B2596" s="1114"/>
      <c r="C2596" s="1113" t="s">
        <v>2914</v>
      </c>
      <c r="D2596" s="1113" t="s">
        <v>4987</v>
      </c>
      <c r="E2596" s="1113" t="s">
        <v>12</v>
      </c>
      <c r="F2596" s="1106"/>
      <c r="G2596" s="1107"/>
      <c r="H2596" s="1115"/>
    </row>
    <row r="2597" spans="1:8" s="1116" customFormat="1" ht="15" x14ac:dyDescent="0.25">
      <c r="A2597" s="1114"/>
      <c r="B2597" s="1114"/>
      <c r="C2597" s="1113" t="s">
        <v>2916</v>
      </c>
      <c r="D2597" s="1113" t="s">
        <v>4988</v>
      </c>
      <c r="E2597" s="1113" t="s">
        <v>12</v>
      </c>
      <c r="F2597" s="1106"/>
      <c r="G2597" s="1107"/>
      <c r="H2597" s="1115"/>
    </row>
    <row r="2598" spans="1:8" s="1116" customFormat="1" ht="15" x14ac:dyDescent="0.25">
      <c r="A2598" s="1114"/>
      <c r="B2598" s="1114"/>
      <c r="C2598" s="1113" t="s">
        <v>2768</v>
      </c>
      <c r="D2598" s="1113" t="s">
        <v>4989</v>
      </c>
      <c r="E2598" s="1113" t="s">
        <v>12</v>
      </c>
      <c r="F2598" s="1106"/>
      <c r="G2598" s="1107"/>
      <c r="H2598" s="1115"/>
    </row>
    <row r="2599" spans="1:8" s="1116" customFormat="1" ht="15" x14ac:dyDescent="0.25">
      <c r="A2599" s="1114"/>
      <c r="B2599" s="1114"/>
      <c r="C2599" s="1113" t="s">
        <v>4888</v>
      </c>
      <c r="D2599" s="1113" t="s">
        <v>4990</v>
      </c>
      <c r="E2599" s="1113" t="s">
        <v>12</v>
      </c>
      <c r="F2599" s="1106"/>
      <c r="G2599" s="1107"/>
      <c r="H2599" s="1115"/>
    </row>
    <row r="2600" spans="1:8" s="1116" customFormat="1" ht="15" x14ac:dyDescent="0.25">
      <c r="A2600" s="1114"/>
      <c r="B2600" s="1114"/>
      <c r="C2600" s="1113" t="s">
        <v>4991</v>
      </c>
      <c r="D2600" s="1113" t="s">
        <v>4992</v>
      </c>
      <c r="E2600" s="1113" t="s">
        <v>12</v>
      </c>
      <c r="F2600" s="1106"/>
      <c r="G2600" s="1107"/>
      <c r="H2600" s="1115"/>
    </row>
    <row r="2601" spans="1:8" s="1116" customFormat="1" ht="15" x14ac:dyDescent="0.25">
      <c r="A2601" s="1114"/>
      <c r="B2601" s="1113" t="s">
        <v>4993</v>
      </c>
      <c r="C2601" s="1114"/>
      <c r="D2601" s="1113" t="s">
        <v>4994</v>
      </c>
      <c r="E2601" s="1113" t="s">
        <v>12</v>
      </c>
      <c r="F2601" s="1106"/>
      <c r="G2601" s="1107"/>
      <c r="H2601" s="1115"/>
    </row>
    <row r="2602" spans="1:8" s="1116" customFormat="1" ht="15" x14ac:dyDescent="0.25">
      <c r="A2602" s="1114"/>
      <c r="B2602" s="1114"/>
      <c r="C2602" s="1113" t="s">
        <v>2721</v>
      </c>
      <c r="D2602" s="1113" t="s">
        <v>4995</v>
      </c>
      <c r="E2602" s="1113" t="s">
        <v>12</v>
      </c>
      <c r="F2602" s="1106"/>
      <c r="G2602" s="1107"/>
      <c r="H2602" s="1115"/>
    </row>
    <row r="2603" spans="1:8" s="1116" customFormat="1" ht="15" x14ac:dyDescent="0.25">
      <c r="A2603" s="1114"/>
      <c r="B2603" s="1114"/>
      <c r="C2603" s="1113" t="s">
        <v>2712</v>
      </c>
      <c r="D2603" s="1113" t="s">
        <v>4996</v>
      </c>
      <c r="E2603" s="1113" t="s">
        <v>12</v>
      </c>
      <c r="F2603" s="1106"/>
      <c r="G2603" s="1107"/>
      <c r="H2603" s="1115"/>
    </row>
    <row r="2604" spans="1:8" s="1116" customFormat="1" ht="15" x14ac:dyDescent="0.25">
      <c r="A2604" s="1114"/>
      <c r="B2604" s="1114"/>
      <c r="C2604" s="1113" t="s">
        <v>3176</v>
      </c>
      <c r="D2604" s="1113" t="s">
        <v>4997</v>
      </c>
      <c r="E2604" s="1113" t="s">
        <v>12</v>
      </c>
      <c r="F2604" s="1106"/>
      <c r="G2604" s="1107"/>
      <c r="H2604" s="1115"/>
    </row>
    <row r="2605" spans="1:8" s="1116" customFormat="1" ht="15" x14ac:dyDescent="0.25">
      <c r="A2605" s="1114"/>
      <c r="B2605" s="1114"/>
      <c r="C2605" s="1113" t="s">
        <v>3234</v>
      </c>
      <c r="D2605" s="1113" t="s">
        <v>4998</v>
      </c>
      <c r="E2605" s="1113" t="s">
        <v>12</v>
      </c>
      <c r="F2605" s="1106"/>
      <c r="G2605" s="1107"/>
      <c r="H2605" s="1115"/>
    </row>
    <row r="2606" spans="1:8" s="1116" customFormat="1" ht="15" x14ac:dyDescent="0.25">
      <c r="A2606" s="1114"/>
      <c r="B2606" s="1114"/>
      <c r="C2606" s="1113" t="s">
        <v>3178</v>
      </c>
      <c r="D2606" s="1113" t="s">
        <v>4999</v>
      </c>
      <c r="E2606" s="1113" t="s">
        <v>12</v>
      </c>
      <c r="F2606" s="1106"/>
      <c r="G2606" s="1107"/>
      <c r="H2606" s="1115"/>
    </row>
    <row r="2607" spans="1:8" s="1116" customFormat="1" ht="15" x14ac:dyDescent="0.25">
      <c r="A2607" s="1114"/>
      <c r="B2607" s="1114"/>
      <c r="C2607" s="1113" t="s">
        <v>3186</v>
      </c>
      <c r="D2607" s="1113" t="s">
        <v>5000</v>
      </c>
      <c r="E2607" s="1113" t="s">
        <v>12</v>
      </c>
      <c r="F2607" s="1106"/>
      <c r="G2607" s="1107"/>
      <c r="H2607" s="1115"/>
    </row>
    <row r="2608" spans="1:8" s="1116" customFormat="1" ht="15" x14ac:dyDescent="0.25">
      <c r="A2608" s="1114"/>
      <c r="B2608" s="1114"/>
      <c r="C2608" s="1113" t="s">
        <v>3980</v>
      </c>
      <c r="D2608" s="1113" t="s">
        <v>5001</v>
      </c>
      <c r="E2608" s="1113" t="s">
        <v>12</v>
      </c>
      <c r="F2608" s="1106"/>
      <c r="G2608" s="1107"/>
      <c r="H2608" s="1115"/>
    </row>
    <row r="2609" spans="1:8" s="1116" customFormat="1" ht="15" x14ac:dyDescent="0.25">
      <c r="A2609" s="1114"/>
      <c r="B2609" s="1114"/>
      <c r="C2609" s="1113" t="s">
        <v>3733</v>
      </c>
      <c r="D2609" s="1113" t="s">
        <v>5002</v>
      </c>
      <c r="E2609" s="1113" t="s">
        <v>12</v>
      </c>
      <c r="F2609" s="1106"/>
      <c r="G2609" s="1107"/>
      <c r="H2609" s="1115"/>
    </row>
    <row r="2610" spans="1:8" s="1116" customFormat="1" ht="15" x14ac:dyDescent="0.25">
      <c r="A2610" s="1114"/>
      <c r="B2610" s="1113"/>
      <c r="C2610" s="1113" t="s">
        <v>2903</v>
      </c>
      <c r="D2610" s="1113" t="s">
        <v>5003</v>
      </c>
      <c r="E2610" s="1113" t="s">
        <v>12</v>
      </c>
      <c r="F2610" s="1106"/>
      <c r="G2610" s="1107"/>
      <c r="H2610" s="1115"/>
    </row>
    <row r="2611" spans="1:8" s="1116" customFormat="1" ht="15" x14ac:dyDescent="0.25">
      <c r="A2611" s="1114"/>
      <c r="B2611" s="1113" t="s">
        <v>5004</v>
      </c>
      <c r="C2611" s="1114"/>
      <c r="D2611" s="1113" t="s">
        <v>5005</v>
      </c>
      <c r="E2611" s="1113" t="s">
        <v>12</v>
      </c>
      <c r="F2611" s="1106"/>
      <c r="G2611" s="1107"/>
      <c r="H2611" s="1115"/>
    </row>
    <row r="2612" spans="1:8" s="1116" customFormat="1" ht="15" x14ac:dyDescent="0.25">
      <c r="A2612" s="1114"/>
      <c r="B2612" s="1114"/>
      <c r="C2612" s="1113" t="s">
        <v>2712</v>
      </c>
      <c r="D2612" s="1113" t="s">
        <v>5006</v>
      </c>
      <c r="E2612" s="1113" t="s">
        <v>12</v>
      </c>
      <c r="F2612" s="1106"/>
      <c r="G2612" s="1107"/>
      <c r="H2612" s="1115"/>
    </row>
    <row r="2613" spans="1:8" s="1116" customFormat="1" ht="15" x14ac:dyDescent="0.25">
      <c r="A2613" s="1114"/>
      <c r="B2613" s="1114"/>
      <c r="C2613" s="1113" t="s">
        <v>4936</v>
      </c>
      <c r="D2613" s="1113" t="s">
        <v>5007</v>
      </c>
      <c r="E2613" s="1113" t="s">
        <v>12</v>
      </c>
      <c r="F2613" s="1106"/>
      <c r="G2613" s="1107"/>
      <c r="H2613" s="1115"/>
    </row>
    <row r="2614" spans="1:8" s="1116" customFormat="1" ht="15" x14ac:dyDescent="0.25">
      <c r="A2614" s="1114"/>
      <c r="B2614" s="1114"/>
      <c r="C2614" s="1113" t="s">
        <v>4949</v>
      </c>
      <c r="D2614" s="1113" t="s">
        <v>5008</v>
      </c>
      <c r="E2614" s="1113" t="s">
        <v>12</v>
      </c>
      <c r="F2614" s="1106"/>
      <c r="G2614" s="1107"/>
      <c r="H2614" s="1115"/>
    </row>
    <row r="2615" spans="1:8" s="1116" customFormat="1" ht="15" x14ac:dyDescent="0.25">
      <c r="A2615" s="1114"/>
      <c r="B2615" s="1114"/>
      <c r="C2615" s="1113" t="s">
        <v>5009</v>
      </c>
      <c r="D2615" s="1113" t="s">
        <v>5010</v>
      </c>
      <c r="E2615" s="1113" t="s">
        <v>12</v>
      </c>
      <c r="F2615" s="1106"/>
      <c r="G2615" s="1107"/>
      <c r="H2615" s="1115"/>
    </row>
    <row r="2616" spans="1:8" s="1116" customFormat="1" ht="15" x14ac:dyDescent="0.25">
      <c r="A2616" s="1114"/>
      <c r="B2616" s="1114"/>
      <c r="C2616" s="1113" t="s">
        <v>3013</v>
      </c>
      <c r="D2616" s="1113" t="s">
        <v>5011</v>
      </c>
      <c r="E2616" s="1113" t="s">
        <v>12</v>
      </c>
      <c r="F2616" s="1106"/>
      <c r="G2616" s="1107"/>
      <c r="H2616" s="1115"/>
    </row>
    <row r="2617" spans="1:8" s="1116" customFormat="1" ht="15" x14ac:dyDescent="0.25">
      <c r="A2617" s="1114"/>
      <c r="B2617" s="1114"/>
      <c r="C2617" s="1113" t="s">
        <v>3202</v>
      </c>
      <c r="D2617" s="1113" t="s">
        <v>5012</v>
      </c>
      <c r="E2617" s="1113" t="s">
        <v>12</v>
      </c>
      <c r="F2617" s="1106"/>
      <c r="G2617" s="1107"/>
      <c r="H2617" s="1115"/>
    </row>
    <row r="2618" spans="1:8" s="1116" customFormat="1" ht="15" x14ac:dyDescent="0.25">
      <c r="A2618" s="1114"/>
      <c r="B2618" s="1114"/>
      <c r="C2618" s="1113" t="s">
        <v>3204</v>
      </c>
      <c r="D2618" s="1113" t="s">
        <v>5013</v>
      </c>
      <c r="E2618" s="1113" t="s">
        <v>12</v>
      </c>
      <c r="F2618" s="1106"/>
      <c r="G2618" s="1107"/>
      <c r="H2618" s="1115"/>
    </row>
    <row r="2619" spans="1:8" s="1116" customFormat="1" ht="15" x14ac:dyDescent="0.25">
      <c r="A2619" s="1114"/>
      <c r="B2619" s="1113" t="s">
        <v>5014</v>
      </c>
      <c r="C2619" s="1114"/>
      <c r="D2619" s="1113" t="s">
        <v>5015</v>
      </c>
      <c r="E2619" s="1113" t="s">
        <v>12</v>
      </c>
      <c r="F2619" s="1106"/>
      <c r="G2619" s="1107"/>
      <c r="H2619" s="1115"/>
    </row>
    <row r="2620" spans="1:8" s="1116" customFormat="1" ht="15" x14ac:dyDescent="0.25">
      <c r="A2620" s="1114"/>
      <c r="B2620" s="1114"/>
      <c r="C2620" s="1113" t="s">
        <v>2712</v>
      </c>
      <c r="D2620" s="1113" t="s">
        <v>5016</v>
      </c>
      <c r="E2620" s="1113" t="s">
        <v>12</v>
      </c>
      <c r="F2620" s="1106"/>
      <c r="G2620" s="1107"/>
      <c r="H2620" s="1115"/>
    </row>
    <row r="2621" spans="1:8" s="1116" customFormat="1" ht="15" x14ac:dyDescent="0.25">
      <c r="A2621" s="1114"/>
      <c r="B2621" s="1113" t="s">
        <v>5017</v>
      </c>
      <c r="C2621" s="1114"/>
      <c r="D2621" s="1113" t="s">
        <v>5018</v>
      </c>
      <c r="E2621" s="1113" t="s">
        <v>12</v>
      </c>
      <c r="F2621" s="1106"/>
      <c r="G2621" s="1107"/>
      <c r="H2621" s="1115"/>
    </row>
    <row r="2622" spans="1:8" s="1116" customFormat="1" ht="15" x14ac:dyDescent="0.25">
      <c r="A2622" s="1114"/>
      <c r="B2622" s="1114"/>
      <c r="C2622" s="1113" t="s">
        <v>2684</v>
      </c>
      <c r="D2622" s="1113" t="s">
        <v>5019</v>
      </c>
      <c r="E2622" s="1113" t="s">
        <v>12</v>
      </c>
      <c r="F2622" s="1106"/>
      <c r="G2622" s="1107"/>
      <c r="H2622" s="1115"/>
    </row>
    <row r="2623" spans="1:8" s="1116" customFormat="1" ht="15" x14ac:dyDescent="0.25">
      <c r="A2623" s="1113"/>
      <c r="B2623" s="1113"/>
      <c r="C2623" s="1113" t="s">
        <v>2721</v>
      </c>
      <c r="D2623" s="1113" t="s">
        <v>5020</v>
      </c>
      <c r="E2623" s="1113" t="s">
        <v>12</v>
      </c>
      <c r="F2623" s="1106"/>
      <c r="G2623" s="1107"/>
      <c r="H2623" s="1115"/>
    </row>
    <row r="2624" spans="1:8" s="1116" customFormat="1" ht="15" x14ac:dyDescent="0.25">
      <c r="A2624" s="1113"/>
      <c r="B2624" s="1113"/>
      <c r="C2624" s="1113" t="s">
        <v>3176</v>
      </c>
      <c r="D2624" s="1113" t="s">
        <v>5021</v>
      </c>
      <c r="E2624" s="1113" t="s">
        <v>12</v>
      </c>
      <c r="F2624" s="1106"/>
      <c r="G2624" s="1107"/>
      <c r="H2624" s="1115"/>
    </row>
    <row r="2625" spans="1:8" s="1116" customFormat="1" ht="15" x14ac:dyDescent="0.25">
      <c r="A2625" s="1113"/>
      <c r="B2625" s="1113"/>
      <c r="C2625" s="1113" t="s">
        <v>3234</v>
      </c>
      <c r="D2625" s="1113" t="s">
        <v>5022</v>
      </c>
      <c r="E2625" s="1113" t="s">
        <v>12</v>
      </c>
      <c r="F2625" s="1106"/>
      <c r="G2625" s="1107"/>
      <c r="H2625" s="1115"/>
    </row>
    <row r="2626" spans="1:8" s="1116" customFormat="1" ht="15" x14ac:dyDescent="0.25">
      <c r="A2626" s="1114"/>
      <c r="B2626" s="1113" t="s">
        <v>5023</v>
      </c>
      <c r="C2626" s="1114"/>
      <c r="D2626" s="1113" t="s">
        <v>5024</v>
      </c>
      <c r="E2626" s="1113" t="s">
        <v>12</v>
      </c>
      <c r="F2626" s="1106"/>
      <c r="G2626" s="1107"/>
      <c r="H2626" s="1115"/>
    </row>
    <row r="2627" spans="1:8" s="1116" customFormat="1" ht="15" x14ac:dyDescent="0.25">
      <c r="A2627" s="1114"/>
      <c r="B2627" s="1114"/>
      <c r="C2627" s="1113" t="s">
        <v>4854</v>
      </c>
      <c r="D2627" s="1113" t="s">
        <v>5025</v>
      </c>
      <c r="E2627" s="1113" t="s">
        <v>12</v>
      </c>
      <c r="F2627" s="1106"/>
      <c r="G2627" s="1107"/>
      <c r="H2627" s="1115"/>
    </row>
    <row r="2628" spans="1:8" s="1116" customFormat="1" ht="15" x14ac:dyDescent="0.25">
      <c r="A2628" s="1114"/>
      <c r="B2628" s="1114"/>
      <c r="C2628" s="1113" t="s">
        <v>4967</v>
      </c>
      <c r="D2628" s="1113" t="s">
        <v>5026</v>
      </c>
      <c r="E2628" s="1113" t="s">
        <v>12</v>
      </c>
      <c r="F2628" s="1106"/>
      <c r="G2628" s="1107"/>
      <c r="H2628" s="1115"/>
    </row>
    <row r="2629" spans="1:8" s="1116" customFormat="1" ht="15" x14ac:dyDescent="0.25">
      <c r="A2629" s="1114"/>
      <c r="B2629" s="1114"/>
      <c r="C2629" s="1113" t="s">
        <v>5027</v>
      </c>
      <c r="D2629" s="1113" t="s">
        <v>5028</v>
      </c>
      <c r="E2629" s="1113" t="s">
        <v>12</v>
      </c>
      <c r="F2629" s="1106"/>
      <c r="G2629" s="1107"/>
      <c r="H2629" s="1115"/>
    </row>
    <row r="2630" spans="1:8" s="1116" customFormat="1" ht="15" x14ac:dyDescent="0.25">
      <c r="A2630" s="1114"/>
      <c r="B2630" s="1113" t="s">
        <v>5029</v>
      </c>
      <c r="C2630" s="1114"/>
      <c r="D2630" s="1113" t="s">
        <v>5030</v>
      </c>
      <c r="E2630" s="1113" t="s">
        <v>12</v>
      </c>
      <c r="F2630" s="1106"/>
      <c r="G2630" s="1107"/>
      <c r="H2630" s="1115"/>
    </row>
    <row r="2631" spans="1:8" s="1116" customFormat="1" ht="15" x14ac:dyDescent="0.25">
      <c r="A2631" s="1114"/>
      <c r="B2631" s="1114"/>
      <c r="C2631" s="1113" t="s">
        <v>4854</v>
      </c>
      <c r="D2631" s="1113" t="s">
        <v>5031</v>
      </c>
      <c r="E2631" s="1113" t="s">
        <v>12</v>
      </c>
      <c r="F2631" s="1106"/>
      <c r="G2631" s="1107"/>
      <c r="H2631" s="1115"/>
    </row>
    <row r="2632" spans="1:8" s="1116" customFormat="1" ht="15" x14ac:dyDescent="0.25">
      <c r="A2632" s="1114"/>
      <c r="B2632" s="1113" t="s">
        <v>5032</v>
      </c>
      <c r="C2632" s="1114"/>
      <c r="D2632" s="1113" t="s">
        <v>5033</v>
      </c>
      <c r="E2632" s="1113" t="s">
        <v>12</v>
      </c>
      <c r="F2632" s="1106"/>
      <c r="G2632" s="1107"/>
      <c r="H2632" s="1115"/>
    </row>
    <row r="2633" spans="1:8" s="1116" customFormat="1" ht="15" x14ac:dyDescent="0.25">
      <c r="A2633" s="1114"/>
      <c r="B2633" s="1114"/>
      <c r="C2633" s="1113" t="s">
        <v>4854</v>
      </c>
      <c r="D2633" s="1113" t="s">
        <v>5034</v>
      </c>
      <c r="E2633" s="1113" t="s">
        <v>12</v>
      </c>
      <c r="F2633" s="1106"/>
      <c r="G2633" s="1107"/>
      <c r="H2633" s="1115"/>
    </row>
    <row r="2634" spans="1:8" s="1116" customFormat="1" ht="15" x14ac:dyDescent="0.25">
      <c r="A2634" s="1114"/>
      <c r="B2634" s="1114"/>
      <c r="C2634" s="1113"/>
      <c r="D2634" s="1113"/>
      <c r="E2634" s="1113"/>
      <c r="F2634" s="1106"/>
      <c r="G2634" s="1107"/>
      <c r="H2634" s="1115"/>
    </row>
    <row r="2635" spans="1:8" s="1116" customFormat="1" ht="15" x14ac:dyDescent="0.25">
      <c r="A2635" s="1114"/>
      <c r="B2635" s="1114"/>
      <c r="C2635" s="1113"/>
      <c r="D2635" s="1113"/>
      <c r="E2635" s="1113"/>
      <c r="F2635" s="1106"/>
      <c r="G2635" s="1107"/>
      <c r="H2635" s="1115"/>
    </row>
    <row r="2636" spans="1:8" s="1116" customFormat="1" ht="15" x14ac:dyDescent="0.25">
      <c r="A2636" s="1114"/>
      <c r="B2636" s="1114"/>
      <c r="C2636" s="1113"/>
      <c r="D2636" s="1113"/>
      <c r="E2636" s="1113"/>
      <c r="F2636" s="1106"/>
      <c r="G2636" s="1107"/>
      <c r="H2636" s="1115"/>
    </row>
    <row r="2637" spans="1:8" s="1116" customFormat="1" ht="15" x14ac:dyDescent="0.25">
      <c r="A2637" s="1113" t="s">
        <v>2670</v>
      </c>
      <c r="B2637" s="1113"/>
      <c r="C2637" s="1113"/>
      <c r="D2637" s="1098" t="s">
        <v>2642</v>
      </c>
      <c r="E2637" s="1114">
        <v>47</v>
      </c>
      <c r="F2637" s="1106"/>
      <c r="G2637" s="1107"/>
      <c r="H2637" s="1115"/>
    </row>
    <row r="2638" spans="1:8" s="1116" customFormat="1" ht="15" x14ac:dyDescent="0.25">
      <c r="A2638" s="1113" t="s">
        <v>2671</v>
      </c>
      <c r="B2638" s="1113"/>
      <c r="C2638" s="1113"/>
      <c r="D2638" s="1112" t="s">
        <v>4851</v>
      </c>
      <c r="E2638" s="1114"/>
      <c r="F2638" s="1106"/>
      <c r="G2638" s="1107"/>
      <c r="H2638" s="1115"/>
    </row>
    <row r="2639" spans="1:8" s="1116" customFormat="1" ht="15" x14ac:dyDescent="0.25">
      <c r="A2639" s="1112" t="s">
        <v>2672</v>
      </c>
      <c r="B2639" s="1112" t="s">
        <v>2673</v>
      </c>
      <c r="C2639" s="1112" t="s">
        <v>2674</v>
      </c>
      <c r="D2639" s="1104"/>
      <c r="E2639" s="1114"/>
      <c r="F2639" s="1106"/>
      <c r="G2639" s="1107"/>
      <c r="H2639" s="1115"/>
    </row>
    <row r="2640" spans="1:8" s="1116" customFormat="1" ht="15" x14ac:dyDescent="0.25">
      <c r="A2640" s="1113" t="s">
        <v>2675</v>
      </c>
      <c r="B2640" s="1113" t="s">
        <v>2676</v>
      </c>
      <c r="C2640" s="1113" t="s">
        <v>2675</v>
      </c>
      <c r="D2640" s="1113" t="s">
        <v>2649</v>
      </c>
      <c r="E2640" s="1113" t="s">
        <v>2677</v>
      </c>
      <c r="F2640" s="1106"/>
      <c r="G2640" s="1107"/>
      <c r="H2640" s="1115"/>
    </row>
    <row r="2641" spans="1:8" s="1116" customFormat="1" ht="15" x14ac:dyDescent="0.25">
      <c r="A2641" s="1114"/>
      <c r="B2641" s="1113" t="s">
        <v>5035</v>
      </c>
      <c r="C2641" s="1114"/>
      <c r="D2641" s="1113" t="s">
        <v>5036</v>
      </c>
      <c r="E2641" s="1113" t="s">
        <v>12</v>
      </c>
      <c r="F2641" s="1106"/>
      <c r="G2641" s="1107"/>
      <c r="H2641" s="1115"/>
    </row>
    <row r="2642" spans="1:8" s="1116" customFormat="1" ht="15" x14ac:dyDescent="0.25">
      <c r="A2642" s="1114"/>
      <c r="B2642" s="1114"/>
      <c r="C2642" s="1113" t="s">
        <v>5037</v>
      </c>
      <c r="D2642" s="1113" t="s">
        <v>5038</v>
      </c>
      <c r="E2642" s="1113" t="s">
        <v>12</v>
      </c>
      <c r="F2642" s="1106"/>
      <c r="G2642" s="1107"/>
      <c r="H2642" s="1115"/>
    </row>
    <row r="2643" spans="1:8" s="1116" customFormat="1" ht="15" x14ac:dyDescent="0.25">
      <c r="A2643" s="1114"/>
      <c r="B2643" s="1113" t="s">
        <v>5039</v>
      </c>
      <c r="C2643" s="1114"/>
      <c r="D2643" s="1113" t="s">
        <v>5040</v>
      </c>
      <c r="E2643" s="1113" t="s">
        <v>12</v>
      </c>
      <c r="F2643" s="1106"/>
      <c r="G2643" s="1107"/>
      <c r="H2643" s="1115"/>
    </row>
    <row r="2644" spans="1:8" s="1116" customFormat="1" ht="15" x14ac:dyDescent="0.25">
      <c r="A2644" s="1114"/>
      <c r="B2644" s="1114"/>
      <c r="C2644" s="1113" t="s">
        <v>4854</v>
      </c>
      <c r="D2644" s="1113" t="s">
        <v>5041</v>
      </c>
      <c r="E2644" s="1113" t="s">
        <v>12</v>
      </c>
      <c r="F2644" s="1106"/>
      <c r="G2644" s="1107"/>
      <c r="H2644" s="1115"/>
    </row>
    <row r="2645" spans="1:8" s="1116" customFormat="1" ht="15" x14ac:dyDescent="0.25">
      <c r="A2645" s="1114"/>
      <c r="B2645" s="1114"/>
      <c r="C2645" s="1113" t="s">
        <v>4967</v>
      </c>
      <c r="D2645" s="1113" t="s">
        <v>5042</v>
      </c>
      <c r="E2645" s="1113" t="s">
        <v>12</v>
      </c>
      <c r="F2645" s="1106"/>
      <c r="G2645" s="1107"/>
      <c r="H2645" s="1115"/>
    </row>
    <row r="2646" spans="1:8" s="1116" customFormat="1" ht="15" x14ac:dyDescent="0.25">
      <c r="A2646" s="1114"/>
      <c r="B2646" s="1114"/>
      <c r="C2646" s="1113" t="s">
        <v>5027</v>
      </c>
      <c r="D2646" s="1113" t="s">
        <v>5043</v>
      </c>
      <c r="E2646" s="1113" t="s">
        <v>12</v>
      </c>
      <c r="F2646" s="1106"/>
      <c r="G2646" s="1107"/>
      <c r="H2646" s="1115"/>
    </row>
    <row r="2647" spans="1:8" s="1116" customFormat="1" ht="15" x14ac:dyDescent="0.25">
      <c r="A2647" s="1114"/>
      <c r="B2647" s="1114"/>
      <c r="C2647" s="1113" t="s">
        <v>5044</v>
      </c>
      <c r="D2647" s="1113" t="s">
        <v>5045</v>
      </c>
      <c r="E2647" s="1113" t="s">
        <v>12</v>
      </c>
      <c r="F2647" s="1106"/>
      <c r="G2647" s="1107"/>
      <c r="H2647" s="1115"/>
    </row>
    <row r="2648" spans="1:8" s="1116" customFormat="1" ht="15" x14ac:dyDescent="0.25">
      <c r="A2648" s="1114"/>
      <c r="B2648" s="1114"/>
      <c r="C2648" s="1113" t="s">
        <v>5046</v>
      </c>
      <c r="D2648" s="1113" t="s">
        <v>5047</v>
      </c>
      <c r="E2648" s="1113" t="s">
        <v>12</v>
      </c>
      <c r="F2648" s="1106"/>
      <c r="G2648" s="1107"/>
      <c r="H2648" s="1115"/>
    </row>
    <row r="2649" spans="1:8" s="1116" customFormat="1" ht="15" x14ac:dyDescent="0.25">
      <c r="A2649" s="1114"/>
      <c r="B2649" s="1114"/>
      <c r="C2649" s="1113" t="s">
        <v>5048</v>
      </c>
      <c r="D2649" s="1113" t="s">
        <v>5049</v>
      </c>
      <c r="E2649" s="1113" t="s">
        <v>12</v>
      </c>
      <c r="F2649" s="1106"/>
      <c r="G2649" s="1107"/>
      <c r="H2649" s="1115"/>
    </row>
    <row r="2650" spans="1:8" s="1116" customFormat="1" ht="15" x14ac:dyDescent="0.25">
      <c r="A2650" s="1114"/>
      <c r="B2650" s="1113" t="s">
        <v>5050</v>
      </c>
      <c r="C2650" s="1114"/>
      <c r="D2650" s="1113" t="s">
        <v>5051</v>
      </c>
      <c r="E2650" s="1113" t="s">
        <v>12</v>
      </c>
      <c r="F2650" s="1106"/>
      <c r="G2650" s="1107"/>
      <c r="H2650" s="1115"/>
    </row>
    <row r="2651" spans="1:8" s="1116" customFormat="1" ht="15" x14ac:dyDescent="0.25">
      <c r="A2651" s="1114"/>
      <c r="B2651" s="1114"/>
      <c r="C2651" s="1113" t="s">
        <v>4854</v>
      </c>
      <c r="D2651" s="1113" t="s">
        <v>5052</v>
      </c>
      <c r="E2651" s="1113" t="s">
        <v>12</v>
      </c>
      <c r="F2651" s="1106"/>
      <c r="G2651" s="1107"/>
      <c r="H2651" s="1115"/>
    </row>
    <row r="2652" spans="1:8" s="1116" customFormat="1" ht="15" x14ac:dyDescent="0.25">
      <c r="A2652" s="1114"/>
      <c r="B2652" s="1113" t="s">
        <v>5053</v>
      </c>
      <c r="C2652" s="1114"/>
      <c r="D2652" s="1113" t="s">
        <v>5054</v>
      </c>
      <c r="E2652" s="1113" t="s">
        <v>12</v>
      </c>
      <c r="F2652" s="1106"/>
      <c r="G2652" s="1107"/>
      <c r="H2652" s="1115"/>
    </row>
    <row r="2653" spans="1:8" s="1116" customFormat="1" ht="15" x14ac:dyDescent="0.25">
      <c r="A2653" s="1114"/>
      <c r="B2653" s="1114"/>
      <c r="C2653" s="1113" t="s">
        <v>4967</v>
      </c>
      <c r="D2653" s="1113" t="s">
        <v>5055</v>
      </c>
      <c r="E2653" s="1113" t="s">
        <v>12</v>
      </c>
      <c r="F2653" s="1106"/>
      <c r="G2653" s="1107"/>
      <c r="H2653" s="1115"/>
    </row>
    <row r="2654" spans="1:8" s="1116" customFormat="1" ht="15" x14ac:dyDescent="0.25">
      <c r="A2654" s="1114"/>
      <c r="B2654" s="1114"/>
      <c r="C2654" s="1113" t="s">
        <v>5056</v>
      </c>
      <c r="D2654" s="1113" t="s">
        <v>5057</v>
      </c>
      <c r="E2654" s="1113" t="s">
        <v>12</v>
      </c>
      <c r="F2654" s="1106"/>
      <c r="G2654" s="1107"/>
      <c r="H2654" s="1115"/>
    </row>
    <row r="2655" spans="1:8" s="1116" customFormat="1" ht="15" x14ac:dyDescent="0.25">
      <c r="A2655" s="1114"/>
      <c r="B2655" s="1114"/>
      <c r="C2655" s="1113" t="s">
        <v>5058</v>
      </c>
      <c r="D2655" s="1113" t="s">
        <v>5059</v>
      </c>
      <c r="E2655" s="1113" t="s">
        <v>12</v>
      </c>
      <c r="F2655" s="1106"/>
      <c r="G2655" s="1107"/>
      <c r="H2655" s="1115"/>
    </row>
    <row r="2656" spans="1:8" s="1116" customFormat="1" ht="15" x14ac:dyDescent="0.25">
      <c r="A2656" s="1114"/>
      <c r="B2656" s="1113" t="s">
        <v>5060</v>
      </c>
      <c r="C2656" s="1114"/>
      <c r="D2656" s="1113" t="s">
        <v>5061</v>
      </c>
      <c r="E2656" s="1113" t="s">
        <v>12</v>
      </c>
      <c r="F2656" s="1106"/>
      <c r="G2656" s="1107"/>
      <c r="H2656" s="1115"/>
    </row>
    <row r="2657" spans="1:8" s="1116" customFormat="1" ht="15" x14ac:dyDescent="0.25">
      <c r="A2657" s="1114"/>
      <c r="B2657" s="1114"/>
      <c r="C2657" s="1113" t="s">
        <v>4967</v>
      </c>
      <c r="D2657" s="1113" t="s">
        <v>5062</v>
      </c>
      <c r="E2657" s="1113" t="s">
        <v>12</v>
      </c>
      <c r="F2657" s="1106"/>
      <c r="G2657" s="1107"/>
      <c r="H2657" s="1115"/>
    </row>
    <row r="2658" spans="1:8" s="1116" customFormat="1" ht="15" x14ac:dyDescent="0.25">
      <c r="A2658" s="1114"/>
      <c r="B2658" s="1114"/>
      <c r="C2658" s="1113"/>
      <c r="D2658" s="1113"/>
      <c r="E2658" s="1113"/>
      <c r="F2658" s="1106"/>
      <c r="G2658" s="1107"/>
      <c r="H2658" s="1115"/>
    </row>
    <row r="2659" spans="1:8" s="1116" customFormat="1" ht="15" x14ac:dyDescent="0.25">
      <c r="A2659" s="1113" t="s">
        <v>2686</v>
      </c>
      <c r="B2659" s="1113" t="s">
        <v>2687</v>
      </c>
      <c r="C2659" s="1113" t="s">
        <v>2686</v>
      </c>
      <c r="D2659" s="1113" t="s">
        <v>2688</v>
      </c>
      <c r="E2659" s="1113" t="s">
        <v>2689</v>
      </c>
      <c r="F2659" s="1106"/>
      <c r="G2659" s="1107"/>
      <c r="H2659" s="1115"/>
    </row>
    <row r="2660" spans="1:8" s="1109" customFormat="1" ht="14.25" x14ac:dyDescent="0.2">
      <c r="A2660" s="1112" t="s">
        <v>4967</v>
      </c>
      <c r="B2660" s="1104"/>
      <c r="C2660" s="1104"/>
      <c r="D2660" s="1112" t="s">
        <v>177</v>
      </c>
      <c r="E2660" s="1112" t="s">
        <v>12</v>
      </c>
      <c r="F2660" s="1106"/>
      <c r="G2660" s="1107"/>
      <c r="H2660" s="1108"/>
    </row>
    <row r="2661" spans="1:8" s="1116" customFormat="1" ht="15" x14ac:dyDescent="0.25">
      <c r="A2661" s="1114"/>
      <c r="B2661" s="1113" t="s">
        <v>5063</v>
      </c>
      <c r="C2661" s="1114"/>
      <c r="D2661" s="1113" t="s">
        <v>5064</v>
      </c>
      <c r="E2661" s="1113" t="s">
        <v>12</v>
      </c>
      <c r="F2661" s="1106"/>
      <c r="G2661" s="1107"/>
      <c r="H2661" s="1115"/>
    </row>
    <row r="2662" spans="1:8" s="1116" customFormat="1" ht="15" x14ac:dyDescent="0.25">
      <c r="A2662" s="1114"/>
      <c r="B2662" s="1114"/>
      <c r="C2662" s="1113" t="s">
        <v>2684</v>
      </c>
      <c r="D2662" s="1113" t="s">
        <v>5065</v>
      </c>
      <c r="E2662" s="1113" t="s">
        <v>12</v>
      </c>
      <c r="F2662" s="1106"/>
      <c r="G2662" s="1107"/>
      <c r="H2662" s="1115"/>
    </row>
    <row r="2663" spans="1:8" s="1116" customFormat="1" ht="15" x14ac:dyDescent="0.25">
      <c r="A2663" s="1114"/>
      <c r="B2663" s="1113" t="s">
        <v>5066</v>
      </c>
      <c r="C2663" s="1114"/>
      <c r="D2663" s="1113" t="s">
        <v>177</v>
      </c>
      <c r="E2663" s="1113" t="s">
        <v>12</v>
      </c>
      <c r="F2663" s="1106"/>
      <c r="G2663" s="1107"/>
      <c r="H2663" s="1115"/>
    </row>
    <row r="2664" spans="1:8" s="1116" customFormat="1" ht="15" x14ac:dyDescent="0.25">
      <c r="A2664" s="1114"/>
      <c r="B2664" s="1114"/>
      <c r="C2664" s="1113" t="s">
        <v>4455</v>
      </c>
      <c r="D2664" s="1113" t="s">
        <v>5067</v>
      </c>
      <c r="E2664" s="1113" t="s">
        <v>12</v>
      </c>
      <c r="F2664" s="1106"/>
      <c r="G2664" s="1107"/>
      <c r="H2664" s="1115"/>
    </row>
    <row r="2665" spans="1:8" s="1116" customFormat="1" ht="15" x14ac:dyDescent="0.25">
      <c r="A2665" s="1114"/>
      <c r="B2665" s="1114"/>
      <c r="C2665" s="1113" t="s">
        <v>3064</v>
      </c>
      <c r="D2665" s="1113" t="s">
        <v>5068</v>
      </c>
      <c r="E2665" s="1113" t="s">
        <v>12</v>
      </c>
      <c r="F2665" s="1106"/>
      <c r="G2665" s="1107"/>
      <c r="H2665" s="1115"/>
    </row>
    <row r="2666" spans="1:8" s="1116" customFormat="1" ht="15" x14ac:dyDescent="0.25">
      <c r="A2666" s="1114"/>
      <c r="B2666" s="1114"/>
      <c r="C2666" s="1113" t="s">
        <v>3070</v>
      </c>
      <c r="D2666" s="1113" t="s">
        <v>5069</v>
      </c>
      <c r="E2666" s="1113" t="s">
        <v>12</v>
      </c>
      <c r="F2666" s="1106"/>
      <c r="G2666" s="1107"/>
      <c r="H2666" s="1115"/>
    </row>
    <row r="2667" spans="1:8" s="1116" customFormat="1" ht="15" x14ac:dyDescent="0.25">
      <c r="A2667" s="1114"/>
      <c r="B2667" s="1114"/>
      <c r="C2667" s="1113" t="s">
        <v>4459</v>
      </c>
      <c r="D2667" s="1113" t="s">
        <v>5070</v>
      </c>
      <c r="E2667" s="1113" t="s">
        <v>12</v>
      </c>
      <c r="F2667" s="1106"/>
      <c r="G2667" s="1107"/>
      <c r="H2667" s="1115"/>
    </row>
    <row r="2668" spans="1:8" s="1116" customFormat="1" ht="15" x14ac:dyDescent="0.25">
      <c r="A2668" s="1114"/>
      <c r="B2668" s="1113" t="s">
        <v>5071</v>
      </c>
      <c r="C2668" s="1114"/>
      <c r="D2668" s="1113" t="s">
        <v>5072</v>
      </c>
      <c r="E2668" s="1113" t="s">
        <v>12</v>
      </c>
      <c r="F2668" s="1106"/>
      <c r="G2668" s="1107"/>
      <c r="H2668" s="1115"/>
    </row>
    <row r="2669" spans="1:8" s="1116" customFormat="1" ht="15" x14ac:dyDescent="0.25">
      <c r="A2669" s="1114"/>
      <c r="B2669" s="1114"/>
      <c r="C2669" s="1113" t="s">
        <v>5073</v>
      </c>
      <c r="D2669" s="1113" t="s">
        <v>5074</v>
      </c>
      <c r="E2669" s="1113" t="s">
        <v>12</v>
      </c>
      <c r="F2669" s="1106"/>
      <c r="G2669" s="1107"/>
      <c r="H2669" s="1115"/>
    </row>
    <row r="2670" spans="1:8" s="1116" customFormat="1" ht="15" x14ac:dyDescent="0.25">
      <c r="A2670" s="1114"/>
      <c r="B2670" s="1114"/>
      <c r="C2670" s="1113" t="s">
        <v>5075</v>
      </c>
      <c r="D2670" s="1113" t="s">
        <v>5076</v>
      </c>
      <c r="E2670" s="1113" t="s">
        <v>12</v>
      </c>
      <c r="F2670" s="1106"/>
      <c r="G2670" s="1107"/>
      <c r="H2670" s="1115"/>
    </row>
    <row r="2671" spans="1:8" s="1116" customFormat="1" ht="15" x14ac:dyDescent="0.25">
      <c r="A2671" s="1114"/>
      <c r="B2671" s="1114"/>
      <c r="C2671" s="1113" t="s">
        <v>5077</v>
      </c>
      <c r="D2671" s="1113" t="s">
        <v>5078</v>
      </c>
      <c r="E2671" s="1113" t="s">
        <v>12</v>
      </c>
      <c r="F2671" s="1106"/>
      <c r="G2671" s="1107"/>
      <c r="H2671" s="1115"/>
    </row>
    <row r="2672" spans="1:8" s="1116" customFormat="1" ht="15" x14ac:dyDescent="0.25">
      <c r="A2672" s="1114"/>
      <c r="B2672" s="1114"/>
      <c r="C2672" s="1113" t="s">
        <v>5079</v>
      </c>
      <c r="D2672" s="1113" t="s">
        <v>5080</v>
      </c>
      <c r="E2672" s="1113" t="s">
        <v>12</v>
      </c>
      <c r="F2672" s="1106"/>
      <c r="G2672" s="1107"/>
      <c r="H2672" s="1115"/>
    </row>
    <row r="2673" spans="1:8" s="1116" customFormat="1" ht="15" x14ac:dyDescent="0.25">
      <c r="A2673" s="1114"/>
      <c r="B2673" s="1114"/>
      <c r="C2673" s="1113"/>
      <c r="D2673" s="1113"/>
      <c r="E2673" s="1113"/>
      <c r="F2673" s="1106"/>
      <c r="G2673" s="1107"/>
      <c r="H2673" s="1115"/>
    </row>
    <row r="2674" spans="1:8" s="1116" customFormat="1" ht="15" x14ac:dyDescent="0.25">
      <c r="A2674" s="1113" t="s">
        <v>2686</v>
      </c>
      <c r="B2674" s="1113" t="s">
        <v>2687</v>
      </c>
      <c r="C2674" s="1113" t="s">
        <v>2686</v>
      </c>
      <c r="D2674" s="1113" t="s">
        <v>2688</v>
      </c>
      <c r="E2674" s="1113" t="s">
        <v>2689</v>
      </c>
      <c r="F2674" s="1106"/>
      <c r="G2674" s="1107"/>
      <c r="H2674" s="1115"/>
    </row>
    <row r="2675" spans="1:8" s="1109" customFormat="1" ht="15" customHeight="1" x14ac:dyDescent="0.2">
      <c r="A2675" s="1112" t="s">
        <v>5027</v>
      </c>
      <c r="B2675" s="1104"/>
      <c r="C2675" s="1104"/>
      <c r="D2675" s="1112" t="s">
        <v>5081</v>
      </c>
      <c r="E2675" s="1112" t="s">
        <v>12</v>
      </c>
      <c r="F2675" s="1106"/>
      <c r="G2675" s="1107"/>
      <c r="H2675" s="1108"/>
    </row>
    <row r="2676" spans="1:8" s="1116" customFormat="1" ht="15" x14ac:dyDescent="0.25">
      <c r="A2676" s="1114"/>
      <c r="B2676" s="1113" t="s">
        <v>5082</v>
      </c>
      <c r="C2676" s="1114"/>
      <c r="D2676" s="1113" t="s">
        <v>5081</v>
      </c>
      <c r="E2676" s="1113" t="s">
        <v>12</v>
      </c>
      <c r="F2676" s="1106"/>
      <c r="G2676" s="1107"/>
      <c r="H2676" s="1115"/>
    </row>
    <row r="2677" spans="1:8" s="1116" customFormat="1" ht="15" x14ac:dyDescent="0.25">
      <c r="A2677" s="1114"/>
      <c r="B2677" s="1114"/>
      <c r="C2677" s="1113" t="s">
        <v>2721</v>
      </c>
      <c r="D2677" s="1113" t="s">
        <v>5083</v>
      </c>
      <c r="E2677" s="1113" t="s">
        <v>12</v>
      </c>
      <c r="F2677" s="1106"/>
      <c r="G2677" s="1107"/>
      <c r="H2677" s="1115"/>
    </row>
    <row r="2678" spans="1:8" s="1116" customFormat="1" ht="15" x14ac:dyDescent="0.25">
      <c r="A2678" s="1114"/>
      <c r="B2678" s="1114"/>
      <c r="C2678" s="1113"/>
      <c r="D2678" s="1113"/>
      <c r="E2678" s="1113"/>
      <c r="F2678" s="1106"/>
      <c r="G2678" s="1107"/>
      <c r="H2678" s="1115"/>
    </row>
    <row r="2679" spans="1:8" s="1116" customFormat="1" ht="15" x14ac:dyDescent="0.25">
      <c r="A2679" s="1113" t="s">
        <v>2686</v>
      </c>
      <c r="B2679" s="1113" t="s">
        <v>2687</v>
      </c>
      <c r="C2679" s="1113" t="s">
        <v>2686</v>
      </c>
      <c r="D2679" s="1113" t="s">
        <v>2688</v>
      </c>
      <c r="E2679" s="1113" t="s">
        <v>2689</v>
      </c>
      <c r="F2679" s="1106"/>
      <c r="G2679" s="1107"/>
      <c r="H2679" s="1115"/>
    </row>
    <row r="2680" spans="1:8" s="1109" customFormat="1" ht="14.25" x14ac:dyDescent="0.2">
      <c r="A2680" s="1112" t="s">
        <v>5044</v>
      </c>
      <c r="B2680" s="1104"/>
      <c r="C2680" s="1104"/>
      <c r="D2680" s="1112" t="s">
        <v>179</v>
      </c>
      <c r="E2680" s="1112" t="s">
        <v>12</v>
      </c>
      <c r="F2680" s="1106"/>
      <c r="G2680" s="1107"/>
      <c r="H2680" s="1108"/>
    </row>
    <row r="2681" spans="1:8" s="1116" customFormat="1" ht="15" x14ac:dyDescent="0.25">
      <c r="A2681" s="1114"/>
      <c r="B2681" s="1113" t="s">
        <v>5084</v>
      </c>
      <c r="C2681" s="1114"/>
      <c r="D2681" s="1113" t="s">
        <v>5085</v>
      </c>
      <c r="E2681" s="1113" t="s">
        <v>12</v>
      </c>
      <c r="F2681" s="1106"/>
      <c r="G2681" s="1107"/>
      <c r="H2681" s="1115"/>
    </row>
    <row r="2682" spans="1:8" s="1116" customFormat="1" ht="15" x14ac:dyDescent="0.25">
      <c r="A2682" s="1114"/>
      <c r="B2682" s="1114"/>
      <c r="C2682" s="1113" t="s">
        <v>2721</v>
      </c>
      <c r="D2682" s="1113" t="s">
        <v>5086</v>
      </c>
      <c r="E2682" s="1113" t="s">
        <v>12</v>
      </c>
      <c r="F2682" s="1106"/>
      <c r="G2682" s="1107"/>
      <c r="H2682" s="1115"/>
    </row>
    <row r="2683" spans="1:8" s="1116" customFormat="1" ht="15" x14ac:dyDescent="0.25">
      <c r="A2683" s="1114"/>
      <c r="B2683" s="1114"/>
      <c r="C2683" s="1113" t="s">
        <v>2712</v>
      </c>
      <c r="D2683" s="1113" t="s">
        <v>5087</v>
      </c>
      <c r="E2683" s="1113" t="s">
        <v>12</v>
      </c>
      <c r="F2683" s="1106"/>
      <c r="G2683" s="1107"/>
      <c r="H2683" s="1115"/>
    </row>
    <row r="2684" spans="1:8" s="1116" customFormat="1" ht="15" x14ac:dyDescent="0.25">
      <c r="A2684" s="1114"/>
      <c r="B2684" s="1114"/>
      <c r="C2684" s="1113" t="s">
        <v>3176</v>
      </c>
      <c r="D2684" s="1113" t="s">
        <v>5088</v>
      </c>
      <c r="E2684" s="1113" t="s">
        <v>12</v>
      </c>
      <c r="F2684" s="1106"/>
      <c r="G2684" s="1107"/>
      <c r="H2684" s="1115"/>
    </row>
    <row r="2685" spans="1:8" s="1116" customFormat="1" ht="15" x14ac:dyDescent="0.25">
      <c r="A2685" s="1114"/>
      <c r="B2685" s="1113" t="s">
        <v>5089</v>
      </c>
      <c r="C2685" s="1114"/>
      <c r="D2685" s="1113" t="s">
        <v>5090</v>
      </c>
      <c r="E2685" s="1113" t="s">
        <v>12</v>
      </c>
      <c r="F2685" s="1106"/>
      <c r="G2685" s="1107"/>
      <c r="H2685" s="1115"/>
    </row>
    <row r="2686" spans="1:8" s="1116" customFormat="1" ht="15" x14ac:dyDescent="0.25">
      <c r="A2686" s="1114"/>
      <c r="B2686" s="1114"/>
      <c r="C2686" s="1113" t="s">
        <v>2684</v>
      </c>
      <c r="D2686" s="1113" t="s">
        <v>5091</v>
      </c>
      <c r="E2686" s="1113" t="s">
        <v>12</v>
      </c>
      <c r="F2686" s="1106"/>
      <c r="G2686" s="1107"/>
      <c r="H2686" s="1115"/>
    </row>
    <row r="2687" spans="1:8" s="1116" customFormat="1" ht="15" x14ac:dyDescent="0.25">
      <c r="A2687" s="1113"/>
      <c r="B2687" s="1113" t="s">
        <v>5092</v>
      </c>
      <c r="C2687" s="1113"/>
      <c r="D2687" s="1113" t="s">
        <v>5093</v>
      </c>
      <c r="E2687" s="1113" t="s">
        <v>12</v>
      </c>
      <c r="F2687" s="1106"/>
      <c r="G2687" s="1107"/>
      <c r="H2687" s="1115"/>
    </row>
    <row r="2688" spans="1:8" s="1116" customFormat="1" ht="15" x14ac:dyDescent="0.25">
      <c r="A2688" s="1113"/>
      <c r="B2688" s="1113"/>
      <c r="C2688" s="1133" t="s">
        <v>5094</v>
      </c>
      <c r="D2688" s="1133" t="s">
        <v>5095</v>
      </c>
      <c r="E2688" s="1133" t="s">
        <v>12</v>
      </c>
      <c r="F2688" s="1106"/>
      <c r="G2688" s="1107"/>
      <c r="H2688" s="1115"/>
    </row>
    <row r="2689" spans="1:8" s="1116" customFormat="1" ht="15" x14ac:dyDescent="0.25">
      <c r="A2689" s="1113"/>
      <c r="B2689" s="1113"/>
      <c r="C2689" s="1113"/>
      <c r="D2689" s="1113"/>
      <c r="E2689" s="1113"/>
      <c r="F2689" s="1106"/>
      <c r="G2689" s="1107"/>
      <c r="H2689" s="1115"/>
    </row>
    <row r="2690" spans="1:8" s="1116" customFormat="1" ht="15" x14ac:dyDescent="0.25">
      <c r="A2690" s="1113"/>
      <c r="B2690" s="1113"/>
      <c r="C2690" s="1113"/>
      <c r="D2690" s="1113"/>
      <c r="E2690" s="1113"/>
      <c r="F2690" s="1106"/>
      <c r="G2690" s="1107"/>
      <c r="H2690" s="1115"/>
    </row>
    <row r="2691" spans="1:8" s="1116" customFormat="1" ht="15" x14ac:dyDescent="0.25">
      <c r="A2691" s="1113"/>
      <c r="B2691" s="1113"/>
      <c r="C2691" s="1113"/>
      <c r="D2691" s="1113"/>
      <c r="E2691" s="1113"/>
      <c r="F2691" s="1106"/>
      <c r="G2691" s="1107"/>
      <c r="H2691" s="1115"/>
    </row>
    <row r="2692" spans="1:8" s="1116" customFormat="1" ht="15" x14ac:dyDescent="0.25">
      <c r="A2692" s="1113"/>
      <c r="B2692" s="1113"/>
      <c r="C2692" s="1113"/>
      <c r="D2692" s="1113"/>
      <c r="E2692" s="1113"/>
      <c r="F2692" s="1106"/>
      <c r="G2692" s="1107"/>
      <c r="H2692" s="1115"/>
    </row>
    <row r="2693" spans="1:8" s="1116" customFormat="1" ht="15" x14ac:dyDescent="0.25">
      <c r="A2693" s="1113"/>
      <c r="B2693" s="1113"/>
      <c r="C2693" s="1113"/>
      <c r="D2693" s="1113"/>
      <c r="E2693" s="1113"/>
      <c r="F2693" s="1106"/>
      <c r="G2693" s="1107"/>
      <c r="H2693" s="1115"/>
    </row>
    <row r="2694" spans="1:8" s="1116" customFormat="1" ht="15" x14ac:dyDescent="0.25">
      <c r="A2694" s="1113" t="s">
        <v>2670</v>
      </c>
      <c r="B2694" s="1113"/>
      <c r="C2694" s="1113"/>
      <c r="D2694" s="1098" t="s">
        <v>2642</v>
      </c>
      <c r="E2694" s="1114">
        <v>48</v>
      </c>
      <c r="F2694" s="1106"/>
      <c r="G2694" s="1107"/>
      <c r="H2694" s="1115"/>
    </row>
    <row r="2695" spans="1:8" s="1116" customFormat="1" ht="15" x14ac:dyDescent="0.25">
      <c r="A2695" s="1113" t="s">
        <v>2671</v>
      </c>
      <c r="B2695" s="1113"/>
      <c r="C2695" s="1113"/>
      <c r="D2695" s="1112" t="s">
        <v>4851</v>
      </c>
      <c r="E2695" s="1114"/>
      <c r="F2695" s="1106"/>
      <c r="G2695" s="1107"/>
      <c r="H2695" s="1115"/>
    </row>
    <row r="2696" spans="1:8" s="1116" customFormat="1" ht="15" x14ac:dyDescent="0.25">
      <c r="A2696" s="1112" t="s">
        <v>2672</v>
      </c>
      <c r="B2696" s="1112" t="s">
        <v>2673</v>
      </c>
      <c r="C2696" s="1112" t="s">
        <v>2674</v>
      </c>
      <c r="D2696" s="1104"/>
      <c r="E2696" s="1114"/>
      <c r="F2696" s="1106"/>
      <c r="G2696" s="1107"/>
      <c r="H2696" s="1115"/>
    </row>
    <row r="2697" spans="1:8" s="1116" customFormat="1" ht="15" x14ac:dyDescent="0.25">
      <c r="A2697" s="1113" t="s">
        <v>2675</v>
      </c>
      <c r="B2697" s="1113" t="s">
        <v>2676</v>
      </c>
      <c r="C2697" s="1113" t="s">
        <v>2675</v>
      </c>
      <c r="D2697" s="1113" t="s">
        <v>2649</v>
      </c>
      <c r="E2697" s="1113" t="s">
        <v>2677</v>
      </c>
      <c r="F2697" s="1106"/>
      <c r="G2697" s="1107"/>
      <c r="H2697" s="1115"/>
    </row>
    <row r="2698" spans="1:8" s="1116" customFormat="1" ht="15" x14ac:dyDescent="0.25">
      <c r="A2698" s="1114"/>
      <c r="B2698" s="1113" t="s">
        <v>5096</v>
      </c>
      <c r="C2698" s="1114"/>
      <c r="D2698" s="1113" t="s">
        <v>5097</v>
      </c>
      <c r="E2698" s="1113" t="s">
        <v>12</v>
      </c>
      <c r="F2698" s="1106"/>
      <c r="G2698" s="1107"/>
      <c r="H2698" s="1115"/>
    </row>
    <row r="2699" spans="1:8" s="1116" customFormat="1" ht="15" x14ac:dyDescent="0.25">
      <c r="A2699" s="1114"/>
      <c r="B2699" s="1114"/>
      <c r="C2699" s="1113" t="s">
        <v>5094</v>
      </c>
      <c r="D2699" s="1113" t="s">
        <v>5098</v>
      </c>
      <c r="E2699" s="1113" t="s">
        <v>12</v>
      </c>
      <c r="F2699" s="1106"/>
      <c r="G2699" s="1107"/>
      <c r="H2699" s="1115"/>
    </row>
    <row r="2700" spans="1:8" s="1116" customFormat="1" ht="15" x14ac:dyDescent="0.25">
      <c r="A2700" s="1114"/>
      <c r="B2700" s="1114"/>
      <c r="C2700" s="1113" t="s">
        <v>5099</v>
      </c>
      <c r="D2700" s="1113" t="s">
        <v>5100</v>
      </c>
      <c r="E2700" s="1113" t="s">
        <v>12</v>
      </c>
      <c r="F2700" s="1106"/>
      <c r="G2700" s="1107"/>
      <c r="H2700" s="1115"/>
    </row>
    <row r="2701" spans="1:8" s="1116" customFormat="1" ht="15" x14ac:dyDescent="0.25">
      <c r="A2701" s="1114"/>
      <c r="B2701" s="1114"/>
      <c r="C2701" s="1113" t="s">
        <v>5101</v>
      </c>
      <c r="D2701" s="1113" t="s">
        <v>5102</v>
      </c>
      <c r="E2701" s="1113" t="s">
        <v>12</v>
      </c>
      <c r="F2701" s="1106"/>
      <c r="G2701" s="1107"/>
      <c r="H2701" s="1115"/>
    </row>
    <row r="2702" spans="1:8" s="1116" customFormat="1" ht="15" x14ac:dyDescent="0.25">
      <c r="A2702" s="1114"/>
      <c r="B2702" s="1114"/>
      <c r="C2702" s="1113" t="s">
        <v>5103</v>
      </c>
      <c r="D2702" s="1113" t="s">
        <v>5104</v>
      </c>
      <c r="E2702" s="1113" t="s">
        <v>12</v>
      </c>
      <c r="F2702" s="1106"/>
      <c r="G2702" s="1107"/>
      <c r="H2702" s="1115"/>
    </row>
    <row r="2703" spans="1:8" s="1116" customFormat="1" ht="15" x14ac:dyDescent="0.25">
      <c r="A2703" s="1114"/>
      <c r="B2703" s="1114"/>
      <c r="C2703" s="1113" t="s">
        <v>5105</v>
      </c>
      <c r="D2703" s="1113" t="s">
        <v>5106</v>
      </c>
      <c r="E2703" s="1113" t="s">
        <v>12</v>
      </c>
      <c r="F2703" s="1106"/>
      <c r="G2703" s="1107"/>
      <c r="H2703" s="1115"/>
    </row>
    <row r="2704" spans="1:8" s="1116" customFormat="1" ht="15" x14ac:dyDescent="0.25">
      <c r="A2704" s="1114"/>
      <c r="B2704" s="1114"/>
      <c r="C2704" s="1113" t="s">
        <v>5107</v>
      </c>
      <c r="D2704" s="1113" t="s">
        <v>5108</v>
      </c>
      <c r="E2704" s="1113" t="s">
        <v>12</v>
      </c>
      <c r="F2704" s="1106"/>
      <c r="G2704" s="1107"/>
      <c r="H2704" s="1115"/>
    </row>
    <row r="2705" spans="1:8" s="1116" customFormat="1" ht="15" x14ac:dyDescent="0.25">
      <c r="A2705" s="1114"/>
      <c r="B2705" s="1114"/>
      <c r="C2705" s="1113" t="s">
        <v>5109</v>
      </c>
      <c r="D2705" s="1113" t="s">
        <v>5110</v>
      </c>
      <c r="E2705" s="1113" t="s">
        <v>12</v>
      </c>
      <c r="F2705" s="1106"/>
      <c r="G2705" s="1107"/>
      <c r="H2705" s="1115"/>
    </row>
    <row r="2706" spans="1:8" s="1116" customFormat="1" ht="15" x14ac:dyDescent="0.25">
      <c r="A2706" s="1114"/>
      <c r="B2706" s="1114"/>
      <c r="C2706" s="1113" t="s">
        <v>5111</v>
      </c>
      <c r="D2706" s="1113" t="s">
        <v>5112</v>
      </c>
      <c r="E2706" s="1113" t="s">
        <v>12</v>
      </c>
      <c r="F2706" s="1106"/>
      <c r="G2706" s="1107"/>
      <c r="H2706" s="1115"/>
    </row>
    <row r="2707" spans="1:8" s="1116" customFormat="1" ht="15" x14ac:dyDescent="0.25">
      <c r="A2707" s="1114"/>
      <c r="B2707" s="1114"/>
      <c r="C2707" s="1113" t="s">
        <v>4265</v>
      </c>
      <c r="D2707" s="1113" t="s">
        <v>5113</v>
      </c>
      <c r="E2707" s="1113" t="s">
        <v>12</v>
      </c>
      <c r="F2707" s="1106"/>
      <c r="G2707" s="1107"/>
      <c r="H2707" s="1115"/>
    </row>
    <row r="2708" spans="1:8" s="1116" customFormat="1" ht="15" x14ac:dyDescent="0.25">
      <c r="A2708" s="1114"/>
      <c r="B2708" s="1114"/>
      <c r="C2708" s="1113" t="s">
        <v>4270</v>
      </c>
      <c r="D2708" s="1113" t="s">
        <v>5114</v>
      </c>
      <c r="E2708" s="1113" t="s">
        <v>12</v>
      </c>
      <c r="F2708" s="1106"/>
      <c r="G2708" s="1107"/>
      <c r="H2708" s="1115"/>
    </row>
    <row r="2709" spans="1:8" s="1116" customFormat="1" ht="15" x14ac:dyDescent="0.25">
      <c r="A2709" s="1114"/>
      <c r="B2709" s="1114"/>
      <c r="C2709" s="1113" t="s">
        <v>4281</v>
      </c>
      <c r="D2709" s="1113" t="s">
        <v>5115</v>
      </c>
      <c r="E2709" s="1113" t="s">
        <v>12</v>
      </c>
      <c r="F2709" s="1106"/>
      <c r="G2709" s="1107"/>
      <c r="H2709" s="1115"/>
    </row>
    <row r="2710" spans="1:8" s="1116" customFormat="1" ht="15" x14ac:dyDescent="0.25">
      <c r="A2710" s="1114"/>
      <c r="B2710" s="1114"/>
      <c r="C2710" s="1113" t="s">
        <v>4338</v>
      </c>
      <c r="D2710" s="1113" t="s">
        <v>5116</v>
      </c>
      <c r="E2710" s="1113" t="s">
        <v>12</v>
      </c>
      <c r="F2710" s="1106"/>
      <c r="G2710" s="1107"/>
      <c r="H2710" s="1115"/>
    </row>
    <row r="2711" spans="1:8" s="1116" customFormat="1" ht="15" x14ac:dyDescent="0.25">
      <c r="A2711" s="1113"/>
      <c r="C2711" s="1113" t="s">
        <v>4368</v>
      </c>
      <c r="D2711" s="1113" t="s">
        <v>5117</v>
      </c>
      <c r="E2711" s="1113" t="s">
        <v>12</v>
      </c>
      <c r="F2711" s="1106"/>
      <c r="G2711" s="1107"/>
      <c r="H2711" s="1115"/>
    </row>
    <row r="2712" spans="1:8" s="1116" customFormat="1" ht="15" x14ac:dyDescent="0.25">
      <c r="A2712" s="1113"/>
      <c r="C2712" s="1113" t="s">
        <v>5118</v>
      </c>
      <c r="D2712" s="1113" t="s">
        <v>5119</v>
      </c>
      <c r="E2712" s="1113" t="s">
        <v>12</v>
      </c>
      <c r="F2712" s="1106"/>
      <c r="G2712" s="1107"/>
      <c r="H2712" s="1115"/>
    </row>
    <row r="2713" spans="1:8" s="1116" customFormat="1" ht="15" x14ac:dyDescent="0.25">
      <c r="A2713" s="1113"/>
      <c r="B2713" s="1113"/>
      <c r="C2713" s="1113"/>
      <c r="D2713" s="1113"/>
      <c r="E2713" s="1113"/>
      <c r="F2713" s="1106"/>
      <c r="G2713" s="1107"/>
      <c r="H2713" s="1115"/>
    </row>
    <row r="2714" spans="1:8" s="1116" customFormat="1" ht="15" x14ac:dyDescent="0.25">
      <c r="A2714" s="1113" t="s">
        <v>2686</v>
      </c>
      <c r="B2714" s="1113" t="s">
        <v>2687</v>
      </c>
      <c r="C2714" s="1113" t="s">
        <v>2686</v>
      </c>
      <c r="D2714" s="1113" t="s">
        <v>2688</v>
      </c>
      <c r="E2714" s="1113" t="s">
        <v>2689</v>
      </c>
      <c r="F2714" s="1106"/>
      <c r="G2714" s="1107"/>
      <c r="H2714" s="1115"/>
    </row>
    <row r="2715" spans="1:8" s="1109" customFormat="1" ht="14.25" x14ac:dyDescent="0.2">
      <c r="A2715" s="1112" t="s">
        <v>5048</v>
      </c>
      <c r="B2715" s="1112"/>
      <c r="C2715" s="1112"/>
      <c r="D2715" s="1112" t="s">
        <v>180</v>
      </c>
      <c r="E2715" s="1112" t="s">
        <v>12</v>
      </c>
      <c r="F2715" s="1106"/>
      <c r="G2715" s="1107"/>
      <c r="H2715" s="1108"/>
    </row>
    <row r="2716" spans="1:8" s="1116" customFormat="1" ht="15" x14ac:dyDescent="0.25">
      <c r="A2716" s="1113"/>
      <c r="B2716" s="1113" t="s">
        <v>5120</v>
      </c>
      <c r="C2716" s="1113"/>
      <c r="D2716" s="1113" t="s">
        <v>180</v>
      </c>
      <c r="E2716" s="1113" t="s">
        <v>12</v>
      </c>
      <c r="F2716" s="1106"/>
      <c r="G2716" s="1107"/>
      <c r="H2716" s="1115"/>
    </row>
    <row r="2717" spans="1:8" s="1116" customFormat="1" ht="15" x14ac:dyDescent="0.25">
      <c r="A2717" s="1113"/>
      <c r="B2717" s="1113"/>
      <c r="C2717" s="1113" t="s">
        <v>2684</v>
      </c>
      <c r="D2717" s="1113" t="s">
        <v>5121</v>
      </c>
      <c r="E2717" s="1113" t="s">
        <v>12</v>
      </c>
      <c r="F2717" s="1106"/>
      <c r="G2717" s="1107"/>
      <c r="H2717" s="1115"/>
    </row>
    <row r="2718" spans="1:8" s="1116" customFormat="1" ht="15" x14ac:dyDescent="0.25">
      <c r="A2718" s="1113"/>
      <c r="B2718" s="1113"/>
      <c r="C2718" s="1113"/>
      <c r="D2718" s="1113"/>
      <c r="E2718" s="1113"/>
      <c r="F2718" s="1106"/>
      <c r="G2718" s="1107"/>
      <c r="H2718" s="1115"/>
    </row>
    <row r="2719" spans="1:8" s="1116" customFormat="1" ht="15" x14ac:dyDescent="0.25">
      <c r="A2719" s="1113" t="s">
        <v>2686</v>
      </c>
      <c r="B2719" s="1113" t="s">
        <v>2687</v>
      </c>
      <c r="C2719" s="1113" t="s">
        <v>2686</v>
      </c>
      <c r="D2719" s="1113" t="s">
        <v>2688</v>
      </c>
      <c r="E2719" s="1113" t="s">
        <v>2689</v>
      </c>
      <c r="F2719" s="1106"/>
      <c r="G2719" s="1107"/>
      <c r="H2719" s="1115"/>
    </row>
    <row r="2720" spans="1:8" s="1109" customFormat="1" ht="14.25" x14ac:dyDescent="0.2">
      <c r="A2720" s="1112" t="s">
        <v>5122</v>
      </c>
      <c r="B2720" s="1112"/>
      <c r="C2720" s="1112"/>
      <c r="D2720" s="1112" t="s">
        <v>181</v>
      </c>
      <c r="E2720" s="1112" t="s">
        <v>12</v>
      </c>
      <c r="F2720" s="1106"/>
      <c r="G2720" s="1107"/>
      <c r="H2720" s="1108"/>
    </row>
    <row r="2721" spans="1:8" s="1116" customFormat="1" ht="15" x14ac:dyDescent="0.25">
      <c r="A2721" s="1113"/>
      <c r="B2721" s="1113" t="s">
        <v>5123</v>
      </c>
      <c r="C2721" s="1113"/>
      <c r="D2721" s="1113" t="s">
        <v>181</v>
      </c>
      <c r="E2721" s="1113" t="s">
        <v>12</v>
      </c>
      <c r="F2721" s="1106"/>
      <c r="G2721" s="1107"/>
      <c r="H2721" s="1115"/>
    </row>
    <row r="2722" spans="1:8" s="1116" customFormat="1" ht="15" x14ac:dyDescent="0.25">
      <c r="A2722" s="1113"/>
      <c r="B2722" s="1113"/>
      <c r="C2722" s="1113" t="s">
        <v>2684</v>
      </c>
      <c r="D2722" s="1113" t="s">
        <v>5124</v>
      </c>
      <c r="E2722" s="1113" t="s">
        <v>12</v>
      </c>
      <c r="F2722" s="1106"/>
      <c r="G2722" s="1107"/>
      <c r="H2722" s="1115"/>
    </row>
    <row r="2723" spans="1:8" s="1116" customFormat="1" ht="15" x14ac:dyDescent="0.25">
      <c r="A2723" s="1113"/>
      <c r="B2723" s="1113"/>
      <c r="C2723" s="1113" t="s">
        <v>2721</v>
      </c>
      <c r="D2723" s="1113" t="s">
        <v>5125</v>
      </c>
      <c r="E2723" s="1113" t="s">
        <v>12</v>
      </c>
      <c r="F2723" s="1106"/>
      <c r="G2723" s="1107"/>
      <c r="H2723" s="1115"/>
    </row>
    <row r="2724" spans="1:8" s="1116" customFormat="1" ht="15" x14ac:dyDescent="0.25">
      <c r="A2724" s="1113"/>
      <c r="B2724" s="1113"/>
      <c r="C2724" s="1113" t="s">
        <v>2712</v>
      </c>
      <c r="D2724" s="1113" t="s">
        <v>5126</v>
      </c>
      <c r="E2724" s="1113" t="s">
        <v>12</v>
      </c>
      <c r="F2724" s="1106"/>
      <c r="G2724" s="1107"/>
      <c r="H2724" s="1115"/>
    </row>
    <row r="2725" spans="1:8" s="1116" customFormat="1" ht="15" x14ac:dyDescent="0.25">
      <c r="A2725" s="1113"/>
      <c r="B2725" s="1113"/>
      <c r="C2725" s="1113" t="s">
        <v>2796</v>
      </c>
      <c r="D2725" s="1113" t="s">
        <v>5127</v>
      </c>
      <c r="E2725" s="1113" t="s">
        <v>12</v>
      </c>
      <c r="F2725" s="1106"/>
      <c r="G2725" s="1107"/>
      <c r="H2725" s="1115"/>
    </row>
    <row r="2726" spans="1:8" s="1160" customFormat="1" ht="15" x14ac:dyDescent="0.25">
      <c r="A2726" s="1113"/>
      <c r="B2726" s="1113"/>
      <c r="C2726" s="1113" t="s">
        <v>2831</v>
      </c>
      <c r="D2726" s="1113" t="s">
        <v>5128</v>
      </c>
      <c r="E2726" s="1113" t="s">
        <v>12</v>
      </c>
      <c r="F2726" s="1106"/>
      <c r="G2726" s="1107"/>
      <c r="H2726" s="1159"/>
    </row>
    <row r="2727" spans="1:8" s="1116" customFormat="1" ht="15" x14ac:dyDescent="0.25">
      <c r="A2727" s="1113"/>
      <c r="B2727" s="1113" t="s">
        <v>5129</v>
      </c>
      <c r="C2727" s="1114"/>
      <c r="D2727" s="1113" t="s">
        <v>5130</v>
      </c>
      <c r="E2727" s="1113" t="s">
        <v>12</v>
      </c>
      <c r="F2727" s="1106"/>
      <c r="G2727" s="1107"/>
      <c r="H2727" s="1115"/>
    </row>
    <row r="2728" spans="1:8" s="1116" customFormat="1" ht="15" x14ac:dyDescent="0.25">
      <c r="A2728" s="1113"/>
      <c r="B2728" s="1114"/>
      <c r="C2728" s="1113" t="s">
        <v>2721</v>
      </c>
      <c r="D2728" s="1113" t="s">
        <v>5131</v>
      </c>
      <c r="E2728" s="1113" t="s">
        <v>12</v>
      </c>
      <c r="F2728" s="1106"/>
      <c r="G2728" s="1107"/>
      <c r="H2728" s="1115"/>
    </row>
    <row r="2729" spans="1:8" s="1116" customFormat="1" ht="15" x14ac:dyDescent="0.25">
      <c r="A2729" s="1113"/>
      <c r="B2729" s="1114"/>
      <c r="C2729" s="1113" t="s">
        <v>2712</v>
      </c>
      <c r="D2729" s="1113" t="s">
        <v>5132</v>
      </c>
      <c r="E2729" s="1113" t="s">
        <v>12</v>
      </c>
      <c r="F2729" s="1106"/>
      <c r="G2729" s="1107"/>
      <c r="H2729" s="1115"/>
    </row>
    <row r="2730" spans="1:8" s="1116" customFormat="1" ht="15" x14ac:dyDescent="0.25">
      <c r="A2730" s="1113"/>
      <c r="B2730" s="1114"/>
      <c r="C2730" s="1113" t="s">
        <v>3176</v>
      </c>
      <c r="D2730" s="1113" t="s">
        <v>5133</v>
      </c>
      <c r="E2730" s="1113" t="s">
        <v>12</v>
      </c>
      <c r="F2730" s="1106"/>
      <c r="G2730" s="1107"/>
      <c r="H2730" s="1115"/>
    </row>
    <row r="2731" spans="1:8" s="1116" customFormat="1" ht="15" x14ac:dyDescent="0.25">
      <c r="A2731" s="1113"/>
      <c r="B2731" s="1114" t="s">
        <v>5134</v>
      </c>
      <c r="C2731" s="1113"/>
      <c r="D2731" s="1113" t="s">
        <v>5135</v>
      </c>
      <c r="E2731" s="1113" t="s">
        <v>12</v>
      </c>
      <c r="F2731" s="1106"/>
      <c r="G2731" s="1107"/>
      <c r="H2731" s="1115"/>
    </row>
    <row r="2732" spans="1:8" s="1116" customFormat="1" ht="15" x14ac:dyDescent="0.25">
      <c r="A2732" s="1113"/>
      <c r="B2732" s="1114"/>
      <c r="C2732" s="1113" t="s">
        <v>2962</v>
      </c>
      <c r="D2732" s="1113" t="s">
        <v>5135</v>
      </c>
      <c r="E2732" s="1113" t="s">
        <v>12</v>
      </c>
      <c r="F2732" s="1106"/>
      <c r="G2732" s="1107"/>
      <c r="H2732" s="1115"/>
    </row>
    <row r="2733" spans="1:8" s="1114" customFormat="1" ht="15" x14ac:dyDescent="0.25">
      <c r="A2733" s="1113"/>
      <c r="C2733" s="1113"/>
      <c r="D2733" s="1113"/>
      <c r="E2733" s="1113"/>
      <c r="F2733" s="1106"/>
      <c r="G2733" s="1107"/>
      <c r="H2733" s="1099"/>
    </row>
    <row r="2734" spans="1:8" s="1116" customFormat="1" ht="15" x14ac:dyDescent="0.25">
      <c r="A2734" s="1113" t="s">
        <v>2686</v>
      </c>
      <c r="B2734" s="1113" t="s">
        <v>2687</v>
      </c>
      <c r="C2734" s="1113" t="s">
        <v>2686</v>
      </c>
      <c r="D2734" s="1113" t="s">
        <v>2688</v>
      </c>
      <c r="E2734" s="1113" t="s">
        <v>2689</v>
      </c>
      <c r="F2734" s="1106"/>
      <c r="G2734" s="1107"/>
      <c r="H2734" s="1115"/>
    </row>
    <row r="2735" spans="1:8" s="1109" customFormat="1" ht="14.25" x14ac:dyDescent="0.2">
      <c r="A2735" s="1112" t="s">
        <v>5136</v>
      </c>
      <c r="B2735" s="1112"/>
      <c r="C2735" s="1112"/>
      <c r="D2735" s="1112" t="s">
        <v>182</v>
      </c>
      <c r="E2735" s="1112" t="s">
        <v>12</v>
      </c>
      <c r="F2735" s="1106"/>
      <c r="G2735" s="1107"/>
      <c r="H2735" s="1108"/>
    </row>
    <row r="2736" spans="1:8" s="1116" customFormat="1" ht="15" x14ac:dyDescent="0.25">
      <c r="A2736" s="1113"/>
      <c r="B2736" s="1113" t="s">
        <v>5137</v>
      </c>
      <c r="C2736" s="1114"/>
      <c r="D2736" s="1113" t="s">
        <v>182</v>
      </c>
      <c r="E2736" s="1113" t="s">
        <v>12</v>
      </c>
      <c r="F2736" s="1106"/>
      <c r="G2736" s="1107"/>
      <c r="H2736" s="1115"/>
    </row>
    <row r="2737" spans="1:8" s="1116" customFormat="1" ht="15" x14ac:dyDescent="0.25">
      <c r="A2737" s="1113"/>
      <c r="B2737" s="1113"/>
      <c r="C2737" s="1113" t="s">
        <v>2684</v>
      </c>
      <c r="D2737" s="1113" t="s">
        <v>5138</v>
      </c>
      <c r="E2737" s="1113" t="s">
        <v>12</v>
      </c>
      <c r="F2737" s="1106"/>
      <c r="G2737" s="1107"/>
      <c r="H2737" s="1115"/>
    </row>
    <row r="2739" spans="1:8" s="1116" customFormat="1" ht="15.75" thickBot="1" x14ac:dyDescent="0.3">
      <c r="A2739" s="1113" t="s">
        <v>2686</v>
      </c>
      <c r="B2739" s="1113" t="s">
        <v>2687</v>
      </c>
      <c r="C2739" s="1113" t="s">
        <v>2686</v>
      </c>
      <c r="D2739" s="1113" t="s">
        <v>2688</v>
      </c>
      <c r="E2739" s="1113" t="s">
        <v>2689</v>
      </c>
      <c r="F2739" s="1106"/>
      <c r="G2739" s="1107"/>
      <c r="H2739" s="1115"/>
    </row>
    <row r="2740" spans="1:8" s="1116" customFormat="1" ht="16.5" thickBot="1" x14ac:dyDescent="0.3">
      <c r="A2740" s="1117" t="s">
        <v>5139</v>
      </c>
      <c r="B2740" s="1118"/>
      <c r="C2740" s="1118" t="s">
        <v>5140</v>
      </c>
      <c r="D2740" s="1125"/>
      <c r="E2740" s="1126"/>
      <c r="F2740" s="1120"/>
      <c r="G2740" s="1121"/>
      <c r="H2740" s="1115"/>
    </row>
    <row r="2741" spans="1:8" s="1116" customFormat="1" ht="15" x14ac:dyDescent="0.25">
      <c r="A2741" s="1113"/>
      <c r="B2741" s="1113"/>
      <c r="C2741" s="1113"/>
      <c r="D2741" s="1113"/>
      <c r="E2741" s="1113"/>
      <c r="F2741" s="1106"/>
      <c r="G2741" s="1107"/>
      <c r="H2741" s="1115"/>
    </row>
    <row r="2742" spans="1:8" s="1109" customFormat="1" ht="14.25" x14ac:dyDescent="0.2">
      <c r="A2742" s="1112" t="s">
        <v>2962</v>
      </c>
      <c r="B2742" s="1104"/>
      <c r="C2742" s="1104"/>
      <c r="D2742" s="1112" t="s">
        <v>183</v>
      </c>
      <c r="E2742" s="1112" t="s">
        <v>12</v>
      </c>
      <c r="F2742" s="1106"/>
      <c r="G2742" s="1107"/>
      <c r="H2742" s="1108"/>
    </row>
    <row r="2743" spans="1:8" s="1116" customFormat="1" ht="15" x14ac:dyDescent="0.25">
      <c r="A2743" s="1114"/>
      <c r="B2743" s="1113" t="s">
        <v>5141</v>
      </c>
      <c r="C2743" s="1114"/>
      <c r="D2743" s="1113" t="s">
        <v>5142</v>
      </c>
      <c r="E2743" s="1113" t="s">
        <v>12</v>
      </c>
      <c r="F2743" s="1106"/>
      <c r="G2743" s="1107"/>
      <c r="H2743" s="1115"/>
    </row>
    <row r="2744" spans="1:8" s="1116" customFormat="1" ht="15" x14ac:dyDescent="0.25">
      <c r="A2744" s="1114"/>
      <c r="B2744" s="1114"/>
      <c r="C2744" s="1113" t="s">
        <v>2684</v>
      </c>
      <c r="D2744" s="1113" t="s">
        <v>5143</v>
      </c>
      <c r="E2744" s="1113" t="s">
        <v>12</v>
      </c>
      <c r="F2744" s="1106"/>
      <c r="G2744" s="1107"/>
      <c r="H2744" s="1115"/>
    </row>
    <row r="2745" spans="1:8" s="1116" customFormat="1" ht="15" x14ac:dyDescent="0.25">
      <c r="A2745" s="1114"/>
      <c r="B2745" s="1114"/>
      <c r="C2745" s="1113"/>
      <c r="D2745" s="1113"/>
      <c r="E2745" s="1113"/>
      <c r="F2745" s="1106"/>
      <c r="G2745" s="1107"/>
      <c r="H2745" s="1115"/>
    </row>
    <row r="2746" spans="1:8" s="1116" customFormat="1" ht="15" x14ac:dyDescent="0.25">
      <c r="A2746" s="1114"/>
      <c r="B2746" s="1114"/>
      <c r="C2746" s="1113"/>
      <c r="D2746" s="1113"/>
      <c r="E2746" s="1113"/>
      <c r="F2746" s="1106"/>
      <c r="G2746" s="1107"/>
      <c r="H2746" s="1115"/>
    </row>
    <row r="2747" spans="1:8" s="1116" customFormat="1" ht="15" x14ac:dyDescent="0.25">
      <c r="A2747" s="1114"/>
      <c r="B2747" s="1114"/>
      <c r="C2747" s="1113"/>
      <c r="D2747" s="1113"/>
      <c r="E2747" s="1113"/>
      <c r="F2747" s="1106"/>
      <c r="G2747" s="1107"/>
      <c r="H2747" s="1115"/>
    </row>
    <row r="2748" spans="1:8" s="1116" customFormat="1" ht="15" x14ac:dyDescent="0.25">
      <c r="A2748" s="1113" t="s">
        <v>2670</v>
      </c>
      <c r="B2748" s="1113"/>
      <c r="C2748" s="1113"/>
      <c r="D2748" s="1098" t="s">
        <v>2642</v>
      </c>
      <c r="E2748" s="1114">
        <v>49</v>
      </c>
      <c r="F2748" s="1106"/>
      <c r="G2748" s="1107"/>
      <c r="H2748" s="1115"/>
    </row>
    <row r="2749" spans="1:8" s="1116" customFormat="1" ht="15" x14ac:dyDescent="0.25">
      <c r="A2749" s="1113" t="s">
        <v>2671</v>
      </c>
      <c r="B2749" s="1113"/>
      <c r="C2749" s="1113"/>
      <c r="D2749" s="1112" t="s">
        <v>4851</v>
      </c>
      <c r="E2749" s="1114"/>
      <c r="F2749" s="1106"/>
      <c r="G2749" s="1107"/>
      <c r="H2749" s="1115"/>
    </row>
    <row r="2750" spans="1:8" s="1116" customFormat="1" ht="15" x14ac:dyDescent="0.25">
      <c r="A2750" s="1112" t="s">
        <v>2672</v>
      </c>
      <c r="B2750" s="1112" t="s">
        <v>2673</v>
      </c>
      <c r="C2750" s="1112" t="s">
        <v>2674</v>
      </c>
      <c r="D2750" s="1104"/>
      <c r="E2750" s="1114"/>
      <c r="F2750" s="1106"/>
      <c r="G2750" s="1107"/>
      <c r="H2750" s="1115"/>
    </row>
    <row r="2751" spans="1:8" s="1116" customFormat="1" ht="15" x14ac:dyDescent="0.25">
      <c r="A2751" s="1113" t="s">
        <v>2675</v>
      </c>
      <c r="B2751" s="1113" t="s">
        <v>2676</v>
      </c>
      <c r="C2751" s="1113" t="s">
        <v>2675</v>
      </c>
      <c r="D2751" s="1113" t="s">
        <v>2649</v>
      </c>
      <c r="E2751" s="1113" t="s">
        <v>2677</v>
      </c>
      <c r="F2751" s="1106"/>
      <c r="G2751" s="1107"/>
      <c r="H2751" s="1115"/>
    </row>
    <row r="2752" spans="1:8" s="1116" customFormat="1" ht="15" x14ac:dyDescent="0.25">
      <c r="A2752" s="1114"/>
      <c r="B2752" s="1113" t="s">
        <v>5144</v>
      </c>
      <c r="C2752" s="1114"/>
      <c r="D2752" s="1113" t="s">
        <v>5145</v>
      </c>
      <c r="E2752" s="1113" t="s">
        <v>12</v>
      </c>
      <c r="F2752" s="1106"/>
      <c r="G2752" s="1107"/>
      <c r="H2752" s="1115"/>
    </row>
    <row r="2753" spans="1:8" s="1116" customFormat="1" ht="15" x14ac:dyDescent="0.25">
      <c r="A2753" s="1114"/>
      <c r="B2753" s="1114"/>
      <c r="C2753" s="1113" t="s">
        <v>2716</v>
      </c>
      <c r="D2753" s="1113" t="s">
        <v>5146</v>
      </c>
      <c r="E2753" s="1113" t="s">
        <v>12</v>
      </c>
      <c r="F2753" s="1106"/>
      <c r="G2753" s="1107"/>
      <c r="H2753" s="1115"/>
    </row>
    <row r="2754" spans="1:8" s="1116" customFormat="1" ht="15" x14ac:dyDescent="0.25">
      <c r="A2754" s="1114"/>
      <c r="B2754" s="1114"/>
      <c r="C2754" s="1113" t="s">
        <v>2747</v>
      </c>
      <c r="D2754" s="1113" t="s">
        <v>5147</v>
      </c>
      <c r="E2754" s="1113" t="s">
        <v>12</v>
      </c>
      <c r="F2754" s="1106"/>
      <c r="G2754" s="1107"/>
      <c r="H2754" s="1115"/>
    </row>
    <row r="2755" spans="1:8" s="1116" customFormat="1" ht="15" x14ac:dyDescent="0.25">
      <c r="A2755" s="1114"/>
      <c r="B2755" s="1114"/>
      <c r="C2755" s="1113" t="s">
        <v>2914</v>
      </c>
      <c r="D2755" s="1113" t="s">
        <v>5148</v>
      </c>
      <c r="E2755" s="1113" t="s">
        <v>12</v>
      </c>
      <c r="F2755" s="1106"/>
      <c r="G2755" s="1107"/>
      <c r="H2755" s="1115"/>
    </row>
    <row r="2756" spans="1:8" s="1116" customFormat="1" ht="15" x14ac:dyDescent="0.25">
      <c r="A2756" s="1114"/>
      <c r="B2756" s="1114"/>
      <c r="C2756" s="1113" t="s">
        <v>2916</v>
      </c>
      <c r="D2756" s="1113" t="s">
        <v>5149</v>
      </c>
      <c r="E2756" s="1113" t="s">
        <v>12</v>
      </c>
      <c r="F2756" s="1106"/>
      <c r="G2756" s="1107"/>
      <c r="H2756" s="1115"/>
    </row>
    <row r="2757" spans="1:8" s="1116" customFormat="1" ht="15" x14ac:dyDescent="0.25">
      <c r="A2757" s="1114"/>
      <c r="B2757" s="1114"/>
      <c r="C2757" s="1113" t="s">
        <v>2768</v>
      </c>
      <c r="D2757" s="1113" t="s">
        <v>5150</v>
      </c>
      <c r="E2757" s="1113" t="s">
        <v>12</v>
      </c>
      <c r="F2757" s="1106"/>
      <c r="G2757" s="1107"/>
      <c r="H2757" s="1115"/>
    </row>
    <row r="2758" spans="1:8" s="1116" customFormat="1" ht="15" x14ac:dyDescent="0.25">
      <c r="A2758" s="1114"/>
      <c r="B2758" s="1114"/>
      <c r="C2758" s="1113" t="s">
        <v>3745</v>
      </c>
      <c r="D2758" s="1113" t="s">
        <v>5151</v>
      </c>
      <c r="E2758" s="1113" t="s">
        <v>12</v>
      </c>
      <c r="F2758" s="1106"/>
      <c r="G2758" s="1107"/>
      <c r="H2758" s="1115"/>
    </row>
    <row r="2759" spans="1:8" s="1116" customFormat="1" ht="15" x14ac:dyDescent="0.25">
      <c r="A2759" s="1114"/>
      <c r="B2759" s="1114"/>
      <c r="C2759" s="1113" t="s">
        <v>2918</v>
      </c>
      <c r="D2759" s="1113" t="s">
        <v>5152</v>
      </c>
      <c r="E2759" s="1113" t="s">
        <v>12</v>
      </c>
      <c r="F2759" s="1106"/>
      <c r="G2759" s="1107"/>
      <c r="H2759" s="1115"/>
    </row>
    <row r="2760" spans="1:8" s="1116" customFormat="1" ht="15" x14ac:dyDescent="0.25">
      <c r="A2760" s="1114"/>
      <c r="B2760" s="1114"/>
      <c r="C2760" s="1113" t="s">
        <v>2772</v>
      </c>
      <c r="D2760" s="1113" t="s">
        <v>5153</v>
      </c>
      <c r="E2760" s="1113" t="s">
        <v>12</v>
      </c>
      <c r="F2760" s="1106"/>
      <c r="G2760" s="1107"/>
      <c r="H2760" s="1115"/>
    </row>
    <row r="2761" spans="1:8" s="1116" customFormat="1" ht="15" x14ac:dyDescent="0.25">
      <c r="A2761" s="1114"/>
      <c r="B2761" s="1114"/>
      <c r="C2761" s="1113" t="s">
        <v>2789</v>
      </c>
      <c r="D2761" s="1113" t="s">
        <v>5154</v>
      </c>
      <c r="E2761" s="1113" t="s">
        <v>12</v>
      </c>
      <c r="F2761" s="1106"/>
      <c r="G2761" s="1107"/>
      <c r="H2761" s="1115"/>
    </row>
    <row r="2762" spans="1:8" s="1116" customFormat="1" ht="15" x14ac:dyDescent="0.25">
      <c r="A2762" s="1114"/>
      <c r="B2762" s="1114"/>
      <c r="C2762" s="1113" t="s">
        <v>3190</v>
      </c>
      <c r="D2762" s="1113" t="s">
        <v>5155</v>
      </c>
      <c r="E2762" s="1113" t="s">
        <v>12</v>
      </c>
      <c r="F2762" s="1106"/>
      <c r="G2762" s="1107"/>
      <c r="H2762" s="1115"/>
    </row>
    <row r="2763" spans="1:8" s="1116" customFormat="1" ht="15" x14ac:dyDescent="0.25">
      <c r="A2763" s="1114"/>
      <c r="B2763" s="1114"/>
      <c r="C2763" s="1113" t="s">
        <v>2796</v>
      </c>
      <c r="D2763" s="1113" t="s">
        <v>5156</v>
      </c>
      <c r="E2763" s="1113" t="s">
        <v>12</v>
      </c>
      <c r="F2763" s="1106"/>
      <c r="G2763" s="1107"/>
      <c r="H2763" s="1115"/>
    </row>
    <row r="2764" spans="1:8" s="1116" customFormat="1" ht="15" x14ac:dyDescent="0.25">
      <c r="A2764" s="1114"/>
      <c r="B2764" s="1114"/>
      <c r="C2764" s="1113" t="s">
        <v>2831</v>
      </c>
      <c r="D2764" s="1113" t="s">
        <v>5157</v>
      </c>
      <c r="E2764" s="1113" t="s">
        <v>12</v>
      </c>
      <c r="F2764" s="1106"/>
      <c r="G2764" s="1107"/>
      <c r="H2764" s="1115"/>
    </row>
    <row r="2765" spans="1:8" s="1116" customFormat="1" ht="15" x14ac:dyDescent="0.25">
      <c r="A2765" s="1114"/>
      <c r="B2765" s="1114"/>
      <c r="C2765" s="1113" t="s">
        <v>5158</v>
      </c>
      <c r="D2765" s="1113" t="s">
        <v>5159</v>
      </c>
      <c r="E2765" s="1113" t="s">
        <v>12</v>
      </c>
      <c r="F2765" s="1106"/>
      <c r="G2765" s="1107"/>
      <c r="H2765" s="1115"/>
    </row>
    <row r="2766" spans="1:8" s="1116" customFormat="1" ht="15" x14ac:dyDescent="0.25">
      <c r="A2766" s="1114"/>
      <c r="B2766" s="1114"/>
      <c r="C2766" s="1113" t="s">
        <v>3192</v>
      </c>
      <c r="D2766" s="1113" t="s">
        <v>5160</v>
      </c>
      <c r="E2766" s="1113" t="s">
        <v>12</v>
      </c>
      <c r="F2766" s="1106"/>
      <c r="G2766" s="1107"/>
      <c r="H2766" s="1115"/>
    </row>
    <row r="2767" spans="1:8" s="1116" customFormat="1" ht="15" x14ac:dyDescent="0.25">
      <c r="A2767" s="1114"/>
      <c r="B2767" s="1113" t="s">
        <v>5161</v>
      </c>
      <c r="C2767" s="1114"/>
      <c r="D2767" s="1113" t="s">
        <v>5162</v>
      </c>
      <c r="E2767" s="1113" t="s">
        <v>12</v>
      </c>
      <c r="F2767" s="1106"/>
      <c r="G2767" s="1107"/>
      <c r="H2767" s="1115"/>
    </row>
    <row r="2768" spans="1:8" s="1116" customFormat="1" ht="15" x14ac:dyDescent="0.25">
      <c r="A2768" s="1114"/>
      <c r="B2768" s="1114"/>
      <c r="C2768" s="1113" t="s">
        <v>2684</v>
      </c>
      <c r="D2768" s="1113" t="s">
        <v>5163</v>
      </c>
      <c r="E2768" s="1113" t="s">
        <v>12</v>
      </c>
      <c r="F2768" s="1106"/>
      <c r="G2768" s="1107"/>
      <c r="H2768" s="1115"/>
    </row>
    <row r="2769" spans="1:8" s="1116" customFormat="1" ht="15" x14ac:dyDescent="0.25">
      <c r="A2769" s="1114"/>
      <c r="B2769" s="1114"/>
      <c r="C2769" s="1113" t="s">
        <v>3176</v>
      </c>
      <c r="D2769" s="1113" t="s">
        <v>5164</v>
      </c>
      <c r="E2769" s="1113" t="s">
        <v>12</v>
      </c>
      <c r="F2769" s="1106"/>
      <c r="G2769" s="1107"/>
      <c r="H2769" s="1115"/>
    </row>
    <row r="2770" spans="1:8" s="1116" customFormat="1" ht="15" x14ac:dyDescent="0.25">
      <c r="A2770" s="1114"/>
      <c r="B2770" s="1113" t="s">
        <v>5165</v>
      </c>
      <c r="C2770" s="1114"/>
      <c r="D2770" s="1113" t="s">
        <v>5166</v>
      </c>
      <c r="E2770" s="1113" t="s">
        <v>12</v>
      </c>
      <c r="F2770" s="1106"/>
      <c r="G2770" s="1107"/>
      <c r="H2770" s="1115"/>
    </row>
    <row r="2771" spans="1:8" s="1116" customFormat="1" ht="15" x14ac:dyDescent="0.25">
      <c r="A2771" s="1114"/>
      <c r="B2771" s="1114"/>
      <c r="C2771" s="1113" t="s">
        <v>4967</v>
      </c>
      <c r="D2771" s="1113" t="s">
        <v>5167</v>
      </c>
      <c r="E2771" s="1113" t="s">
        <v>12</v>
      </c>
      <c r="F2771" s="1106"/>
      <c r="G2771" s="1107"/>
      <c r="H2771" s="1115"/>
    </row>
    <row r="2772" spans="1:8" s="1116" customFormat="1" ht="15" x14ac:dyDescent="0.25">
      <c r="A2772" s="1114"/>
      <c r="B2772" s="1114"/>
      <c r="C2772" s="1113"/>
      <c r="D2772" s="1113"/>
      <c r="E2772" s="1113"/>
      <c r="F2772" s="1106"/>
      <c r="G2772" s="1107"/>
      <c r="H2772" s="1115"/>
    </row>
    <row r="2773" spans="1:8" s="1116" customFormat="1" ht="15" x14ac:dyDescent="0.25">
      <c r="A2773" s="1113" t="s">
        <v>2686</v>
      </c>
      <c r="B2773" s="1113" t="s">
        <v>2687</v>
      </c>
      <c r="C2773" s="1113" t="s">
        <v>2686</v>
      </c>
      <c r="D2773" s="1113" t="s">
        <v>2688</v>
      </c>
      <c r="E2773" s="1113" t="s">
        <v>2689</v>
      </c>
      <c r="F2773" s="1106"/>
      <c r="G2773" s="1107"/>
      <c r="H2773" s="1115"/>
    </row>
    <row r="2774" spans="1:8" s="1109" customFormat="1" ht="14.25" x14ac:dyDescent="0.2">
      <c r="A2774" s="1112" t="s">
        <v>3885</v>
      </c>
      <c r="B2774" s="1104"/>
      <c r="C2774" s="1104"/>
      <c r="D2774" s="1112" t="s">
        <v>184</v>
      </c>
      <c r="E2774" s="1112" t="s">
        <v>12</v>
      </c>
      <c r="F2774" s="1106"/>
      <c r="G2774" s="1107"/>
      <c r="H2774" s="1108"/>
    </row>
    <row r="2775" spans="1:8" s="1116" customFormat="1" ht="15" x14ac:dyDescent="0.25">
      <c r="A2775" s="1114"/>
      <c r="B2775" s="1113" t="s">
        <v>5168</v>
      </c>
      <c r="C2775" s="1114"/>
      <c r="D2775" s="1113" t="s">
        <v>5169</v>
      </c>
      <c r="E2775" s="1113" t="s">
        <v>12</v>
      </c>
      <c r="F2775" s="1106"/>
      <c r="G2775" s="1107"/>
      <c r="H2775" s="1115"/>
    </row>
    <row r="2776" spans="1:8" s="1116" customFormat="1" ht="15" x14ac:dyDescent="0.25">
      <c r="A2776" s="1114"/>
      <c r="B2776" s="1114"/>
      <c r="C2776" s="1113" t="s">
        <v>2684</v>
      </c>
      <c r="D2776" s="1113" t="s">
        <v>5170</v>
      </c>
      <c r="E2776" s="1113" t="s">
        <v>12</v>
      </c>
      <c r="F2776" s="1106"/>
      <c r="G2776" s="1107"/>
      <c r="H2776" s="1115"/>
    </row>
    <row r="2777" spans="1:8" s="1116" customFormat="1" ht="15" x14ac:dyDescent="0.25">
      <c r="A2777" s="1114"/>
      <c r="B2777" s="1113" t="s">
        <v>5171</v>
      </c>
      <c r="C2777" s="1114"/>
      <c r="D2777" s="1113" t="s">
        <v>5172</v>
      </c>
      <c r="E2777" s="1113" t="s">
        <v>12</v>
      </c>
      <c r="F2777" s="1106"/>
      <c r="G2777" s="1107"/>
      <c r="H2777" s="1115"/>
    </row>
    <row r="2778" spans="1:8" s="1116" customFormat="1" ht="15" x14ac:dyDescent="0.25">
      <c r="A2778" s="1114"/>
      <c r="B2778" s="1114"/>
      <c r="C2778" s="1113" t="s">
        <v>2684</v>
      </c>
      <c r="D2778" s="1113" t="s">
        <v>5173</v>
      </c>
      <c r="E2778" s="1113" t="s">
        <v>12</v>
      </c>
      <c r="F2778" s="1106"/>
      <c r="G2778" s="1107"/>
      <c r="H2778" s="1115"/>
    </row>
    <row r="2779" spans="1:8" s="1116" customFormat="1" ht="15" x14ac:dyDescent="0.25">
      <c r="A2779" s="1114"/>
      <c r="B2779" s="1114"/>
      <c r="C2779" s="1113" t="s">
        <v>2721</v>
      </c>
      <c r="D2779" s="1113" t="s">
        <v>5174</v>
      </c>
      <c r="E2779" s="1113" t="s">
        <v>12</v>
      </c>
      <c r="F2779" s="1106"/>
      <c r="G2779" s="1107"/>
      <c r="H2779" s="1115"/>
    </row>
    <row r="2780" spans="1:8" s="1116" customFormat="1" ht="15" x14ac:dyDescent="0.25">
      <c r="A2780" s="1114"/>
      <c r="B2780" s="1113" t="s">
        <v>5175</v>
      </c>
      <c r="C2780" s="1114"/>
      <c r="D2780" s="1113" t="s">
        <v>5176</v>
      </c>
      <c r="E2780" s="1113" t="s">
        <v>12</v>
      </c>
      <c r="F2780" s="1106"/>
      <c r="G2780" s="1107"/>
      <c r="H2780" s="1115"/>
    </row>
    <row r="2781" spans="1:8" s="1116" customFormat="1" ht="15" x14ac:dyDescent="0.25">
      <c r="A2781" s="1114"/>
      <c r="B2781" s="1114"/>
      <c r="C2781" s="1113" t="s">
        <v>2721</v>
      </c>
      <c r="D2781" s="1113" t="s">
        <v>5177</v>
      </c>
      <c r="E2781" s="1113" t="s">
        <v>12</v>
      </c>
      <c r="F2781" s="1106"/>
      <c r="G2781" s="1107"/>
      <c r="H2781" s="1115"/>
    </row>
    <row r="2782" spans="1:8" s="1116" customFormat="1" ht="15" x14ac:dyDescent="0.25">
      <c r="A2782" s="1114"/>
      <c r="B2782" s="1114"/>
      <c r="C2782" s="1113"/>
      <c r="D2782" s="1113"/>
      <c r="E2782" s="1113"/>
      <c r="F2782" s="1106"/>
      <c r="G2782" s="1107"/>
      <c r="H2782" s="1115"/>
    </row>
    <row r="2783" spans="1:8" s="1116" customFormat="1" ht="15" x14ac:dyDescent="0.25">
      <c r="A2783" s="1113" t="s">
        <v>2686</v>
      </c>
      <c r="B2783" s="1113" t="s">
        <v>2687</v>
      </c>
      <c r="C2783" s="1113" t="s">
        <v>2686</v>
      </c>
      <c r="D2783" s="1113" t="s">
        <v>2688</v>
      </c>
      <c r="E2783" s="1113" t="s">
        <v>2689</v>
      </c>
      <c r="F2783" s="1106"/>
      <c r="G2783" s="1107"/>
      <c r="H2783" s="1115"/>
    </row>
    <row r="2784" spans="1:8" s="1116" customFormat="1" ht="15" x14ac:dyDescent="0.25">
      <c r="A2784" s="1114"/>
      <c r="B2784" s="1113" t="s">
        <v>5178</v>
      </c>
      <c r="C2784" s="1114"/>
      <c r="D2784" s="1113" t="s">
        <v>5179</v>
      </c>
      <c r="E2784" s="1113" t="s">
        <v>12</v>
      </c>
      <c r="F2784" s="1106"/>
      <c r="G2784" s="1107"/>
      <c r="H2784" s="1115"/>
    </row>
    <row r="2785" spans="1:8" s="1116" customFormat="1" ht="15" x14ac:dyDescent="0.25">
      <c r="A2785" s="1114"/>
      <c r="B2785" s="1114"/>
      <c r="C2785" s="1113" t="s">
        <v>2684</v>
      </c>
      <c r="D2785" s="1113" t="s">
        <v>5180</v>
      </c>
      <c r="E2785" s="1113" t="s">
        <v>12</v>
      </c>
      <c r="F2785" s="1106"/>
      <c r="G2785" s="1107"/>
      <c r="H2785" s="1115"/>
    </row>
    <row r="2786" spans="1:8" s="1116" customFormat="1" ht="15" x14ac:dyDescent="0.25">
      <c r="A2786" s="1114"/>
      <c r="B2786" s="1114"/>
      <c r="C2786" s="1113" t="s">
        <v>2721</v>
      </c>
      <c r="D2786" s="1113" t="s">
        <v>5181</v>
      </c>
      <c r="E2786" s="1113" t="s">
        <v>12</v>
      </c>
      <c r="F2786" s="1106"/>
      <c r="G2786" s="1107"/>
      <c r="H2786" s="1115"/>
    </row>
    <row r="2787" spans="1:8" s="1116" customFormat="1" ht="15" x14ac:dyDescent="0.25">
      <c r="A2787" s="1114"/>
      <c r="B2787" s="1113" t="s">
        <v>5182</v>
      </c>
      <c r="C2787" s="1114"/>
      <c r="D2787" s="1113" t="s">
        <v>5183</v>
      </c>
      <c r="E2787" s="1113" t="s">
        <v>12</v>
      </c>
      <c r="F2787" s="1106"/>
      <c r="G2787" s="1107"/>
      <c r="H2787" s="1115"/>
    </row>
    <row r="2788" spans="1:8" s="1116" customFormat="1" ht="15" x14ac:dyDescent="0.25">
      <c r="A2788" s="1114"/>
      <c r="B2788" s="1114"/>
      <c r="C2788" s="1113" t="s">
        <v>2684</v>
      </c>
      <c r="D2788" s="1113" t="s">
        <v>5184</v>
      </c>
      <c r="E2788" s="1113" t="s">
        <v>12</v>
      </c>
      <c r="F2788" s="1106"/>
      <c r="G2788" s="1107"/>
      <c r="H2788" s="1115"/>
    </row>
    <row r="2789" spans="1:8" s="1116" customFormat="1" ht="15" x14ac:dyDescent="0.25">
      <c r="A2789" s="1114"/>
      <c r="B2789" s="1113" t="s">
        <v>5185</v>
      </c>
      <c r="C2789" s="1114"/>
      <c r="D2789" s="1113" t="s">
        <v>5186</v>
      </c>
      <c r="E2789" s="1113" t="s">
        <v>12</v>
      </c>
      <c r="F2789" s="1106"/>
      <c r="G2789" s="1107"/>
      <c r="H2789" s="1115"/>
    </row>
    <row r="2790" spans="1:8" s="1116" customFormat="1" ht="15" x14ac:dyDescent="0.25">
      <c r="A2790" s="1114"/>
      <c r="B2790" s="1114"/>
      <c r="C2790" s="1113" t="s">
        <v>4854</v>
      </c>
      <c r="D2790" s="1113" t="s">
        <v>5187</v>
      </c>
      <c r="E2790" s="1113" t="s">
        <v>12</v>
      </c>
      <c r="F2790" s="1106"/>
      <c r="G2790" s="1107"/>
      <c r="H2790" s="1115"/>
    </row>
    <row r="2791" spans="1:8" s="1116" customFormat="1" ht="15" x14ac:dyDescent="0.25">
      <c r="A2791" s="1114"/>
      <c r="B2791" s="1114"/>
      <c r="C2791" s="1114"/>
      <c r="D2791" s="1114"/>
      <c r="E2791" s="1114"/>
      <c r="F2791" s="1106"/>
      <c r="G2791" s="1107"/>
      <c r="H2791" s="1115"/>
    </row>
    <row r="2792" spans="1:8" s="1116" customFormat="1" ht="15" x14ac:dyDescent="0.25">
      <c r="A2792" s="1113" t="s">
        <v>2686</v>
      </c>
      <c r="B2792" s="1113" t="s">
        <v>2687</v>
      </c>
      <c r="C2792" s="1113" t="s">
        <v>2686</v>
      </c>
      <c r="D2792" s="1113" t="s">
        <v>2688</v>
      </c>
      <c r="E2792" s="1113" t="s">
        <v>2689</v>
      </c>
      <c r="F2792" s="1106"/>
      <c r="G2792" s="1107"/>
      <c r="H2792" s="1115"/>
    </row>
    <row r="2793" spans="1:8" s="1109" customFormat="1" ht="14.25" x14ac:dyDescent="0.2">
      <c r="A2793" s="1112" t="s">
        <v>5188</v>
      </c>
      <c r="B2793" s="1104"/>
      <c r="C2793" s="1104"/>
      <c r="D2793" s="1112" t="s">
        <v>185</v>
      </c>
      <c r="E2793" s="1112" t="s">
        <v>12</v>
      </c>
      <c r="F2793" s="1106"/>
      <c r="G2793" s="1107"/>
      <c r="H2793" s="1108"/>
    </row>
    <row r="2794" spans="1:8" s="1116" customFormat="1" ht="15" x14ac:dyDescent="0.25">
      <c r="A2794" s="1114"/>
      <c r="B2794" s="1113" t="s">
        <v>5189</v>
      </c>
      <c r="C2794" s="1114"/>
      <c r="D2794" s="1113" t="s">
        <v>5190</v>
      </c>
      <c r="E2794" s="1113" t="s">
        <v>12</v>
      </c>
      <c r="F2794" s="1106"/>
      <c r="G2794" s="1107"/>
      <c r="H2794" s="1115"/>
    </row>
    <row r="2795" spans="1:8" s="1116" customFormat="1" ht="15" x14ac:dyDescent="0.25">
      <c r="A2795" s="1114"/>
      <c r="B2795" s="1114"/>
      <c r="C2795" s="1113" t="s">
        <v>2721</v>
      </c>
      <c r="D2795" s="1113" t="s">
        <v>5191</v>
      </c>
      <c r="E2795" s="1113" t="s">
        <v>12</v>
      </c>
      <c r="F2795" s="1106"/>
      <c r="G2795" s="1107"/>
      <c r="H2795" s="1115"/>
    </row>
    <row r="2796" spans="1:8" s="1116" customFormat="1" ht="15" x14ac:dyDescent="0.25">
      <c r="A2796" s="1114"/>
      <c r="B2796" s="1114"/>
      <c r="C2796" s="1113" t="s">
        <v>2712</v>
      </c>
      <c r="D2796" s="1113" t="s">
        <v>5192</v>
      </c>
      <c r="E2796" s="1113" t="s">
        <v>12</v>
      </c>
      <c r="F2796" s="1106"/>
      <c r="G2796" s="1107"/>
      <c r="H2796" s="1115"/>
    </row>
    <row r="2797" spans="1:8" s="1116" customFormat="1" ht="15" x14ac:dyDescent="0.25">
      <c r="A2797" s="1114"/>
      <c r="B2797" s="1114"/>
      <c r="C2797" s="1114"/>
      <c r="D2797" s="1114"/>
      <c r="E2797" s="1114"/>
      <c r="F2797" s="1106"/>
      <c r="G2797" s="1107"/>
      <c r="H2797" s="1115"/>
    </row>
    <row r="2798" spans="1:8" s="1116" customFormat="1" ht="15" x14ac:dyDescent="0.25">
      <c r="A2798" s="1113" t="s">
        <v>2686</v>
      </c>
      <c r="B2798" s="1113" t="s">
        <v>2687</v>
      </c>
      <c r="C2798" s="1113" t="s">
        <v>2686</v>
      </c>
      <c r="D2798" s="1113" t="s">
        <v>2688</v>
      </c>
      <c r="E2798" s="1113" t="s">
        <v>2689</v>
      </c>
      <c r="F2798" s="1106"/>
      <c r="G2798" s="1107"/>
      <c r="H2798" s="1115"/>
    </row>
    <row r="2799" spans="1:8" s="1109" customFormat="1" ht="14.25" x14ac:dyDescent="0.2">
      <c r="A2799" s="1112" t="s">
        <v>5193</v>
      </c>
      <c r="B2799" s="1104"/>
      <c r="C2799" s="1104"/>
      <c r="D2799" s="1112" t="s">
        <v>186</v>
      </c>
      <c r="E2799" s="1112" t="s">
        <v>12</v>
      </c>
      <c r="F2799" s="1106"/>
      <c r="G2799" s="1107"/>
      <c r="H2799" s="1108"/>
    </row>
    <row r="2800" spans="1:8" s="1116" customFormat="1" ht="15" x14ac:dyDescent="0.25">
      <c r="A2800" s="1114"/>
      <c r="B2800" s="1113" t="s">
        <v>5194</v>
      </c>
      <c r="C2800" s="1114"/>
      <c r="D2800" s="1113" t="s">
        <v>186</v>
      </c>
      <c r="E2800" s="1113" t="s">
        <v>12</v>
      </c>
      <c r="F2800" s="1106"/>
      <c r="G2800" s="1107"/>
      <c r="H2800" s="1115"/>
    </row>
    <row r="2801" spans="1:8" s="1116" customFormat="1" ht="15" x14ac:dyDescent="0.25">
      <c r="A2801" s="1114"/>
      <c r="B2801" s="1114"/>
      <c r="C2801" s="1113" t="s">
        <v>2684</v>
      </c>
      <c r="D2801" s="1113" t="s">
        <v>5195</v>
      </c>
      <c r="E2801" s="1113" t="s">
        <v>12</v>
      </c>
      <c r="F2801" s="1106"/>
      <c r="G2801" s="1107"/>
      <c r="H2801" s="1115"/>
    </row>
    <row r="2802" spans="1:8" s="1116" customFormat="1" ht="15" x14ac:dyDescent="0.25">
      <c r="A2802" s="1114"/>
      <c r="B2802" s="1114"/>
      <c r="C2802" s="1113"/>
      <c r="D2802" s="1113"/>
      <c r="E2802" s="1113"/>
      <c r="F2802" s="1106"/>
      <c r="G2802" s="1107"/>
      <c r="H2802" s="1115"/>
    </row>
    <row r="2803" spans="1:8" s="1116" customFormat="1" ht="15" x14ac:dyDescent="0.25">
      <c r="A2803" s="1113" t="s">
        <v>2686</v>
      </c>
      <c r="B2803" s="1113" t="s">
        <v>2687</v>
      </c>
      <c r="C2803" s="1113" t="s">
        <v>2686</v>
      </c>
      <c r="D2803" s="1113" t="s">
        <v>2688</v>
      </c>
      <c r="E2803" s="1113" t="s">
        <v>2689</v>
      </c>
      <c r="F2803" s="1106"/>
      <c r="G2803" s="1107"/>
      <c r="H2803" s="1115"/>
    </row>
    <row r="2804" spans="1:8" s="1109" customFormat="1" ht="14.25" x14ac:dyDescent="0.2">
      <c r="A2804" s="1112" t="s">
        <v>5196</v>
      </c>
      <c r="B2804" s="1104"/>
      <c r="C2804" s="1104"/>
      <c r="D2804" s="1112" t="s">
        <v>187</v>
      </c>
      <c r="E2804" s="1112" t="s">
        <v>12</v>
      </c>
      <c r="F2804" s="1106"/>
      <c r="G2804" s="1107"/>
      <c r="H2804" s="1108"/>
    </row>
    <row r="2805" spans="1:8" s="1116" customFormat="1" ht="15" x14ac:dyDescent="0.25">
      <c r="A2805" s="1114"/>
      <c r="B2805" s="1113" t="s">
        <v>5197</v>
      </c>
      <c r="C2805" s="1114"/>
      <c r="D2805" s="1113" t="s">
        <v>5198</v>
      </c>
      <c r="E2805" s="1113" t="s">
        <v>12</v>
      </c>
      <c r="F2805" s="1106"/>
      <c r="G2805" s="1107"/>
      <c r="H2805" s="1115"/>
    </row>
    <row r="2806" spans="1:8" s="1116" customFormat="1" ht="15" x14ac:dyDescent="0.25">
      <c r="A2806" s="1114"/>
      <c r="B2806" s="1114"/>
      <c r="C2806" s="1113" t="s">
        <v>2684</v>
      </c>
      <c r="D2806" s="1113" t="s">
        <v>5199</v>
      </c>
      <c r="E2806" s="1113" t="s">
        <v>12</v>
      </c>
      <c r="F2806" s="1106"/>
      <c r="G2806" s="1107"/>
      <c r="H2806" s="1115"/>
    </row>
    <row r="2807" spans="1:8" s="1116" customFormat="1" ht="15" x14ac:dyDescent="0.25">
      <c r="A2807" s="1114"/>
      <c r="B2807" s="1114"/>
      <c r="C2807" s="1113"/>
      <c r="D2807" s="1113"/>
      <c r="E2807" s="1113"/>
      <c r="F2807" s="1106"/>
      <c r="G2807" s="1107"/>
      <c r="H2807" s="1115"/>
    </row>
    <row r="2808" spans="1:8" s="1116" customFormat="1" ht="15" x14ac:dyDescent="0.25">
      <c r="A2808" s="1114"/>
      <c r="B2808" s="1114"/>
      <c r="C2808" s="1113"/>
      <c r="D2808" s="1113"/>
      <c r="E2808" s="1113"/>
      <c r="F2808" s="1106"/>
      <c r="G2808" s="1107"/>
      <c r="H2808" s="1115"/>
    </row>
    <row r="2809" spans="1:8" s="1116" customFormat="1" ht="15" x14ac:dyDescent="0.25">
      <c r="A2809" s="1114"/>
      <c r="B2809" s="1114"/>
      <c r="C2809" s="1113"/>
      <c r="D2809" s="1113"/>
      <c r="E2809" s="1113"/>
      <c r="F2809" s="1106"/>
      <c r="G2809" s="1107"/>
      <c r="H2809" s="1115"/>
    </row>
    <row r="2810" spans="1:8" s="1116" customFormat="1" ht="15" x14ac:dyDescent="0.25">
      <c r="A2810" s="1113" t="s">
        <v>2670</v>
      </c>
      <c r="B2810" s="1113"/>
      <c r="C2810" s="1113"/>
      <c r="D2810" s="1098" t="s">
        <v>2642</v>
      </c>
      <c r="E2810" s="1114">
        <v>50</v>
      </c>
      <c r="F2810" s="1106"/>
      <c r="G2810" s="1107"/>
      <c r="H2810" s="1115"/>
    </row>
    <row r="2811" spans="1:8" s="1116" customFormat="1" ht="15" x14ac:dyDescent="0.25">
      <c r="A2811" s="1113" t="s">
        <v>2671</v>
      </c>
      <c r="B2811" s="1113"/>
      <c r="C2811" s="1113"/>
      <c r="D2811" s="1112" t="s">
        <v>4851</v>
      </c>
      <c r="E2811" s="1114"/>
      <c r="F2811" s="1106"/>
      <c r="G2811" s="1107"/>
      <c r="H2811" s="1115"/>
    </row>
    <row r="2812" spans="1:8" s="1116" customFormat="1" ht="15" x14ac:dyDescent="0.25">
      <c r="A2812" s="1112" t="s">
        <v>2672</v>
      </c>
      <c r="B2812" s="1112" t="s">
        <v>2673</v>
      </c>
      <c r="C2812" s="1112" t="s">
        <v>2674</v>
      </c>
      <c r="D2812" s="1104"/>
      <c r="E2812" s="1114"/>
      <c r="F2812" s="1106"/>
      <c r="G2812" s="1107"/>
      <c r="H2812" s="1115"/>
    </row>
    <row r="2813" spans="1:8" s="1116" customFormat="1" ht="15" x14ac:dyDescent="0.25">
      <c r="A2813" s="1113" t="s">
        <v>2675</v>
      </c>
      <c r="B2813" s="1113" t="s">
        <v>2676</v>
      </c>
      <c r="C2813" s="1113" t="s">
        <v>2675</v>
      </c>
      <c r="D2813" s="1113" t="s">
        <v>2649</v>
      </c>
      <c r="E2813" s="1113" t="s">
        <v>2677</v>
      </c>
      <c r="F2813" s="1106"/>
      <c r="G2813" s="1107"/>
      <c r="H2813" s="1115"/>
    </row>
    <row r="2814" spans="1:8" s="1116" customFormat="1" ht="15" x14ac:dyDescent="0.25">
      <c r="A2814" s="1114"/>
      <c r="B2814" s="1113" t="s">
        <v>5200</v>
      </c>
      <c r="C2814" s="1114"/>
      <c r="D2814" s="1113" t="s">
        <v>5201</v>
      </c>
      <c r="E2814" s="1113" t="s">
        <v>12</v>
      </c>
      <c r="F2814" s="1106"/>
      <c r="G2814" s="1107"/>
      <c r="H2814" s="1115"/>
    </row>
    <row r="2815" spans="1:8" s="1116" customFormat="1" ht="15" x14ac:dyDescent="0.25">
      <c r="A2815" s="1114"/>
      <c r="B2815" s="1114"/>
      <c r="C2815" s="1113" t="s">
        <v>2684</v>
      </c>
      <c r="D2815" s="1113" t="s">
        <v>5202</v>
      </c>
      <c r="E2815" s="1113" t="s">
        <v>12</v>
      </c>
      <c r="F2815" s="1106"/>
      <c r="G2815" s="1107"/>
      <c r="H2815" s="1115"/>
    </row>
    <row r="2816" spans="1:8" s="1116" customFormat="1" ht="15" x14ac:dyDescent="0.25">
      <c r="A2816" s="1114"/>
      <c r="B2816" s="1113" t="s">
        <v>5203</v>
      </c>
      <c r="C2816" s="1114"/>
      <c r="D2816" s="1113" t="s">
        <v>5204</v>
      </c>
      <c r="E2816" s="1113" t="s">
        <v>12</v>
      </c>
      <c r="F2816" s="1106"/>
      <c r="G2816" s="1107"/>
      <c r="H2816" s="1115"/>
    </row>
    <row r="2817" spans="1:8" s="1116" customFormat="1" ht="15" x14ac:dyDescent="0.25">
      <c r="A2817" s="1114"/>
      <c r="B2817" s="1114"/>
      <c r="C2817" s="1113" t="s">
        <v>2721</v>
      </c>
      <c r="D2817" s="1113" t="s">
        <v>5205</v>
      </c>
      <c r="E2817" s="1113" t="s">
        <v>12</v>
      </c>
      <c r="F2817" s="1106"/>
      <c r="G2817" s="1107"/>
      <c r="H2817" s="1115"/>
    </row>
    <row r="2818" spans="1:8" s="1116" customFormat="1" ht="15" x14ac:dyDescent="0.25">
      <c r="A2818" s="1114"/>
      <c r="B2818" s="1114"/>
      <c r="C2818" s="1113" t="s">
        <v>2712</v>
      </c>
      <c r="D2818" s="1113" t="s">
        <v>5206</v>
      </c>
      <c r="E2818" s="1113" t="s">
        <v>12</v>
      </c>
      <c r="F2818" s="1106"/>
      <c r="G2818" s="1107"/>
      <c r="H2818" s="1115"/>
    </row>
    <row r="2819" spans="1:8" s="1116" customFormat="1" ht="15" x14ac:dyDescent="0.25">
      <c r="A2819" s="1114"/>
      <c r="B2819" s="1114"/>
      <c r="C2819" s="1113" t="s">
        <v>3176</v>
      </c>
      <c r="D2819" s="1113" t="s">
        <v>5207</v>
      </c>
      <c r="E2819" s="1113" t="s">
        <v>12</v>
      </c>
      <c r="F2819" s="1106"/>
      <c r="G2819" s="1107"/>
      <c r="H2819" s="1115"/>
    </row>
    <row r="2820" spans="1:8" s="1116" customFormat="1" ht="15" x14ac:dyDescent="0.25">
      <c r="A2820" s="1114"/>
      <c r="B2820" s="1113" t="s">
        <v>5208</v>
      </c>
      <c r="C2820" s="1114"/>
      <c r="D2820" s="1113" t="s">
        <v>5209</v>
      </c>
      <c r="E2820" s="1113" t="s">
        <v>12</v>
      </c>
      <c r="F2820" s="1106"/>
      <c r="G2820" s="1107"/>
      <c r="H2820" s="1115"/>
    </row>
    <row r="2821" spans="1:8" s="1116" customFormat="1" ht="15" x14ac:dyDescent="0.25">
      <c r="A2821" s="1114"/>
      <c r="B2821" s="1114"/>
      <c r="C2821" s="1113" t="s">
        <v>2721</v>
      </c>
      <c r="D2821" s="1113" t="s">
        <v>5210</v>
      </c>
      <c r="E2821" s="1113" t="s">
        <v>12</v>
      </c>
      <c r="F2821" s="1106"/>
      <c r="G2821" s="1107"/>
      <c r="H2821" s="1115"/>
    </row>
    <row r="2822" spans="1:8" s="1116" customFormat="1" ht="15" x14ac:dyDescent="0.25">
      <c r="A2822" s="1114"/>
      <c r="B2822" s="1114"/>
      <c r="C2822" s="1113" t="s">
        <v>2712</v>
      </c>
      <c r="D2822" s="1113" t="s">
        <v>5211</v>
      </c>
      <c r="E2822" s="1113" t="s">
        <v>12</v>
      </c>
      <c r="F2822" s="1106"/>
      <c r="G2822" s="1107"/>
      <c r="H2822" s="1115"/>
    </row>
    <row r="2823" spans="1:8" s="1116" customFormat="1" ht="15" x14ac:dyDescent="0.25">
      <c r="A2823" s="1114"/>
      <c r="B2823" s="1114"/>
      <c r="C2823" s="1113" t="s">
        <v>3176</v>
      </c>
      <c r="D2823" s="1113" t="s">
        <v>5212</v>
      </c>
      <c r="E2823" s="1113" t="s">
        <v>12</v>
      </c>
      <c r="F2823" s="1106"/>
      <c r="G2823" s="1107"/>
      <c r="H2823" s="1115"/>
    </row>
    <row r="2824" spans="1:8" s="1116" customFormat="1" ht="15" x14ac:dyDescent="0.25">
      <c r="A2824" s="1114"/>
      <c r="B2824" s="1114"/>
      <c r="C2824" s="1113" t="s">
        <v>3234</v>
      </c>
      <c r="D2824" s="1113" t="s">
        <v>5213</v>
      </c>
      <c r="E2824" s="1113" t="s">
        <v>12</v>
      </c>
      <c r="F2824" s="1106"/>
      <c r="G2824" s="1107"/>
      <c r="H2824" s="1115"/>
    </row>
    <row r="2825" spans="1:8" s="1116" customFormat="1" ht="15" x14ac:dyDescent="0.25">
      <c r="A2825" s="1114"/>
      <c r="B2825" s="1114"/>
      <c r="C2825" s="1113" t="s">
        <v>3178</v>
      </c>
      <c r="D2825" s="1113" t="s">
        <v>5214</v>
      </c>
      <c r="E2825" s="1113" t="s">
        <v>12</v>
      </c>
      <c r="F2825" s="1106"/>
      <c r="G2825" s="1107"/>
      <c r="H2825" s="1115"/>
    </row>
    <row r="2826" spans="1:8" s="1116" customFormat="1" ht="15" x14ac:dyDescent="0.25">
      <c r="A2826" s="1114"/>
      <c r="B2826" s="1114"/>
      <c r="C2826" s="1113" t="s">
        <v>3186</v>
      </c>
      <c r="D2826" s="1113" t="s">
        <v>5215</v>
      </c>
      <c r="E2826" s="1113" t="s">
        <v>12</v>
      </c>
      <c r="F2826" s="1106"/>
      <c r="G2826" s="1107"/>
      <c r="H2826" s="1115"/>
    </row>
    <row r="2827" spans="1:8" s="1116" customFormat="1" ht="15" x14ac:dyDescent="0.25">
      <c r="A2827" s="1114"/>
      <c r="B2827" s="1113" t="s">
        <v>5216</v>
      </c>
      <c r="C2827" s="1114"/>
      <c r="D2827" s="1113" t="s">
        <v>5217</v>
      </c>
      <c r="E2827" s="1113" t="s">
        <v>12</v>
      </c>
      <c r="F2827" s="1106"/>
      <c r="G2827" s="1107"/>
      <c r="H2827" s="1115"/>
    </row>
    <row r="2828" spans="1:8" s="1116" customFormat="1" ht="15" x14ac:dyDescent="0.25">
      <c r="A2828" s="1114"/>
      <c r="B2828" s="1114"/>
      <c r="C2828" s="1113" t="s">
        <v>2721</v>
      </c>
      <c r="D2828" s="1113" t="s">
        <v>5218</v>
      </c>
      <c r="E2828" s="1113" t="s">
        <v>12</v>
      </c>
      <c r="F2828" s="1106"/>
      <c r="G2828" s="1107"/>
      <c r="H2828" s="1115"/>
    </row>
    <row r="2829" spans="1:8" s="1116" customFormat="1" ht="15" x14ac:dyDescent="0.25">
      <c r="A2829" s="1114"/>
      <c r="B2829" s="1113" t="s">
        <v>5219</v>
      </c>
      <c r="C2829" s="1114"/>
      <c r="D2829" s="1113" t="s">
        <v>5220</v>
      </c>
      <c r="E2829" s="1113" t="s">
        <v>12</v>
      </c>
      <c r="F2829" s="1106"/>
      <c r="G2829" s="1107"/>
      <c r="H2829" s="1115"/>
    </row>
    <row r="2830" spans="1:8" s="1116" customFormat="1" ht="15" x14ac:dyDescent="0.25">
      <c r="A2830" s="1114"/>
      <c r="B2830" s="1114"/>
      <c r="C2830" s="1113" t="s">
        <v>2721</v>
      </c>
      <c r="D2830" s="1113" t="s">
        <v>5221</v>
      </c>
      <c r="E2830" s="1113" t="s">
        <v>12</v>
      </c>
      <c r="F2830" s="1106"/>
      <c r="G2830" s="1107"/>
      <c r="H2830" s="1115"/>
    </row>
    <row r="2831" spans="1:8" s="1116" customFormat="1" ht="15" x14ac:dyDescent="0.25">
      <c r="A2831" s="1114"/>
      <c r="B2831" s="1114"/>
      <c r="C2831" s="1113" t="s">
        <v>2712</v>
      </c>
      <c r="D2831" s="1113" t="s">
        <v>5222</v>
      </c>
      <c r="E2831" s="1113" t="s">
        <v>12</v>
      </c>
      <c r="F2831" s="1106"/>
      <c r="G2831" s="1107"/>
      <c r="H2831" s="1115"/>
    </row>
    <row r="2832" spans="1:8" s="1116" customFormat="1" ht="15" x14ac:dyDescent="0.25">
      <c r="A2832" s="1114"/>
      <c r="B2832" s="1114"/>
      <c r="C2832" s="1113" t="s">
        <v>3176</v>
      </c>
      <c r="D2832" s="1113" t="s">
        <v>5223</v>
      </c>
      <c r="E2832" s="1113" t="s">
        <v>12</v>
      </c>
      <c r="F2832" s="1106"/>
      <c r="G2832" s="1107"/>
      <c r="H2832" s="1115"/>
    </row>
    <row r="2833" spans="1:8" s="1116" customFormat="1" ht="15" x14ac:dyDescent="0.25">
      <c r="A2833" s="1114"/>
      <c r="B2833" s="1114"/>
      <c r="C2833" s="1113" t="s">
        <v>3234</v>
      </c>
      <c r="D2833" s="1113" t="s">
        <v>5224</v>
      </c>
      <c r="E2833" s="1113" t="s">
        <v>12</v>
      </c>
      <c r="F2833" s="1106"/>
      <c r="G2833" s="1107"/>
      <c r="H2833" s="1115"/>
    </row>
    <row r="2834" spans="1:8" s="1116" customFormat="1" ht="15" x14ac:dyDescent="0.25">
      <c r="A2834" s="1114"/>
      <c r="B2834" s="1114"/>
      <c r="C2834" s="1113" t="s">
        <v>3178</v>
      </c>
      <c r="D2834" s="1113" t="s">
        <v>5225</v>
      </c>
      <c r="E2834" s="1113" t="s">
        <v>12</v>
      </c>
      <c r="F2834" s="1106"/>
      <c r="G2834" s="1107"/>
      <c r="H2834" s="1115"/>
    </row>
    <row r="2835" spans="1:8" s="1116" customFormat="1" ht="15" x14ac:dyDescent="0.25">
      <c r="A2835" s="1114"/>
      <c r="B2835" s="1114"/>
      <c r="C2835" s="1113" t="s">
        <v>3186</v>
      </c>
      <c r="D2835" s="1113" t="s">
        <v>5226</v>
      </c>
      <c r="E2835" s="1113" t="s">
        <v>12</v>
      </c>
      <c r="F2835" s="1106"/>
      <c r="G2835" s="1107"/>
      <c r="H2835" s="1115"/>
    </row>
    <row r="2836" spans="1:8" s="1163" customFormat="1" ht="15" x14ac:dyDescent="0.25">
      <c r="A2836" s="1114"/>
      <c r="B2836" s="1114"/>
      <c r="C2836" s="1113" t="s">
        <v>3980</v>
      </c>
      <c r="D2836" s="1113" t="s">
        <v>5227</v>
      </c>
      <c r="E2836" s="1113" t="s">
        <v>12</v>
      </c>
      <c r="F2836" s="1106"/>
      <c r="G2836" s="1161"/>
      <c r="H2836" s="1162"/>
    </row>
    <row r="2837" spans="1:8" s="1116" customFormat="1" ht="15" x14ac:dyDescent="0.25">
      <c r="A2837" s="1114"/>
      <c r="B2837" s="1114"/>
      <c r="C2837" s="1113" t="s">
        <v>2907</v>
      </c>
      <c r="D2837" s="1113" t="s">
        <v>5228</v>
      </c>
      <c r="E2837" s="1113" t="s">
        <v>12</v>
      </c>
      <c r="F2837" s="1106"/>
      <c r="G2837" s="1107"/>
      <c r="H2837" s="1115"/>
    </row>
    <row r="2838" spans="1:8" s="1116" customFormat="1" ht="15" x14ac:dyDescent="0.25">
      <c r="A2838" s="1114"/>
      <c r="B2838" s="1113" t="s">
        <v>5229</v>
      </c>
      <c r="C2838" s="1114"/>
      <c r="D2838" s="1113" t="s">
        <v>5230</v>
      </c>
      <c r="E2838" s="1113" t="s">
        <v>12</v>
      </c>
      <c r="F2838" s="1106"/>
      <c r="G2838" s="1107"/>
      <c r="H2838" s="1115"/>
    </row>
    <row r="2839" spans="1:8" s="1116" customFormat="1" ht="15" x14ac:dyDescent="0.25">
      <c r="A2839" s="1114"/>
      <c r="B2839" s="1113"/>
      <c r="C2839" s="1113" t="s">
        <v>2712</v>
      </c>
      <c r="D2839" s="1113" t="s">
        <v>5231</v>
      </c>
      <c r="E2839" s="1113" t="s">
        <v>12</v>
      </c>
      <c r="F2839" s="1106"/>
      <c r="G2839" s="1107"/>
      <c r="H2839" s="1115"/>
    </row>
    <row r="2840" spans="1:8" s="1116" customFormat="1" ht="15" x14ac:dyDescent="0.25">
      <c r="A2840" s="1114"/>
      <c r="B2840" s="1114"/>
      <c r="C2840" s="1113" t="s">
        <v>2680</v>
      </c>
      <c r="D2840" s="1113" t="s">
        <v>5232</v>
      </c>
      <c r="E2840" s="1113" t="s">
        <v>12</v>
      </c>
      <c r="F2840" s="1106"/>
      <c r="G2840" s="1107"/>
      <c r="H2840" s="1115"/>
    </row>
    <row r="2841" spans="1:8" s="1116" customFormat="1" ht="15" x14ac:dyDescent="0.25">
      <c r="A2841" s="1114"/>
      <c r="B2841" s="1114"/>
      <c r="C2841" s="1113" t="s">
        <v>3875</v>
      </c>
      <c r="D2841" s="1113" t="s">
        <v>5233</v>
      </c>
      <c r="E2841" s="1113" t="s">
        <v>12</v>
      </c>
      <c r="F2841" s="1106"/>
      <c r="G2841" s="1107"/>
      <c r="H2841" s="1115"/>
    </row>
    <row r="2842" spans="1:8" s="1116" customFormat="1" ht="15" x14ac:dyDescent="0.25">
      <c r="A2842" s="1114"/>
      <c r="B2842" s="1113" t="s">
        <v>5234</v>
      </c>
      <c r="C2842" s="1114"/>
      <c r="D2842" s="1113" t="s">
        <v>5235</v>
      </c>
      <c r="E2842" s="1113" t="s">
        <v>12</v>
      </c>
      <c r="F2842" s="1106"/>
      <c r="G2842" s="1107"/>
      <c r="H2842" s="1115"/>
    </row>
    <row r="2843" spans="1:8" s="1116" customFormat="1" ht="15" x14ac:dyDescent="0.25">
      <c r="A2843" s="1114"/>
      <c r="B2843" s="1114"/>
      <c r="C2843" s="1113" t="s">
        <v>3980</v>
      </c>
      <c r="D2843" s="1113" t="s">
        <v>5236</v>
      </c>
      <c r="E2843" s="1113" t="s">
        <v>12</v>
      </c>
      <c r="F2843" s="1106"/>
      <c r="G2843" s="1107"/>
      <c r="H2843" s="1115"/>
    </row>
    <row r="2844" spans="1:8" s="1116" customFormat="1" ht="15" x14ac:dyDescent="0.25">
      <c r="A2844" s="1114"/>
      <c r="B2844" s="1114"/>
      <c r="C2844" s="1113" t="s">
        <v>3733</v>
      </c>
      <c r="D2844" s="1113" t="s">
        <v>5237</v>
      </c>
      <c r="E2844" s="1113" t="s">
        <v>12</v>
      </c>
      <c r="F2844" s="1106"/>
      <c r="G2844" s="1107"/>
      <c r="H2844" s="1115"/>
    </row>
    <row r="2845" spans="1:8" s="1116" customFormat="1" ht="15" x14ac:dyDescent="0.25">
      <c r="A2845" s="1114"/>
      <c r="B2845" s="1114"/>
      <c r="C2845" s="1113" t="s">
        <v>2903</v>
      </c>
      <c r="D2845" s="1113" t="s">
        <v>5238</v>
      </c>
      <c r="E2845" s="1113" t="s">
        <v>12</v>
      </c>
      <c r="F2845" s="1106"/>
      <c r="G2845" s="1107"/>
      <c r="H2845" s="1115"/>
    </row>
    <row r="2846" spans="1:8" s="1116" customFormat="1" ht="15" x14ac:dyDescent="0.25">
      <c r="A2846" s="1114"/>
      <c r="B2846" s="1114"/>
      <c r="C2846" s="1113" t="s">
        <v>2905</v>
      </c>
      <c r="D2846" s="1113" t="s">
        <v>5239</v>
      </c>
      <c r="E2846" s="1113" t="s">
        <v>12</v>
      </c>
      <c r="F2846" s="1106"/>
      <c r="G2846" s="1107"/>
      <c r="H2846" s="1115"/>
    </row>
    <row r="2847" spans="1:8" s="1116" customFormat="1" ht="15" x14ac:dyDescent="0.25">
      <c r="A2847" s="1114"/>
      <c r="B2847" s="1114"/>
      <c r="C2847" s="1113" t="s">
        <v>2907</v>
      </c>
      <c r="D2847" s="1113" t="s">
        <v>5240</v>
      </c>
      <c r="E2847" s="1113" t="s">
        <v>12</v>
      </c>
      <c r="F2847" s="1106"/>
      <c r="G2847" s="1107"/>
      <c r="H2847" s="1115"/>
    </row>
    <row r="2848" spans="1:8" s="1116" customFormat="1" ht="15" x14ac:dyDescent="0.25">
      <c r="A2848" s="1114"/>
      <c r="B2848" s="1114"/>
      <c r="C2848" s="1113" t="s">
        <v>2680</v>
      </c>
      <c r="D2848" s="1113" t="s">
        <v>5241</v>
      </c>
      <c r="E2848" s="1113" t="s">
        <v>12</v>
      </c>
      <c r="F2848" s="1106"/>
      <c r="G2848" s="1107"/>
      <c r="H2848" s="1115"/>
    </row>
    <row r="2849" spans="1:256" s="1116" customFormat="1" ht="15" x14ac:dyDescent="0.25">
      <c r="A2849" s="1114"/>
      <c r="B2849" s="1114"/>
      <c r="C2849" s="1113" t="s">
        <v>2690</v>
      </c>
      <c r="D2849" s="1113" t="s">
        <v>5242</v>
      </c>
      <c r="E2849" s="1113" t="s">
        <v>12</v>
      </c>
      <c r="F2849" s="1106"/>
      <c r="G2849" s="1107"/>
      <c r="H2849" s="1115"/>
    </row>
    <row r="2850" spans="1:256" s="1116" customFormat="1" ht="15" x14ac:dyDescent="0.25">
      <c r="A2850" s="1114"/>
      <c r="B2850" s="1114"/>
      <c r="C2850" s="1113" t="s">
        <v>2694</v>
      </c>
      <c r="D2850" s="1113" t="s">
        <v>5243</v>
      </c>
      <c r="E2850" s="1113" t="s">
        <v>12</v>
      </c>
      <c r="F2850" s="1106"/>
      <c r="G2850" s="1107"/>
      <c r="H2850" s="1115"/>
    </row>
    <row r="2851" spans="1:256" s="1116" customFormat="1" ht="15" x14ac:dyDescent="0.25">
      <c r="A2851" s="1114"/>
      <c r="B2851" s="1114"/>
      <c r="C2851" s="1113" t="s">
        <v>2703</v>
      </c>
      <c r="D2851" s="1113" t="s">
        <v>5244</v>
      </c>
      <c r="E2851" s="1113" t="s">
        <v>12</v>
      </c>
      <c r="F2851" s="1106"/>
      <c r="G2851" s="1107"/>
      <c r="H2851" s="1115"/>
    </row>
    <row r="2852" spans="1:256" s="1116" customFormat="1" ht="15" x14ac:dyDescent="0.25">
      <c r="A2852" s="1114"/>
      <c r="B2852" s="1114"/>
      <c r="C2852" s="1113" t="s">
        <v>2707</v>
      </c>
      <c r="D2852" s="1113" t="s">
        <v>5245</v>
      </c>
      <c r="E2852" s="1113" t="s">
        <v>12</v>
      </c>
      <c r="F2852" s="1106"/>
      <c r="G2852" s="1107"/>
      <c r="H2852" s="1115"/>
    </row>
    <row r="2853" spans="1:256" s="1116" customFormat="1" ht="15" x14ac:dyDescent="0.25">
      <c r="A2853" s="1113"/>
      <c r="B2853" s="1113"/>
      <c r="C2853" s="1113" t="s">
        <v>3242</v>
      </c>
      <c r="D2853" s="1113" t="s">
        <v>5246</v>
      </c>
      <c r="E2853" s="1113" t="s">
        <v>12</v>
      </c>
      <c r="F2853" s="1106"/>
      <c r="G2853" s="1164"/>
      <c r="H2853" s="1106"/>
      <c r="I2853" s="1164"/>
      <c r="J2853" s="1164"/>
      <c r="K2853" s="1164"/>
      <c r="L2853" s="1106"/>
      <c r="M2853" s="1164"/>
      <c r="N2853" s="1164"/>
      <c r="O2853" s="1164"/>
      <c r="P2853" s="1106"/>
      <c r="Q2853" s="1164"/>
      <c r="R2853" s="1164"/>
      <c r="S2853" s="1164"/>
      <c r="T2853" s="1106"/>
      <c r="U2853" s="1164"/>
      <c r="V2853" s="1164"/>
      <c r="W2853" s="1164"/>
      <c r="X2853" s="1106"/>
      <c r="Y2853" s="1164"/>
      <c r="Z2853" s="1164"/>
      <c r="AA2853" s="1164"/>
      <c r="AB2853" s="1106"/>
      <c r="AC2853" s="1164"/>
      <c r="AD2853" s="1164"/>
      <c r="AE2853" s="1164"/>
      <c r="AF2853" s="1106"/>
      <c r="AG2853" s="1164"/>
      <c r="AH2853" s="1164"/>
      <c r="AI2853" s="1164"/>
      <c r="AJ2853" s="1106"/>
      <c r="AK2853" s="1164"/>
      <c r="AL2853" s="1164"/>
      <c r="AM2853" s="1164"/>
      <c r="AN2853" s="1106"/>
      <c r="AO2853" s="1164"/>
      <c r="AP2853" s="1164"/>
      <c r="AQ2853" s="1164"/>
      <c r="AR2853" s="1106"/>
      <c r="AS2853" s="1164"/>
      <c r="AT2853" s="1164"/>
      <c r="AU2853" s="1164"/>
      <c r="AV2853" s="1106"/>
      <c r="AW2853" s="1164"/>
      <c r="AX2853" s="1164"/>
      <c r="AY2853" s="1164"/>
      <c r="AZ2853" s="1106"/>
      <c r="BA2853" s="1164"/>
      <c r="BB2853" s="1164"/>
      <c r="BC2853" s="1164"/>
      <c r="BD2853" s="1106"/>
      <c r="BE2853" s="1164"/>
      <c r="BF2853" s="1164"/>
      <c r="BG2853" s="1164"/>
      <c r="BH2853" s="1106"/>
      <c r="BI2853" s="1164"/>
      <c r="BJ2853" s="1164"/>
      <c r="BK2853" s="1164"/>
      <c r="BL2853" s="1106"/>
      <c r="BM2853" s="1164"/>
      <c r="BN2853" s="1164"/>
      <c r="BO2853" s="1164"/>
      <c r="BP2853" s="1106"/>
      <c r="BQ2853" s="1164"/>
      <c r="BR2853" s="1164"/>
      <c r="BS2853" s="1164"/>
      <c r="BT2853" s="1106"/>
      <c r="BU2853" s="1164"/>
      <c r="BV2853" s="1164"/>
      <c r="BW2853" s="1164"/>
      <c r="BX2853" s="1106"/>
      <c r="BY2853" s="1164"/>
      <c r="BZ2853" s="1164"/>
      <c r="CA2853" s="1164"/>
      <c r="CB2853" s="1106"/>
      <c r="CC2853" s="1164"/>
      <c r="CD2853" s="1164"/>
      <c r="CE2853" s="1164"/>
      <c r="CF2853" s="1106"/>
      <c r="CG2853" s="1164"/>
      <c r="CH2853" s="1164"/>
      <c r="CI2853" s="1164"/>
      <c r="CJ2853" s="1106"/>
      <c r="CK2853" s="1164"/>
      <c r="CL2853" s="1164"/>
      <c r="CM2853" s="1164"/>
      <c r="CN2853" s="1106"/>
      <c r="CO2853" s="1164"/>
      <c r="CP2853" s="1164"/>
      <c r="CQ2853" s="1164"/>
      <c r="CR2853" s="1106"/>
      <c r="CS2853" s="1164"/>
      <c r="CT2853" s="1164"/>
      <c r="CU2853" s="1164"/>
      <c r="CV2853" s="1106"/>
      <c r="CW2853" s="1164"/>
      <c r="CX2853" s="1164"/>
      <c r="CY2853" s="1164"/>
      <c r="CZ2853" s="1106"/>
      <c r="DA2853" s="1164"/>
      <c r="DB2853" s="1164"/>
      <c r="DC2853" s="1164"/>
      <c r="DD2853" s="1106"/>
      <c r="DE2853" s="1164"/>
      <c r="DF2853" s="1164"/>
      <c r="DG2853" s="1164"/>
      <c r="DH2853" s="1106"/>
      <c r="DI2853" s="1164"/>
      <c r="DJ2853" s="1164"/>
      <c r="DK2853" s="1164"/>
      <c r="DL2853" s="1106"/>
      <c r="DM2853" s="1164"/>
      <c r="DN2853" s="1164"/>
      <c r="DO2853" s="1164"/>
      <c r="DP2853" s="1106"/>
      <c r="DQ2853" s="1164"/>
      <c r="DR2853" s="1164"/>
      <c r="DS2853" s="1164"/>
      <c r="DT2853" s="1106"/>
      <c r="DU2853" s="1164"/>
      <c r="DV2853" s="1164"/>
      <c r="DW2853" s="1164"/>
      <c r="DX2853" s="1106"/>
      <c r="DY2853" s="1164"/>
      <c r="DZ2853" s="1164"/>
      <c r="EA2853" s="1164"/>
      <c r="EB2853" s="1106"/>
      <c r="EC2853" s="1164"/>
      <c r="ED2853" s="1164"/>
      <c r="EE2853" s="1164"/>
      <c r="EF2853" s="1106"/>
      <c r="EG2853" s="1164"/>
      <c r="EH2853" s="1164"/>
      <c r="EI2853" s="1164"/>
      <c r="EJ2853" s="1106"/>
      <c r="EK2853" s="1164"/>
      <c r="EL2853" s="1164"/>
      <c r="EM2853" s="1164"/>
      <c r="EN2853" s="1106"/>
      <c r="EO2853" s="1164"/>
      <c r="EP2853" s="1164"/>
      <c r="EQ2853" s="1164"/>
      <c r="ER2853" s="1106"/>
      <c r="ES2853" s="1164"/>
      <c r="ET2853" s="1164"/>
      <c r="EU2853" s="1164"/>
      <c r="EV2853" s="1106"/>
      <c r="EW2853" s="1164"/>
      <c r="EX2853" s="1164"/>
      <c r="EY2853" s="1164"/>
      <c r="EZ2853" s="1106"/>
      <c r="FA2853" s="1164"/>
      <c r="FB2853" s="1164"/>
      <c r="FC2853" s="1164"/>
      <c r="FD2853" s="1106"/>
      <c r="FE2853" s="1164"/>
      <c r="FF2853" s="1164"/>
      <c r="FG2853" s="1164"/>
      <c r="FH2853" s="1106"/>
      <c r="FI2853" s="1164"/>
      <c r="FJ2853" s="1164"/>
      <c r="FK2853" s="1164"/>
      <c r="FL2853" s="1106"/>
      <c r="FM2853" s="1164"/>
      <c r="FN2853" s="1164"/>
      <c r="FO2853" s="1164"/>
      <c r="FP2853" s="1106"/>
      <c r="FQ2853" s="1164"/>
      <c r="FR2853" s="1164"/>
      <c r="FS2853" s="1164"/>
      <c r="FT2853" s="1106"/>
      <c r="FU2853" s="1164"/>
      <c r="FV2853" s="1164"/>
      <c r="FW2853" s="1164"/>
      <c r="FX2853" s="1106"/>
      <c r="FY2853" s="1164"/>
      <c r="FZ2853" s="1164"/>
      <c r="GA2853" s="1164"/>
      <c r="GB2853" s="1106"/>
      <c r="GC2853" s="1164"/>
      <c r="GD2853" s="1164"/>
      <c r="GE2853" s="1164"/>
      <c r="GF2853" s="1106"/>
      <c r="GG2853" s="1164"/>
      <c r="GH2853" s="1164"/>
      <c r="GI2853" s="1164"/>
      <c r="GJ2853" s="1106"/>
      <c r="GK2853" s="1164"/>
      <c r="GL2853" s="1164"/>
      <c r="GM2853" s="1164"/>
      <c r="GN2853" s="1106"/>
      <c r="GO2853" s="1164"/>
      <c r="GP2853" s="1164"/>
      <c r="GQ2853" s="1164"/>
      <c r="GR2853" s="1106"/>
      <c r="GS2853" s="1164"/>
      <c r="GT2853" s="1164"/>
      <c r="GU2853" s="1164"/>
      <c r="GV2853" s="1106"/>
      <c r="GW2853" s="1164"/>
      <c r="GX2853" s="1164"/>
      <c r="GY2853" s="1164"/>
      <c r="GZ2853" s="1106"/>
      <c r="HA2853" s="1164"/>
      <c r="HB2853" s="1164"/>
      <c r="HC2853" s="1164"/>
      <c r="HD2853" s="1106"/>
      <c r="HE2853" s="1164"/>
      <c r="HF2853" s="1164"/>
      <c r="HG2853" s="1164"/>
      <c r="HH2853" s="1106"/>
      <c r="HI2853" s="1164"/>
      <c r="HJ2853" s="1164"/>
      <c r="HK2853" s="1164"/>
      <c r="HL2853" s="1106"/>
      <c r="HM2853" s="1164"/>
      <c r="HN2853" s="1164"/>
      <c r="HO2853" s="1164"/>
      <c r="HP2853" s="1106"/>
      <c r="HQ2853" s="1164"/>
      <c r="HR2853" s="1164"/>
      <c r="HS2853" s="1164"/>
      <c r="HT2853" s="1106"/>
      <c r="HU2853" s="1164"/>
      <c r="HV2853" s="1164"/>
      <c r="HW2853" s="1164"/>
      <c r="HX2853" s="1106"/>
      <c r="HY2853" s="1164"/>
      <c r="HZ2853" s="1164"/>
      <c r="IA2853" s="1164"/>
      <c r="IB2853" s="1106"/>
      <c r="IC2853" s="1164"/>
      <c r="ID2853" s="1164"/>
      <c r="IE2853" s="1164"/>
      <c r="IF2853" s="1106"/>
      <c r="IG2853" s="1164"/>
      <c r="IH2853" s="1164"/>
      <c r="II2853" s="1164"/>
      <c r="IJ2853" s="1106"/>
      <c r="IK2853" s="1164"/>
      <c r="IL2853" s="1164"/>
      <c r="IM2853" s="1164"/>
      <c r="IN2853" s="1106"/>
      <c r="IO2853" s="1164"/>
      <c r="IP2853" s="1164"/>
      <c r="IQ2853" s="1164"/>
      <c r="IR2853" s="1106"/>
      <c r="IS2853" s="1164"/>
      <c r="IT2853" s="1164"/>
      <c r="IU2853" s="1164"/>
      <c r="IV2853" s="1106"/>
    </row>
    <row r="2854" spans="1:256" s="1116" customFormat="1" ht="15" x14ac:dyDescent="0.25">
      <c r="A2854" s="1113"/>
      <c r="B2854" s="1113"/>
      <c r="C2854" s="1113" t="s">
        <v>2716</v>
      </c>
      <c r="D2854" s="1113" t="s">
        <v>5247</v>
      </c>
      <c r="E2854" s="1113" t="s">
        <v>12</v>
      </c>
      <c r="F2854" s="1106"/>
      <c r="G2854" s="1164"/>
      <c r="H2854" s="1106"/>
      <c r="I2854" s="1164"/>
      <c r="J2854" s="1164"/>
      <c r="K2854" s="1164"/>
      <c r="L2854" s="1106"/>
      <c r="M2854" s="1164"/>
      <c r="N2854" s="1164"/>
      <c r="O2854" s="1164"/>
      <c r="P2854" s="1106"/>
      <c r="Q2854" s="1164"/>
      <c r="R2854" s="1164"/>
      <c r="S2854" s="1164"/>
      <c r="T2854" s="1106"/>
      <c r="U2854" s="1164"/>
      <c r="V2854" s="1164"/>
      <c r="W2854" s="1164"/>
      <c r="X2854" s="1106"/>
      <c r="Y2854" s="1164"/>
      <c r="Z2854" s="1164"/>
      <c r="AA2854" s="1164"/>
      <c r="AB2854" s="1106"/>
      <c r="AC2854" s="1164"/>
      <c r="AD2854" s="1164"/>
      <c r="AE2854" s="1164"/>
      <c r="AF2854" s="1106"/>
      <c r="AG2854" s="1164"/>
      <c r="AH2854" s="1164"/>
      <c r="AI2854" s="1164"/>
      <c r="AJ2854" s="1106"/>
      <c r="AK2854" s="1164"/>
      <c r="AL2854" s="1164"/>
      <c r="AM2854" s="1164"/>
      <c r="AN2854" s="1106"/>
      <c r="AO2854" s="1164"/>
      <c r="AP2854" s="1164"/>
      <c r="AQ2854" s="1164"/>
      <c r="AR2854" s="1106"/>
      <c r="AS2854" s="1164"/>
      <c r="AT2854" s="1164"/>
      <c r="AU2854" s="1164"/>
      <c r="AV2854" s="1106"/>
      <c r="AW2854" s="1164"/>
      <c r="AX2854" s="1164"/>
      <c r="AY2854" s="1164"/>
      <c r="AZ2854" s="1106"/>
      <c r="BA2854" s="1164"/>
      <c r="BB2854" s="1164"/>
      <c r="BC2854" s="1164"/>
      <c r="BD2854" s="1106"/>
      <c r="BE2854" s="1164"/>
      <c r="BF2854" s="1164"/>
      <c r="BG2854" s="1164"/>
      <c r="BH2854" s="1106"/>
      <c r="BI2854" s="1164"/>
      <c r="BJ2854" s="1164"/>
      <c r="BK2854" s="1164"/>
      <c r="BL2854" s="1106"/>
      <c r="BM2854" s="1164"/>
      <c r="BN2854" s="1164"/>
      <c r="BO2854" s="1164"/>
      <c r="BP2854" s="1106"/>
      <c r="BQ2854" s="1164"/>
      <c r="BR2854" s="1164"/>
      <c r="BS2854" s="1164"/>
      <c r="BT2854" s="1106"/>
      <c r="BU2854" s="1164"/>
      <c r="BV2854" s="1164"/>
      <c r="BW2854" s="1164"/>
      <c r="BX2854" s="1106"/>
      <c r="BY2854" s="1164"/>
      <c r="BZ2854" s="1164"/>
      <c r="CA2854" s="1164"/>
      <c r="CB2854" s="1106"/>
      <c r="CC2854" s="1164"/>
      <c r="CD2854" s="1164"/>
      <c r="CE2854" s="1164"/>
      <c r="CF2854" s="1106"/>
      <c r="CG2854" s="1164"/>
      <c r="CH2854" s="1164"/>
      <c r="CI2854" s="1164"/>
      <c r="CJ2854" s="1106"/>
      <c r="CK2854" s="1164"/>
      <c r="CL2854" s="1164"/>
      <c r="CM2854" s="1164"/>
      <c r="CN2854" s="1106"/>
      <c r="CO2854" s="1164"/>
      <c r="CP2854" s="1164"/>
      <c r="CQ2854" s="1164"/>
      <c r="CR2854" s="1106"/>
      <c r="CS2854" s="1164"/>
      <c r="CT2854" s="1164"/>
      <c r="CU2854" s="1164"/>
      <c r="CV2854" s="1106"/>
      <c r="CW2854" s="1164"/>
      <c r="CX2854" s="1164"/>
      <c r="CY2854" s="1164"/>
      <c r="CZ2854" s="1106"/>
      <c r="DA2854" s="1164"/>
      <c r="DB2854" s="1164"/>
      <c r="DC2854" s="1164"/>
      <c r="DD2854" s="1106"/>
      <c r="DE2854" s="1164"/>
      <c r="DF2854" s="1164"/>
      <c r="DG2854" s="1164"/>
      <c r="DH2854" s="1106"/>
      <c r="DI2854" s="1164"/>
      <c r="DJ2854" s="1164"/>
      <c r="DK2854" s="1164"/>
      <c r="DL2854" s="1106"/>
      <c r="DM2854" s="1164"/>
      <c r="DN2854" s="1164"/>
      <c r="DO2854" s="1164"/>
      <c r="DP2854" s="1106"/>
      <c r="DQ2854" s="1164"/>
      <c r="DR2854" s="1164"/>
      <c r="DS2854" s="1164"/>
      <c r="DT2854" s="1106"/>
      <c r="DU2854" s="1164"/>
      <c r="DV2854" s="1164"/>
      <c r="DW2854" s="1164"/>
      <c r="DX2854" s="1106"/>
      <c r="DY2854" s="1164"/>
      <c r="DZ2854" s="1164"/>
      <c r="EA2854" s="1164"/>
      <c r="EB2854" s="1106"/>
      <c r="EC2854" s="1164"/>
      <c r="ED2854" s="1164"/>
      <c r="EE2854" s="1164"/>
      <c r="EF2854" s="1106"/>
      <c r="EG2854" s="1164"/>
      <c r="EH2854" s="1164"/>
      <c r="EI2854" s="1164"/>
      <c r="EJ2854" s="1106"/>
      <c r="EK2854" s="1164"/>
      <c r="EL2854" s="1164"/>
      <c r="EM2854" s="1164"/>
      <c r="EN2854" s="1106"/>
      <c r="EO2854" s="1164"/>
      <c r="EP2854" s="1164"/>
      <c r="EQ2854" s="1164"/>
      <c r="ER2854" s="1106"/>
      <c r="ES2854" s="1164"/>
      <c r="ET2854" s="1164"/>
      <c r="EU2854" s="1164"/>
      <c r="EV2854" s="1106"/>
      <c r="EW2854" s="1164"/>
      <c r="EX2854" s="1164"/>
      <c r="EY2854" s="1164"/>
      <c r="EZ2854" s="1106"/>
      <c r="FA2854" s="1164"/>
      <c r="FB2854" s="1164"/>
      <c r="FC2854" s="1164"/>
      <c r="FD2854" s="1106"/>
      <c r="FE2854" s="1164"/>
      <c r="FF2854" s="1164"/>
      <c r="FG2854" s="1164"/>
      <c r="FH2854" s="1106"/>
      <c r="FI2854" s="1164"/>
      <c r="FJ2854" s="1164"/>
      <c r="FK2854" s="1164"/>
      <c r="FL2854" s="1106"/>
      <c r="FM2854" s="1164"/>
      <c r="FN2854" s="1164"/>
      <c r="FO2854" s="1164"/>
      <c r="FP2854" s="1106"/>
      <c r="FQ2854" s="1164"/>
      <c r="FR2854" s="1164"/>
      <c r="FS2854" s="1164"/>
      <c r="FT2854" s="1106"/>
      <c r="FU2854" s="1164"/>
      <c r="FV2854" s="1164"/>
      <c r="FW2854" s="1164"/>
      <c r="FX2854" s="1106"/>
      <c r="FY2854" s="1164"/>
      <c r="FZ2854" s="1164"/>
      <c r="GA2854" s="1164"/>
      <c r="GB2854" s="1106"/>
      <c r="GC2854" s="1164"/>
      <c r="GD2854" s="1164"/>
      <c r="GE2854" s="1164"/>
      <c r="GF2854" s="1106"/>
      <c r="GG2854" s="1164"/>
      <c r="GH2854" s="1164"/>
      <c r="GI2854" s="1164"/>
      <c r="GJ2854" s="1106"/>
      <c r="GK2854" s="1164"/>
      <c r="GL2854" s="1164"/>
      <c r="GM2854" s="1164"/>
      <c r="GN2854" s="1106"/>
      <c r="GO2854" s="1164"/>
      <c r="GP2854" s="1164"/>
      <c r="GQ2854" s="1164"/>
      <c r="GR2854" s="1106"/>
      <c r="GS2854" s="1164"/>
      <c r="GT2854" s="1164"/>
      <c r="GU2854" s="1164"/>
      <c r="GV2854" s="1106"/>
      <c r="GW2854" s="1164"/>
      <c r="GX2854" s="1164"/>
      <c r="GY2854" s="1164"/>
      <c r="GZ2854" s="1106"/>
      <c r="HA2854" s="1164"/>
      <c r="HB2854" s="1164"/>
      <c r="HC2854" s="1164"/>
      <c r="HD2854" s="1106"/>
      <c r="HE2854" s="1164"/>
      <c r="HF2854" s="1164"/>
      <c r="HG2854" s="1164"/>
      <c r="HH2854" s="1106"/>
      <c r="HI2854" s="1164"/>
      <c r="HJ2854" s="1164"/>
      <c r="HK2854" s="1164"/>
      <c r="HL2854" s="1106"/>
      <c r="HM2854" s="1164"/>
      <c r="HN2854" s="1164"/>
      <c r="HO2854" s="1164"/>
      <c r="HP2854" s="1106"/>
      <c r="HQ2854" s="1164"/>
      <c r="HR2854" s="1164"/>
      <c r="HS2854" s="1164"/>
      <c r="HT2854" s="1106"/>
      <c r="HU2854" s="1164"/>
      <c r="HV2854" s="1164"/>
      <c r="HW2854" s="1164"/>
      <c r="HX2854" s="1106"/>
      <c r="HY2854" s="1164"/>
      <c r="HZ2854" s="1164"/>
      <c r="IA2854" s="1164"/>
      <c r="IB2854" s="1106"/>
      <c r="IC2854" s="1164"/>
      <c r="ID2854" s="1164"/>
      <c r="IE2854" s="1164"/>
      <c r="IF2854" s="1106"/>
      <c r="IG2854" s="1164"/>
      <c r="IH2854" s="1164"/>
      <c r="II2854" s="1164"/>
      <c r="IJ2854" s="1106"/>
      <c r="IK2854" s="1164"/>
      <c r="IL2854" s="1164"/>
      <c r="IM2854" s="1164"/>
      <c r="IN2854" s="1106"/>
      <c r="IO2854" s="1164"/>
      <c r="IP2854" s="1164"/>
      <c r="IQ2854" s="1164"/>
      <c r="IR2854" s="1106"/>
      <c r="IS2854" s="1164"/>
      <c r="IT2854" s="1164"/>
      <c r="IU2854" s="1164"/>
      <c r="IV2854" s="1106"/>
    </row>
    <row r="2855" spans="1:256" s="1114" customFormat="1" ht="15" x14ac:dyDescent="0.25">
      <c r="B2855" s="1113" t="s">
        <v>5248</v>
      </c>
      <c r="D2855" s="1113" t="s">
        <v>5249</v>
      </c>
      <c r="E2855" s="1113" t="s">
        <v>12</v>
      </c>
      <c r="F2855" s="1106"/>
      <c r="G2855" s="1107"/>
      <c r="H2855" s="1099"/>
    </row>
    <row r="2856" spans="1:256" s="1114" customFormat="1" ht="15" x14ac:dyDescent="0.25">
      <c r="C2856" s="1113" t="s">
        <v>2721</v>
      </c>
      <c r="D2856" s="1113" t="s">
        <v>5250</v>
      </c>
      <c r="E2856" s="1113" t="s">
        <v>12</v>
      </c>
      <c r="F2856" s="1106"/>
      <c r="G2856" s="1107"/>
      <c r="H2856" s="1099"/>
    </row>
    <row r="2857" spans="1:256" s="1116" customFormat="1" ht="15" x14ac:dyDescent="0.25">
      <c r="A2857" s="1114"/>
      <c r="B2857" s="1113" t="s">
        <v>5251</v>
      </c>
      <c r="C2857" s="1114"/>
      <c r="D2857" s="1113" t="s">
        <v>5252</v>
      </c>
      <c r="E2857" s="1113" t="s">
        <v>12</v>
      </c>
      <c r="F2857" s="1106"/>
      <c r="G2857" s="1107"/>
      <c r="H2857" s="1115"/>
    </row>
    <row r="2858" spans="1:256" s="1116" customFormat="1" ht="15" x14ac:dyDescent="0.25">
      <c r="A2858" s="1114"/>
      <c r="B2858" s="1114"/>
      <c r="C2858" s="1113" t="s">
        <v>2684</v>
      </c>
      <c r="D2858" s="1113" t="s">
        <v>5253</v>
      </c>
      <c r="E2858" s="1113" t="s">
        <v>12</v>
      </c>
      <c r="F2858" s="1106"/>
      <c r="G2858" s="1107"/>
      <c r="H2858" s="1115"/>
    </row>
    <row r="2859" spans="1:256" s="1116" customFormat="1" ht="15" x14ac:dyDescent="0.25">
      <c r="A2859" s="1114"/>
      <c r="B2859" s="1114"/>
      <c r="C2859" s="1113" t="s">
        <v>2721</v>
      </c>
      <c r="D2859" s="1113" t="s">
        <v>5254</v>
      </c>
      <c r="E2859" s="1113" t="s">
        <v>12</v>
      </c>
      <c r="F2859" s="1106"/>
      <c r="G2859" s="1107"/>
      <c r="H2859" s="1115"/>
    </row>
    <row r="2860" spans="1:256" s="1116" customFormat="1" ht="15" x14ac:dyDescent="0.25">
      <c r="A2860" s="1114"/>
      <c r="B2860" s="1113" t="s">
        <v>5255</v>
      </c>
      <c r="C2860" s="1114"/>
      <c r="D2860" s="1113" t="s">
        <v>187</v>
      </c>
      <c r="E2860" s="1113" t="s">
        <v>12</v>
      </c>
      <c r="F2860" s="1106"/>
      <c r="G2860" s="1107"/>
      <c r="H2860" s="1115"/>
    </row>
    <row r="2861" spans="1:256" s="1116" customFormat="1" ht="15" x14ac:dyDescent="0.25">
      <c r="A2861" s="1114"/>
      <c r="B2861" s="1114"/>
      <c r="C2861" s="1113" t="s">
        <v>2721</v>
      </c>
      <c r="D2861" s="1113" t="s">
        <v>5256</v>
      </c>
      <c r="E2861" s="1113" t="s">
        <v>12</v>
      </c>
      <c r="F2861" s="1106"/>
      <c r="G2861" s="1107"/>
      <c r="H2861" s="1115"/>
    </row>
    <row r="2862" spans="1:256" s="1116" customFormat="1" ht="15" x14ac:dyDescent="0.25">
      <c r="A2862" s="1114"/>
      <c r="B2862" s="1114"/>
      <c r="C2862" s="1113" t="s">
        <v>2712</v>
      </c>
      <c r="D2862" s="1113" t="s">
        <v>5257</v>
      </c>
      <c r="E2862" s="1113" t="s">
        <v>12</v>
      </c>
      <c r="F2862" s="1106"/>
      <c r="G2862" s="1107"/>
      <c r="H2862" s="1115"/>
    </row>
    <row r="2863" spans="1:256" s="1116" customFormat="1" ht="15" x14ac:dyDescent="0.25">
      <c r="A2863" s="1114"/>
      <c r="B2863" s="1114"/>
      <c r="C2863" s="1113" t="s">
        <v>3176</v>
      </c>
      <c r="D2863" s="1113" t="s">
        <v>5258</v>
      </c>
      <c r="E2863" s="1113" t="s">
        <v>12</v>
      </c>
      <c r="F2863" s="1106"/>
      <c r="G2863" s="1107"/>
      <c r="H2863" s="1115"/>
    </row>
    <row r="2864" spans="1:256" s="1116" customFormat="1" ht="15" x14ac:dyDescent="0.25">
      <c r="A2864" s="1114"/>
      <c r="B2864" s="1114"/>
      <c r="C2864" s="1113" t="s">
        <v>3234</v>
      </c>
      <c r="D2864" s="1113" t="s">
        <v>5259</v>
      </c>
      <c r="E2864" s="1113" t="s">
        <v>12</v>
      </c>
      <c r="F2864" s="1106"/>
      <c r="G2864" s="1107"/>
      <c r="H2864" s="1115"/>
    </row>
    <row r="2865" spans="1:8" s="1116" customFormat="1" ht="15" x14ac:dyDescent="0.25">
      <c r="A2865" s="1114"/>
      <c r="B2865" s="1114"/>
      <c r="C2865" s="1113" t="s">
        <v>3178</v>
      </c>
      <c r="D2865" s="1113" t="s">
        <v>5260</v>
      </c>
      <c r="E2865" s="1113" t="s">
        <v>12</v>
      </c>
      <c r="F2865" s="1106"/>
      <c r="G2865" s="1107"/>
      <c r="H2865" s="1115"/>
    </row>
    <row r="2866" spans="1:8" s="1116" customFormat="1" ht="15" x14ac:dyDescent="0.25">
      <c r="A2866" s="1114"/>
      <c r="B2866" s="1114"/>
      <c r="C2866" s="1113" t="s">
        <v>3186</v>
      </c>
      <c r="D2866" s="1113" t="s">
        <v>5261</v>
      </c>
      <c r="E2866" s="1113" t="s">
        <v>12</v>
      </c>
      <c r="F2866" s="1106"/>
      <c r="G2866" s="1107"/>
      <c r="H2866" s="1115"/>
    </row>
    <row r="2867" spans="1:8" s="1116" customFormat="1" ht="15" x14ac:dyDescent="0.25">
      <c r="A2867" s="1114"/>
      <c r="B2867" s="1114"/>
      <c r="C2867" s="1113" t="s">
        <v>3733</v>
      </c>
      <c r="D2867" s="1113" t="s">
        <v>5262</v>
      </c>
      <c r="E2867" s="1113" t="s">
        <v>12</v>
      </c>
      <c r="F2867" s="1106"/>
      <c r="G2867" s="1107"/>
      <c r="H2867" s="1115"/>
    </row>
    <row r="2868" spans="1:8" s="1116" customFormat="1" ht="15" x14ac:dyDescent="0.25">
      <c r="A2868" s="1114"/>
      <c r="B2868" s="1114"/>
      <c r="C2868" s="1113" t="s">
        <v>2905</v>
      </c>
      <c r="D2868" s="1113" t="s">
        <v>5263</v>
      </c>
      <c r="E2868" s="1113" t="s">
        <v>12</v>
      </c>
      <c r="F2868" s="1106"/>
      <c r="G2868" s="1107"/>
      <c r="H2868" s="1115"/>
    </row>
    <row r="2869" spans="1:8" s="1116" customFormat="1" ht="15" x14ac:dyDescent="0.25">
      <c r="A2869" s="1114"/>
      <c r="B2869" s="1114"/>
      <c r="C2869" s="1113"/>
      <c r="D2869" s="1113"/>
      <c r="E2869" s="1113"/>
      <c r="F2869" s="1106"/>
      <c r="G2869" s="1107"/>
      <c r="H2869" s="1115"/>
    </row>
    <row r="2870" spans="1:8" s="1116" customFormat="1" ht="15" x14ac:dyDescent="0.25">
      <c r="A2870" s="1114"/>
      <c r="B2870" s="1114"/>
      <c r="C2870" s="1113"/>
      <c r="D2870" s="1113"/>
      <c r="E2870" s="1113"/>
      <c r="F2870" s="1106"/>
      <c r="G2870" s="1107"/>
      <c r="H2870" s="1115"/>
    </row>
    <row r="2871" spans="1:8" s="1116" customFormat="1" ht="15" x14ac:dyDescent="0.25">
      <c r="A2871" s="1113" t="s">
        <v>2670</v>
      </c>
      <c r="B2871" s="1113"/>
      <c r="C2871" s="1113"/>
      <c r="D2871" s="1098" t="s">
        <v>2642</v>
      </c>
      <c r="E2871" s="1114">
        <v>51</v>
      </c>
      <c r="F2871" s="1106"/>
      <c r="G2871" s="1107"/>
      <c r="H2871" s="1115"/>
    </row>
    <row r="2872" spans="1:8" s="1116" customFormat="1" ht="15" x14ac:dyDescent="0.25">
      <c r="A2872" s="1113" t="s">
        <v>2671</v>
      </c>
      <c r="B2872" s="1113"/>
      <c r="C2872" s="1113"/>
      <c r="D2872" s="1112" t="s">
        <v>4851</v>
      </c>
      <c r="E2872" s="1114"/>
      <c r="F2872" s="1106"/>
      <c r="G2872" s="1107"/>
      <c r="H2872" s="1115"/>
    </row>
    <row r="2873" spans="1:8" s="1116" customFormat="1" ht="15" x14ac:dyDescent="0.25">
      <c r="A2873" s="1112" t="s">
        <v>2672</v>
      </c>
      <c r="B2873" s="1112" t="s">
        <v>2673</v>
      </c>
      <c r="C2873" s="1112" t="s">
        <v>2674</v>
      </c>
      <c r="D2873" s="1104"/>
      <c r="E2873" s="1114"/>
      <c r="F2873" s="1106"/>
      <c r="G2873" s="1107"/>
      <c r="H2873" s="1115"/>
    </row>
    <row r="2874" spans="1:8" s="1116" customFormat="1" ht="15" x14ac:dyDescent="0.25">
      <c r="A2874" s="1113" t="s">
        <v>2675</v>
      </c>
      <c r="B2874" s="1113" t="s">
        <v>2676</v>
      </c>
      <c r="C2874" s="1113" t="s">
        <v>2675</v>
      </c>
      <c r="D2874" s="1113" t="s">
        <v>2649</v>
      </c>
      <c r="E2874" s="1113" t="s">
        <v>2677</v>
      </c>
      <c r="F2874" s="1106"/>
      <c r="G2874" s="1107"/>
      <c r="H2874" s="1115"/>
    </row>
    <row r="2875" spans="1:8" s="1116" customFormat="1" ht="15" x14ac:dyDescent="0.25">
      <c r="A2875" s="1114"/>
      <c r="B2875" s="1114"/>
      <c r="C2875" s="1113" t="s">
        <v>2907</v>
      </c>
      <c r="D2875" s="1113" t="s">
        <v>5264</v>
      </c>
      <c r="E2875" s="1113" t="s">
        <v>12</v>
      </c>
      <c r="F2875" s="1106"/>
      <c r="G2875" s="1107"/>
      <c r="H2875" s="1115"/>
    </row>
    <row r="2876" spans="1:8" s="1116" customFormat="1" ht="15" x14ac:dyDescent="0.25">
      <c r="A2876" s="1114"/>
      <c r="B2876" s="1114"/>
      <c r="C2876" s="1113" t="s">
        <v>2680</v>
      </c>
      <c r="D2876" s="1113" t="s">
        <v>5265</v>
      </c>
      <c r="E2876" s="1113" t="s">
        <v>12</v>
      </c>
      <c r="F2876" s="1106"/>
      <c r="G2876" s="1107"/>
      <c r="H2876" s="1115"/>
    </row>
    <row r="2877" spans="1:8" s="1116" customFormat="1" ht="15" x14ac:dyDescent="0.25">
      <c r="A2877" s="1114"/>
      <c r="B2877" s="1114"/>
      <c r="C2877" s="1113" t="s">
        <v>2690</v>
      </c>
      <c r="D2877" s="1113" t="s">
        <v>5266</v>
      </c>
      <c r="E2877" s="1113" t="s">
        <v>12</v>
      </c>
      <c r="F2877" s="1106"/>
      <c r="G2877" s="1107"/>
      <c r="H2877" s="1115"/>
    </row>
    <row r="2878" spans="1:8" s="1116" customFormat="1" ht="15" x14ac:dyDescent="0.25">
      <c r="A2878" s="1114"/>
      <c r="B2878" s="1114"/>
      <c r="C2878" s="1113" t="s">
        <v>2698</v>
      </c>
      <c r="D2878" s="1113" t="s">
        <v>5267</v>
      </c>
      <c r="E2878" s="1113" t="s">
        <v>12</v>
      </c>
      <c r="F2878" s="1106"/>
      <c r="G2878" s="1107"/>
      <c r="H2878" s="1115"/>
    </row>
    <row r="2879" spans="1:8" s="1116" customFormat="1" ht="15" x14ac:dyDescent="0.25">
      <c r="A2879" s="1114"/>
      <c r="B2879" s="1114"/>
      <c r="C2879" s="1113" t="s">
        <v>2927</v>
      </c>
      <c r="D2879" s="1113" t="s">
        <v>5268</v>
      </c>
      <c r="E2879" s="1113" t="s">
        <v>12</v>
      </c>
      <c r="F2879" s="1106"/>
      <c r="G2879" s="1107"/>
      <c r="H2879" s="1115"/>
    </row>
    <row r="2880" spans="1:8" s="1116" customFormat="1" ht="15" x14ac:dyDescent="0.25">
      <c r="A2880" s="1114"/>
      <c r="B2880" s="1114"/>
      <c r="C2880" s="1113" t="s">
        <v>2703</v>
      </c>
      <c r="D2880" s="1113" t="s">
        <v>5269</v>
      </c>
      <c r="E2880" s="1113" t="s">
        <v>12</v>
      </c>
      <c r="F2880" s="1106"/>
      <c r="G2880" s="1107"/>
      <c r="H2880" s="1115"/>
    </row>
    <row r="2881" spans="1:8" s="1116" customFormat="1" ht="15" x14ac:dyDescent="0.25">
      <c r="A2881" s="1114"/>
      <c r="B2881" s="1114"/>
      <c r="C2881" s="1113" t="s">
        <v>2707</v>
      </c>
      <c r="D2881" s="1113" t="s">
        <v>5270</v>
      </c>
      <c r="E2881" s="1113" t="s">
        <v>12</v>
      </c>
      <c r="F2881" s="1106"/>
      <c r="G2881" s="1107"/>
      <c r="H2881" s="1115"/>
    </row>
    <row r="2882" spans="1:8" s="1116" customFormat="1" ht="15" x14ac:dyDescent="0.25">
      <c r="A2882" s="1114"/>
      <c r="B2882" s="1114"/>
      <c r="C2882" s="1113" t="s">
        <v>3242</v>
      </c>
      <c r="D2882" s="1113" t="s">
        <v>5271</v>
      </c>
      <c r="E2882" s="1113" t="s">
        <v>12</v>
      </c>
      <c r="F2882" s="1106"/>
      <c r="G2882" s="1107"/>
      <c r="H2882" s="1115"/>
    </row>
    <row r="2883" spans="1:8" s="1116" customFormat="1" ht="15" x14ac:dyDescent="0.25">
      <c r="A2883" s="1114"/>
      <c r="B2883" s="1114"/>
      <c r="C2883" s="1113" t="s">
        <v>2716</v>
      </c>
      <c r="D2883" s="1113" t="s">
        <v>5272</v>
      </c>
      <c r="E2883" s="1113" t="s">
        <v>12</v>
      </c>
      <c r="F2883" s="1106"/>
      <c r="G2883" s="1107"/>
      <c r="H2883" s="1115"/>
    </row>
    <row r="2884" spans="1:8" s="1116" customFormat="1" ht="15" x14ac:dyDescent="0.25">
      <c r="A2884" s="1114"/>
      <c r="B2884" s="1113" t="s">
        <v>5273</v>
      </c>
      <c r="C2884" s="1114"/>
      <c r="D2884" s="1113" t="s">
        <v>5274</v>
      </c>
      <c r="E2884" s="1113" t="s">
        <v>12</v>
      </c>
      <c r="F2884" s="1106"/>
      <c r="G2884" s="1107"/>
      <c r="H2884" s="1115"/>
    </row>
    <row r="2885" spans="1:8" s="1116" customFormat="1" ht="15" x14ac:dyDescent="0.25">
      <c r="A2885" s="1114"/>
      <c r="B2885" s="1114"/>
      <c r="C2885" s="1113" t="s">
        <v>2684</v>
      </c>
      <c r="D2885" s="1113" t="s">
        <v>5275</v>
      </c>
      <c r="E2885" s="1113" t="s">
        <v>12</v>
      </c>
      <c r="F2885" s="1106"/>
      <c r="G2885" s="1107"/>
      <c r="H2885" s="1115"/>
    </row>
    <row r="2886" spans="1:8" s="1116" customFormat="1" ht="15" x14ac:dyDescent="0.25">
      <c r="A2886" s="1114"/>
      <c r="B2886" s="1114"/>
      <c r="C2886" s="1113" t="s">
        <v>2721</v>
      </c>
      <c r="D2886" s="1113" t="s">
        <v>5276</v>
      </c>
      <c r="E2886" s="1113" t="s">
        <v>12</v>
      </c>
      <c r="F2886" s="1106"/>
      <c r="G2886" s="1107"/>
      <c r="H2886" s="1115"/>
    </row>
    <row r="2887" spans="1:8" s="1116" customFormat="1" ht="15" x14ac:dyDescent="0.25">
      <c r="A2887" s="1114"/>
      <c r="B2887" s="1114"/>
      <c r="C2887" s="1113" t="s">
        <v>3178</v>
      </c>
      <c r="D2887" s="1113" t="s">
        <v>5277</v>
      </c>
      <c r="E2887" s="1113" t="s">
        <v>12</v>
      </c>
      <c r="F2887" s="1106"/>
      <c r="G2887" s="1107"/>
      <c r="H2887" s="1115"/>
    </row>
    <row r="2888" spans="1:8" s="1116" customFormat="1" ht="15" x14ac:dyDescent="0.25">
      <c r="A2888" s="1114"/>
      <c r="B2888" s="1113" t="s">
        <v>5278</v>
      </c>
      <c r="C2888" s="1114"/>
      <c r="D2888" s="1113" t="s">
        <v>5279</v>
      </c>
      <c r="E2888" s="1113" t="s">
        <v>12</v>
      </c>
      <c r="F2888" s="1106"/>
      <c r="G2888" s="1107"/>
      <c r="H2888" s="1115"/>
    </row>
    <row r="2889" spans="1:8" s="1116" customFormat="1" ht="15" x14ac:dyDescent="0.25">
      <c r="A2889" s="1114"/>
      <c r="B2889" s="1114"/>
      <c r="C2889" s="1113" t="s">
        <v>4854</v>
      </c>
      <c r="D2889" s="1113" t="s">
        <v>5280</v>
      </c>
      <c r="E2889" s="1113" t="s">
        <v>12</v>
      </c>
      <c r="F2889" s="1106"/>
      <c r="G2889" s="1107"/>
      <c r="H2889" s="1115"/>
    </row>
    <row r="2890" spans="1:8" s="1116" customFormat="1" ht="15" x14ac:dyDescent="0.25">
      <c r="A2890" s="1114"/>
      <c r="B2890" s="1114"/>
      <c r="C2890" s="1113" t="s">
        <v>4967</v>
      </c>
      <c r="D2890" s="1113" t="s">
        <v>5281</v>
      </c>
      <c r="E2890" s="1113" t="s">
        <v>12</v>
      </c>
      <c r="F2890" s="1106"/>
      <c r="G2890" s="1107"/>
      <c r="H2890" s="1115"/>
    </row>
    <row r="2891" spans="1:8" s="1116" customFormat="1" ht="15" x14ac:dyDescent="0.25">
      <c r="A2891" s="1114"/>
      <c r="B2891" s="1114"/>
      <c r="C2891" s="1113" t="s">
        <v>5044</v>
      </c>
      <c r="D2891" s="1113" t="s">
        <v>5282</v>
      </c>
      <c r="E2891" s="1113" t="s">
        <v>12</v>
      </c>
      <c r="F2891" s="1106"/>
      <c r="G2891" s="1107"/>
      <c r="H2891" s="1115"/>
    </row>
    <row r="2892" spans="1:8" s="1116" customFormat="1" ht="15" x14ac:dyDescent="0.25">
      <c r="A2892" s="1114"/>
      <c r="B2892" s="1114"/>
      <c r="C2892" s="1113" t="s">
        <v>5046</v>
      </c>
      <c r="D2892" s="1113" t="s">
        <v>5283</v>
      </c>
      <c r="E2892" s="1113" t="s">
        <v>12</v>
      </c>
      <c r="F2892" s="1106"/>
      <c r="G2892" s="1107"/>
      <c r="H2892" s="1115"/>
    </row>
    <row r="2893" spans="1:8" s="1116" customFormat="1" ht="15" x14ac:dyDescent="0.25">
      <c r="A2893" s="1114"/>
      <c r="B2893" s="1114"/>
      <c r="C2893" s="1113" t="s">
        <v>5048</v>
      </c>
      <c r="D2893" s="1113" t="s">
        <v>5284</v>
      </c>
      <c r="E2893" s="1113" t="s">
        <v>12</v>
      </c>
      <c r="F2893" s="1106"/>
      <c r="G2893" s="1107"/>
      <c r="H2893" s="1115"/>
    </row>
    <row r="2894" spans="1:8" s="1116" customFormat="1" ht="15" x14ac:dyDescent="0.25">
      <c r="A2894" s="1114"/>
      <c r="B2894" s="1114"/>
      <c r="C2894" s="1113" t="s">
        <v>5136</v>
      </c>
      <c r="D2894" s="1113" t="s">
        <v>5285</v>
      </c>
      <c r="E2894" s="1113" t="s">
        <v>12</v>
      </c>
      <c r="F2894" s="1106"/>
      <c r="G2894" s="1107"/>
      <c r="H2894" s="1115"/>
    </row>
    <row r="2895" spans="1:8" s="1116" customFormat="1" ht="15" x14ac:dyDescent="0.25">
      <c r="A2895" s="1114"/>
      <c r="B2895" s="1114"/>
      <c r="C2895" s="1113" t="s">
        <v>5286</v>
      </c>
      <c r="D2895" s="1113" t="s">
        <v>5287</v>
      </c>
      <c r="E2895" s="1113" t="s">
        <v>12</v>
      </c>
      <c r="F2895" s="1106"/>
      <c r="G2895" s="1107"/>
      <c r="H2895" s="1115"/>
    </row>
    <row r="2896" spans="1:8" s="1116" customFormat="1" ht="15" x14ac:dyDescent="0.25">
      <c r="A2896" s="1114"/>
      <c r="B2896" s="1113" t="s">
        <v>5288</v>
      </c>
      <c r="C2896" s="1114"/>
      <c r="D2896" s="1113" t="s">
        <v>5289</v>
      </c>
      <c r="E2896" s="1113" t="s">
        <v>12</v>
      </c>
      <c r="F2896" s="1106"/>
      <c r="G2896" s="1107"/>
      <c r="H2896" s="1115"/>
    </row>
    <row r="2897" spans="1:8" s="1116" customFormat="1" ht="15" x14ac:dyDescent="0.25">
      <c r="A2897" s="1114"/>
      <c r="B2897" s="1114"/>
      <c r="C2897" s="1113" t="s">
        <v>3234</v>
      </c>
      <c r="D2897" s="1113" t="s">
        <v>5290</v>
      </c>
      <c r="E2897" s="1113" t="s">
        <v>12</v>
      </c>
      <c r="F2897" s="1106"/>
      <c r="G2897" s="1107"/>
      <c r="H2897" s="1115"/>
    </row>
    <row r="2898" spans="1:8" s="1116" customFormat="1" ht="15.75" thickBot="1" x14ac:dyDescent="0.3">
      <c r="A2898" s="1114"/>
      <c r="B2898" s="1114"/>
      <c r="C2898" s="1114"/>
      <c r="D2898" s="1114"/>
      <c r="E2898" s="1114"/>
      <c r="F2898" s="1106"/>
      <c r="G2898" s="1107"/>
      <c r="H2898" s="1115"/>
    </row>
    <row r="2899" spans="1:8" s="1116" customFormat="1" ht="16.5" thickBot="1" x14ac:dyDescent="0.3">
      <c r="A2899" s="1117" t="s">
        <v>5291</v>
      </c>
      <c r="B2899" s="1118"/>
      <c r="C2899" s="1118" t="s">
        <v>282</v>
      </c>
      <c r="D2899" s="1125"/>
      <c r="E2899" s="1126"/>
      <c r="F2899" s="1120"/>
      <c r="G2899" s="1121"/>
      <c r="H2899" s="1115"/>
    </row>
    <row r="2900" spans="1:8" s="1116" customFormat="1" ht="15" x14ac:dyDescent="0.25">
      <c r="A2900" s="1113"/>
      <c r="B2900" s="1113"/>
      <c r="C2900" s="1113"/>
      <c r="D2900" s="1113"/>
      <c r="E2900" s="1113"/>
      <c r="F2900" s="1106"/>
      <c r="G2900" s="1107"/>
      <c r="H2900" s="1115"/>
    </row>
    <row r="2901" spans="1:8" s="1109" customFormat="1" ht="14.25" x14ac:dyDescent="0.2">
      <c r="A2901" s="1112" t="s">
        <v>5292</v>
      </c>
      <c r="B2901" s="1104"/>
      <c r="C2901" s="1104"/>
      <c r="D2901" s="1112" t="s">
        <v>188</v>
      </c>
      <c r="E2901" s="1112" t="s">
        <v>12</v>
      </c>
      <c r="F2901" s="1106"/>
      <c r="G2901" s="1107"/>
      <c r="H2901" s="1108"/>
    </row>
    <row r="2902" spans="1:8" s="1116" customFormat="1" ht="15" x14ac:dyDescent="0.25">
      <c r="A2902" s="1114"/>
      <c r="B2902" s="1113" t="s">
        <v>5293</v>
      </c>
      <c r="C2902" s="1114"/>
      <c r="D2902" s="1113" t="s">
        <v>5294</v>
      </c>
      <c r="E2902" s="1113" t="s">
        <v>12</v>
      </c>
      <c r="F2902" s="1106"/>
      <c r="G2902" s="1107"/>
      <c r="H2902" s="1115"/>
    </row>
    <row r="2903" spans="1:8" s="1116" customFormat="1" ht="15" x14ac:dyDescent="0.25">
      <c r="A2903" s="1114"/>
      <c r="B2903" s="1114"/>
      <c r="C2903" s="1113" t="s">
        <v>2684</v>
      </c>
      <c r="D2903" s="1113" t="s">
        <v>5295</v>
      </c>
      <c r="E2903" s="1113" t="s">
        <v>12</v>
      </c>
      <c r="F2903" s="1106"/>
      <c r="G2903" s="1107"/>
      <c r="H2903" s="1115"/>
    </row>
    <row r="2904" spans="1:8" s="1116" customFormat="1" ht="15" x14ac:dyDescent="0.25">
      <c r="A2904" s="1114"/>
      <c r="B2904" s="1113" t="s">
        <v>5296</v>
      </c>
      <c r="C2904" s="1114"/>
      <c r="D2904" s="1113" t="s">
        <v>5297</v>
      </c>
      <c r="E2904" s="1113" t="s">
        <v>12</v>
      </c>
      <c r="F2904" s="1106"/>
      <c r="G2904" s="1107"/>
      <c r="H2904" s="1115"/>
    </row>
    <row r="2905" spans="1:8" s="1116" customFormat="1" ht="15" x14ac:dyDescent="0.25">
      <c r="A2905" s="1114"/>
      <c r="B2905" s="1114"/>
      <c r="C2905" s="1113" t="s">
        <v>2684</v>
      </c>
      <c r="D2905" s="1113" t="s">
        <v>5298</v>
      </c>
      <c r="E2905" s="1113" t="s">
        <v>12</v>
      </c>
      <c r="F2905" s="1106"/>
      <c r="G2905" s="1107"/>
      <c r="H2905" s="1115"/>
    </row>
    <row r="2906" spans="1:8" s="1116" customFormat="1" ht="15" x14ac:dyDescent="0.25">
      <c r="A2906" s="1114"/>
      <c r="B2906" s="1113" t="s">
        <v>5299</v>
      </c>
      <c r="C2906" s="1114"/>
      <c r="D2906" s="1113" t="s">
        <v>5300</v>
      </c>
      <c r="E2906" s="1113" t="s">
        <v>12</v>
      </c>
      <c r="F2906" s="1106"/>
      <c r="G2906" s="1107"/>
      <c r="H2906" s="1115"/>
    </row>
    <row r="2907" spans="1:8" s="1116" customFormat="1" ht="15" x14ac:dyDescent="0.25">
      <c r="A2907" s="1114"/>
      <c r="B2907" s="1114"/>
      <c r="C2907" s="1113" t="s">
        <v>2684</v>
      </c>
      <c r="D2907" s="1113" t="s">
        <v>5301</v>
      </c>
      <c r="E2907" s="1113" t="s">
        <v>12</v>
      </c>
      <c r="F2907" s="1106"/>
      <c r="G2907" s="1107"/>
      <c r="H2907" s="1115"/>
    </row>
    <row r="2908" spans="1:8" s="1116" customFormat="1" ht="15" x14ac:dyDescent="0.25">
      <c r="A2908" s="1114"/>
      <c r="B2908" s="1113" t="s">
        <v>5302</v>
      </c>
      <c r="C2908" s="1114"/>
      <c r="D2908" s="1113" t="s">
        <v>5303</v>
      </c>
      <c r="E2908" s="1113" t="s">
        <v>12</v>
      </c>
      <c r="F2908" s="1106"/>
      <c r="G2908" s="1107"/>
      <c r="H2908" s="1115"/>
    </row>
    <row r="2909" spans="1:8" s="1116" customFormat="1" ht="15" x14ac:dyDescent="0.25">
      <c r="A2909" s="1114"/>
      <c r="B2909" s="1114"/>
      <c r="C2909" s="1113" t="s">
        <v>2684</v>
      </c>
      <c r="D2909" s="1113" t="s">
        <v>5304</v>
      </c>
      <c r="E2909" s="1113" t="s">
        <v>12</v>
      </c>
      <c r="F2909" s="1106"/>
      <c r="G2909" s="1107"/>
      <c r="H2909" s="1115"/>
    </row>
    <row r="2910" spans="1:8" s="1116" customFormat="1" ht="15" x14ac:dyDescent="0.25">
      <c r="A2910" s="1114"/>
      <c r="B2910" s="1113" t="s">
        <v>5305</v>
      </c>
      <c r="C2910" s="1114"/>
      <c r="D2910" s="1113" t="s">
        <v>5306</v>
      </c>
      <c r="E2910" s="1113" t="s">
        <v>12</v>
      </c>
      <c r="F2910" s="1106"/>
      <c r="G2910" s="1107"/>
      <c r="H2910" s="1115"/>
    </row>
    <row r="2911" spans="1:8" s="1116" customFormat="1" ht="15" x14ac:dyDescent="0.25">
      <c r="A2911" s="1114"/>
      <c r="B2911" s="1114"/>
      <c r="C2911" s="1113" t="s">
        <v>2684</v>
      </c>
      <c r="D2911" s="1113" t="s">
        <v>5307</v>
      </c>
      <c r="E2911" s="1113" t="s">
        <v>12</v>
      </c>
      <c r="F2911" s="1106"/>
      <c r="G2911" s="1107"/>
      <c r="H2911" s="1115"/>
    </row>
    <row r="2912" spans="1:8" s="1116" customFormat="1" ht="15" x14ac:dyDescent="0.25">
      <c r="A2912" s="1114"/>
      <c r="B2912" s="1113" t="s">
        <v>5308</v>
      </c>
      <c r="C2912" s="1114"/>
      <c r="D2912" s="1113" t="s">
        <v>5309</v>
      </c>
      <c r="E2912" s="1113" t="s">
        <v>12</v>
      </c>
      <c r="F2912" s="1106"/>
      <c r="G2912" s="1107"/>
      <c r="H2912" s="1115"/>
    </row>
    <row r="2913" spans="1:8" s="1116" customFormat="1" ht="15" x14ac:dyDescent="0.25">
      <c r="A2913" s="1114"/>
      <c r="B2913" s="1114"/>
      <c r="C2913" s="1113" t="s">
        <v>2684</v>
      </c>
      <c r="D2913" s="1113" t="s">
        <v>5310</v>
      </c>
      <c r="E2913" s="1113" t="s">
        <v>12</v>
      </c>
      <c r="F2913" s="1106"/>
      <c r="G2913" s="1107"/>
      <c r="H2913" s="1115"/>
    </row>
    <row r="2914" spans="1:8" s="1116" customFormat="1" ht="15" x14ac:dyDescent="0.25">
      <c r="A2914" s="1114"/>
      <c r="B2914" s="1113" t="s">
        <v>5311</v>
      </c>
      <c r="C2914" s="1114"/>
      <c r="D2914" s="1113" t="s">
        <v>5312</v>
      </c>
      <c r="E2914" s="1113" t="s">
        <v>12</v>
      </c>
      <c r="F2914" s="1106"/>
      <c r="G2914" s="1107"/>
      <c r="H2914" s="1115"/>
    </row>
    <row r="2915" spans="1:8" s="1116" customFormat="1" ht="15" x14ac:dyDescent="0.25">
      <c r="A2915" s="1114"/>
      <c r="B2915" s="1114"/>
      <c r="C2915" s="1113" t="s">
        <v>2684</v>
      </c>
      <c r="D2915" s="1113" t="s">
        <v>5312</v>
      </c>
      <c r="E2915" s="1113" t="s">
        <v>12</v>
      </c>
      <c r="F2915" s="1106"/>
      <c r="G2915" s="1107"/>
      <c r="H2915" s="1115"/>
    </row>
    <row r="2916" spans="1:8" s="1116" customFormat="1" ht="15" x14ac:dyDescent="0.25">
      <c r="A2916" s="1114"/>
      <c r="B2916" s="1113" t="s">
        <v>5313</v>
      </c>
      <c r="C2916" s="1114"/>
      <c r="D2916" s="1113" t="s">
        <v>5314</v>
      </c>
      <c r="E2916" s="1113" t="s">
        <v>12</v>
      </c>
      <c r="F2916" s="1106"/>
      <c r="G2916" s="1107"/>
      <c r="H2916" s="1115"/>
    </row>
    <row r="2917" spans="1:8" s="1116" customFormat="1" ht="15" x14ac:dyDescent="0.25">
      <c r="A2917" s="1114"/>
      <c r="B2917" s="1114"/>
      <c r="C2917" s="1113" t="s">
        <v>2684</v>
      </c>
      <c r="D2917" s="1113" t="s">
        <v>5314</v>
      </c>
      <c r="E2917" s="1113" t="s">
        <v>12</v>
      </c>
      <c r="F2917" s="1106"/>
      <c r="G2917" s="1107"/>
      <c r="H2917" s="1115"/>
    </row>
    <row r="2918" spans="1:8" s="1116" customFormat="1" ht="15" x14ac:dyDescent="0.25">
      <c r="A2918" s="1114"/>
      <c r="B2918" s="1113" t="s">
        <v>5315</v>
      </c>
      <c r="C2918" s="1114"/>
      <c r="D2918" s="1113" t="s">
        <v>5316</v>
      </c>
      <c r="E2918" s="1113" t="s">
        <v>12</v>
      </c>
      <c r="F2918" s="1106"/>
      <c r="G2918" s="1107"/>
      <c r="H2918" s="1115"/>
    </row>
    <row r="2919" spans="1:8" s="1116" customFormat="1" ht="15" x14ac:dyDescent="0.25">
      <c r="A2919" s="1114"/>
      <c r="B2919" s="1114"/>
      <c r="C2919" s="1113" t="s">
        <v>2684</v>
      </c>
      <c r="D2919" s="1113" t="s">
        <v>5317</v>
      </c>
      <c r="E2919" s="1113" t="s">
        <v>12</v>
      </c>
      <c r="F2919" s="1106"/>
      <c r="G2919" s="1107"/>
      <c r="H2919" s="1115"/>
    </row>
    <row r="2920" spans="1:8" s="1116" customFormat="1" ht="15" x14ac:dyDescent="0.25">
      <c r="A2920" s="1114"/>
      <c r="B2920" s="1114" t="s">
        <v>5318</v>
      </c>
      <c r="C2920" s="1114"/>
      <c r="D2920" s="1113" t="s">
        <v>5319</v>
      </c>
      <c r="E2920" s="1113" t="s">
        <v>12</v>
      </c>
      <c r="F2920" s="1106"/>
      <c r="G2920" s="1107"/>
      <c r="H2920" s="1115"/>
    </row>
    <row r="2921" spans="1:8" s="1116" customFormat="1" ht="15" x14ac:dyDescent="0.25">
      <c r="A2921" s="1114"/>
      <c r="B2921" s="1114"/>
      <c r="C2921" s="1113" t="s">
        <v>2684</v>
      </c>
      <c r="D2921" s="1113" t="s">
        <v>5320</v>
      </c>
      <c r="E2921" s="1113" t="s">
        <v>12</v>
      </c>
      <c r="F2921" s="1106"/>
      <c r="G2921" s="1107"/>
      <c r="H2921" s="1115"/>
    </row>
    <row r="2922" spans="1:8" s="1116" customFormat="1" ht="15" x14ac:dyDescent="0.25">
      <c r="A2922" s="1114"/>
      <c r="B2922" s="1114" t="s">
        <v>5321</v>
      </c>
      <c r="C2922" s="1114"/>
      <c r="D2922" s="1113" t="s">
        <v>5322</v>
      </c>
      <c r="E2922" s="1113" t="s">
        <v>12</v>
      </c>
      <c r="F2922" s="1106"/>
      <c r="G2922" s="1107"/>
      <c r="H2922" s="1115"/>
    </row>
    <row r="2923" spans="1:8" s="1116" customFormat="1" ht="15" x14ac:dyDescent="0.25">
      <c r="A2923" s="1114"/>
      <c r="B2923" s="1114"/>
      <c r="C2923" s="1113" t="s">
        <v>2684</v>
      </c>
      <c r="D2923" s="1113" t="s">
        <v>3961</v>
      </c>
      <c r="E2923" s="1113" t="s">
        <v>12</v>
      </c>
      <c r="F2923" s="1106"/>
      <c r="G2923" s="1107"/>
      <c r="H2923" s="1115"/>
    </row>
    <row r="2924" spans="1:8" s="1116" customFormat="1" ht="15" x14ac:dyDescent="0.25">
      <c r="A2924" s="1114"/>
      <c r="B2924" s="1113" t="s">
        <v>5323</v>
      </c>
      <c r="C2924" s="1114"/>
      <c r="D2924" s="1113" t="s">
        <v>5324</v>
      </c>
      <c r="E2924" s="1113" t="s">
        <v>12</v>
      </c>
      <c r="F2924" s="1106"/>
      <c r="G2924" s="1107"/>
      <c r="H2924" s="1115"/>
    </row>
    <row r="2925" spans="1:8" s="1116" customFormat="1" ht="15" x14ac:dyDescent="0.25">
      <c r="A2925" s="1114"/>
      <c r="B2925" s="1114"/>
      <c r="C2925" s="1113" t="s">
        <v>2684</v>
      </c>
      <c r="D2925" s="1113" t="s">
        <v>5325</v>
      </c>
      <c r="E2925" s="1113" t="s">
        <v>12</v>
      </c>
      <c r="F2925" s="1106"/>
      <c r="G2925" s="1107"/>
      <c r="H2925" s="1115"/>
    </row>
    <row r="2926" spans="1:8" s="1116" customFormat="1" ht="15" x14ac:dyDescent="0.25">
      <c r="A2926" s="1114"/>
      <c r="B2926" s="1114"/>
      <c r="C2926" s="1113"/>
      <c r="D2926" s="1113"/>
      <c r="E2926" s="1113"/>
      <c r="F2926" s="1106"/>
      <c r="G2926" s="1107"/>
      <c r="H2926" s="1115"/>
    </row>
    <row r="2927" spans="1:8" s="1116" customFormat="1" ht="15" x14ac:dyDescent="0.25">
      <c r="A2927" s="1114"/>
      <c r="B2927" s="1114"/>
      <c r="C2927" s="1113"/>
      <c r="D2927" s="1113"/>
      <c r="E2927" s="1113"/>
      <c r="F2927" s="1106"/>
      <c r="G2927" s="1107"/>
      <c r="H2927" s="1115"/>
    </row>
    <row r="2928" spans="1:8" s="1116" customFormat="1" ht="15" x14ac:dyDescent="0.25">
      <c r="A2928" s="1114"/>
      <c r="B2928" s="1114"/>
      <c r="C2928" s="1113"/>
      <c r="D2928" s="1113"/>
      <c r="E2928" s="1113"/>
      <c r="F2928" s="1106"/>
      <c r="G2928" s="1107"/>
      <c r="H2928" s="1115"/>
    </row>
    <row r="2929" spans="1:8" s="1116" customFormat="1" ht="15" x14ac:dyDescent="0.25">
      <c r="A2929" s="1114"/>
      <c r="B2929" s="1114"/>
      <c r="C2929" s="1113"/>
      <c r="D2929" s="1113"/>
      <c r="E2929" s="1113"/>
      <c r="F2929" s="1106"/>
      <c r="G2929" s="1107"/>
      <c r="H2929" s="1115"/>
    </row>
    <row r="2930" spans="1:8" s="1116" customFormat="1" ht="15" x14ac:dyDescent="0.25">
      <c r="A2930" s="1113" t="s">
        <v>2670</v>
      </c>
      <c r="B2930" s="1113"/>
      <c r="C2930" s="1113"/>
      <c r="D2930" s="1098" t="s">
        <v>2642</v>
      </c>
      <c r="E2930" s="1114">
        <v>52</v>
      </c>
      <c r="F2930" s="1106"/>
      <c r="G2930" s="1107"/>
      <c r="H2930" s="1115"/>
    </row>
    <row r="2931" spans="1:8" s="1116" customFormat="1" ht="15" x14ac:dyDescent="0.25">
      <c r="A2931" s="1113" t="s">
        <v>2671</v>
      </c>
      <c r="B2931" s="1113"/>
      <c r="C2931" s="1113"/>
      <c r="D2931" s="1112" t="s">
        <v>4851</v>
      </c>
      <c r="E2931" s="1114"/>
      <c r="F2931" s="1106"/>
      <c r="G2931" s="1107"/>
      <c r="H2931" s="1115"/>
    </row>
    <row r="2932" spans="1:8" s="1116" customFormat="1" ht="15" x14ac:dyDescent="0.25">
      <c r="A2932" s="1112" t="s">
        <v>2672</v>
      </c>
      <c r="B2932" s="1112" t="s">
        <v>2673</v>
      </c>
      <c r="C2932" s="1112" t="s">
        <v>2674</v>
      </c>
      <c r="D2932" s="1104"/>
      <c r="E2932" s="1114"/>
      <c r="F2932" s="1106"/>
      <c r="G2932" s="1107"/>
      <c r="H2932" s="1115"/>
    </row>
    <row r="2933" spans="1:8" s="1116" customFormat="1" ht="15" x14ac:dyDescent="0.25">
      <c r="A2933" s="1113" t="s">
        <v>2675</v>
      </c>
      <c r="B2933" s="1113" t="s">
        <v>2676</v>
      </c>
      <c r="C2933" s="1113" t="s">
        <v>2675</v>
      </c>
      <c r="D2933" s="1113" t="s">
        <v>2649</v>
      </c>
      <c r="E2933" s="1113" t="s">
        <v>2677</v>
      </c>
      <c r="F2933" s="1106"/>
      <c r="G2933" s="1107"/>
      <c r="H2933" s="1115"/>
    </row>
    <row r="2934" spans="1:8" s="1116" customFormat="1" ht="15" x14ac:dyDescent="0.25">
      <c r="A2934" s="1114"/>
      <c r="B2934" s="1113" t="s">
        <v>5326</v>
      </c>
      <c r="C2934" s="1114"/>
      <c r="D2934" s="1113" t="s">
        <v>5327</v>
      </c>
      <c r="E2934" s="1113" t="s">
        <v>12</v>
      </c>
      <c r="F2934" s="1106"/>
      <c r="G2934" s="1107"/>
      <c r="H2934" s="1115"/>
    </row>
    <row r="2935" spans="1:8" s="1116" customFormat="1" ht="15" x14ac:dyDescent="0.25">
      <c r="A2935" s="1114"/>
      <c r="B2935" s="1114"/>
      <c r="C2935" s="1113" t="s">
        <v>2962</v>
      </c>
      <c r="D2935" s="1113" t="s">
        <v>5328</v>
      </c>
      <c r="E2935" s="1113" t="s">
        <v>12</v>
      </c>
      <c r="F2935" s="1106"/>
      <c r="G2935" s="1107"/>
      <c r="H2935" s="1115"/>
    </row>
    <row r="2936" spans="1:8" s="1116" customFormat="1" ht="15" x14ac:dyDescent="0.25">
      <c r="A2936" s="1114"/>
      <c r="B2936" s="1114"/>
      <c r="C2936" s="1113" t="s">
        <v>5292</v>
      </c>
      <c r="D2936" s="1113" t="s">
        <v>5329</v>
      </c>
      <c r="E2936" s="1113" t="s">
        <v>12</v>
      </c>
      <c r="F2936" s="1106"/>
      <c r="G2936" s="1107"/>
      <c r="H2936" s="1115"/>
    </row>
    <row r="2937" spans="1:8" s="1116" customFormat="1" ht="15" x14ac:dyDescent="0.25">
      <c r="A2937" s="1114"/>
      <c r="B2937" s="1114"/>
      <c r="C2937" s="1113" t="s">
        <v>5330</v>
      </c>
      <c r="D2937" s="1113" t="s">
        <v>5331</v>
      </c>
      <c r="E2937" s="1113" t="s">
        <v>12</v>
      </c>
      <c r="F2937" s="1106"/>
      <c r="G2937" s="1107"/>
      <c r="H2937" s="1115"/>
    </row>
    <row r="2938" spans="1:8" s="1116" customFormat="1" ht="15" x14ac:dyDescent="0.25">
      <c r="A2938" s="1114"/>
      <c r="B2938" s="1114"/>
      <c r="C2938" s="1165">
        <v>528</v>
      </c>
      <c r="D2938" s="1114" t="s">
        <v>5332</v>
      </c>
      <c r="E2938" s="1114" t="s">
        <v>12</v>
      </c>
      <c r="F2938" s="1106"/>
      <c r="G2938" s="1107"/>
      <c r="H2938" s="1115"/>
    </row>
    <row r="2939" spans="1:8" s="1114" customFormat="1" ht="15" x14ac:dyDescent="0.25">
      <c r="C2939" s="1165"/>
      <c r="F2939" s="1106"/>
      <c r="G2939" s="1107"/>
      <c r="H2939" s="1099"/>
    </row>
    <row r="2940" spans="1:8" s="1116" customFormat="1" ht="15" x14ac:dyDescent="0.25">
      <c r="A2940" s="1113" t="s">
        <v>2686</v>
      </c>
      <c r="B2940" s="1113" t="s">
        <v>2687</v>
      </c>
      <c r="C2940" s="1113" t="s">
        <v>2686</v>
      </c>
      <c r="D2940" s="1113" t="s">
        <v>2688</v>
      </c>
      <c r="E2940" s="1113" t="s">
        <v>2689</v>
      </c>
      <c r="F2940" s="1106"/>
      <c r="G2940" s="1107"/>
      <c r="H2940" s="1115"/>
    </row>
    <row r="2941" spans="1:8" s="1109" customFormat="1" ht="14.25" x14ac:dyDescent="0.2">
      <c r="A2941" s="1112" t="s">
        <v>5333</v>
      </c>
      <c r="B2941" s="1104"/>
      <c r="C2941" s="1104"/>
      <c r="D2941" s="1112" t="s">
        <v>189</v>
      </c>
      <c r="E2941" s="1112" t="s">
        <v>12</v>
      </c>
      <c r="F2941" s="1106"/>
      <c r="G2941" s="1107"/>
      <c r="H2941" s="1108"/>
    </row>
    <row r="2942" spans="1:8" s="1116" customFormat="1" ht="15" x14ac:dyDescent="0.25">
      <c r="A2942" s="1114"/>
      <c r="B2942" s="1113" t="s">
        <v>5334</v>
      </c>
      <c r="C2942" s="1114"/>
      <c r="D2942" s="1113" t="s">
        <v>5335</v>
      </c>
      <c r="E2942" s="1113" t="s">
        <v>12</v>
      </c>
      <c r="F2942" s="1106"/>
      <c r="G2942" s="1107"/>
      <c r="H2942" s="1115"/>
    </row>
    <row r="2943" spans="1:8" s="1116" customFormat="1" ht="15" x14ac:dyDescent="0.25">
      <c r="A2943" s="1114"/>
      <c r="B2943" s="1114"/>
      <c r="C2943" s="1113" t="s">
        <v>2684</v>
      </c>
      <c r="D2943" s="1113" t="s">
        <v>5336</v>
      </c>
      <c r="E2943" s="1113" t="s">
        <v>12</v>
      </c>
      <c r="F2943" s="1106"/>
      <c r="G2943" s="1107"/>
      <c r="H2943" s="1115"/>
    </row>
    <row r="2944" spans="1:8" s="1116" customFormat="1" ht="15" x14ac:dyDescent="0.25">
      <c r="A2944" s="1114"/>
      <c r="B2944" s="1113" t="s">
        <v>5337</v>
      </c>
      <c r="C2944" s="1114"/>
      <c r="D2944" s="1113" t="s">
        <v>5338</v>
      </c>
      <c r="E2944" s="1113" t="s">
        <v>12</v>
      </c>
      <c r="F2944" s="1106"/>
      <c r="G2944" s="1107"/>
      <c r="H2944" s="1115"/>
    </row>
    <row r="2945" spans="1:8" s="1116" customFormat="1" ht="15" x14ac:dyDescent="0.25">
      <c r="A2945" s="1114"/>
      <c r="B2945" s="1114"/>
      <c r="C2945" s="1113" t="s">
        <v>2684</v>
      </c>
      <c r="D2945" s="1113" t="s">
        <v>5339</v>
      </c>
      <c r="E2945" s="1113" t="s">
        <v>12</v>
      </c>
      <c r="F2945" s="1106"/>
      <c r="G2945" s="1107"/>
      <c r="H2945" s="1115"/>
    </row>
    <row r="2946" spans="1:8" s="1116" customFormat="1" ht="15" x14ac:dyDescent="0.25">
      <c r="A2946" s="1114"/>
      <c r="B2946" s="1113" t="s">
        <v>5340</v>
      </c>
      <c r="C2946" s="1114"/>
      <c r="D2946" s="1113" t="s">
        <v>5341</v>
      </c>
      <c r="E2946" s="1113" t="s">
        <v>12</v>
      </c>
      <c r="F2946" s="1106"/>
      <c r="G2946" s="1107"/>
      <c r="H2946" s="1115"/>
    </row>
    <row r="2947" spans="1:8" s="1116" customFormat="1" ht="15" x14ac:dyDescent="0.25">
      <c r="A2947" s="1114"/>
      <c r="B2947" s="1114"/>
      <c r="C2947" s="1113" t="s">
        <v>2684</v>
      </c>
      <c r="D2947" s="1113" t="s">
        <v>5342</v>
      </c>
      <c r="E2947" s="1113" t="s">
        <v>12</v>
      </c>
      <c r="F2947" s="1106"/>
      <c r="G2947" s="1107"/>
      <c r="H2947" s="1115"/>
    </row>
    <row r="2948" spans="1:8" s="1116" customFormat="1" ht="15" x14ac:dyDescent="0.25">
      <c r="A2948" s="1114"/>
      <c r="B2948" s="1113" t="s">
        <v>5343</v>
      </c>
      <c r="C2948" s="1114"/>
      <c r="D2948" s="1113" t="s">
        <v>5344</v>
      </c>
      <c r="E2948" s="1113" t="s">
        <v>12</v>
      </c>
      <c r="F2948" s="1106"/>
      <c r="G2948" s="1107"/>
      <c r="H2948" s="1115"/>
    </row>
    <row r="2949" spans="1:8" s="1116" customFormat="1" ht="15" x14ac:dyDescent="0.25">
      <c r="A2949" s="1114"/>
      <c r="B2949" s="1114"/>
      <c r="C2949" s="1113" t="s">
        <v>2684</v>
      </c>
      <c r="D2949" s="1113" t="s">
        <v>5345</v>
      </c>
      <c r="E2949" s="1113" t="s">
        <v>12</v>
      </c>
      <c r="F2949" s="1106"/>
      <c r="G2949" s="1107"/>
      <c r="H2949" s="1115"/>
    </row>
    <row r="2950" spans="1:8" s="1116" customFormat="1" ht="15" x14ac:dyDescent="0.25">
      <c r="A2950" s="1114"/>
      <c r="B2950" s="1113" t="s">
        <v>5346</v>
      </c>
      <c r="C2950" s="1114"/>
      <c r="D2950" s="1113" t="s">
        <v>5347</v>
      </c>
      <c r="E2950" s="1113" t="s">
        <v>12</v>
      </c>
      <c r="F2950" s="1106"/>
      <c r="G2950" s="1107"/>
      <c r="H2950" s="1115"/>
    </row>
    <row r="2951" spans="1:8" s="1116" customFormat="1" ht="15" x14ac:dyDescent="0.25">
      <c r="A2951" s="1114"/>
      <c r="B2951" s="1114"/>
      <c r="C2951" s="1113" t="s">
        <v>2684</v>
      </c>
      <c r="D2951" s="1113" t="s">
        <v>5348</v>
      </c>
      <c r="E2951" s="1113" t="s">
        <v>12</v>
      </c>
      <c r="F2951" s="1106"/>
      <c r="G2951" s="1107"/>
      <c r="H2951" s="1115"/>
    </row>
    <row r="2952" spans="1:8" s="1116" customFormat="1" ht="15" x14ac:dyDescent="0.25">
      <c r="A2952" s="1114"/>
      <c r="B2952" s="1113" t="s">
        <v>5349</v>
      </c>
      <c r="C2952" s="1114"/>
      <c r="D2952" s="1113" t="s">
        <v>5350</v>
      </c>
      <c r="E2952" s="1113" t="s">
        <v>12</v>
      </c>
      <c r="F2952" s="1106"/>
      <c r="G2952" s="1107"/>
      <c r="H2952" s="1115"/>
    </row>
    <row r="2953" spans="1:8" s="1116" customFormat="1" ht="15" x14ac:dyDescent="0.25">
      <c r="A2953" s="1114"/>
      <c r="B2953" s="1114"/>
      <c r="C2953" s="1113" t="s">
        <v>2684</v>
      </c>
      <c r="D2953" s="1113" t="s">
        <v>5351</v>
      </c>
      <c r="E2953" s="1113" t="s">
        <v>12</v>
      </c>
      <c r="F2953" s="1106"/>
      <c r="G2953" s="1107"/>
      <c r="H2953" s="1115"/>
    </row>
    <row r="2954" spans="1:8" s="1116" customFormat="1" ht="15" x14ac:dyDescent="0.25">
      <c r="A2954" s="1114"/>
      <c r="B2954" s="1114"/>
      <c r="C2954" s="1113" t="s">
        <v>2721</v>
      </c>
      <c r="D2954" s="1113" t="s">
        <v>5352</v>
      </c>
      <c r="E2954" s="1113" t="s">
        <v>12</v>
      </c>
      <c r="F2954" s="1106"/>
      <c r="G2954" s="1107"/>
      <c r="H2954" s="1115"/>
    </row>
    <row r="2955" spans="1:8" s="1116" customFormat="1" ht="15" x14ac:dyDescent="0.25">
      <c r="A2955" s="1114"/>
      <c r="B2955" s="1113" t="s">
        <v>5353</v>
      </c>
      <c r="C2955" s="1114"/>
      <c r="D2955" s="1113" t="s">
        <v>5354</v>
      </c>
      <c r="E2955" s="1113" t="s">
        <v>12</v>
      </c>
      <c r="F2955" s="1106"/>
      <c r="G2955" s="1107"/>
      <c r="H2955" s="1115"/>
    </row>
    <row r="2956" spans="1:8" s="1116" customFormat="1" ht="15" x14ac:dyDescent="0.25">
      <c r="A2956" s="1114"/>
      <c r="B2956" s="1114"/>
      <c r="C2956" s="1113" t="s">
        <v>4854</v>
      </c>
      <c r="D2956" s="1113" t="s">
        <v>5355</v>
      </c>
      <c r="E2956" s="1113" t="s">
        <v>12</v>
      </c>
      <c r="F2956" s="1106"/>
      <c r="G2956" s="1107"/>
      <c r="H2956" s="1115"/>
    </row>
    <row r="2957" spans="1:8" s="1116" customFormat="1" ht="15" x14ac:dyDescent="0.25">
      <c r="A2957" s="1114"/>
      <c r="B2957" s="1114"/>
      <c r="C2957" s="1113" t="s">
        <v>4967</v>
      </c>
      <c r="D2957" s="1113" t="s">
        <v>5356</v>
      </c>
      <c r="E2957" s="1113" t="s">
        <v>12</v>
      </c>
      <c r="F2957" s="1106"/>
      <c r="G2957" s="1107"/>
      <c r="H2957" s="1115"/>
    </row>
    <row r="2958" spans="1:8" s="1116" customFormat="1" ht="15" x14ac:dyDescent="0.25">
      <c r="A2958" s="1114"/>
      <c r="B2958" s="1114"/>
      <c r="C2958" s="1114"/>
      <c r="D2958" s="1114"/>
      <c r="E2958" s="1114"/>
      <c r="F2958" s="1106"/>
      <c r="G2958" s="1107"/>
      <c r="H2958" s="1115"/>
    </row>
    <row r="2959" spans="1:8" s="1116" customFormat="1" ht="15" x14ac:dyDescent="0.25">
      <c r="A2959" s="1113" t="s">
        <v>2686</v>
      </c>
      <c r="B2959" s="1113" t="s">
        <v>2687</v>
      </c>
      <c r="C2959" s="1113" t="s">
        <v>2686</v>
      </c>
      <c r="D2959" s="1113" t="s">
        <v>2688</v>
      </c>
      <c r="E2959" s="1113" t="s">
        <v>2689</v>
      </c>
      <c r="F2959" s="1106"/>
      <c r="G2959" s="1107"/>
      <c r="H2959" s="1115"/>
    </row>
    <row r="2960" spans="1:8" s="1109" customFormat="1" ht="14.25" x14ac:dyDescent="0.2">
      <c r="A2960" s="1112" t="s">
        <v>5330</v>
      </c>
      <c r="B2960" s="1104"/>
      <c r="C2960" s="1104"/>
      <c r="D2960" s="1112" t="s">
        <v>190</v>
      </c>
      <c r="E2960" s="1112" t="s">
        <v>12</v>
      </c>
      <c r="F2960" s="1106"/>
      <c r="G2960" s="1107"/>
      <c r="H2960" s="1108"/>
    </row>
    <row r="2961" spans="1:8" s="1116" customFormat="1" ht="15" x14ac:dyDescent="0.25">
      <c r="A2961" s="1114"/>
      <c r="B2961" s="1113" t="s">
        <v>5357</v>
      </c>
      <c r="C2961" s="1114"/>
      <c r="D2961" s="1113" t="s">
        <v>5358</v>
      </c>
      <c r="E2961" s="1113" t="s">
        <v>12</v>
      </c>
      <c r="F2961" s="1106"/>
      <c r="G2961" s="1107"/>
      <c r="H2961" s="1115"/>
    </row>
    <row r="2962" spans="1:8" s="1116" customFormat="1" ht="15" x14ac:dyDescent="0.25">
      <c r="A2962" s="1114"/>
      <c r="B2962" s="1114"/>
      <c r="C2962" s="1113" t="s">
        <v>2684</v>
      </c>
      <c r="D2962" s="1113" t="s">
        <v>5359</v>
      </c>
      <c r="E2962" s="1113" t="s">
        <v>12</v>
      </c>
      <c r="F2962" s="1106"/>
      <c r="G2962" s="1107"/>
      <c r="H2962" s="1115"/>
    </row>
    <row r="2963" spans="1:8" s="1116" customFormat="1" ht="15" x14ac:dyDescent="0.25">
      <c r="A2963" s="1114"/>
      <c r="B2963" s="1113" t="s">
        <v>5360</v>
      </c>
      <c r="C2963" s="1114"/>
      <c r="D2963" s="1113" t="s">
        <v>190</v>
      </c>
      <c r="E2963" s="1113" t="s">
        <v>12</v>
      </c>
      <c r="F2963" s="1106"/>
      <c r="G2963" s="1107"/>
      <c r="H2963" s="1115"/>
    </row>
    <row r="2964" spans="1:8" s="1116" customFormat="1" ht="15" x14ac:dyDescent="0.25">
      <c r="A2964" s="1114"/>
      <c r="B2964" s="1114"/>
      <c r="C2964" s="1113" t="s">
        <v>2684</v>
      </c>
      <c r="D2964" s="1113" t="s">
        <v>5361</v>
      </c>
      <c r="E2964" s="1113" t="s">
        <v>12</v>
      </c>
      <c r="F2964" s="1106"/>
      <c r="G2964" s="1107"/>
      <c r="H2964" s="1115"/>
    </row>
    <row r="2965" spans="1:8" s="1116" customFormat="1" ht="15" x14ac:dyDescent="0.25">
      <c r="A2965" s="1114"/>
      <c r="B2965" s="1114"/>
      <c r="C2965" s="1113" t="s">
        <v>2721</v>
      </c>
      <c r="D2965" s="1113" t="s">
        <v>5362</v>
      </c>
      <c r="E2965" s="1113" t="s">
        <v>12</v>
      </c>
      <c r="F2965" s="1106"/>
      <c r="G2965" s="1107"/>
      <c r="H2965" s="1115"/>
    </row>
    <row r="2966" spans="1:8" s="1116" customFormat="1" ht="15" x14ac:dyDescent="0.25">
      <c r="A2966" s="1114"/>
      <c r="B2966" s="1113" t="s">
        <v>5363</v>
      </c>
      <c r="C2966" s="1114"/>
      <c r="D2966" s="1113" t="s">
        <v>5364</v>
      </c>
      <c r="E2966" s="1113" t="s">
        <v>12</v>
      </c>
      <c r="F2966" s="1106"/>
      <c r="G2966" s="1107"/>
      <c r="H2966" s="1115"/>
    </row>
    <row r="2967" spans="1:8" s="1116" customFormat="1" ht="15" x14ac:dyDescent="0.25">
      <c r="A2967" s="1114"/>
      <c r="B2967" s="1114"/>
      <c r="C2967" s="1113" t="s">
        <v>5037</v>
      </c>
      <c r="D2967" s="1113" t="s">
        <v>5365</v>
      </c>
      <c r="E2967" s="1113" t="s">
        <v>12</v>
      </c>
      <c r="F2967" s="1106"/>
      <c r="G2967" s="1107"/>
      <c r="H2967" s="1115"/>
    </row>
    <row r="2969" spans="1:8" ht="15" x14ac:dyDescent="0.25">
      <c r="A2969" s="1113" t="s">
        <v>2686</v>
      </c>
      <c r="B2969" s="1113" t="s">
        <v>2687</v>
      </c>
      <c r="C2969" s="1113" t="s">
        <v>2686</v>
      </c>
      <c r="D2969" s="1113" t="s">
        <v>2688</v>
      </c>
      <c r="E2969" s="1113" t="s">
        <v>2689</v>
      </c>
    </row>
    <row r="2970" spans="1:8" s="1109" customFormat="1" ht="14.25" x14ac:dyDescent="0.2">
      <c r="A2970" s="1112" t="s">
        <v>5366</v>
      </c>
      <c r="B2970" s="1104"/>
      <c r="C2970" s="1104"/>
      <c r="D2970" s="1112" t="s">
        <v>191</v>
      </c>
      <c r="E2970" s="1112" t="s">
        <v>12</v>
      </c>
      <c r="F2970" s="1106"/>
      <c r="G2970" s="1107"/>
      <c r="H2970" s="1108"/>
    </row>
    <row r="2971" spans="1:8" s="1116" customFormat="1" ht="15" x14ac:dyDescent="0.25">
      <c r="A2971" s="1114"/>
      <c r="B2971" s="1113" t="s">
        <v>5367</v>
      </c>
      <c r="C2971" s="1114"/>
      <c r="D2971" s="1113" t="s">
        <v>5368</v>
      </c>
      <c r="E2971" s="1113" t="s">
        <v>12</v>
      </c>
      <c r="F2971" s="1106"/>
      <c r="G2971" s="1107"/>
      <c r="H2971" s="1115"/>
    </row>
    <row r="2972" spans="1:8" s="1116" customFormat="1" ht="15" x14ac:dyDescent="0.25">
      <c r="A2972" s="1114"/>
      <c r="B2972" s="1114"/>
      <c r="C2972" s="1113" t="s">
        <v>2684</v>
      </c>
      <c r="D2972" s="1113" t="s">
        <v>5369</v>
      </c>
      <c r="E2972" s="1113" t="s">
        <v>12</v>
      </c>
      <c r="F2972" s="1106"/>
      <c r="G2972" s="1107"/>
      <c r="H2972" s="1115"/>
    </row>
    <row r="2973" spans="1:8" s="1116" customFormat="1" ht="15" x14ac:dyDescent="0.25">
      <c r="A2973" s="1114"/>
      <c r="B2973" s="1113" t="s">
        <v>5370</v>
      </c>
      <c r="C2973" s="1114"/>
      <c r="D2973" s="1113" t="s">
        <v>191</v>
      </c>
      <c r="E2973" s="1113" t="s">
        <v>12</v>
      </c>
      <c r="F2973" s="1106"/>
      <c r="G2973" s="1107"/>
      <c r="H2973" s="1115"/>
    </row>
    <row r="2974" spans="1:8" s="1116" customFormat="1" ht="15" x14ac:dyDescent="0.25">
      <c r="A2974" s="1114"/>
      <c r="B2974" s="1114"/>
      <c r="C2974" s="1113" t="s">
        <v>2721</v>
      </c>
      <c r="D2974" s="1113" t="s">
        <v>5371</v>
      </c>
      <c r="E2974" s="1113" t="s">
        <v>12</v>
      </c>
      <c r="F2974" s="1106"/>
      <c r="G2974" s="1107"/>
      <c r="H2974" s="1115"/>
    </row>
    <row r="2975" spans="1:8" s="1116" customFormat="1" ht="15" x14ac:dyDescent="0.25">
      <c r="A2975" s="1114"/>
      <c r="B2975" s="1113" t="s">
        <v>5372</v>
      </c>
      <c r="C2975" s="1114"/>
      <c r="D2975" s="1113" t="s">
        <v>5373</v>
      </c>
      <c r="E2975" s="1113" t="s">
        <v>12</v>
      </c>
      <c r="F2975" s="1106"/>
      <c r="G2975" s="1107"/>
      <c r="H2975" s="1115"/>
    </row>
    <row r="2976" spans="1:8" s="1116" customFormat="1" ht="15" x14ac:dyDescent="0.25">
      <c r="A2976" s="1114"/>
      <c r="B2976" s="1114"/>
      <c r="C2976" s="1113" t="s">
        <v>5037</v>
      </c>
      <c r="D2976" s="1113" t="s">
        <v>5374</v>
      </c>
      <c r="E2976" s="1113" t="s">
        <v>12</v>
      </c>
      <c r="F2976" s="1106"/>
      <c r="G2976" s="1107"/>
      <c r="H2976" s="1115"/>
    </row>
    <row r="2977" spans="1:8" s="1116" customFormat="1" ht="15" x14ac:dyDescent="0.25">
      <c r="A2977" s="1113"/>
      <c r="B2977" s="1113"/>
      <c r="C2977" s="1113"/>
      <c r="D2977" s="1113"/>
      <c r="E2977" s="1113"/>
      <c r="F2977" s="1106"/>
      <c r="G2977" s="1107"/>
      <c r="H2977" s="1115"/>
    </row>
    <row r="2978" spans="1:8" s="1116" customFormat="1" ht="15" x14ac:dyDescent="0.25">
      <c r="A2978" s="1113" t="s">
        <v>2686</v>
      </c>
      <c r="B2978" s="1113" t="s">
        <v>2687</v>
      </c>
      <c r="C2978" s="1113" t="s">
        <v>2686</v>
      </c>
      <c r="D2978" s="1113" t="s">
        <v>2688</v>
      </c>
      <c r="E2978" s="1113" t="s">
        <v>2689</v>
      </c>
      <c r="F2978" s="1106"/>
      <c r="G2978" s="1107"/>
      <c r="H2978" s="1115"/>
    </row>
    <row r="2979" spans="1:8" s="1109" customFormat="1" ht="14.25" x14ac:dyDescent="0.2">
      <c r="A2979" s="1112" t="s">
        <v>5375</v>
      </c>
      <c r="B2979" s="1104"/>
      <c r="C2979" s="1104"/>
      <c r="D2979" s="1112" t="s">
        <v>192</v>
      </c>
      <c r="E2979" s="1112" t="s">
        <v>12</v>
      </c>
      <c r="F2979" s="1106"/>
      <c r="G2979" s="1107"/>
      <c r="H2979" s="1108"/>
    </row>
    <row r="2980" spans="1:8" s="1116" customFormat="1" ht="15" x14ac:dyDescent="0.25">
      <c r="A2980" s="1114"/>
      <c r="B2980" s="1113" t="s">
        <v>5376</v>
      </c>
      <c r="C2980" s="1114"/>
      <c r="D2980" s="1113" t="s">
        <v>5377</v>
      </c>
      <c r="E2980" s="1113" t="s">
        <v>12</v>
      </c>
      <c r="F2980" s="1106"/>
      <c r="G2980" s="1107"/>
      <c r="H2980" s="1115"/>
    </row>
    <row r="2981" spans="1:8" s="1116" customFormat="1" ht="15" x14ac:dyDescent="0.25">
      <c r="A2981" s="1114"/>
      <c r="B2981" s="1114"/>
      <c r="C2981" s="1113" t="s">
        <v>2684</v>
      </c>
      <c r="D2981" s="1113" t="s">
        <v>5378</v>
      </c>
      <c r="E2981" s="1113" t="s">
        <v>12</v>
      </c>
      <c r="F2981" s="1106"/>
      <c r="G2981" s="1107"/>
      <c r="H2981" s="1115"/>
    </row>
    <row r="2982" spans="1:8" s="1116" customFormat="1" ht="15" x14ac:dyDescent="0.25">
      <c r="A2982" s="1114"/>
      <c r="B2982" s="1114" t="s">
        <v>5379</v>
      </c>
      <c r="C2982" s="1113"/>
      <c r="D2982" s="1113" t="s">
        <v>5380</v>
      </c>
      <c r="E2982" s="1113" t="s">
        <v>12</v>
      </c>
      <c r="F2982" s="1106"/>
      <c r="G2982" s="1107"/>
      <c r="H2982" s="1115"/>
    </row>
    <row r="2983" spans="1:8" s="1116" customFormat="1" ht="15" x14ac:dyDescent="0.25">
      <c r="A2983" s="1114"/>
      <c r="B2983" s="1114"/>
      <c r="C2983" s="1113" t="s">
        <v>2684</v>
      </c>
      <c r="D2983" s="1113" t="s">
        <v>5381</v>
      </c>
      <c r="E2983" s="1113" t="s">
        <v>12</v>
      </c>
      <c r="F2983" s="1106"/>
      <c r="G2983" s="1107"/>
      <c r="H2983" s="1115"/>
    </row>
    <row r="2984" spans="1:8" s="1116" customFormat="1" ht="15" x14ac:dyDescent="0.25">
      <c r="A2984" s="1114"/>
      <c r="B2984" s="1114"/>
      <c r="C2984" s="1113" t="s">
        <v>4229</v>
      </c>
      <c r="D2984" s="1113" t="s">
        <v>5382</v>
      </c>
      <c r="E2984" s="1113" t="s">
        <v>12</v>
      </c>
      <c r="F2984" s="1106"/>
      <c r="G2984" s="1107"/>
      <c r="H2984" s="1115"/>
    </row>
    <row r="2985" spans="1:8" s="1116" customFormat="1" ht="15" x14ac:dyDescent="0.25">
      <c r="A2985" s="1114"/>
      <c r="B2985" s="1113" t="s">
        <v>5383</v>
      </c>
      <c r="C2985" s="1114"/>
      <c r="D2985" s="1113" t="s">
        <v>5384</v>
      </c>
      <c r="E2985" s="1113" t="s">
        <v>12</v>
      </c>
      <c r="F2985" s="1106"/>
      <c r="G2985" s="1107"/>
      <c r="H2985" s="1115"/>
    </row>
    <row r="2986" spans="1:8" s="1116" customFormat="1" ht="15" x14ac:dyDescent="0.25">
      <c r="A2986" s="1114"/>
      <c r="B2986" s="1114"/>
      <c r="C2986" s="1113" t="s">
        <v>5037</v>
      </c>
      <c r="D2986" s="1113" t="s">
        <v>5385</v>
      </c>
      <c r="E2986" s="1113" t="s">
        <v>12</v>
      </c>
      <c r="F2986" s="1106"/>
      <c r="G2986" s="1107"/>
      <c r="H2986" s="1115"/>
    </row>
    <row r="2987" spans="1:8" s="1116" customFormat="1" ht="15" x14ac:dyDescent="0.25">
      <c r="A2987" s="1114"/>
      <c r="B2987" s="1114"/>
      <c r="C2987" s="1114"/>
      <c r="D2987" s="1114"/>
      <c r="E2987" s="1114"/>
      <c r="F2987" s="1106"/>
      <c r="G2987" s="1107"/>
      <c r="H2987" s="1115"/>
    </row>
    <row r="2988" spans="1:8" s="1116" customFormat="1" ht="15" x14ac:dyDescent="0.25">
      <c r="A2988" s="1113"/>
      <c r="B2988" s="1113"/>
      <c r="C2988" s="1113"/>
      <c r="D2988" s="1113"/>
      <c r="E2988" s="1113"/>
      <c r="F2988" s="1106"/>
      <c r="G2988" s="1107"/>
      <c r="H2988" s="1115"/>
    </row>
    <row r="2989" spans="1:8" s="1116" customFormat="1" ht="15" x14ac:dyDescent="0.25">
      <c r="A2989" s="1113"/>
      <c r="B2989" s="1113"/>
      <c r="C2989" s="1113"/>
      <c r="D2989" s="1113"/>
      <c r="E2989" s="1113"/>
      <c r="F2989" s="1106"/>
      <c r="G2989" s="1107"/>
      <c r="H2989" s="1115"/>
    </row>
    <row r="2990" spans="1:8" s="1116" customFormat="1" ht="15" x14ac:dyDescent="0.25">
      <c r="A2990" s="1113" t="s">
        <v>2670</v>
      </c>
      <c r="B2990" s="1113"/>
      <c r="C2990" s="1113"/>
      <c r="D2990" s="1098" t="s">
        <v>2642</v>
      </c>
      <c r="E2990" s="1114">
        <v>53</v>
      </c>
      <c r="F2990" s="1106"/>
      <c r="G2990" s="1107"/>
      <c r="H2990" s="1115"/>
    </row>
    <row r="2991" spans="1:8" s="1116" customFormat="1" ht="15" x14ac:dyDescent="0.25">
      <c r="A2991" s="1113" t="s">
        <v>2671</v>
      </c>
      <c r="B2991" s="1113"/>
      <c r="C2991" s="1113"/>
      <c r="D2991" s="1112" t="s">
        <v>4851</v>
      </c>
      <c r="E2991" s="1114"/>
      <c r="F2991" s="1106"/>
      <c r="G2991" s="1107"/>
      <c r="H2991" s="1115"/>
    </row>
    <row r="2992" spans="1:8" s="1116" customFormat="1" ht="15" x14ac:dyDescent="0.25">
      <c r="A2992" s="1112" t="s">
        <v>2672</v>
      </c>
      <c r="B2992" s="1112" t="s">
        <v>2673</v>
      </c>
      <c r="C2992" s="1112" t="s">
        <v>2674</v>
      </c>
      <c r="D2992" s="1104"/>
      <c r="E2992" s="1114"/>
      <c r="F2992" s="1106"/>
      <c r="G2992" s="1107"/>
      <c r="H2992" s="1115"/>
    </row>
    <row r="2993" spans="1:8" s="1116" customFormat="1" ht="15.75" thickBot="1" x14ac:dyDescent="0.3">
      <c r="A2993" s="1113" t="s">
        <v>2675</v>
      </c>
      <c r="B2993" s="1113" t="s">
        <v>2676</v>
      </c>
      <c r="C2993" s="1113" t="s">
        <v>2675</v>
      </c>
      <c r="D2993" s="1113" t="s">
        <v>2649</v>
      </c>
      <c r="E2993" s="1113" t="s">
        <v>2677</v>
      </c>
      <c r="F2993" s="1106"/>
      <c r="G2993" s="1107"/>
      <c r="H2993" s="1115"/>
    </row>
    <row r="2994" spans="1:8" s="1116" customFormat="1" ht="16.5" thickBot="1" x14ac:dyDescent="0.3">
      <c r="A2994" s="1117" t="s">
        <v>5386</v>
      </c>
      <c r="B2994" s="1118"/>
      <c r="C2994" s="1118" t="s">
        <v>5387</v>
      </c>
      <c r="D2994" s="1125"/>
      <c r="E2994" s="1126"/>
      <c r="F2994" s="1120"/>
      <c r="G2994" s="1121"/>
      <c r="H2994" s="1115"/>
    </row>
    <row r="2995" spans="1:8" s="1116" customFormat="1" ht="15" x14ac:dyDescent="0.25">
      <c r="A2995" s="1113"/>
      <c r="B2995" s="1113"/>
      <c r="C2995" s="1113"/>
      <c r="D2995" s="1113"/>
      <c r="E2995" s="1113"/>
      <c r="F2995" s="1106"/>
      <c r="G2995" s="1107"/>
      <c r="H2995" s="1115"/>
    </row>
    <row r="2996" spans="1:8" s="1109" customFormat="1" ht="14.25" x14ac:dyDescent="0.2">
      <c r="A2996" s="1112" t="s">
        <v>5388</v>
      </c>
      <c r="B2996" s="1104"/>
      <c r="C2996" s="1104"/>
      <c r="D2996" s="1112" t="s">
        <v>193</v>
      </c>
      <c r="E2996" s="1112" t="s">
        <v>12</v>
      </c>
      <c r="F2996" s="1106"/>
      <c r="G2996" s="1107"/>
      <c r="H2996" s="1108"/>
    </row>
    <row r="2997" spans="1:8" s="1116" customFormat="1" ht="15" x14ac:dyDescent="0.25">
      <c r="A2997" s="1114"/>
      <c r="B2997" s="1113" t="s">
        <v>5389</v>
      </c>
      <c r="C2997" s="1114"/>
      <c r="D2997" s="1113" t="s">
        <v>193</v>
      </c>
      <c r="E2997" s="1113" t="s">
        <v>12</v>
      </c>
      <c r="F2997" s="1106"/>
      <c r="G2997" s="1107"/>
      <c r="H2997" s="1115"/>
    </row>
    <row r="2998" spans="1:8" s="1116" customFormat="1" ht="15" x14ac:dyDescent="0.25">
      <c r="A2998" s="1114"/>
      <c r="B2998" s="1114"/>
      <c r="C2998" s="1113" t="s">
        <v>2721</v>
      </c>
      <c r="D2998" s="1113" t="s">
        <v>4040</v>
      </c>
      <c r="E2998" s="1113" t="s">
        <v>12</v>
      </c>
      <c r="F2998" s="1106"/>
      <c r="G2998" s="1107"/>
      <c r="H2998" s="1115"/>
    </row>
    <row r="2999" spans="1:8" s="1116" customFormat="1" ht="15" x14ac:dyDescent="0.25">
      <c r="A2999" s="1114"/>
      <c r="B2999" s="1114"/>
      <c r="C2999" s="1114"/>
      <c r="D2999" s="1114"/>
      <c r="E2999" s="1114"/>
      <c r="F2999" s="1106"/>
      <c r="G2999" s="1107"/>
      <c r="H2999" s="1115"/>
    </row>
    <row r="3000" spans="1:8" s="1116" customFormat="1" ht="15" x14ac:dyDescent="0.25">
      <c r="A3000" s="1113" t="s">
        <v>2686</v>
      </c>
      <c r="B3000" s="1113" t="s">
        <v>2687</v>
      </c>
      <c r="C3000" s="1113" t="s">
        <v>2686</v>
      </c>
      <c r="D3000" s="1113" t="s">
        <v>2688</v>
      </c>
      <c r="E3000" s="1113" t="s">
        <v>2689</v>
      </c>
      <c r="F3000" s="1106"/>
      <c r="G3000" s="1107"/>
      <c r="H3000" s="1115"/>
    </row>
    <row r="3001" spans="1:8" s="1109" customFormat="1" ht="14.25" x14ac:dyDescent="0.2">
      <c r="A3001" s="1112" t="s">
        <v>5390</v>
      </c>
      <c r="B3001" s="1104"/>
      <c r="C3001" s="1104"/>
      <c r="D3001" s="1112" t="s">
        <v>4042</v>
      </c>
      <c r="E3001" s="1112" t="s">
        <v>12</v>
      </c>
      <c r="F3001" s="1106"/>
      <c r="G3001" s="1107"/>
      <c r="H3001" s="1108"/>
    </row>
    <row r="3002" spans="1:8" s="1116" customFormat="1" ht="15" x14ac:dyDescent="0.25">
      <c r="A3002" s="1114"/>
      <c r="B3002" s="1113" t="s">
        <v>5391</v>
      </c>
      <c r="C3002" s="1114"/>
      <c r="D3002" s="1113" t="s">
        <v>4042</v>
      </c>
      <c r="E3002" s="1113" t="s">
        <v>12</v>
      </c>
      <c r="F3002" s="1106"/>
      <c r="G3002" s="1107"/>
      <c r="H3002" s="1115"/>
    </row>
    <row r="3003" spans="1:8" s="1116" customFormat="1" ht="15" x14ac:dyDescent="0.25">
      <c r="A3003" s="1114"/>
      <c r="B3003" s="1114"/>
      <c r="C3003" s="1113" t="s">
        <v>2721</v>
      </c>
      <c r="D3003" s="1113" t="s">
        <v>4043</v>
      </c>
      <c r="E3003" s="1113" t="s">
        <v>12</v>
      </c>
      <c r="F3003" s="1106"/>
      <c r="G3003" s="1107"/>
      <c r="H3003" s="1115"/>
    </row>
    <row r="3004" spans="1:8" s="1116" customFormat="1" ht="15" x14ac:dyDescent="0.25">
      <c r="A3004" s="1114"/>
      <c r="B3004" s="1114"/>
      <c r="C3004" s="1114"/>
      <c r="D3004" s="1114"/>
      <c r="E3004" s="1114"/>
      <c r="F3004" s="1106"/>
      <c r="G3004" s="1107"/>
      <c r="H3004" s="1115"/>
    </row>
    <row r="3005" spans="1:8" s="1116" customFormat="1" ht="15" x14ac:dyDescent="0.25">
      <c r="A3005" s="1113" t="s">
        <v>2686</v>
      </c>
      <c r="B3005" s="1113" t="s">
        <v>2687</v>
      </c>
      <c r="C3005" s="1113" t="s">
        <v>2686</v>
      </c>
      <c r="D3005" s="1113" t="s">
        <v>2688</v>
      </c>
      <c r="E3005" s="1113" t="s">
        <v>2689</v>
      </c>
      <c r="F3005" s="1106"/>
      <c r="G3005" s="1107"/>
      <c r="H3005" s="1115"/>
    </row>
    <row r="3006" spans="1:8" s="1109" customFormat="1" ht="14.25" x14ac:dyDescent="0.2">
      <c r="A3006" s="1112" t="s">
        <v>5392</v>
      </c>
      <c r="B3006" s="1104"/>
      <c r="C3006" s="1104"/>
      <c r="D3006" s="1112" t="s">
        <v>195</v>
      </c>
      <c r="E3006" s="1112" t="s">
        <v>12</v>
      </c>
      <c r="F3006" s="1106"/>
      <c r="G3006" s="1107"/>
      <c r="H3006" s="1108"/>
    </row>
    <row r="3007" spans="1:8" s="1116" customFormat="1" ht="15" x14ac:dyDescent="0.25">
      <c r="A3007" s="1114"/>
      <c r="B3007" s="1113" t="s">
        <v>5393</v>
      </c>
      <c r="C3007" s="1114"/>
      <c r="D3007" s="1113" t="s">
        <v>5394</v>
      </c>
      <c r="E3007" s="1113" t="s">
        <v>12</v>
      </c>
      <c r="F3007" s="1106"/>
      <c r="G3007" s="1107"/>
      <c r="H3007" s="1115"/>
    </row>
    <row r="3008" spans="1:8" s="1116" customFormat="1" ht="15" x14ac:dyDescent="0.25">
      <c r="A3008" s="1114"/>
      <c r="B3008" s="1114"/>
      <c r="C3008" s="1113" t="s">
        <v>2684</v>
      </c>
      <c r="D3008" s="1113" t="s">
        <v>5395</v>
      </c>
      <c r="E3008" s="1113" t="s">
        <v>12</v>
      </c>
      <c r="F3008" s="1106"/>
      <c r="G3008" s="1107"/>
      <c r="H3008" s="1115"/>
    </row>
    <row r="3009" spans="1:8" s="1116" customFormat="1" ht="15" x14ac:dyDescent="0.25">
      <c r="A3009" s="1114"/>
      <c r="B3009" s="1113" t="s">
        <v>5396</v>
      </c>
      <c r="C3009" s="1114"/>
      <c r="D3009" s="1113" t="s">
        <v>5397</v>
      </c>
      <c r="E3009" s="1113" t="s">
        <v>12</v>
      </c>
      <c r="F3009" s="1106"/>
      <c r="G3009" s="1107"/>
      <c r="H3009" s="1115"/>
    </row>
    <row r="3010" spans="1:8" s="1116" customFormat="1" ht="15" x14ac:dyDescent="0.25">
      <c r="A3010" s="1114"/>
      <c r="B3010" s="1113"/>
      <c r="C3010" s="1113" t="s">
        <v>2721</v>
      </c>
      <c r="D3010" s="1113" t="s">
        <v>5398</v>
      </c>
      <c r="E3010" s="1113" t="s">
        <v>12</v>
      </c>
      <c r="F3010" s="1106"/>
      <c r="G3010" s="1107"/>
      <c r="H3010" s="1115"/>
    </row>
    <row r="3011" spans="1:8" s="1116" customFormat="1" ht="15" x14ac:dyDescent="0.25">
      <c r="A3011" s="1114"/>
      <c r="B3011" s="1114"/>
      <c r="C3011" s="1113" t="s">
        <v>2712</v>
      </c>
      <c r="D3011" s="1113" t="s">
        <v>5399</v>
      </c>
      <c r="E3011" s="1113" t="s">
        <v>12</v>
      </c>
      <c r="F3011" s="1106"/>
      <c r="G3011" s="1107"/>
      <c r="H3011" s="1115"/>
    </row>
    <row r="3012" spans="1:8" s="1116" customFormat="1" ht="15" x14ac:dyDescent="0.25">
      <c r="A3012" s="1114"/>
      <c r="B3012" s="1114"/>
      <c r="C3012" s="1113" t="s">
        <v>3176</v>
      </c>
      <c r="D3012" s="1113" t="s">
        <v>5400</v>
      </c>
      <c r="E3012" s="1113" t="s">
        <v>12</v>
      </c>
      <c r="F3012" s="1106"/>
      <c r="G3012" s="1107"/>
      <c r="H3012" s="1115"/>
    </row>
    <row r="3013" spans="1:8" s="1116" customFormat="1" ht="15" x14ac:dyDescent="0.25">
      <c r="A3013" s="1114"/>
      <c r="B3013" s="1114"/>
      <c r="C3013" s="1113" t="s">
        <v>3234</v>
      </c>
      <c r="D3013" s="1113" t="s">
        <v>5401</v>
      </c>
      <c r="E3013" s="1113" t="s">
        <v>12</v>
      </c>
      <c r="F3013" s="1106"/>
      <c r="G3013" s="1107"/>
      <c r="H3013" s="1115"/>
    </row>
    <row r="3014" spans="1:8" s="1116" customFormat="1" ht="15" x14ac:dyDescent="0.25">
      <c r="A3014" s="1114"/>
      <c r="B3014" s="1114"/>
      <c r="C3014" s="1113" t="s">
        <v>3186</v>
      </c>
      <c r="D3014" s="1113" t="s">
        <v>5402</v>
      </c>
      <c r="E3014" s="1113" t="s">
        <v>12</v>
      </c>
      <c r="F3014" s="1106"/>
      <c r="G3014" s="1107"/>
      <c r="H3014" s="1115"/>
    </row>
    <row r="3015" spans="1:8" s="1116" customFormat="1" ht="15" x14ac:dyDescent="0.25">
      <c r="A3015" s="1114"/>
      <c r="B3015" s="1114"/>
      <c r="C3015" s="1113" t="s">
        <v>3980</v>
      </c>
      <c r="D3015" s="1113" t="s">
        <v>5403</v>
      </c>
      <c r="E3015" s="1113" t="s">
        <v>12</v>
      </c>
      <c r="F3015" s="1106"/>
      <c r="G3015" s="1107"/>
      <c r="H3015" s="1115"/>
    </row>
    <row r="3016" spans="1:8" s="1116" customFormat="1" ht="15" x14ac:dyDescent="0.25">
      <c r="A3016" s="1114"/>
      <c r="B3016" s="1113" t="s">
        <v>5404</v>
      </c>
      <c r="C3016" s="1114"/>
      <c r="D3016" s="1113" t="s">
        <v>5405</v>
      </c>
      <c r="E3016" s="1113" t="s">
        <v>12</v>
      </c>
      <c r="F3016" s="1106"/>
      <c r="G3016" s="1107"/>
      <c r="H3016" s="1115"/>
    </row>
    <row r="3017" spans="1:8" s="1116" customFormat="1" ht="15" x14ac:dyDescent="0.25">
      <c r="A3017" s="1114"/>
      <c r="B3017" s="1114"/>
      <c r="C3017" s="1113" t="s">
        <v>4854</v>
      </c>
      <c r="D3017" s="1113" t="s">
        <v>5406</v>
      </c>
      <c r="E3017" s="1113" t="s">
        <v>12</v>
      </c>
      <c r="F3017" s="1106"/>
      <c r="G3017" s="1107"/>
      <c r="H3017" s="1115"/>
    </row>
    <row r="3018" spans="1:8" s="1116" customFormat="1" ht="15" x14ac:dyDescent="0.25">
      <c r="A3018" s="1114"/>
      <c r="B3018" s="1114"/>
      <c r="C3018" s="1113"/>
      <c r="D3018" s="1113"/>
      <c r="E3018" s="1113"/>
      <c r="F3018" s="1106"/>
      <c r="G3018" s="1107"/>
      <c r="H3018" s="1115"/>
    </row>
    <row r="3019" spans="1:8" s="1116" customFormat="1" ht="15.75" thickBot="1" x14ac:dyDescent="0.3">
      <c r="A3019" s="1113"/>
      <c r="B3019" s="1113"/>
      <c r="C3019" s="1113"/>
      <c r="D3019" s="1113"/>
      <c r="E3019" s="1113"/>
      <c r="F3019" s="1106"/>
      <c r="G3019" s="1107"/>
      <c r="H3019" s="1115"/>
    </row>
    <row r="3020" spans="1:8" s="1116" customFormat="1" ht="16.5" thickBot="1" x14ac:dyDescent="0.3">
      <c r="A3020" s="1117" t="s">
        <v>5407</v>
      </c>
      <c r="B3020" s="1118"/>
      <c r="C3020" s="1118" t="s">
        <v>5408</v>
      </c>
      <c r="D3020" s="1125"/>
      <c r="E3020" s="1126"/>
      <c r="F3020" s="1120"/>
      <c r="G3020" s="1121"/>
      <c r="H3020" s="1115"/>
    </row>
    <row r="3021" spans="1:8" s="1116" customFormat="1" ht="15" x14ac:dyDescent="0.25">
      <c r="A3021" s="1113"/>
      <c r="B3021" s="1113"/>
      <c r="C3021" s="1113"/>
      <c r="D3021" s="1113"/>
      <c r="E3021" s="1113"/>
      <c r="F3021" s="1106"/>
      <c r="G3021" s="1107"/>
      <c r="H3021" s="1115"/>
    </row>
    <row r="3022" spans="1:8" s="1109" customFormat="1" ht="14.25" x14ac:dyDescent="0.2">
      <c r="A3022" s="1112" t="s">
        <v>5409</v>
      </c>
      <c r="B3022" s="1104"/>
      <c r="C3022" s="1104"/>
      <c r="D3022" s="1112" t="s">
        <v>196</v>
      </c>
      <c r="E3022" s="1112" t="s">
        <v>12</v>
      </c>
      <c r="F3022" s="1106"/>
      <c r="G3022" s="1107"/>
      <c r="H3022" s="1108"/>
    </row>
    <row r="3023" spans="1:8" s="1116" customFormat="1" ht="15" x14ac:dyDescent="0.25">
      <c r="A3023" s="1114"/>
      <c r="B3023" s="1113" t="s">
        <v>5410</v>
      </c>
      <c r="C3023" s="1114"/>
      <c r="D3023" s="1113" t="s">
        <v>5411</v>
      </c>
      <c r="E3023" s="1113" t="s">
        <v>12</v>
      </c>
      <c r="F3023" s="1106"/>
      <c r="G3023" s="1107"/>
      <c r="H3023" s="1115"/>
    </row>
    <row r="3024" spans="1:8" s="1116" customFormat="1" ht="15" x14ac:dyDescent="0.25">
      <c r="A3024" s="1114"/>
      <c r="B3024" s="1114"/>
      <c r="C3024" s="1113" t="s">
        <v>2721</v>
      </c>
      <c r="D3024" s="1113" t="s">
        <v>5412</v>
      </c>
      <c r="E3024" s="1113" t="s">
        <v>12</v>
      </c>
      <c r="F3024" s="1106"/>
      <c r="G3024" s="1107"/>
      <c r="H3024" s="1115"/>
    </row>
    <row r="3025" spans="1:8" s="1116" customFormat="1" ht="15" x14ac:dyDescent="0.25">
      <c r="A3025" s="1114"/>
      <c r="B3025" s="1114"/>
      <c r="C3025" s="1113" t="s">
        <v>2712</v>
      </c>
      <c r="D3025" s="1113" t="s">
        <v>5413</v>
      </c>
      <c r="E3025" s="1113" t="s">
        <v>12</v>
      </c>
      <c r="F3025" s="1106"/>
      <c r="G3025" s="1107"/>
      <c r="H3025" s="1115"/>
    </row>
    <row r="3026" spans="1:8" s="1116" customFormat="1" ht="15" x14ac:dyDescent="0.25">
      <c r="A3026" s="1114"/>
      <c r="B3026" s="1113" t="s">
        <v>5414</v>
      </c>
      <c r="C3026" s="1114"/>
      <c r="D3026" s="1113" t="s">
        <v>5415</v>
      </c>
      <c r="E3026" s="1113" t="s">
        <v>12</v>
      </c>
      <c r="F3026" s="1106"/>
      <c r="G3026" s="1107"/>
      <c r="H3026" s="1115"/>
    </row>
    <row r="3027" spans="1:8" s="1116" customFormat="1" ht="15" x14ac:dyDescent="0.25">
      <c r="A3027" s="1114"/>
      <c r="B3027" s="1114"/>
      <c r="C3027" s="1113" t="s">
        <v>2721</v>
      </c>
      <c r="D3027" s="1113" t="s">
        <v>5416</v>
      </c>
      <c r="E3027" s="1113" t="s">
        <v>12</v>
      </c>
      <c r="F3027" s="1106"/>
      <c r="G3027" s="1107"/>
      <c r="H3027" s="1115"/>
    </row>
    <row r="3028" spans="1:8" s="1116" customFormat="1" ht="15" x14ac:dyDescent="0.25">
      <c r="A3028" s="1114"/>
      <c r="B3028" s="1114"/>
      <c r="C3028" s="1113" t="s">
        <v>2712</v>
      </c>
      <c r="D3028" s="1113" t="s">
        <v>5417</v>
      </c>
      <c r="E3028" s="1113" t="s">
        <v>12</v>
      </c>
      <c r="F3028" s="1106"/>
      <c r="G3028" s="1107"/>
      <c r="H3028" s="1115"/>
    </row>
    <row r="3029" spans="1:8" s="1116" customFormat="1" ht="15" x14ac:dyDescent="0.25">
      <c r="A3029" s="1114"/>
      <c r="B3029" s="1114"/>
      <c r="C3029" s="1113" t="s">
        <v>2907</v>
      </c>
      <c r="D3029" s="1113" t="s">
        <v>5418</v>
      </c>
      <c r="E3029" s="1113" t="s">
        <v>12</v>
      </c>
      <c r="F3029" s="1106"/>
      <c r="G3029" s="1107"/>
      <c r="H3029" s="1115"/>
    </row>
    <row r="3030" spans="1:8" s="1116" customFormat="1" ht="15" x14ac:dyDescent="0.25">
      <c r="A3030" s="1114"/>
      <c r="B3030" s="1114"/>
      <c r="C3030" s="1113" t="s">
        <v>2680</v>
      </c>
      <c r="D3030" s="1113" t="s">
        <v>5419</v>
      </c>
      <c r="E3030" s="1113" t="s">
        <v>12</v>
      </c>
      <c r="F3030" s="1106"/>
      <c r="G3030" s="1107"/>
      <c r="H3030" s="1115"/>
    </row>
    <row r="3031" spans="1:8" s="1116" customFormat="1" ht="15" x14ac:dyDescent="0.25">
      <c r="A3031" s="1114"/>
      <c r="B3031" s="1113" t="s">
        <v>5420</v>
      </c>
      <c r="C3031" s="1114"/>
      <c r="D3031" s="1113" t="s">
        <v>5421</v>
      </c>
      <c r="E3031" s="1113" t="s">
        <v>12</v>
      </c>
      <c r="F3031" s="1106"/>
      <c r="G3031" s="1107"/>
      <c r="H3031" s="1115"/>
    </row>
    <row r="3032" spans="1:8" s="1116" customFormat="1" ht="15" x14ac:dyDescent="0.25">
      <c r="A3032" s="1114"/>
      <c r="B3032" s="1114"/>
      <c r="C3032" s="1113" t="s">
        <v>2684</v>
      </c>
      <c r="D3032" s="1113" t="s">
        <v>5422</v>
      </c>
      <c r="E3032" s="1113" t="s">
        <v>12</v>
      </c>
      <c r="F3032" s="1106"/>
      <c r="G3032" s="1107"/>
      <c r="H3032" s="1115"/>
    </row>
    <row r="3033" spans="1:8" s="1116" customFormat="1" ht="15" x14ac:dyDescent="0.25">
      <c r="A3033" s="1114"/>
      <c r="B3033" s="1114"/>
      <c r="C3033" s="1113" t="s">
        <v>2721</v>
      </c>
      <c r="D3033" s="1113" t="s">
        <v>5423</v>
      </c>
      <c r="E3033" s="1113" t="s">
        <v>12</v>
      </c>
      <c r="F3033" s="1106"/>
      <c r="G3033" s="1107"/>
      <c r="H3033" s="1115"/>
    </row>
    <row r="3034" spans="1:8" s="1116" customFormat="1" ht="15" x14ac:dyDescent="0.25">
      <c r="A3034" s="1114"/>
      <c r="B3034" s="1114"/>
      <c r="C3034" s="1113"/>
      <c r="D3034" s="1113"/>
      <c r="E3034" s="1113"/>
      <c r="F3034" s="1106"/>
      <c r="G3034" s="1107"/>
      <c r="H3034" s="1115"/>
    </row>
    <row r="3035" spans="1:8" s="1116" customFormat="1" ht="15" x14ac:dyDescent="0.25">
      <c r="A3035" s="1113" t="s">
        <v>2686</v>
      </c>
      <c r="B3035" s="1113" t="s">
        <v>2687</v>
      </c>
      <c r="C3035" s="1113" t="s">
        <v>2686</v>
      </c>
      <c r="D3035" s="1113" t="s">
        <v>2688</v>
      </c>
      <c r="E3035" s="1113" t="s">
        <v>2689</v>
      </c>
      <c r="F3035" s="1106"/>
      <c r="G3035" s="1107"/>
      <c r="H3035" s="1115"/>
    </row>
    <row r="3036" spans="1:8" s="1109" customFormat="1" ht="14.25" x14ac:dyDescent="0.2">
      <c r="A3036" s="1112" t="s">
        <v>5424</v>
      </c>
      <c r="B3036" s="1104"/>
      <c r="C3036" s="1104"/>
      <c r="D3036" s="1112" t="s">
        <v>197</v>
      </c>
      <c r="E3036" s="1112" t="s">
        <v>12</v>
      </c>
      <c r="F3036" s="1106"/>
      <c r="G3036" s="1107"/>
      <c r="H3036" s="1108"/>
    </row>
    <row r="3037" spans="1:8" s="1116" customFormat="1" ht="15" x14ac:dyDescent="0.25">
      <c r="A3037" s="1114"/>
      <c r="B3037" s="1113" t="s">
        <v>5425</v>
      </c>
      <c r="C3037" s="1114"/>
      <c r="D3037" s="1113" t="s">
        <v>5426</v>
      </c>
      <c r="E3037" s="1113" t="s">
        <v>12</v>
      </c>
      <c r="F3037" s="1106"/>
      <c r="G3037" s="1107"/>
      <c r="H3037" s="1115"/>
    </row>
    <row r="3038" spans="1:8" s="1116" customFormat="1" ht="15" x14ac:dyDescent="0.25">
      <c r="A3038" s="1114"/>
      <c r="B3038" s="1114"/>
      <c r="C3038" s="1113" t="s">
        <v>3733</v>
      </c>
      <c r="D3038" s="1113" t="s">
        <v>5427</v>
      </c>
      <c r="E3038" s="1113" t="s">
        <v>12</v>
      </c>
      <c r="F3038" s="1106"/>
      <c r="G3038" s="1107"/>
      <c r="H3038" s="1115"/>
    </row>
    <row r="3039" spans="1:8" s="1116" customFormat="1" ht="15" x14ac:dyDescent="0.25">
      <c r="A3039" s="1114"/>
      <c r="B3039" s="1113" t="s">
        <v>5428</v>
      </c>
      <c r="C3039" s="1114"/>
      <c r="D3039" s="1113" t="s">
        <v>5429</v>
      </c>
      <c r="E3039" s="1113" t="s">
        <v>12</v>
      </c>
      <c r="F3039" s="1106"/>
      <c r="G3039" s="1107"/>
      <c r="H3039" s="1115"/>
    </row>
    <row r="3040" spans="1:8" s="1116" customFormat="1" ht="15" x14ac:dyDescent="0.25">
      <c r="A3040" s="1114"/>
      <c r="B3040" s="1114"/>
      <c r="C3040" s="1113" t="s">
        <v>2721</v>
      </c>
      <c r="D3040" s="1113" t="s">
        <v>5430</v>
      </c>
      <c r="E3040" s="1113" t="s">
        <v>12</v>
      </c>
      <c r="F3040" s="1106"/>
      <c r="G3040" s="1107"/>
      <c r="H3040" s="1115"/>
    </row>
    <row r="3041" spans="1:8" s="1116" customFormat="1" ht="15" x14ac:dyDescent="0.25">
      <c r="A3041" s="1114"/>
      <c r="B3041" s="1114"/>
      <c r="C3041" s="1113" t="s">
        <v>2712</v>
      </c>
      <c r="D3041" s="1113" t="s">
        <v>5431</v>
      </c>
      <c r="E3041" s="1113" t="s">
        <v>12</v>
      </c>
      <c r="F3041" s="1106"/>
      <c r="G3041" s="1107"/>
      <c r="H3041" s="1115"/>
    </row>
    <row r="3042" spans="1:8" s="1116" customFormat="1" ht="15" x14ac:dyDescent="0.25">
      <c r="A3042" s="1114"/>
      <c r="B3042" s="1114"/>
      <c r="C3042" s="1113" t="s">
        <v>3176</v>
      </c>
      <c r="D3042" s="1113" t="s">
        <v>5432</v>
      </c>
      <c r="E3042" s="1113" t="s">
        <v>12</v>
      </c>
      <c r="F3042" s="1106"/>
      <c r="G3042" s="1107"/>
      <c r="H3042" s="1115"/>
    </row>
    <row r="3043" spans="1:8" s="1116" customFormat="1" ht="15" x14ac:dyDescent="0.25">
      <c r="A3043" s="1114"/>
      <c r="B3043" s="1114"/>
      <c r="C3043" s="1113" t="s">
        <v>3234</v>
      </c>
      <c r="D3043" s="1113" t="s">
        <v>5433</v>
      </c>
      <c r="E3043" s="1113" t="s">
        <v>12</v>
      </c>
      <c r="F3043" s="1106"/>
      <c r="G3043" s="1107"/>
      <c r="H3043" s="1115"/>
    </row>
    <row r="3044" spans="1:8" s="1116" customFormat="1" ht="15" x14ac:dyDescent="0.25">
      <c r="A3044" s="1114"/>
      <c r="B3044" s="1114"/>
      <c r="C3044" s="1113" t="s">
        <v>3178</v>
      </c>
      <c r="D3044" s="1113" t="s">
        <v>5434</v>
      </c>
      <c r="E3044" s="1113" t="s">
        <v>12</v>
      </c>
      <c r="F3044" s="1106"/>
      <c r="G3044" s="1107"/>
      <c r="H3044" s="1115"/>
    </row>
    <row r="3045" spans="1:8" s="1116" customFormat="1" ht="15" x14ac:dyDescent="0.25">
      <c r="A3045" s="1114"/>
      <c r="B3045" s="1114"/>
      <c r="C3045" s="1113" t="s">
        <v>3186</v>
      </c>
      <c r="D3045" s="1113" t="s">
        <v>5435</v>
      </c>
      <c r="E3045" s="1113" t="s">
        <v>12</v>
      </c>
      <c r="F3045" s="1106"/>
      <c r="G3045" s="1107"/>
      <c r="H3045" s="1115"/>
    </row>
    <row r="3046" spans="1:8" s="1116" customFormat="1" ht="15" x14ac:dyDescent="0.25">
      <c r="A3046" s="1114"/>
      <c r="B3046" s="1114"/>
      <c r="C3046" s="1113"/>
      <c r="D3046" s="1113"/>
      <c r="E3046" s="1113"/>
      <c r="F3046" s="1106"/>
      <c r="G3046" s="1107"/>
      <c r="H3046" s="1115"/>
    </row>
    <row r="3047" spans="1:8" s="1116" customFormat="1" ht="15" x14ac:dyDescent="0.25">
      <c r="A3047" s="1114"/>
      <c r="B3047" s="1114"/>
      <c r="C3047" s="1113"/>
      <c r="D3047" s="1113"/>
      <c r="E3047" s="1113"/>
      <c r="F3047" s="1106"/>
      <c r="G3047" s="1107"/>
      <c r="H3047" s="1115"/>
    </row>
    <row r="3048" spans="1:8" s="1116" customFormat="1" ht="15" x14ac:dyDescent="0.25">
      <c r="A3048" s="1113" t="s">
        <v>2670</v>
      </c>
      <c r="B3048" s="1113"/>
      <c r="C3048" s="1113"/>
      <c r="D3048" s="1098" t="s">
        <v>2642</v>
      </c>
      <c r="E3048" s="1114">
        <v>54</v>
      </c>
      <c r="F3048" s="1106"/>
      <c r="G3048" s="1107"/>
      <c r="H3048" s="1115"/>
    </row>
    <row r="3049" spans="1:8" s="1116" customFormat="1" ht="15" x14ac:dyDescent="0.25">
      <c r="A3049" s="1113" t="s">
        <v>2671</v>
      </c>
      <c r="B3049" s="1113"/>
      <c r="C3049" s="1113"/>
      <c r="D3049" s="1112" t="s">
        <v>4851</v>
      </c>
      <c r="E3049" s="1114"/>
      <c r="F3049" s="1106"/>
      <c r="G3049" s="1107"/>
      <c r="H3049" s="1115"/>
    </row>
    <row r="3050" spans="1:8" s="1116" customFormat="1" ht="15" x14ac:dyDescent="0.25">
      <c r="A3050" s="1112" t="s">
        <v>2672</v>
      </c>
      <c r="B3050" s="1112" t="s">
        <v>2673</v>
      </c>
      <c r="C3050" s="1112" t="s">
        <v>2674</v>
      </c>
      <c r="D3050" s="1104"/>
      <c r="E3050" s="1114"/>
      <c r="F3050" s="1106"/>
      <c r="G3050" s="1107"/>
      <c r="H3050" s="1115"/>
    </row>
    <row r="3051" spans="1:8" s="1116" customFormat="1" ht="15" x14ac:dyDescent="0.25">
      <c r="A3051" s="1113" t="s">
        <v>2675</v>
      </c>
      <c r="B3051" s="1113" t="s">
        <v>2676</v>
      </c>
      <c r="C3051" s="1113" t="s">
        <v>2675</v>
      </c>
      <c r="D3051" s="1113" t="s">
        <v>2649</v>
      </c>
      <c r="E3051" s="1113" t="s">
        <v>2677</v>
      </c>
      <c r="F3051" s="1106"/>
      <c r="G3051" s="1107"/>
      <c r="H3051" s="1115"/>
    </row>
    <row r="3052" spans="1:8" s="1116" customFormat="1" ht="15" x14ac:dyDescent="0.25">
      <c r="A3052" s="1114"/>
      <c r="B3052" s="1114"/>
      <c r="C3052" s="1113" t="s">
        <v>3980</v>
      </c>
      <c r="D3052" s="1113" t="s">
        <v>5436</v>
      </c>
      <c r="E3052" s="1113" t="s">
        <v>12</v>
      </c>
      <c r="F3052" s="1106"/>
      <c r="G3052" s="1107"/>
      <c r="H3052" s="1115"/>
    </row>
    <row r="3053" spans="1:8" s="1116" customFormat="1" ht="15" x14ac:dyDescent="0.25">
      <c r="A3053" s="1114"/>
      <c r="B3053" s="1114"/>
      <c r="C3053" s="1113" t="s">
        <v>3733</v>
      </c>
      <c r="D3053" s="1113" t="s">
        <v>5437</v>
      </c>
      <c r="E3053" s="1113" t="s">
        <v>12</v>
      </c>
      <c r="F3053" s="1106"/>
      <c r="G3053" s="1107"/>
      <c r="H3053" s="1115"/>
    </row>
    <row r="3054" spans="1:8" s="1116" customFormat="1" ht="15" x14ac:dyDescent="0.25">
      <c r="A3054" s="1114"/>
      <c r="B3054" s="1114"/>
      <c r="C3054" s="1113" t="s">
        <v>2903</v>
      </c>
      <c r="D3054" s="1113" t="s">
        <v>5438</v>
      </c>
      <c r="E3054" s="1113" t="s">
        <v>12</v>
      </c>
      <c r="F3054" s="1106"/>
      <c r="G3054" s="1107"/>
      <c r="H3054" s="1115"/>
    </row>
    <row r="3055" spans="1:8" s="1116" customFormat="1" ht="15" x14ac:dyDescent="0.25">
      <c r="A3055" s="1114"/>
      <c r="B3055" s="1114"/>
      <c r="C3055" s="1113" t="s">
        <v>2905</v>
      </c>
      <c r="D3055" s="1113" t="s">
        <v>5439</v>
      </c>
      <c r="E3055" s="1113" t="s">
        <v>12</v>
      </c>
      <c r="F3055" s="1106"/>
      <c r="G3055" s="1107"/>
      <c r="H3055" s="1115"/>
    </row>
    <row r="3056" spans="1:8" s="1116" customFormat="1" ht="15" x14ac:dyDescent="0.25">
      <c r="A3056" s="1114"/>
      <c r="B3056" s="1114"/>
      <c r="C3056" s="1113" t="s">
        <v>2907</v>
      </c>
      <c r="D3056" s="1113" t="s">
        <v>5440</v>
      </c>
      <c r="E3056" s="1113" t="s">
        <v>12</v>
      </c>
      <c r="F3056" s="1106"/>
      <c r="G3056" s="1107"/>
      <c r="H3056" s="1115"/>
    </row>
    <row r="3057" spans="1:8" s="1116" customFormat="1" ht="15" x14ac:dyDescent="0.25">
      <c r="A3057" s="1114"/>
      <c r="B3057" s="1114"/>
      <c r="C3057" s="1113" t="s">
        <v>2680</v>
      </c>
      <c r="D3057" s="1113" t="s">
        <v>5441</v>
      </c>
      <c r="E3057" s="1113" t="s">
        <v>12</v>
      </c>
      <c r="F3057" s="1106"/>
      <c r="G3057" s="1107"/>
      <c r="H3057" s="1115"/>
    </row>
    <row r="3058" spans="1:8" s="1116" customFormat="1" ht="15" x14ac:dyDescent="0.25">
      <c r="A3058" s="1114"/>
      <c r="B3058" s="1114"/>
      <c r="C3058" s="1113" t="s">
        <v>2690</v>
      </c>
      <c r="D3058" s="1113" t="s">
        <v>5442</v>
      </c>
      <c r="E3058" s="1113" t="s">
        <v>12</v>
      </c>
      <c r="F3058" s="1106"/>
      <c r="G3058" s="1107"/>
      <c r="H3058" s="1115"/>
    </row>
    <row r="3059" spans="1:8" s="1116" customFormat="1" ht="15" x14ac:dyDescent="0.25">
      <c r="A3059" s="1114"/>
      <c r="B3059" s="1114" t="s">
        <v>5443</v>
      </c>
      <c r="C3059" s="1113"/>
      <c r="D3059" s="1113" t="s">
        <v>5444</v>
      </c>
      <c r="E3059" s="1113" t="s">
        <v>12</v>
      </c>
      <c r="F3059" s="1106"/>
      <c r="G3059" s="1107"/>
      <c r="H3059" s="1115"/>
    </row>
    <row r="3060" spans="1:8" s="1116" customFormat="1" ht="15" x14ac:dyDescent="0.25">
      <c r="A3060" s="1114"/>
      <c r="B3060" s="1114"/>
      <c r="C3060" s="1113" t="s">
        <v>2721</v>
      </c>
      <c r="D3060" s="1113" t="s">
        <v>5445</v>
      </c>
      <c r="E3060" s="1113" t="s">
        <v>12</v>
      </c>
      <c r="F3060" s="1106"/>
      <c r="G3060" s="1107"/>
      <c r="H3060" s="1115"/>
    </row>
    <row r="3061" spans="1:8" s="1116" customFormat="1" ht="15" x14ac:dyDescent="0.25">
      <c r="A3061" s="1114"/>
      <c r="B3061" s="1114"/>
      <c r="C3061" s="1113"/>
      <c r="D3061" s="1113"/>
      <c r="E3061" s="1113"/>
      <c r="F3061" s="1106"/>
      <c r="G3061" s="1107"/>
      <c r="H3061" s="1115"/>
    </row>
    <row r="3062" spans="1:8" s="1116" customFormat="1" ht="15" x14ac:dyDescent="0.25">
      <c r="A3062" s="1113" t="s">
        <v>2686</v>
      </c>
      <c r="B3062" s="1113" t="s">
        <v>2687</v>
      </c>
      <c r="C3062" s="1113" t="s">
        <v>2686</v>
      </c>
      <c r="D3062" s="1113" t="s">
        <v>2688</v>
      </c>
      <c r="E3062" s="1113" t="s">
        <v>2689</v>
      </c>
      <c r="F3062" s="1106"/>
      <c r="G3062" s="1107"/>
      <c r="H3062" s="1115"/>
    </row>
    <row r="3063" spans="1:8" s="1109" customFormat="1" ht="14.25" x14ac:dyDescent="0.2">
      <c r="A3063" s="1112" t="s">
        <v>5446</v>
      </c>
      <c r="B3063" s="1104"/>
      <c r="C3063" s="1104"/>
      <c r="D3063" s="1112" t="s">
        <v>5447</v>
      </c>
      <c r="E3063" s="1112" t="s">
        <v>12</v>
      </c>
      <c r="F3063" s="1106"/>
      <c r="G3063" s="1107"/>
      <c r="H3063" s="1108"/>
    </row>
    <row r="3064" spans="1:8" s="1116" customFormat="1" ht="15" x14ac:dyDescent="0.25">
      <c r="A3064" s="1114"/>
      <c r="B3064" s="1113" t="s">
        <v>5448</v>
      </c>
      <c r="C3064" s="1114"/>
      <c r="D3064" s="1113" t="s">
        <v>5449</v>
      </c>
      <c r="E3064" s="1113" t="s">
        <v>12</v>
      </c>
      <c r="F3064" s="1106"/>
      <c r="G3064" s="1107"/>
      <c r="H3064" s="1115"/>
    </row>
    <row r="3065" spans="1:8" s="1116" customFormat="1" ht="15" x14ac:dyDescent="0.25">
      <c r="A3065" s="1114"/>
      <c r="B3065" s="1114"/>
      <c r="C3065" s="1113" t="s">
        <v>4735</v>
      </c>
      <c r="D3065" s="1113" t="s">
        <v>5450</v>
      </c>
      <c r="E3065" s="1113" t="s">
        <v>12</v>
      </c>
      <c r="F3065" s="1106"/>
      <c r="G3065" s="1107"/>
      <c r="H3065" s="1115"/>
    </row>
    <row r="3066" spans="1:8" s="1116" customFormat="1" ht="15" x14ac:dyDescent="0.25">
      <c r="A3066" s="1114"/>
      <c r="B3066" s="1114"/>
      <c r="C3066" s="1113"/>
      <c r="D3066" s="1113"/>
      <c r="E3066" s="1113"/>
      <c r="F3066" s="1106"/>
      <c r="G3066" s="1107"/>
      <c r="H3066" s="1115"/>
    </row>
    <row r="3067" spans="1:8" s="1116" customFormat="1" ht="15" x14ac:dyDescent="0.25">
      <c r="A3067" s="1113" t="s">
        <v>2686</v>
      </c>
      <c r="B3067" s="1113" t="s">
        <v>2687</v>
      </c>
      <c r="C3067" s="1113" t="s">
        <v>2686</v>
      </c>
      <c r="D3067" s="1113" t="s">
        <v>2688</v>
      </c>
      <c r="E3067" s="1113" t="s">
        <v>2689</v>
      </c>
      <c r="F3067" s="1106"/>
      <c r="G3067" s="1107"/>
      <c r="H3067" s="1115"/>
    </row>
    <row r="3068" spans="1:8" s="1109" customFormat="1" ht="14.25" x14ac:dyDescent="0.2">
      <c r="A3068" s="1112" t="s">
        <v>5451</v>
      </c>
      <c r="B3068" s="1104"/>
      <c r="C3068" s="1104"/>
      <c r="D3068" s="1112" t="s">
        <v>199</v>
      </c>
      <c r="E3068" s="1112" t="s">
        <v>12</v>
      </c>
      <c r="F3068" s="1106"/>
      <c r="G3068" s="1107"/>
      <c r="H3068" s="1108"/>
    </row>
    <row r="3069" spans="1:8" s="1116" customFormat="1" ht="15" x14ac:dyDescent="0.25">
      <c r="A3069" s="1114"/>
      <c r="B3069" s="1113" t="s">
        <v>5452</v>
      </c>
      <c r="C3069" s="1114"/>
      <c r="D3069" s="1113" t="s">
        <v>5453</v>
      </c>
      <c r="E3069" s="1113" t="s">
        <v>12</v>
      </c>
      <c r="F3069" s="1106"/>
      <c r="G3069" s="1107"/>
      <c r="H3069" s="1115"/>
    </row>
    <row r="3070" spans="1:8" s="1116" customFormat="1" ht="15" x14ac:dyDescent="0.25">
      <c r="A3070" s="1114"/>
      <c r="B3070" s="1114"/>
      <c r="C3070" s="1113" t="s">
        <v>2721</v>
      </c>
      <c r="D3070" s="1113" t="s">
        <v>5454</v>
      </c>
      <c r="E3070" s="1113" t="s">
        <v>12</v>
      </c>
      <c r="F3070" s="1106"/>
      <c r="G3070" s="1107"/>
      <c r="H3070" s="1115"/>
    </row>
    <row r="3071" spans="1:8" s="1116" customFormat="1" ht="15" x14ac:dyDescent="0.25">
      <c r="A3071" s="1114"/>
      <c r="B3071" s="1114"/>
      <c r="C3071" s="1113" t="s">
        <v>2712</v>
      </c>
      <c r="D3071" s="1113" t="s">
        <v>5455</v>
      </c>
      <c r="E3071" s="1113" t="s">
        <v>12</v>
      </c>
      <c r="F3071" s="1106"/>
      <c r="G3071" s="1107"/>
      <c r="H3071" s="1115"/>
    </row>
    <row r="3072" spans="1:8" s="1116" customFormat="1" ht="15" x14ac:dyDescent="0.25">
      <c r="A3072" s="1114"/>
      <c r="B3072" s="1114"/>
      <c r="C3072" s="1113" t="s">
        <v>3176</v>
      </c>
      <c r="D3072" s="1113" t="s">
        <v>5456</v>
      </c>
      <c r="E3072" s="1113" t="s">
        <v>12</v>
      </c>
      <c r="F3072" s="1106"/>
      <c r="G3072" s="1107"/>
      <c r="H3072" s="1115"/>
    </row>
    <row r="3073" spans="1:8" s="1116" customFormat="1" ht="15" x14ac:dyDescent="0.25">
      <c r="A3073" s="1114"/>
      <c r="B3073" s="1113" t="s">
        <v>5457</v>
      </c>
      <c r="C3073" s="1114"/>
      <c r="D3073" s="1113" t="s">
        <v>199</v>
      </c>
      <c r="E3073" s="1113" t="s">
        <v>12</v>
      </c>
      <c r="F3073" s="1106"/>
      <c r="G3073" s="1107"/>
      <c r="H3073" s="1115"/>
    </row>
    <row r="3074" spans="1:8" s="1116" customFormat="1" ht="15" x14ac:dyDescent="0.25">
      <c r="A3074" s="1114"/>
      <c r="B3074" s="1114"/>
      <c r="C3074" s="1113" t="s">
        <v>4735</v>
      </c>
      <c r="D3074" s="1113" t="s">
        <v>5458</v>
      </c>
      <c r="E3074" s="1113" t="s">
        <v>12</v>
      </c>
      <c r="F3074" s="1106"/>
      <c r="G3074" s="1107"/>
      <c r="H3074" s="1115"/>
    </row>
    <row r="3075" spans="1:8" s="1116" customFormat="1" ht="15" x14ac:dyDescent="0.25">
      <c r="A3075" s="1114"/>
      <c r="B3075" s="1114"/>
      <c r="C3075" s="1113" t="s">
        <v>4854</v>
      </c>
      <c r="D3075" s="1113" t="s">
        <v>5459</v>
      </c>
      <c r="E3075" s="1113" t="s">
        <v>12</v>
      </c>
      <c r="F3075" s="1106"/>
      <c r="G3075" s="1107"/>
      <c r="H3075" s="1115"/>
    </row>
    <row r="3076" spans="1:8" s="1116" customFormat="1" ht="15" x14ac:dyDescent="0.25">
      <c r="A3076" s="1114"/>
      <c r="B3076" s="1114"/>
      <c r="C3076" s="1113"/>
      <c r="D3076" s="1113"/>
      <c r="E3076" s="1113"/>
      <c r="F3076" s="1106"/>
      <c r="G3076" s="1107"/>
      <c r="H3076" s="1115"/>
    </row>
    <row r="3077" spans="1:8" s="1116" customFormat="1" ht="15" x14ac:dyDescent="0.25">
      <c r="A3077" s="1113" t="s">
        <v>2686</v>
      </c>
      <c r="B3077" s="1113" t="s">
        <v>2687</v>
      </c>
      <c r="C3077" s="1113" t="s">
        <v>2686</v>
      </c>
      <c r="D3077" s="1113" t="s">
        <v>2688</v>
      </c>
      <c r="E3077" s="1113" t="s">
        <v>2689</v>
      </c>
      <c r="F3077" s="1106"/>
      <c r="G3077" s="1107"/>
      <c r="H3077" s="1115"/>
    </row>
    <row r="3078" spans="1:8" s="1109" customFormat="1" ht="14.25" x14ac:dyDescent="0.2">
      <c r="A3078" s="1112" t="s">
        <v>5460</v>
      </c>
      <c r="B3078" s="1104"/>
      <c r="C3078" s="1104"/>
      <c r="D3078" s="1112" t="s">
        <v>200</v>
      </c>
      <c r="E3078" s="1112" t="s">
        <v>12</v>
      </c>
      <c r="F3078" s="1106"/>
      <c r="G3078" s="1107"/>
      <c r="H3078" s="1108"/>
    </row>
    <row r="3079" spans="1:8" s="1116" customFormat="1" ht="15" x14ac:dyDescent="0.25">
      <c r="A3079" s="1114"/>
      <c r="B3079" s="1113" t="s">
        <v>5461</v>
      </c>
      <c r="C3079" s="1114"/>
      <c r="D3079" s="1113" t="s">
        <v>5462</v>
      </c>
      <c r="E3079" s="1113" t="s">
        <v>12</v>
      </c>
      <c r="F3079" s="1106"/>
      <c r="G3079" s="1107"/>
      <c r="H3079" s="1115"/>
    </row>
    <row r="3080" spans="1:8" s="1116" customFormat="1" ht="15" x14ac:dyDescent="0.25">
      <c r="A3080" s="1114"/>
      <c r="B3080" s="1114"/>
      <c r="C3080" s="1113" t="s">
        <v>2721</v>
      </c>
      <c r="D3080" s="1113" t="s">
        <v>5463</v>
      </c>
      <c r="E3080" s="1113" t="s">
        <v>12</v>
      </c>
      <c r="F3080" s="1106"/>
      <c r="G3080" s="1107"/>
      <c r="H3080" s="1115"/>
    </row>
    <row r="3081" spans="1:8" s="1116" customFormat="1" ht="15" x14ac:dyDescent="0.25">
      <c r="A3081" s="1114"/>
      <c r="B3081" s="1114"/>
      <c r="C3081" s="1113" t="s">
        <v>2712</v>
      </c>
      <c r="D3081" s="1113" t="s">
        <v>5464</v>
      </c>
      <c r="E3081" s="1113" t="s">
        <v>12</v>
      </c>
      <c r="F3081" s="1106"/>
      <c r="G3081" s="1107"/>
      <c r="H3081" s="1115"/>
    </row>
    <row r="3082" spans="1:8" s="1116" customFormat="1" ht="15" x14ac:dyDescent="0.25">
      <c r="A3082" s="1114"/>
      <c r="B3082" s="1114" t="s">
        <v>5465</v>
      </c>
      <c r="C3082" s="1113"/>
      <c r="D3082" s="1113" t="s">
        <v>5466</v>
      </c>
      <c r="E3082" s="1113" t="s">
        <v>12</v>
      </c>
      <c r="F3082" s="1106"/>
      <c r="G3082" s="1107"/>
      <c r="H3082" s="1115"/>
    </row>
    <row r="3083" spans="1:8" s="1116" customFormat="1" ht="15" x14ac:dyDescent="0.25">
      <c r="A3083" s="1114"/>
      <c r="B3083" s="1114"/>
      <c r="C3083" s="1113" t="s">
        <v>2721</v>
      </c>
      <c r="D3083" s="1113" t="s">
        <v>5467</v>
      </c>
      <c r="E3083" s="1113" t="s">
        <v>12</v>
      </c>
      <c r="F3083" s="1106"/>
      <c r="G3083" s="1107"/>
      <c r="H3083" s="1115"/>
    </row>
    <row r="3084" spans="1:8" s="1116" customFormat="1" ht="15" x14ac:dyDescent="0.25">
      <c r="A3084" s="1114"/>
      <c r="B3084" s="1113" t="s">
        <v>5468</v>
      </c>
      <c r="C3084" s="1114"/>
      <c r="D3084" s="1113" t="s">
        <v>5469</v>
      </c>
      <c r="E3084" s="1113" t="s">
        <v>12</v>
      </c>
      <c r="F3084" s="1106"/>
      <c r="G3084" s="1107"/>
      <c r="H3084" s="1115"/>
    </row>
    <row r="3085" spans="1:8" s="1116" customFormat="1" ht="15" x14ac:dyDescent="0.25">
      <c r="A3085" s="1114"/>
      <c r="B3085" s="1114"/>
      <c r="C3085" s="1113" t="s">
        <v>2721</v>
      </c>
      <c r="D3085" s="1113" t="s">
        <v>5470</v>
      </c>
      <c r="E3085" s="1113" t="s">
        <v>12</v>
      </c>
      <c r="F3085" s="1106"/>
      <c r="G3085" s="1107"/>
      <c r="H3085" s="1115"/>
    </row>
    <row r="3086" spans="1:8" s="1116" customFormat="1" ht="15" x14ac:dyDescent="0.25">
      <c r="A3086" s="1114"/>
      <c r="B3086" s="1114"/>
      <c r="C3086" s="1113" t="s">
        <v>3176</v>
      </c>
      <c r="D3086" s="1113" t="s">
        <v>5471</v>
      </c>
      <c r="E3086" s="1113" t="s">
        <v>12</v>
      </c>
      <c r="F3086" s="1106"/>
      <c r="G3086" s="1107"/>
      <c r="H3086" s="1115"/>
    </row>
    <row r="3087" spans="1:8" s="1116" customFormat="1" ht="15" x14ac:dyDescent="0.25">
      <c r="A3087" s="1114"/>
      <c r="B3087" s="1114"/>
      <c r="C3087" s="1114"/>
      <c r="D3087" s="1114"/>
      <c r="E3087" s="1114"/>
      <c r="F3087" s="1106"/>
      <c r="G3087" s="1107"/>
      <c r="H3087" s="1115"/>
    </row>
    <row r="3088" spans="1:8" s="1116" customFormat="1" ht="15" x14ac:dyDescent="0.25">
      <c r="A3088" s="1113" t="s">
        <v>2686</v>
      </c>
      <c r="B3088" s="1113" t="s">
        <v>2687</v>
      </c>
      <c r="C3088" s="1113" t="s">
        <v>2686</v>
      </c>
      <c r="D3088" s="1113" t="s">
        <v>2688</v>
      </c>
      <c r="E3088" s="1113" t="s">
        <v>2689</v>
      </c>
      <c r="F3088" s="1106"/>
      <c r="G3088" s="1143"/>
      <c r="H3088" s="1115"/>
    </row>
    <row r="3089" spans="1:8" s="1109" customFormat="1" ht="14.25" x14ac:dyDescent="0.2">
      <c r="A3089" s="1112" t="s">
        <v>5472</v>
      </c>
      <c r="B3089" s="1104"/>
      <c r="C3089" s="1104"/>
      <c r="D3089" s="1112" t="s">
        <v>201</v>
      </c>
      <c r="E3089" s="1112" t="s">
        <v>12</v>
      </c>
      <c r="F3089" s="1106"/>
      <c r="G3089" s="1143"/>
      <c r="H3089" s="1108"/>
    </row>
    <row r="3090" spans="1:8" s="1116" customFormat="1" ht="15" x14ac:dyDescent="0.25">
      <c r="A3090" s="1114"/>
      <c r="B3090" s="1113" t="s">
        <v>5473</v>
      </c>
      <c r="C3090" s="1114"/>
      <c r="D3090" s="1113" t="s">
        <v>201</v>
      </c>
      <c r="E3090" s="1113" t="s">
        <v>12</v>
      </c>
      <c r="F3090" s="1106"/>
      <c r="G3090" s="1143"/>
      <c r="H3090" s="1115"/>
    </row>
    <row r="3091" spans="1:8" s="1116" customFormat="1" ht="15" x14ac:dyDescent="0.25">
      <c r="A3091" s="1114"/>
      <c r="B3091" s="1114"/>
      <c r="C3091" s="1113" t="s">
        <v>2721</v>
      </c>
      <c r="D3091" s="1113" t="s">
        <v>5474</v>
      </c>
      <c r="E3091" s="1113" t="s">
        <v>12</v>
      </c>
      <c r="F3091" s="1106"/>
      <c r="G3091" s="1107"/>
      <c r="H3091" s="1115"/>
    </row>
    <row r="3092" spans="1:8" s="1116" customFormat="1" ht="15" x14ac:dyDescent="0.25">
      <c r="A3092" s="1114"/>
      <c r="B3092" s="1114"/>
      <c r="C3092" s="1113" t="s">
        <v>2712</v>
      </c>
      <c r="D3092" s="1113" t="s">
        <v>5475</v>
      </c>
      <c r="E3092" s="1113" t="s">
        <v>12</v>
      </c>
      <c r="F3092" s="1106"/>
      <c r="G3092" s="1107"/>
      <c r="H3092" s="1115"/>
    </row>
    <row r="3093" spans="1:8" s="1116" customFormat="1" ht="15" x14ac:dyDescent="0.25">
      <c r="A3093" s="1114"/>
      <c r="B3093" s="1114"/>
      <c r="C3093" s="1113" t="s">
        <v>3176</v>
      </c>
      <c r="D3093" s="1113" t="s">
        <v>5476</v>
      </c>
      <c r="E3093" s="1113" t="s">
        <v>12</v>
      </c>
      <c r="F3093" s="1106"/>
      <c r="G3093" s="1107"/>
      <c r="H3093" s="1115"/>
    </row>
    <row r="3094" spans="1:8" s="1116" customFormat="1" ht="15" x14ac:dyDescent="0.25">
      <c r="A3094" s="1114"/>
      <c r="B3094" s="1114"/>
      <c r="C3094" s="1113"/>
      <c r="D3094" s="1113"/>
      <c r="E3094" s="1113"/>
      <c r="F3094" s="1106"/>
      <c r="G3094" s="1107"/>
      <c r="H3094" s="1115"/>
    </row>
    <row r="3095" spans="1:8" s="1116" customFormat="1" ht="15" x14ac:dyDescent="0.25">
      <c r="A3095" s="1113" t="s">
        <v>2686</v>
      </c>
      <c r="B3095" s="1113" t="s">
        <v>2687</v>
      </c>
      <c r="C3095" s="1113" t="s">
        <v>2686</v>
      </c>
      <c r="D3095" s="1113" t="s">
        <v>2688</v>
      </c>
      <c r="E3095" s="1113" t="s">
        <v>2689</v>
      </c>
      <c r="F3095" s="1106"/>
      <c r="G3095" s="1107"/>
      <c r="H3095" s="1115"/>
    </row>
    <row r="3096" spans="1:8" s="1109" customFormat="1" ht="14.25" x14ac:dyDescent="0.2">
      <c r="A3096" s="1112" t="s">
        <v>5477</v>
      </c>
      <c r="B3096" s="1104"/>
      <c r="C3096" s="1104"/>
      <c r="D3096" s="1112" t="s">
        <v>210</v>
      </c>
      <c r="E3096" s="1112" t="s">
        <v>12</v>
      </c>
      <c r="F3096" s="1106"/>
      <c r="G3096" s="1107"/>
      <c r="H3096" s="1108"/>
    </row>
    <row r="3097" spans="1:8" s="1116" customFormat="1" ht="15" x14ac:dyDescent="0.25">
      <c r="A3097" s="1114"/>
      <c r="B3097" s="1113" t="s">
        <v>5478</v>
      </c>
      <c r="C3097" s="1114"/>
      <c r="D3097" s="1113" t="s">
        <v>5479</v>
      </c>
      <c r="E3097" s="1113" t="s">
        <v>12</v>
      </c>
      <c r="F3097" s="1106"/>
      <c r="G3097" s="1107"/>
      <c r="H3097" s="1115"/>
    </row>
    <row r="3098" spans="1:8" s="1116" customFormat="1" ht="15" x14ac:dyDescent="0.25">
      <c r="A3098" s="1114"/>
      <c r="B3098" s="1114"/>
      <c r="C3098" s="1113" t="s">
        <v>2684</v>
      </c>
      <c r="D3098" s="1113" t="s">
        <v>5480</v>
      </c>
      <c r="E3098" s="1113" t="s">
        <v>12</v>
      </c>
      <c r="F3098" s="1106"/>
      <c r="G3098" s="1107"/>
      <c r="H3098" s="1115"/>
    </row>
    <row r="3099" spans="1:8" s="1116" customFormat="1" ht="15" x14ac:dyDescent="0.25">
      <c r="A3099" s="1114"/>
      <c r="B3099" s="1113" t="s">
        <v>5481</v>
      </c>
      <c r="C3099" s="1114"/>
      <c r="D3099" s="1113" t="s">
        <v>5482</v>
      </c>
      <c r="E3099" s="1113" t="s">
        <v>12</v>
      </c>
      <c r="F3099" s="1106"/>
      <c r="G3099" s="1107"/>
      <c r="H3099" s="1115"/>
    </row>
    <row r="3100" spans="1:8" s="1116" customFormat="1" ht="15" x14ac:dyDescent="0.25">
      <c r="A3100" s="1114"/>
      <c r="B3100" s="1114"/>
      <c r="C3100" s="1113" t="s">
        <v>2768</v>
      </c>
      <c r="D3100" s="1113" t="s">
        <v>5483</v>
      </c>
      <c r="E3100" s="1113" t="s">
        <v>12</v>
      </c>
      <c r="F3100" s="1106"/>
      <c r="G3100" s="1107"/>
      <c r="H3100" s="1115"/>
    </row>
    <row r="3101" spans="1:8" s="1116" customFormat="1" ht="15" x14ac:dyDescent="0.25">
      <c r="A3101" s="1114"/>
      <c r="B3101" s="1114"/>
      <c r="C3101" s="1113" t="s">
        <v>3745</v>
      </c>
      <c r="D3101" s="1113" t="s">
        <v>5484</v>
      </c>
      <c r="E3101" s="1113" t="s">
        <v>12</v>
      </c>
      <c r="F3101" s="1106"/>
      <c r="G3101" s="1107"/>
      <c r="H3101" s="1115"/>
    </row>
    <row r="3102" spans="1:8" s="1116" customFormat="1" ht="15" x14ac:dyDescent="0.25">
      <c r="A3102" s="1114"/>
      <c r="B3102" s="1114"/>
      <c r="C3102" s="1113"/>
      <c r="D3102" s="1113"/>
      <c r="E3102" s="1113"/>
      <c r="F3102" s="1106"/>
      <c r="G3102" s="1107"/>
      <c r="H3102" s="1115"/>
    </row>
    <row r="3103" spans="1:8" s="1116" customFormat="1" ht="15" x14ac:dyDescent="0.25">
      <c r="A3103" s="1114"/>
      <c r="B3103" s="1114"/>
      <c r="C3103" s="1113"/>
      <c r="D3103" s="1113"/>
      <c r="E3103" s="1113"/>
      <c r="F3103" s="1106"/>
      <c r="G3103" s="1107"/>
      <c r="H3103" s="1115"/>
    </row>
    <row r="3104" spans="1:8" s="1116" customFormat="1" ht="15" x14ac:dyDescent="0.25">
      <c r="A3104" s="1114"/>
      <c r="B3104" s="1114"/>
      <c r="C3104" s="1113"/>
      <c r="D3104" s="1113"/>
      <c r="E3104" s="1113"/>
      <c r="F3104" s="1106"/>
      <c r="G3104" s="1107"/>
      <c r="H3104" s="1115"/>
    </row>
    <row r="3105" spans="1:8" s="1116" customFormat="1" ht="15" x14ac:dyDescent="0.25">
      <c r="A3105" s="1114"/>
      <c r="B3105" s="1114"/>
      <c r="C3105" s="1113"/>
      <c r="D3105" s="1113"/>
      <c r="E3105" s="1113"/>
      <c r="F3105" s="1106"/>
      <c r="G3105" s="1107"/>
      <c r="H3105" s="1115"/>
    </row>
    <row r="3106" spans="1:8" s="1116" customFormat="1" ht="15" x14ac:dyDescent="0.25">
      <c r="A3106" s="1114"/>
      <c r="B3106" s="1114"/>
      <c r="C3106" s="1113"/>
      <c r="D3106" s="1113"/>
      <c r="E3106" s="1113"/>
      <c r="F3106" s="1106"/>
      <c r="G3106" s="1107"/>
      <c r="H3106" s="1115"/>
    </row>
    <row r="3107" spans="1:8" s="1116" customFormat="1" ht="15" x14ac:dyDescent="0.25">
      <c r="A3107" s="1113" t="s">
        <v>2670</v>
      </c>
      <c r="B3107" s="1113"/>
      <c r="C3107" s="1113"/>
      <c r="D3107" s="1098" t="s">
        <v>2642</v>
      </c>
      <c r="E3107" s="1114">
        <v>55</v>
      </c>
      <c r="F3107" s="1106"/>
      <c r="G3107" s="1107"/>
      <c r="H3107" s="1115"/>
    </row>
    <row r="3108" spans="1:8" s="1116" customFormat="1" ht="15" x14ac:dyDescent="0.25">
      <c r="A3108" s="1113" t="s">
        <v>2671</v>
      </c>
      <c r="B3108" s="1113"/>
      <c r="C3108" s="1113"/>
      <c r="D3108" s="1112" t="s">
        <v>4851</v>
      </c>
      <c r="E3108" s="1114"/>
      <c r="F3108" s="1106"/>
      <c r="G3108" s="1107"/>
      <c r="H3108" s="1115"/>
    </row>
    <row r="3109" spans="1:8" s="1116" customFormat="1" ht="15" x14ac:dyDescent="0.25">
      <c r="A3109" s="1112" t="s">
        <v>2672</v>
      </c>
      <c r="B3109" s="1112" t="s">
        <v>2673</v>
      </c>
      <c r="C3109" s="1112" t="s">
        <v>2674</v>
      </c>
      <c r="D3109" s="1104"/>
      <c r="E3109" s="1114"/>
      <c r="F3109" s="1106"/>
      <c r="G3109" s="1107"/>
      <c r="H3109" s="1115"/>
    </row>
    <row r="3110" spans="1:8" s="1116" customFormat="1" ht="15" x14ac:dyDescent="0.25">
      <c r="A3110" s="1113" t="s">
        <v>2675</v>
      </c>
      <c r="B3110" s="1113" t="s">
        <v>2676</v>
      </c>
      <c r="C3110" s="1113" t="s">
        <v>2675</v>
      </c>
      <c r="D3110" s="1113" t="s">
        <v>2649</v>
      </c>
      <c r="E3110" s="1113" t="s">
        <v>2677</v>
      </c>
      <c r="F3110" s="1106"/>
      <c r="G3110" s="1107"/>
      <c r="H3110" s="1115"/>
    </row>
    <row r="3111" spans="1:8" s="1116" customFormat="1" ht="15" x14ac:dyDescent="0.25">
      <c r="A3111" s="1114"/>
      <c r="B3111" s="1113" t="s">
        <v>5485</v>
      </c>
      <c r="C3111" s="1114"/>
      <c r="D3111" s="1113" t="s">
        <v>5486</v>
      </c>
      <c r="E3111" s="1113" t="s">
        <v>12</v>
      </c>
      <c r="F3111" s="1106"/>
      <c r="G3111" s="1107"/>
      <c r="H3111" s="1115"/>
    </row>
    <row r="3112" spans="1:8" s="1116" customFormat="1" ht="15" x14ac:dyDescent="0.25">
      <c r="A3112" s="1114"/>
      <c r="B3112" s="1114"/>
      <c r="C3112" s="1113" t="s">
        <v>2716</v>
      </c>
      <c r="D3112" s="1113" t="s">
        <v>5487</v>
      </c>
      <c r="E3112" s="1113" t="s">
        <v>12</v>
      </c>
      <c r="F3112" s="1106"/>
      <c r="G3112" s="1107"/>
      <c r="H3112" s="1115"/>
    </row>
    <row r="3113" spans="1:8" s="1116" customFormat="1" ht="15" x14ac:dyDescent="0.25">
      <c r="A3113" s="1114"/>
      <c r="B3113" s="1114"/>
      <c r="C3113" s="1113" t="s">
        <v>2747</v>
      </c>
      <c r="D3113" s="1113" t="s">
        <v>5488</v>
      </c>
      <c r="E3113" s="1113" t="s">
        <v>12</v>
      </c>
      <c r="F3113" s="1106"/>
      <c r="G3113" s="1107"/>
      <c r="H3113" s="1115"/>
    </row>
    <row r="3114" spans="1:8" s="1116" customFormat="1" ht="15" x14ac:dyDescent="0.25">
      <c r="A3114" s="1114"/>
      <c r="B3114" s="1114"/>
      <c r="C3114" s="1113" t="s">
        <v>2918</v>
      </c>
      <c r="D3114" s="1113" t="s">
        <v>5489</v>
      </c>
      <c r="E3114" s="1113" t="s">
        <v>12</v>
      </c>
      <c r="F3114" s="1106"/>
      <c r="G3114" s="1107"/>
      <c r="H3114" s="1115"/>
    </row>
    <row r="3115" spans="1:8" s="1116" customFormat="1" ht="15" x14ac:dyDescent="0.25">
      <c r="A3115" s="1114"/>
      <c r="B3115" s="1113" t="s">
        <v>5490</v>
      </c>
      <c r="C3115" s="1114"/>
      <c r="D3115" s="1113" t="s">
        <v>5491</v>
      </c>
      <c r="E3115" s="1113" t="s">
        <v>12</v>
      </c>
      <c r="F3115" s="1106"/>
      <c r="G3115" s="1107"/>
      <c r="H3115" s="1115"/>
    </row>
    <row r="3116" spans="1:8" s="1116" customFormat="1" ht="15" x14ac:dyDescent="0.25">
      <c r="A3116" s="1114"/>
      <c r="B3116" s="1114"/>
      <c r="C3116" s="1113" t="s">
        <v>2721</v>
      </c>
      <c r="D3116" s="1113" t="s">
        <v>5492</v>
      </c>
      <c r="E3116" s="1113" t="s">
        <v>12</v>
      </c>
      <c r="F3116" s="1106"/>
      <c r="G3116" s="1107"/>
      <c r="H3116" s="1115"/>
    </row>
    <row r="3117" spans="1:8" s="1116" customFormat="1" ht="15" x14ac:dyDescent="0.25">
      <c r="A3117" s="1114"/>
      <c r="B3117" s="1114"/>
      <c r="C3117" s="1113" t="s">
        <v>2712</v>
      </c>
      <c r="D3117" s="1113" t="s">
        <v>5493</v>
      </c>
      <c r="E3117" s="1113" t="s">
        <v>12</v>
      </c>
      <c r="F3117" s="1106"/>
      <c r="G3117" s="1107"/>
      <c r="H3117" s="1115"/>
    </row>
    <row r="3118" spans="1:8" s="1116" customFormat="1" ht="15" x14ac:dyDescent="0.25">
      <c r="A3118" s="1114"/>
      <c r="B3118" s="1114"/>
      <c r="C3118" s="1113" t="s">
        <v>3176</v>
      </c>
      <c r="D3118" s="1113" t="s">
        <v>5494</v>
      </c>
      <c r="E3118" s="1113" t="s">
        <v>12</v>
      </c>
      <c r="F3118" s="1106"/>
      <c r="G3118" s="1107"/>
      <c r="H3118" s="1115"/>
    </row>
    <row r="3119" spans="1:8" s="1116" customFormat="1" ht="15" x14ac:dyDescent="0.25">
      <c r="A3119" s="1114"/>
      <c r="B3119" s="1114"/>
      <c r="C3119" s="1113" t="s">
        <v>3234</v>
      </c>
      <c r="D3119" s="1113" t="s">
        <v>5495</v>
      </c>
      <c r="E3119" s="1113" t="s">
        <v>12</v>
      </c>
      <c r="F3119" s="1106"/>
      <c r="G3119" s="1107"/>
      <c r="H3119" s="1115"/>
    </row>
    <row r="3120" spans="1:8" s="1116" customFormat="1" ht="15" x14ac:dyDescent="0.25">
      <c r="A3120" s="1114"/>
      <c r="B3120" s="1113" t="s">
        <v>5496</v>
      </c>
      <c r="C3120" s="1114"/>
      <c r="D3120" s="1113" t="s">
        <v>5497</v>
      </c>
      <c r="E3120" s="1113" t="s">
        <v>12</v>
      </c>
      <c r="F3120" s="1106"/>
      <c r="G3120" s="1107"/>
      <c r="H3120" s="1115"/>
    </row>
    <row r="3121" spans="1:8" s="1116" customFormat="1" ht="15" x14ac:dyDescent="0.25">
      <c r="A3121" s="1114"/>
      <c r="B3121" s="1114"/>
      <c r="C3121" s="1113" t="s">
        <v>2684</v>
      </c>
      <c r="D3121" s="1113" t="s">
        <v>5498</v>
      </c>
      <c r="E3121" s="1113" t="s">
        <v>12</v>
      </c>
      <c r="F3121" s="1106"/>
      <c r="G3121" s="1107"/>
      <c r="H3121" s="1115"/>
    </row>
    <row r="3122" spans="1:8" s="1116" customFormat="1" ht="15" x14ac:dyDescent="0.25">
      <c r="A3122" s="1114"/>
      <c r="B3122" s="1113" t="s">
        <v>5499</v>
      </c>
      <c r="C3122" s="1114"/>
      <c r="D3122" s="1113" t="s">
        <v>210</v>
      </c>
      <c r="E3122" s="1113" t="s">
        <v>12</v>
      </c>
      <c r="F3122" s="1106"/>
      <c r="G3122" s="1107"/>
      <c r="H3122" s="1115"/>
    </row>
    <row r="3123" spans="1:8" s="1116" customFormat="1" ht="15" x14ac:dyDescent="0.25">
      <c r="A3123" s="1114"/>
      <c r="B3123" s="1114"/>
      <c r="C3123" s="1113" t="s">
        <v>2721</v>
      </c>
      <c r="D3123" s="1113" t="s">
        <v>5500</v>
      </c>
      <c r="E3123" s="1113" t="s">
        <v>12</v>
      </c>
      <c r="F3123" s="1106"/>
      <c r="G3123" s="1107"/>
      <c r="H3123" s="1115"/>
    </row>
    <row r="3124" spans="1:8" s="1116" customFormat="1" ht="15" x14ac:dyDescent="0.25">
      <c r="A3124" s="1113"/>
      <c r="B3124" s="1113"/>
      <c r="C3124" s="1113" t="s">
        <v>2712</v>
      </c>
      <c r="D3124" s="1113" t="s">
        <v>5501</v>
      </c>
      <c r="E3124" s="1113" t="s">
        <v>12</v>
      </c>
      <c r="F3124" s="1106"/>
      <c r="G3124" s="1107"/>
      <c r="H3124" s="1115"/>
    </row>
    <row r="3125" spans="1:8" s="1116" customFormat="1" ht="15" x14ac:dyDescent="0.25">
      <c r="A3125" s="1114"/>
      <c r="B3125" s="1114"/>
      <c r="C3125" s="1113" t="s">
        <v>3176</v>
      </c>
      <c r="D3125" s="1113" t="s">
        <v>5502</v>
      </c>
      <c r="E3125" s="1113" t="s">
        <v>12</v>
      </c>
      <c r="F3125" s="1106"/>
      <c r="G3125" s="1107"/>
      <c r="H3125" s="1115"/>
    </row>
    <row r="3126" spans="1:8" s="1116" customFormat="1" ht="15" x14ac:dyDescent="0.25">
      <c r="A3126" s="1114"/>
      <c r="B3126" s="1114"/>
      <c r="C3126" s="1113" t="s">
        <v>3234</v>
      </c>
      <c r="D3126" s="1113" t="s">
        <v>5503</v>
      </c>
      <c r="E3126" s="1113" t="s">
        <v>12</v>
      </c>
      <c r="F3126" s="1106"/>
      <c r="G3126" s="1107"/>
      <c r="H3126" s="1115"/>
    </row>
    <row r="3127" spans="1:8" s="1116" customFormat="1" ht="15" x14ac:dyDescent="0.25">
      <c r="A3127" s="1114"/>
      <c r="B3127" s="1114"/>
      <c r="C3127" s="1113" t="s">
        <v>3178</v>
      </c>
      <c r="D3127" s="1113" t="s">
        <v>5504</v>
      </c>
      <c r="E3127" s="1113" t="s">
        <v>12</v>
      </c>
      <c r="F3127" s="1106"/>
      <c r="G3127" s="1107"/>
      <c r="H3127" s="1115"/>
    </row>
    <row r="3128" spans="1:8" s="1116" customFormat="1" ht="15" x14ac:dyDescent="0.25">
      <c r="A3128" s="1114"/>
      <c r="B3128" s="1114"/>
      <c r="C3128" s="1113" t="s">
        <v>3186</v>
      </c>
      <c r="D3128" s="1113" t="s">
        <v>5505</v>
      </c>
      <c r="E3128" s="1113" t="s">
        <v>12</v>
      </c>
      <c r="F3128" s="1106"/>
      <c r="G3128" s="1107"/>
      <c r="H3128" s="1115"/>
    </row>
    <row r="3129" spans="1:8" s="1116" customFormat="1" ht="15" x14ac:dyDescent="0.25">
      <c r="A3129" s="1114"/>
      <c r="B3129" s="1114"/>
      <c r="C3129" s="1113" t="s">
        <v>3980</v>
      </c>
      <c r="D3129" s="1113" t="s">
        <v>5506</v>
      </c>
      <c r="E3129" s="1113" t="s">
        <v>12</v>
      </c>
      <c r="F3129" s="1106"/>
      <c r="G3129" s="1107"/>
      <c r="H3129" s="1115"/>
    </row>
    <row r="3130" spans="1:8" s="1116" customFormat="1" ht="15" x14ac:dyDescent="0.25">
      <c r="A3130" s="1114"/>
      <c r="B3130" s="1114"/>
      <c r="C3130" s="1113" t="s">
        <v>3733</v>
      </c>
      <c r="D3130" s="1113" t="s">
        <v>5507</v>
      </c>
      <c r="E3130" s="1113" t="s">
        <v>12</v>
      </c>
      <c r="F3130" s="1106"/>
      <c r="G3130" s="1107"/>
      <c r="H3130" s="1115"/>
    </row>
    <row r="3131" spans="1:8" s="1116" customFormat="1" ht="15" x14ac:dyDescent="0.25">
      <c r="A3131" s="1114"/>
      <c r="B3131" s="1114"/>
      <c r="C3131" s="1113" t="s">
        <v>2903</v>
      </c>
      <c r="D3131" s="1113" t="s">
        <v>5508</v>
      </c>
      <c r="E3131" s="1113" t="s">
        <v>12</v>
      </c>
      <c r="F3131" s="1106"/>
      <c r="G3131" s="1107"/>
      <c r="H3131" s="1115"/>
    </row>
    <row r="3132" spans="1:8" s="1116" customFormat="1" ht="15" x14ac:dyDescent="0.25">
      <c r="A3132" s="1114"/>
      <c r="B3132" s="1114"/>
      <c r="C3132" s="1113" t="s">
        <v>2905</v>
      </c>
      <c r="D3132" s="1113" t="s">
        <v>5509</v>
      </c>
      <c r="E3132" s="1113" t="s">
        <v>12</v>
      </c>
      <c r="F3132" s="1106"/>
      <c r="G3132" s="1107"/>
      <c r="H3132" s="1115"/>
    </row>
    <row r="3133" spans="1:8" s="1116" customFormat="1" ht="15" x14ac:dyDescent="0.25">
      <c r="A3133" s="1114"/>
      <c r="B3133" s="1114"/>
      <c r="C3133" s="1113" t="s">
        <v>2907</v>
      </c>
      <c r="D3133" s="1113" t="s">
        <v>5510</v>
      </c>
      <c r="E3133" s="1113" t="s">
        <v>12</v>
      </c>
      <c r="F3133" s="1106"/>
      <c r="G3133" s="1107"/>
      <c r="H3133" s="1115"/>
    </row>
    <row r="3134" spans="1:8" s="1116" customFormat="1" ht="15" x14ac:dyDescent="0.25">
      <c r="A3134" s="1114"/>
      <c r="B3134" s="1114"/>
      <c r="C3134" s="1113" t="s">
        <v>4442</v>
      </c>
      <c r="D3134" s="1113" t="s">
        <v>5511</v>
      </c>
      <c r="E3134" s="1113" t="s">
        <v>12</v>
      </c>
      <c r="F3134" s="1106"/>
      <c r="G3134" s="1107"/>
      <c r="H3134" s="1115"/>
    </row>
    <row r="3135" spans="1:8" s="1116" customFormat="1" ht="15" x14ac:dyDescent="0.25">
      <c r="A3135" s="1114"/>
      <c r="B3135" s="1114"/>
      <c r="C3135" s="1113" t="s">
        <v>2927</v>
      </c>
      <c r="D3135" s="1113" t="s">
        <v>5512</v>
      </c>
      <c r="E3135" s="1113" t="s">
        <v>12</v>
      </c>
      <c r="F3135" s="1106"/>
      <c r="G3135" s="1107"/>
      <c r="H3135" s="1115"/>
    </row>
    <row r="3136" spans="1:8" s="1116" customFormat="1" ht="15" x14ac:dyDescent="0.25">
      <c r="A3136" s="1114"/>
      <c r="B3136" s="1114"/>
      <c r="C3136" s="1113" t="s">
        <v>2703</v>
      </c>
      <c r="D3136" s="1113" t="s">
        <v>5513</v>
      </c>
      <c r="E3136" s="1113" t="s">
        <v>12</v>
      </c>
      <c r="F3136" s="1106"/>
      <c r="G3136" s="1107"/>
      <c r="H3136" s="1115"/>
    </row>
    <row r="3137" spans="1:8" s="1116" customFormat="1" ht="15" x14ac:dyDescent="0.25">
      <c r="A3137" s="1114"/>
      <c r="B3137" s="1114"/>
      <c r="C3137" s="1113" t="s">
        <v>4512</v>
      </c>
      <c r="D3137" s="1113" t="s">
        <v>5514</v>
      </c>
      <c r="E3137" s="1113" t="s">
        <v>12</v>
      </c>
      <c r="F3137" s="1106"/>
      <c r="G3137" s="1107"/>
      <c r="H3137" s="1115"/>
    </row>
    <row r="3138" spans="1:8" s="1116" customFormat="1" ht="15" x14ac:dyDescent="0.25">
      <c r="A3138" s="1113"/>
      <c r="B3138" s="1113" t="s">
        <v>5515</v>
      </c>
      <c r="C3138" s="1114"/>
      <c r="D3138" s="1113" t="s">
        <v>5516</v>
      </c>
      <c r="E3138" s="1113" t="s">
        <v>12</v>
      </c>
      <c r="F3138" s="1106"/>
      <c r="G3138" s="1107"/>
      <c r="H3138" s="1115"/>
    </row>
    <row r="3139" spans="1:8" s="1116" customFormat="1" ht="15" x14ac:dyDescent="0.25">
      <c r="A3139" s="1113"/>
      <c r="B3139" s="1114"/>
      <c r="C3139" s="1113" t="s">
        <v>2721</v>
      </c>
      <c r="D3139" s="1113" t="s">
        <v>5517</v>
      </c>
      <c r="E3139" s="1113" t="s">
        <v>12</v>
      </c>
      <c r="F3139" s="1106"/>
      <c r="G3139" s="1107"/>
      <c r="H3139" s="1115"/>
    </row>
    <row r="3140" spans="1:8" s="1116" customFormat="1" ht="15" x14ac:dyDescent="0.25">
      <c r="A3140" s="1113"/>
      <c r="B3140" s="1114"/>
      <c r="C3140" s="1113" t="s">
        <v>2712</v>
      </c>
      <c r="D3140" s="1113" t="s">
        <v>5518</v>
      </c>
      <c r="E3140" s="1113" t="s">
        <v>12</v>
      </c>
      <c r="F3140" s="1106"/>
      <c r="G3140" s="1107"/>
      <c r="H3140" s="1115"/>
    </row>
    <row r="3141" spans="1:8" s="1116" customFormat="1" ht="15" x14ac:dyDescent="0.25">
      <c r="A3141" s="1113"/>
      <c r="B3141" s="1114"/>
      <c r="C3141" s="1113" t="s">
        <v>3176</v>
      </c>
      <c r="D3141" s="1113" t="s">
        <v>5519</v>
      </c>
      <c r="E3141" s="1113" t="s">
        <v>12</v>
      </c>
      <c r="F3141" s="1106"/>
      <c r="G3141" s="1107"/>
      <c r="H3141" s="1115"/>
    </row>
    <row r="3142" spans="1:8" s="1116" customFormat="1" ht="15" x14ac:dyDescent="0.25">
      <c r="A3142" s="1113"/>
      <c r="B3142" s="1114"/>
      <c r="C3142" s="1113" t="s">
        <v>3234</v>
      </c>
      <c r="D3142" s="1113" t="s">
        <v>5362</v>
      </c>
      <c r="E3142" s="1113" t="s">
        <v>12</v>
      </c>
      <c r="F3142" s="1106"/>
      <c r="G3142" s="1107"/>
      <c r="H3142" s="1115"/>
    </row>
    <row r="3143" spans="1:8" s="1116" customFormat="1" ht="15" x14ac:dyDescent="0.25">
      <c r="A3143" s="1114"/>
      <c r="B3143" s="1113" t="s">
        <v>5520</v>
      </c>
      <c r="C3143" s="1114"/>
      <c r="D3143" s="1113" t="s">
        <v>5521</v>
      </c>
      <c r="E3143" s="1113" t="s">
        <v>12</v>
      </c>
      <c r="F3143" s="1106"/>
      <c r="G3143" s="1107"/>
      <c r="H3143" s="1115"/>
    </row>
    <row r="3144" spans="1:8" s="1116" customFormat="1" ht="15" x14ac:dyDescent="0.25">
      <c r="A3144" s="1114"/>
      <c r="B3144" s="1114"/>
      <c r="C3144" s="1113" t="s">
        <v>2684</v>
      </c>
      <c r="D3144" s="1113" t="s">
        <v>5522</v>
      </c>
      <c r="E3144" s="1113" t="s">
        <v>12</v>
      </c>
      <c r="F3144" s="1106"/>
      <c r="G3144" s="1107"/>
      <c r="H3144" s="1115"/>
    </row>
    <row r="3145" spans="1:8" s="1116" customFormat="1" ht="15" x14ac:dyDescent="0.25">
      <c r="A3145" s="1114"/>
      <c r="B3145" s="1114"/>
      <c r="C3145" s="1113" t="s">
        <v>2721</v>
      </c>
      <c r="D3145" s="1113" t="s">
        <v>5523</v>
      </c>
      <c r="E3145" s="1113" t="s">
        <v>12</v>
      </c>
      <c r="F3145" s="1106"/>
      <c r="G3145" s="1107"/>
      <c r="H3145" s="1115"/>
    </row>
    <row r="3146" spans="1:8" s="1116" customFormat="1" ht="15" x14ac:dyDescent="0.25">
      <c r="A3146" s="1114"/>
      <c r="B3146" s="1113" t="s">
        <v>5524</v>
      </c>
      <c r="C3146" s="1114"/>
      <c r="D3146" s="1113" t="s">
        <v>5525</v>
      </c>
      <c r="E3146" s="1113" t="s">
        <v>12</v>
      </c>
      <c r="F3146" s="1106"/>
      <c r="G3146" s="1107"/>
      <c r="H3146" s="1115"/>
    </row>
    <row r="3147" spans="1:8" s="1116" customFormat="1" ht="15" x14ac:dyDescent="0.25">
      <c r="A3147" s="1114"/>
      <c r="B3147" s="1114"/>
      <c r="C3147" s="1113" t="s">
        <v>2684</v>
      </c>
      <c r="D3147" s="1113" t="s">
        <v>5526</v>
      </c>
      <c r="E3147" s="1113" t="s">
        <v>12</v>
      </c>
      <c r="F3147" s="1106"/>
      <c r="G3147" s="1107"/>
      <c r="H3147" s="1115"/>
    </row>
    <row r="3148" spans="1:8" s="1116" customFormat="1" ht="15" x14ac:dyDescent="0.25">
      <c r="A3148" s="1114"/>
      <c r="B3148" s="1113" t="s">
        <v>5527</v>
      </c>
      <c r="C3148" s="1114"/>
      <c r="D3148" s="1113" t="s">
        <v>5528</v>
      </c>
      <c r="E3148" s="1113" t="s">
        <v>12</v>
      </c>
      <c r="F3148" s="1106"/>
      <c r="G3148" s="1107"/>
      <c r="H3148" s="1115"/>
    </row>
    <row r="3149" spans="1:8" s="1116" customFormat="1" ht="15" x14ac:dyDescent="0.25">
      <c r="A3149" s="1114"/>
      <c r="B3149" s="1114"/>
      <c r="C3149" s="1113" t="s">
        <v>2721</v>
      </c>
      <c r="D3149" s="1113" t="s">
        <v>5529</v>
      </c>
      <c r="E3149" s="1113" t="s">
        <v>12</v>
      </c>
      <c r="F3149" s="1106"/>
      <c r="G3149" s="1107"/>
      <c r="H3149" s="1115"/>
    </row>
    <row r="3150" spans="1:8" s="1116" customFormat="1" ht="15" x14ac:dyDescent="0.25">
      <c r="A3150" s="1114"/>
      <c r="B3150" s="1114"/>
      <c r="C3150" s="1113" t="s">
        <v>2712</v>
      </c>
      <c r="D3150" s="1113" t="s">
        <v>5530</v>
      </c>
      <c r="E3150" s="1113" t="s">
        <v>12</v>
      </c>
      <c r="F3150" s="1106"/>
      <c r="G3150" s="1107"/>
      <c r="H3150" s="1115"/>
    </row>
    <row r="3151" spans="1:8" s="1116" customFormat="1" ht="15" x14ac:dyDescent="0.25">
      <c r="A3151" s="1114"/>
      <c r="B3151" s="1113" t="s">
        <v>5531</v>
      </c>
      <c r="C3151" s="1114"/>
      <c r="D3151" s="1113" t="s">
        <v>5532</v>
      </c>
      <c r="E3151" s="1113" t="s">
        <v>12</v>
      </c>
      <c r="F3151" s="1106"/>
      <c r="G3151" s="1107"/>
      <c r="H3151" s="1115"/>
    </row>
    <row r="3152" spans="1:8" s="1116" customFormat="1" ht="15" x14ac:dyDescent="0.25">
      <c r="A3152" s="1114"/>
      <c r="B3152" s="1114"/>
      <c r="C3152" s="1113" t="s">
        <v>2684</v>
      </c>
      <c r="D3152" s="1113" t="s">
        <v>5533</v>
      </c>
      <c r="E3152" s="1113" t="s">
        <v>12</v>
      </c>
      <c r="F3152" s="1106"/>
      <c r="G3152" s="1107"/>
      <c r="H3152" s="1115"/>
    </row>
    <row r="3153" spans="1:8" s="1116" customFormat="1" ht="15" x14ac:dyDescent="0.25">
      <c r="A3153" s="1114"/>
      <c r="B3153" s="1113" t="s">
        <v>5534</v>
      </c>
      <c r="C3153" s="1114"/>
      <c r="D3153" s="1113" t="s">
        <v>5535</v>
      </c>
      <c r="E3153" s="1113" t="s">
        <v>12</v>
      </c>
      <c r="F3153" s="1106"/>
      <c r="G3153" s="1107"/>
      <c r="H3153" s="1115"/>
    </row>
    <row r="3154" spans="1:8" s="1116" customFormat="1" ht="15" x14ac:dyDescent="0.25">
      <c r="A3154" s="1114"/>
      <c r="B3154" s="1114"/>
      <c r="C3154" s="1113" t="s">
        <v>2684</v>
      </c>
      <c r="D3154" s="1113" t="s">
        <v>5536</v>
      </c>
      <c r="E3154" s="1113" t="s">
        <v>12</v>
      </c>
      <c r="F3154" s="1106"/>
      <c r="G3154" s="1107"/>
      <c r="H3154" s="1115"/>
    </row>
    <row r="3155" spans="1:8" s="1116" customFormat="1" ht="15" x14ac:dyDescent="0.25">
      <c r="A3155" s="1114"/>
      <c r="B3155" s="1113" t="s">
        <v>5537</v>
      </c>
      <c r="C3155" s="1114"/>
      <c r="D3155" s="1113" t="s">
        <v>5538</v>
      </c>
      <c r="E3155" s="1113" t="s">
        <v>12</v>
      </c>
      <c r="F3155" s="1106"/>
      <c r="G3155" s="1107"/>
      <c r="H3155" s="1115"/>
    </row>
    <row r="3156" spans="1:8" s="1116" customFormat="1" ht="15" x14ac:dyDescent="0.25">
      <c r="A3156" s="1114"/>
      <c r="B3156" s="1114"/>
      <c r="C3156" s="1113" t="s">
        <v>2684</v>
      </c>
      <c r="D3156" s="1113" t="s">
        <v>5539</v>
      </c>
      <c r="E3156" s="1113" t="s">
        <v>12</v>
      </c>
      <c r="F3156" s="1106"/>
      <c r="G3156" s="1107"/>
      <c r="H3156" s="1115"/>
    </row>
    <row r="3157" spans="1:8" s="1116" customFormat="1" ht="15" x14ac:dyDescent="0.25">
      <c r="A3157" s="1114"/>
      <c r="B3157" s="1113" t="s">
        <v>5540</v>
      </c>
      <c r="C3157" s="1114"/>
      <c r="D3157" s="1113" t="s">
        <v>5541</v>
      </c>
      <c r="E3157" s="1113" t="s">
        <v>12</v>
      </c>
      <c r="F3157" s="1106"/>
      <c r="G3157" s="1107"/>
      <c r="H3157" s="1115"/>
    </row>
    <row r="3158" spans="1:8" s="1116" customFormat="1" ht="15" x14ac:dyDescent="0.25">
      <c r="A3158" s="1114"/>
      <c r="B3158" s="1114"/>
      <c r="C3158" s="1113" t="s">
        <v>2684</v>
      </c>
      <c r="D3158" s="1113" t="s">
        <v>5542</v>
      </c>
      <c r="E3158" s="1113" t="s">
        <v>12</v>
      </c>
      <c r="F3158" s="1106"/>
      <c r="G3158" s="1107"/>
      <c r="H3158" s="1115"/>
    </row>
    <row r="3159" spans="1:8" s="1116" customFormat="1" ht="15" x14ac:dyDescent="0.25">
      <c r="A3159" s="1114"/>
      <c r="B3159" s="1113" t="s">
        <v>5543</v>
      </c>
      <c r="C3159" s="1114"/>
      <c r="D3159" s="1113" t="s">
        <v>5544</v>
      </c>
      <c r="E3159" s="1113" t="s">
        <v>12</v>
      </c>
      <c r="F3159" s="1106"/>
      <c r="G3159" s="1107"/>
      <c r="H3159" s="1115"/>
    </row>
    <row r="3160" spans="1:8" s="1116" customFormat="1" ht="15" x14ac:dyDescent="0.25">
      <c r="A3160" s="1114"/>
      <c r="B3160" s="1114"/>
      <c r="C3160" s="1113" t="s">
        <v>2684</v>
      </c>
      <c r="D3160" s="1113" t="s">
        <v>5545</v>
      </c>
      <c r="E3160" s="1113" t="s">
        <v>12</v>
      </c>
      <c r="F3160" s="1106"/>
      <c r="G3160" s="1107"/>
      <c r="H3160" s="1115"/>
    </row>
    <row r="3161" spans="1:8" s="1116" customFormat="1" ht="15" x14ac:dyDescent="0.25">
      <c r="A3161" s="1114"/>
      <c r="B3161" s="1113" t="s">
        <v>5546</v>
      </c>
      <c r="C3161" s="1114"/>
      <c r="D3161" s="1113" t="s">
        <v>5547</v>
      </c>
      <c r="E3161" s="1113" t="s">
        <v>12</v>
      </c>
      <c r="F3161" s="1106"/>
      <c r="G3161" s="1107"/>
      <c r="H3161" s="1115"/>
    </row>
    <row r="3162" spans="1:8" s="1116" customFormat="1" ht="15" x14ac:dyDescent="0.25">
      <c r="A3162" s="1114"/>
      <c r="B3162" s="1114"/>
      <c r="C3162" s="1113" t="s">
        <v>2684</v>
      </c>
      <c r="D3162" s="1113" t="s">
        <v>5548</v>
      </c>
      <c r="E3162" s="1113" t="s">
        <v>12</v>
      </c>
      <c r="F3162" s="1106"/>
      <c r="G3162" s="1107"/>
      <c r="H3162" s="1115"/>
    </row>
    <row r="3163" spans="1:8" s="1116" customFormat="1" ht="15" x14ac:dyDescent="0.25">
      <c r="A3163" s="1114"/>
      <c r="B3163" s="1114"/>
      <c r="C3163" s="1113"/>
      <c r="D3163" s="1113"/>
      <c r="E3163" s="1113"/>
      <c r="F3163" s="1106"/>
      <c r="G3163" s="1107"/>
      <c r="H3163" s="1115"/>
    </row>
    <row r="3164" spans="1:8" s="1116" customFormat="1" ht="15" x14ac:dyDescent="0.25">
      <c r="A3164" s="1114"/>
      <c r="B3164" s="1114"/>
      <c r="C3164" s="1113"/>
      <c r="D3164" s="1113"/>
      <c r="E3164" s="1113"/>
      <c r="F3164" s="1106"/>
      <c r="G3164" s="1107"/>
      <c r="H3164" s="1115"/>
    </row>
    <row r="3165" spans="1:8" s="1116" customFormat="1" ht="15" x14ac:dyDescent="0.25">
      <c r="A3165" s="1114"/>
      <c r="B3165" s="1114"/>
      <c r="C3165" s="1113"/>
      <c r="D3165" s="1113"/>
      <c r="E3165" s="1113"/>
      <c r="F3165" s="1106"/>
      <c r="G3165" s="1107"/>
      <c r="H3165" s="1115"/>
    </row>
    <row r="3166" spans="1:8" s="1116" customFormat="1" ht="15" x14ac:dyDescent="0.25">
      <c r="A3166" s="1113" t="s">
        <v>2670</v>
      </c>
      <c r="B3166" s="1113"/>
      <c r="C3166" s="1113"/>
      <c r="D3166" s="1098" t="s">
        <v>2642</v>
      </c>
      <c r="E3166" s="1114">
        <v>56</v>
      </c>
      <c r="F3166" s="1106"/>
      <c r="G3166" s="1107"/>
      <c r="H3166" s="1115"/>
    </row>
    <row r="3167" spans="1:8" s="1116" customFormat="1" ht="15" x14ac:dyDescent="0.25">
      <c r="A3167" s="1113" t="s">
        <v>2671</v>
      </c>
      <c r="B3167" s="1113"/>
      <c r="C3167" s="1113"/>
      <c r="D3167" s="1112" t="s">
        <v>4851</v>
      </c>
      <c r="E3167" s="1114"/>
      <c r="F3167" s="1106"/>
      <c r="G3167" s="1107"/>
      <c r="H3167" s="1115"/>
    </row>
    <row r="3168" spans="1:8" s="1116" customFormat="1" ht="15" x14ac:dyDescent="0.25">
      <c r="A3168" s="1112" t="s">
        <v>2672</v>
      </c>
      <c r="B3168" s="1112" t="s">
        <v>2673</v>
      </c>
      <c r="C3168" s="1112" t="s">
        <v>2674</v>
      </c>
      <c r="D3168" s="1104"/>
      <c r="E3168" s="1114"/>
      <c r="F3168" s="1106"/>
      <c r="G3168" s="1107"/>
      <c r="H3168" s="1115"/>
    </row>
    <row r="3169" spans="1:8" s="1116" customFormat="1" ht="15" x14ac:dyDescent="0.25">
      <c r="A3169" s="1113" t="s">
        <v>2675</v>
      </c>
      <c r="B3169" s="1113" t="s">
        <v>2676</v>
      </c>
      <c r="C3169" s="1113" t="s">
        <v>2675</v>
      </c>
      <c r="D3169" s="1113" t="s">
        <v>2649</v>
      </c>
      <c r="E3169" s="1113" t="s">
        <v>2677</v>
      </c>
      <c r="F3169" s="1106"/>
      <c r="G3169" s="1107"/>
      <c r="H3169" s="1115"/>
    </row>
    <row r="3170" spans="1:8" s="1116" customFormat="1" ht="15" x14ac:dyDescent="0.25">
      <c r="A3170" s="1114"/>
      <c r="B3170" s="1114" t="s">
        <v>5549</v>
      </c>
      <c r="C3170" s="1113"/>
      <c r="D3170" s="1113" t="s">
        <v>5550</v>
      </c>
      <c r="E3170" s="1113" t="s">
        <v>12</v>
      </c>
      <c r="F3170" s="1106"/>
      <c r="G3170" s="1107"/>
      <c r="H3170" s="1115"/>
    </row>
    <row r="3171" spans="1:8" s="1116" customFormat="1" ht="15" x14ac:dyDescent="0.25">
      <c r="A3171" s="1114"/>
      <c r="B3171" s="1114"/>
      <c r="C3171" s="1113" t="s">
        <v>2684</v>
      </c>
      <c r="D3171" s="1113" t="s">
        <v>5551</v>
      </c>
      <c r="E3171" s="1113" t="s">
        <v>12</v>
      </c>
      <c r="F3171" s="1106"/>
      <c r="G3171" s="1107"/>
      <c r="H3171" s="1115"/>
    </row>
    <row r="3172" spans="1:8" s="1116" customFormat="1" ht="15" x14ac:dyDescent="0.25">
      <c r="A3172" s="1114"/>
      <c r="B3172" s="1114" t="s">
        <v>5552</v>
      </c>
      <c r="C3172" s="1113"/>
      <c r="D3172" s="1113" t="s">
        <v>5553</v>
      </c>
      <c r="E3172" s="1113" t="s">
        <v>12</v>
      </c>
      <c r="F3172" s="1106"/>
      <c r="G3172" s="1107"/>
      <c r="H3172" s="1115"/>
    </row>
    <row r="3173" spans="1:8" s="1116" customFormat="1" ht="15" x14ac:dyDescent="0.25">
      <c r="A3173" s="1114"/>
      <c r="B3173" s="1114"/>
      <c r="C3173" s="1113" t="s">
        <v>2684</v>
      </c>
      <c r="D3173" s="1113" t="s">
        <v>4308</v>
      </c>
      <c r="E3173" s="1113" t="s">
        <v>12</v>
      </c>
      <c r="F3173" s="1106"/>
      <c r="G3173" s="1107"/>
      <c r="H3173" s="1115"/>
    </row>
    <row r="3174" spans="1:8" s="1116" customFormat="1" ht="15" x14ac:dyDescent="0.25">
      <c r="A3174" s="1114"/>
      <c r="B3174" s="1113" t="s">
        <v>5554</v>
      </c>
      <c r="C3174" s="1114"/>
      <c r="D3174" s="1113" t="s">
        <v>5555</v>
      </c>
      <c r="E3174" s="1113" t="s">
        <v>12</v>
      </c>
      <c r="F3174" s="1106"/>
      <c r="G3174" s="1107"/>
      <c r="H3174" s="1115"/>
    </row>
    <row r="3175" spans="1:8" s="1116" customFormat="1" ht="15" x14ac:dyDescent="0.25">
      <c r="A3175" s="1114"/>
      <c r="B3175" s="1114"/>
      <c r="C3175" s="1113" t="s">
        <v>2684</v>
      </c>
      <c r="D3175" s="1113" t="s">
        <v>5556</v>
      </c>
      <c r="E3175" s="1113" t="s">
        <v>12</v>
      </c>
      <c r="F3175" s="1106"/>
      <c r="G3175" s="1107"/>
      <c r="H3175" s="1115"/>
    </row>
    <row r="3176" spans="1:8" s="1116" customFormat="1" ht="15" x14ac:dyDescent="0.25">
      <c r="A3176" s="1114"/>
      <c r="B3176" s="1113" t="s">
        <v>5557</v>
      </c>
      <c r="C3176" s="1114"/>
      <c r="D3176" s="1113" t="s">
        <v>5558</v>
      </c>
      <c r="E3176" s="1113" t="s">
        <v>12</v>
      </c>
      <c r="F3176" s="1106"/>
      <c r="G3176" s="1107"/>
      <c r="H3176" s="1115"/>
    </row>
    <row r="3177" spans="1:8" s="1116" customFormat="1" ht="15" x14ac:dyDescent="0.25">
      <c r="A3177" s="1114"/>
      <c r="B3177" s="1114"/>
      <c r="C3177" s="1113" t="s">
        <v>4854</v>
      </c>
      <c r="D3177" s="1113" t="s">
        <v>5559</v>
      </c>
      <c r="E3177" s="1113" t="s">
        <v>12</v>
      </c>
      <c r="F3177" s="1106"/>
      <c r="G3177" s="1107"/>
      <c r="H3177" s="1115"/>
    </row>
    <row r="3178" spans="1:8" s="1116" customFormat="1" ht="15" x14ac:dyDescent="0.25">
      <c r="A3178" s="1114"/>
      <c r="B3178" s="1114"/>
      <c r="C3178" s="1113" t="s">
        <v>5037</v>
      </c>
      <c r="D3178" s="1113" t="s">
        <v>5560</v>
      </c>
      <c r="E3178" s="1113" t="s">
        <v>12</v>
      </c>
      <c r="F3178" s="1106"/>
      <c r="G3178" s="1107"/>
      <c r="H3178" s="1115"/>
    </row>
    <row r="3179" spans="1:8" s="1116" customFormat="1" ht="15" x14ac:dyDescent="0.25">
      <c r="A3179" s="1114"/>
      <c r="B3179" s="1114"/>
      <c r="C3179" s="1113" t="s">
        <v>2962</v>
      </c>
      <c r="D3179" s="1113" t="s">
        <v>5561</v>
      </c>
      <c r="E3179" s="1113" t="s">
        <v>12</v>
      </c>
      <c r="F3179" s="1106"/>
      <c r="G3179" s="1107"/>
      <c r="H3179" s="1115"/>
    </row>
    <row r="3180" spans="1:8" s="1116" customFormat="1" ht="15" x14ac:dyDescent="0.25">
      <c r="A3180" s="1114"/>
      <c r="B3180" s="1114"/>
      <c r="C3180" s="1113" t="s">
        <v>3885</v>
      </c>
      <c r="D3180" s="1113" t="s">
        <v>5562</v>
      </c>
      <c r="E3180" s="1113" t="s">
        <v>12</v>
      </c>
      <c r="F3180" s="1106"/>
      <c r="G3180" s="1107"/>
      <c r="H3180" s="1115"/>
    </row>
    <row r="3181" spans="1:8" s="1116" customFormat="1" ht="15" x14ac:dyDescent="0.25">
      <c r="A3181" s="1114"/>
      <c r="B3181" s="1114"/>
      <c r="C3181" s="1113" t="s">
        <v>5292</v>
      </c>
      <c r="D3181" s="1113" t="s">
        <v>5563</v>
      </c>
      <c r="E3181" s="1113" t="s">
        <v>12</v>
      </c>
      <c r="F3181" s="1106"/>
      <c r="G3181" s="1107"/>
      <c r="H3181" s="1115"/>
    </row>
    <row r="3182" spans="1:8" s="1116" customFormat="1" ht="15" x14ac:dyDescent="0.25">
      <c r="A3182" s="1114"/>
      <c r="B3182" s="1114"/>
      <c r="C3182" s="1113" t="s">
        <v>5333</v>
      </c>
      <c r="D3182" s="1113" t="s">
        <v>5564</v>
      </c>
      <c r="E3182" s="1113" t="s">
        <v>12</v>
      </c>
      <c r="F3182" s="1106"/>
      <c r="G3182" s="1107"/>
      <c r="H3182" s="1115"/>
    </row>
    <row r="3183" spans="1:8" s="1116" customFormat="1" ht="15" x14ac:dyDescent="0.25">
      <c r="A3183" s="1114"/>
      <c r="B3183" s="1114"/>
      <c r="C3183" s="1113" t="s">
        <v>5330</v>
      </c>
      <c r="D3183" s="1113" t="s">
        <v>5565</v>
      </c>
      <c r="E3183" s="1113" t="s">
        <v>12</v>
      </c>
      <c r="F3183" s="1106"/>
      <c r="G3183" s="1107"/>
      <c r="H3183" s="1115"/>
    </row>
    <row r="3184" spans="1:8" s="1116" customFormat="1" ht="15" x14ac:dyDescent="0.25">
      <c r="A3184" s="1114"/>
      <c r="B3184" s="1113" t="s">
        <v>5566</v>
      </c>
      <c r="C3184" s="1114"/>
      <c r="D3184" s="1113" t="s">
        <v>5567</v>
      </c>
      <c r="E3184" s="1113" t="s">
        <v>12</v>
      </c>
      <c r="F3184" s="1106"/>
      <c r="G3184" s="1107"/>
      <c r="H3184" s="1115"/>
    </row>
    <row r="3185" spans="1:8" s="1116" customFormat="1" ht="15" x14ac:dyDescent="0.25">
      <c r="A3185" s="1114"/>
      <c r="B3185" s="1114"/>
      <c r="C3185" s="1113" t="s">
        <v>2684</v>
      </c>
      <c r="D3185" s="1113" t="s">
        <v>5568</v>
      </c>
      <c r="E3185" s="1113" t="s">
        <v>12</v>
      </c>
      <c r="F3185" s="1106"/>
      <c r="G3185" s="1107"/>
      <c r="H3185" s="1115"/>
    </row>
    <row r="3186" spans="1:8" s="1116" customFormat="1" ht="15" x14ac:dyDescent="0.25">
      <c r="A3186" s="1114"/>
      <c r="B3186" s="1114"/>
      <c r="C3186" s="1113" t="s">
        <v>2721</v>
      </c>
      <c r="D3186" s="1113" t="s">
        <v>5569</v>
      </c>
      <c r="E3186" s="1113" t="s">
        <v>12</v>
      </c>
      <c r="F3186" s="1106"/>
      <c r="G3186" s="1107"/>
      <c r="H3186" s="1115"/>
    </row>
    <row r="3187" spans="1:8" s="1116" customFormat="1" ht="15" x14ac:dyDescent="0.25">
      <c r="A3187" s="1114"/>
      <c r="B3187" s="1114"/>
      <c r="C3187" s="1113" t="s">
        <v>2712</v>
      </c>
      <c r="D3187" s="1113" t="s">
        <v>5570</v>
      </c>
      <c r="E3187" s="1113" t="s">
        <v>12</v>
      </c>
      <c r="F3187" s="1106"/>
      <c r="G3187" s="1107"/>
      <c r="H3187" s="1115"/>
    </row>
    <row r="3188" spans="1:8" s="1116" customFormat="1" ht="15" x14ac:dyDescent="0.25">
      <c r="A3188" s="1114"/>
      <c r="B3188" s="1114"/>
      <c r="C3188" s="1113" t="s">
        <v>2905</v>
      </c>
      <c r="D3188" s="1113" t="s">
        <v>5571</v>
      </c>
      <c r="E3188" s="1113" t="s">
        <v>12</v>
      </c>
      <c r="F3188" s="1106"/>
      <c r="G3188" s="1107"/>
      <c r="H3188" s="1115"/>
    </row>
    <row r="3189" spans="1:8" s="1116" customFormat="1" ht="15" x14ac:dyDescent="0.25">
      <c r="A3189" s="1114"/>
      <c r="B3189" s="1114"/>
      <c r="C3189" s="1113"/>
      <c r="D3189" s="1113"/>
      <c r="E3189" s="1113"/>
      <c r="F3189" s="1106"/>
      <c r="G3189" s="1107"/>
      <c r="H3189" s="1115"/>
    </row>
    <row r="3190" spans="1:8" s="1116" customFormat="1" ht="15.75" thickBot="1" x14ac:dyDescent="0.3">
      <c r="A3190" s="1113" t="s">
        <v>2686</v>
      </c>
      <c r="B3190" s="1113" t="s">
        <v>2687</v>
      </c>
      <c r="C3190" s="1113" t="s">
        <v>2686</v>
      </c>
      <c r="D3190" s="1113" t="s">
        <v>2688</v>
      </c>
      <c r="E3190" s="1113" t="s">
        <v>2689</v>
      </c>
      <c r="F3190" s="1106"/>
      <c r="G3190" s="1107"/>
      <c r="H3190" s="1115"/>
    </row>
    <row r="3191" spans="1:8" s="1116" customFormat="1" ht="16.5" thickBot="1" x14ac:dyDescent="0.3">
      <c r="A3191" s="1117" t="s">
        <v>5572</v>
      </c>
      <c r="B3191" s="1118"/>
      <c r="C3191" s="1118" t="s">
        <v>5573</v>
      </c>
      <c r="D3191" s="1125"/>
      <c r="E3191" s="1126"/>
      <c r="F3191" s="1120"/>
      <c r="G3191" s="1121"/>
      <c r="H3191" s="1115"/>
    </row>
    <row r="3192" spans="1:8" s="1116" customFormat="1" ht="15" x14ac:dyDescent="0.25">
      <c r="A3192" s="1113"/>
      <c r="B3192" s="1113"/>
      <c r="C3192" s="1113"/>
      <c r="D3192" s="1113"/>
      <c r="E3192" s="1113"/>
      <c r="F3192" s="1106"/>
      <c r="G3192" s="1107"/>
      <c r="H3192" s="1115"/>
    </row>
    <row r="3193" spans="1:8" s="1109" customFormat="1" ht="14.25" x14ac:dyDescent="0.2">
      <c r="A3193" s="1112" t="s">
        <v>5574</v>
      </c>
      <c r="B3193" s="1104"/>
      <c r="C3193" s="1104"/>
      <c r="D3193" s="1112" t="s">
        <v>5575</v>
      </c>
      <c r="E3193" s="1112" t="s">
        <v>12</v>
      </c>
      <c r="F3193" s="1106"/>
      <c r="G3193" s="1107"/>
      <c r="H3193" s="1108"/>
    </row>
    <row r="3194" spans="1:8" s="1116" customFormat="1" ht="15" x14ac:dyDescent="0.25">
      <c r="A3194" s="1114"/>
      <c r="B3194" s="1113" t="s">
        <v>5576</v>
      </c>
      <c r="C3194" s="1114"/>
      <c r="D3194" s="1113" t="s">
        <v>5577</v>
      </c>
      <c r="E3194" s="1113" t="s">
        <v>12</v>
      </c>
      <c r="F3194" s="1106"/>
      <c r="G3194" s="1107"/>
      <c r="H3194" s="1115"/>
    </row>
    <row r="3195" spans="1:8" s="1116" customFormat="1" ht="15" x14ac:dyDescent="0.25">
      <c r="A3195" s="1114"/>
      <c r="B3195" s="1114"/>
      <c r="C3195" s="1113" t="s">
        <v>2684</v>
      </c>
      <c r="D3195" s="1113" t="s">
        <v>5578</v>
      </c>
      <c r="E3195" s="1113" t="s">
        <v>12</v>
      </c>
      <c r="F3195" s="1106"/>
      <c r="G3195" s="1107"/>
      <c r="H3195" s="1115"/>
    </row>
    <row r="3196" spans="1:8" s="1116" customFormat="1" ht="15" x14ac:dyDescent="0.25">
      <c r="A3196" s="1114"/>
      <c r="B3196" s="1113" t="s">
        <v>5579</v>
      </c>
      <c r="C3196" s="1114"/>
      <c r="D3196" s="1113" t="s">
        <v>5575</v>
      </c>
      <c r="E3196" s="1113" t="s">
        <v>12</v>
      </c>
      <c r="F3196" s="1106"/>
      <c r="G3196" s="1107"/>
      <c r="H3196" s="1115"/>
    </row>
    <row r="3197" spans="1:8" s="1116" customFormat="1" ht="15" x14ac:dyDescent="0.25">
      <c r="A3197" s="1114"/>
      <c r="B3197" s="1114"/>
      <c r="C3197" s="1113" t="s">
        <v>2712</v>
      </c>
      <c r="D3197" s="1113" t="s">
        <v>5580</v>
      </c>
      <c r="E3197" s="1113" t="s">
        <v>12</v>
      </c>
      <c r="F3197" s="1106"/>
      <c r="G3197" s="1107"/>
      <c r="H3197" s="1115"/>
    </row>
    <row r="3198" spans="1:8" s="1116" customFormat="1" ht="15" x14ac:dyDescent="0.25">
      <c r="A3198" s="1114"/>
      <c r="B3198" s="1114"/>
      <c r="C3198" s="1113" t="s">
        <v>3176</v>
      </c>
      <c r="D3198" s="1113" t="s">
        <v>5581</v>
      </c>
      <c r="E3198" s="1113" t="s">
        <v>12</v>
      </c>
      <c r="F3198" s="1106"/>
      <c r="G3198" s="1107"/>
      <c r="H3198" s="1115"/>
    </row>
    <row r="3199" spans="1:8" s="1116" customFormat="1" ht="15" x14ac:dyDescent="0.25">
      <c r="A3199" s="1114"/>
      <c r="B3199" s="1114"/>
      <c r="C3199" s="1113" t="s">
        <v>3234</v>
      </c>
      <c r="D3199" s="1113" t="s">
        <v>5582</v>
      </c>
      <c r="E3199" s="1113" t="s">
        <v>12</v>
      </c>
      <c r="F3199" s="1106"/>
      <c r="G3199" s="1107"/>
      <c r="H3199" s="1115"/>
    </row>
    <row r="3200" spans="1:8" s="1116" customFormat="1" ht="15" x14ac:dyDescent="0.25">
      <c r="A3200" s="1114"/>
      <c r="B3200" s="1114"/>
      <c r="C3200" s="1113" t="s">
        <v>3178</v>
      </c>
      <c r="D3200" s="1113" t="s">
        <v>5583</v>
      </c>
      <c r="E3200" s="1113" t="s">
        <v>12</v>
      </c>
      <c r="F3200" s="1106"/>
      <c r="G3200" s="1107"/>
      <c r="H3200" s="1115"/>
    </row>
    <row r="3201" spans="1:8" s="1116" customFormat="1" ht="15" x14ac:dyDescent="0.25">
      <c r="A3201" s="1114"/>
      <c r="B3201" s="1114"/>
      <c r="C3201" s="1113" t="s">
        <v>3186</v>
      </c>
      <c r="D3201" s="1113" t="s">
        <v>5584</v>
      </c>
      <c r="E3201" s="1113" t="s">
        <v>12</v>
      </c>
      <c r="F3201" s="1106"/>
      <c r="G3201" s="1107"/>
      <c r="H3201" s="1115"/>
    </row>
    <row r="3202" spans="1:8" s="1116" customFormat="1" ht="15" x14ac:dyDescent="0.25">
      <c r="A3202" s="1114"/>
      <c r="B3202" s="1114"/>
      <c r="C3202" s="1113" t="s">
        <v>2680</v>
      </c>
      <c r="D3202" s="1113" t="s">
        <v>5585</v>
      </c>
      <c r="E3202" s="1113" t="s">
        <v>12</v>
      </c>
      <c r="F3202" s="1106"/>
      <c r="G3202" s="1107"/>
      <c r="H3202" s="1115"/>
    </row>
    <row r="3203" spans="1:8" s="1116" customFormat="1" ht="15" x14ac:dyDescent="0.25">
      <c r="A3203" s="1114"/>
      <c r="B3203" s="1114"/>
      <c r="C3203" s="1113" t="s">
        <v>2690</v>
      </c>
      <c r="D3203" s="1113" t="s">
        <v>5586</v>
      </c>
      <c r="E3203" s="1113" t="s">
        <v>12</v>
      </c>
      <c r="F3203" s="1106"/>
      <c r="G3203" s="1107"/>
      <c r="H3203" s="1115"/>
    </row>
    <row r="3204" spans="1:8" s="1116" customFormat="1" ht="15" x14ac:dyDescent="0.25">
      <c r="A3204" s="1114"/>
      <c r="B3204" s="1114"/>
      <c r="C3204" s="1113" t="s">
        <v>2694</v>
      </c>
      <c r="D3204" s="1113" t="s">
        <v>5587</v>
      </c>
      <c r="E3204" s="1113" t="s">
        <v>12</v>
      </c>
      <c r="F3204" s="1106"/>
      <c r="G3204" s="1107"/>
      <c r="H3204" s="1115"/>
    </row>
    <row r="3205" spans="1:8" s="1116" customFormat="1" ht="15" x14ac:dyDescent="0.25">
      <c r="A3205" s="1114"/>
      <c r="B3205" s="1114"/>
      <c r="C3205" s="1113" t="s">
        <v>2698</v>
      </c>
      <c r="D3205" s="1113" t="s">
        <v>5588</v>
      </c>
      <c r="E3205" s="1113" t="s">
        <v>12</v>
      </c>
      <c r="F3205" s="1106"/>
      <c r="G3205" s="1107"/>
      <c r="H3205" s="1115"/>
    </row>
    <row r="3206" spans="1:8" s="1116" customFormat="1" ht="15" x14ac:dyDescent="0.25">
      <c r="A3206" s="1114"/>
      <c r="B3206" s="1114"/>
      <c r="C3206" s="1113" t="s">
        <v>4442</v>
      </c>
      <c r="D3206" s="1113" t="s">
        <v>5589</v>
      </c>
      <c r="E3206" s="1113" t="s">
        <v>12</v>
      </c>
      <c r="F3206" s="1106"/>
      <c r="G3206" s="1107"/>
      <c r="H3206" s="1115"/>
    </row>
    <row r="3207" spans="1:8" s="1116" customFormat="1" ht="15" x14ac:dyDescent="0.25">
      <c r="A3207" s="1114"/>
      <c r="B3207" s="1113" t="s">
        <v>5590</v>
      </c>
      <c r="C3207" s="1114"/>
      <c r="D3207" s="1113" t="s">
        <v>4715</v>
      </c>
      <c r="E3207" s="1113" t="s">
        <v>12</v>
      </c>
      <c r="F3207" s="1106"/>
      <c r="G3207" s="1107"/>
      <c r="H3207" s="1115"/>
    </row>
    <row r="3208" spans="1:8" s="1116" customFormat="1" ht="15" x14ac:dyDescent="0.25">
      <c r="A3208" s="1114"/>
      <c r="B3208" s="1114"/>
      <c r="C3208" s="1113" t="s">
        <v>2712</v>
      </c>
      <c r="D3208" s="1113" t="s">
        <v>5591</v>
      </c>
      <c r="E3208" s="1113" t="s">
        <v>12</v>
      </c>
      <c r="F3208" s="1106"/>
      <c r="G3208" s="1107"/>
      <c r="H3208" s="1115"/>
    </row>
    <row r="3209" spans="1:8" s="1116" customFormat="1" ht="15" x14ac:dyDescent="0.25">
      <c r="A3209" s="1114"/>
      <c r="B3209" s="1114"/>
      <c r="C3209" s="1113" t="s">
        <v>3176</v>
      </c>
      <c r="D3209" s="1113" t="s">
        <v>5592</v>
      </c>
      <c r="E3209" s="1113" t="s">
        <v>12</v>
      </c>
      <c r="F3209" s="1106"/>
      <c r="G3209" s="1107"/>
      <c r="H3209" s="1115"/>
    </row>
    <row r="3210" spans="1:8" s="1116" customFormat="1" ht="15" x14ac:dyDescent="0.25">
      <c r="A3210" s="1114"/>
      <c r="B3210" s="1114"/>
      <c r="C3210" s="1113" t="s">
        <v>3234</v>
      </c>
      <c r="D3210" s="1113" t="s">
        <v>5593</v>
      </c>
      <c r="E3210" s="1113" t="s">
        <v>12</v>
      </c>
      <c r="F3210" s="1106"/>
      <c r="G3210" s="1107"/>
      <c r="H3210" s="1115"/>
    </row>
    <row r="3211" spans="1:8" s="1116" customFormat="1" ht="15" x14ac:dyDescent="0.25">
      <c r="A3211" s="1114"/>
      <c r="B3211" s="1114"/>
      <c r="C3211" s="1113" t="s">
        <v>3178</v>
      </c>
      <c r="D3211" s="1113" t="s">
        <v>5594</v>
      </c>
      <c r="E3211" s="1113" t="s">
        <v>12</v>
      </c>
      <c r="F3211" s="1106"/>
      <c r="G3211" s="1107"/>
      <c r="H3211" s="1115"/>
    </row>
    <row r="3212" spans="1:8" s="1116" customFormat="1" ht="15" x14ac:dyDescent="0.25">
      <c r="A3212" s="1114"/>
      <c r="B3212" s="1114"/>
      <c r="C3212" s="1127" t="s">
        <v>2680</v>
      </c>
      <c r="D3212" s="1127" t="s">
        <v>5595</v>
      </c>
      <c r="E3212" s="1127" t="s">
        <v>12</v>
      </c>
      <c r="F3212" s="1106"/>
      <c r="G3212" s="1107"/>
      <c r="H3212" s="1115"/>
    </row>
    <row r="3213" spans="1:8" s="1116" customFormat="1" ht="15" x14ac:dyDescent="0.25">
      <c r="A3213" s="1114"/>
      <c r="B3213" s="1114"/>
      <c r="C3213" s="1127" t="s">
        <v>2690</v>
      </c>
      <c r="D3213" s="1127" t="s">
        <v>5596</v>
      </c>
      <c r="E3213" s="1127" t="s">
        <v>12</v>
      </c>
      <c r="F3213" s="1106"/>
      <c r="G3213" s="1107"/>
      <c r="H3213" s="1115"/>
    </row>
    <row r="3214" spans="1:8" s="1116" customFormat="1" ht="15" x14ac:dyDescent="0.25">
      <c r="A3214" s="1114"/>
      <c r="B3214" s="1114"/>
      <c r="C3214" s="1127" t="s">
        <v>2694</v>
      </c>
      <c r="D3214" s="1127" t="s">
        <v>5597</v>
      </c>
      <c r="E3214" s="1127" t="s">
        <v>12</v>
      </c>
      <c r="F3214" s="1106"/>
      <c r="G3214" s="1107"/>
      <c r="H3214" s="1115"/>
    </row>
    <row r="3215" spans="1:8" s="1116" customFormat="1" ht="15" x14ac:dyDescent="0.25">
      <c r="A3215" s="1114"/>
      <c r="B3215" s="1114"/>
      <c r="C3215" s="1127" t="s">
        <v>2698</v>
      </c>
      <c r="D3215" s="1127" t="s">
        <v>5598</v>
      </c>
      <c r="E3215" s="1127" t="s">
        <v>12</v>
      </c>
      <c r="F3215" s="1106"/>
      <c r="G3215" s="1107"/>
      <c r="H3215" s="1115"/>
    </row>
    <row r="3216" spans="1:8" s="1116" customFormat="1" ht="15" x14ac:dyDescent="0.25">
      <c r="A3216" s="1114"/>
      <c r="B3216" s="1113" t="s">
        <v>5599</v>
      </c>
      <c r="C3216" s="1114"/>
      <c r="D3216" s="1113" t="s">
        <v>5600</v>
      </c>
      <c r="E3216" s="1113" t="s">
        <v>12</v>
      </c>
      <c r="F3216" s="1106"/>
      <c r="G3216" s="1107"/>
      <c r="H3216" s="1115"/>
    </row>
    <row r="3217" spans="1:8" s="1116" customFormat="1" ht="15" x14ac:dyDescent="0.25">
      <c r="A3217" s="1114"/>
      <c r="B3217" s="1114"/>
      <c r="C3217" s="1113" t="s">
        <v>2684</v>
      </c>
      <c r="D3217" s="1113" t="s">
        <v>5601</v>
      </c>
      <c r="E3217" s="1113" t="s">
        <v>12</v>
      </c>
      <c r="F3217" s="1106"/>
      <c r="G3217" s="1107"/>
      <c r="H3217" s="1115"/>
    </row>
    <row r="3218" spans="1:8" s="1116" customFormat="1" ht="15" x14ac:dyDescent="0.25">
      <c r="A3218" s="1114"/>
      <c r="B3218" s="1113" t="s">
        <v>5602</v>
      </c>
      <c r="C3218" s="1114"/>
      <c r="D3218" s="1113" t="s">
        <v>5603</v>
      </c>
      <c r="E3218" s="1113" t="s">
        <v>12</v>
      </c>
      <c r="F3218" s="1106"/>
      <c r="G3218" s="1107"/>
      <c r="H3218" s="1115"/>
    </row>
    <row r="3219" spans="1:8" s="1116" customFormat="1" ht="15" x14ac:dyDescent="0.25">
      <c r="A3219" s="1114"/>
      <c r="B3219" s="1114"/>
      <c r="C3219" s="1113" t="s">
        <v>5037</v>
      </c>
      <c r="D3219" s="1113" t="s">
        <v>5604</v>
      </c>
      <c r="E3219" s="1113" t="s">
        <v>12</v>
      </c>
      <c r="F3219" s="1106"/>
      <c r="G3219" s="1107"/>
      <c r="H3219" s="1115"/>
    </row>
    <row r="3220" spans="1:8" s="1116" customFormat="1" ht="15" x14ac:dyDescent="0.25">
      <c r="A3220" s="1114"/>
      <c r="B3220" s="1114"/>
      <c r="C3220" s="1113" t="s">
        <v>5605</v>
      </c>
      <c r="D3220" s="1113" t="s">
        <v>5606</v>
      </c>
      <c r="E3220" s="1113" t="s">
        <v>12</v>
      </c>
      <c r="F3220" s="1106"/>
      <c r="G3220" s="1107"/>
      <c r="H3220" s="1115"/>
    </row>
    <row r="3221" spans="1:8" s="1116" customFormat="1" ht="15" x14ac:dyDescent="0.25">
      <c r="A3221" s="1114"/>
      <c r="B3221" s="1114"/>
      <c r="C3221" s="1113"/>
      <c r="D3221" s="1113"/>
      <c r="E3221" s="1113"/>
      <c r="F3221" s="1106"/>
      <c r="G3221" s="1107"/>
      <c r="H3221" s="1115"/>
    </row>
    <row r="3222" spans="1:8" s="1116" customFormat="1" ht="15" x14ac:dyDescent="0.25">
      <c r="A3222" s="1113" t="s">
        <v>2686</v>
      </c>
      <c r="B3222" s="1113" t="s">
        <v>2687</v>
      </c>
      <c r="C3222" s="1113" t="s">
        <v>2686</v>
      </c>
      <c r="D3222" s="1113" t="s">
        <v>2688</v>
      </c>
      <c r="E3222" s="1113" t="s">
        <v>2689</v>
      </c>
      <c r="F3222" s="1106"/>
      <c r="G3222" s="1107"/>
      <c r="H3222" s="1115"/>
    </row>
    <row r="3223" spans="1:8" s="1116" customFormat="1" ht="15" x14ac:dyDescent="0.25">
      <c r="A3223" s="1113"/>
      <c r="B3223" s="1113"/>
      <c r="C3223" s="1113"/>
      <c r="D3223" s="1113"/>
      <c r="E3223" s="1113"/>
      <c r="F3223" s="1106"/>
      <c r="G3223" s="1107"/>
      <c r="H3223" s="1115"/>
    </row>
    <row r="3224" spans="1:8" s="1116" customFormat="1" ht="15" x14ac:dyDescent="0.25">
      <c r="A3224" s="1113"/>
      <c r="B3224" s="1113"/>
      <c r="C3224" s="1113"/>
      <c r="D3224" s="1113"/>
      <c r="E3224" s="1113"/>
      <c r="F3224" s="1106"/>
      <c r="G3224" s="1107"/>
      <c r="H3224" s="1115"/>
    </row>
    <row r="3225" spans="1:8" s="1116" customFormat="1" ht="15" x14ac:dyDescent="0.25">
      <c r="A3225" s="1113" t="s">
        <v>2670</v>
      </c>
      <c r="B3225" s="1113"/>
      <c r="C3225" s="1113"/>
      <c r="D3225" s="1098" t="s">
        <v>2642</v>
      </c>
      <c r="E3225" s="1114">
        <v>57</v>
      </c>
      <c r="F3225" s="1106"/>
      <c r="G3225" s="1107"/>
      <c r="H3225" s="1115"/>
    </row>
    <row r="3226" spans="1:8" s="1116" customFormat="1" ht="15" x14ac:dyDescent="0.25">
      <c r="A3226" s="1113" t="s">
        <v>2671</v>
      </c>
      <c r="B3226" s="1113"/>
      <c r="C3226" s="1113"/>
      <c r="D3226" s="1112" t="s">
        <v>4851</v>
      </c>
      <c r="E3226" s="1114"/>
      <c r="F3226" s="1106"/>
      <c r="G3226" s="1107"/>
      <c r="H3226" s="1115"/>
    </row>
    <row r="3227" spans="1:8" s="1116" customFormat="1" ht="15" x14ac:dyDescent="0.25">
      <c r="A3227" s="1112" t="s">
        <v>2672</v>
      </c>
      <c r="B3227" s="1112" t="s">
        <v>2673</v>
      </c>
      <c r="C3227" s="1112" t="s">
        <v>2674</v>
      </c>
      <c r="D3227" s="1104"/>
      <c r="E3227" s="1114"/>
      <c r="F3227" s="1106"/>
      <c r="G3227" s="1107"/>
      <c r="H3227" s="1115"/>
    </row>
    <row r="3228" spans="1:8" s="1116" customFormat="1" ht="15" x14ac:dyDescent="0.25">
      <c r="A3228" s="1113" t="s">
        <v>2675</v>
      </c>
      <c r="B3228" s="1113" t="s">
        <v>2676</v>
      </c>
      <c r="C3228" s="1113" t="s">
        <v>2675</v>
      </c>
      <c r="D3228" s="1113" t="s">
        <v>2649</v>
      </c>
      <c r="E3228" s="1113" t="s">
        <v>2677</v>
      </c>
      <c r="F3228" s="1106"/>
      <c r="G3228" s="1107"/>
      <c r="H3228" s="1115"/>
    </row>
    <row r="3229" spans="1:8" s="1109" customFormat="1" ht="14.25" x14ac:dyDescent="0.2">
      <c r="A3229" s="1112" t="s">
        <v>5607</v>
      </c>
      <c r="B3229" s="1104"/>
      <c r="C3229" s="1104"/>
      <c r="D3229" s="1112" t="s">
        <v>203</v>
      </c>
      <c r="E3229" s="1112" t="s">
        <v>12</v>
      </c>
      <c r="F3229" s="1106"/>
      <c r="G3229" s="1107"/>
      <c r="H3229" s="1108"/>
    </row>
    <row r="3230" spans="1:8" s="1116" customFormat="1" ht="15" x14ac:dyDescent="0.25">
      <c r="A3230" s="1114"/>
      <c r="B3230" s="1113" t="s">
        <v>5608</v>
      </c>
      <c r="C3230" s="1114"/>
      <c r="D3230" s="1113" t="s">
        <v>203</v>
      </c>
      <c r="E3230" s="1113" t="s">
        <v>12</v>
      </c>
      <c r="F3230" s="1106"/>
      <c r="G3230" s="1107"/>
      <c r="H3230" s="1115"/>
    </row>
    <row r="3231" spans="1:8" s="1116" customFormat="1" ht="15" x14ac:dyDescent="0.25">
      <c r="A3231" s="1114"/>
      <c r="B3231" s="1113"/>
      <c r="C3231" s="1113" t="s">
        <v>2684</v>
      </c>
      <c r="D3231" s="1113" t="s">
        <v>5609</v>
      </c>
      <c r="E3231" s="1113" t="s">
        <v>12</v>
      </c>
      <c r="F3231" s="1106"/>
      <c r="G3231" s="1107"/>
      <c r="H3231" s="1115"/>
    </row>
    <row r="3232" spans="1:8" s="1116" customFormat="1" ht="15" x14ac:dyDescent="0.25">
      <c r="A3232" s="1114"/>
      <c r="B3232" s="1114"/>
      <c r="C3232" s="1113" t="s">
        <v>4735</v>
      </c>
      <c r="D3232" s="1113" t="s">
        <v>5610</v>
      </c>
      <c r="E3232" s="1113" t="s">
        <v>12</v>
      </c>
      <c r="F3232" s="1106"/>
      <c r="G3232" s="1107"/>
      <c r="H3232" s="1115"/>
    </row>
    <row r="3233" spans="1:8" s="1116" customFormat="1" ht="15" x14ac:dyDescent="0.25">
      <c r="A3233" s="1114"/>
      <c r="B3233" s="1114"/>
      <c r="C3233" s="1113"/>
      <c r="D3233" s="1113"/>
      <c r="E3233" s="1113"/>
      <c r="F3233" s="1106"/>
      <c r="G3233" s="1107"/>
      <c r="H3233" s="1115"/>
    </row>
    <row r="3234" spans="1:8" s="1116" customFormat="1" ht="15" x14ac:dyDescent="0.25">
      <c r="A3234" s="1113" t="s">
        <v>2686</v>
      </c>
      <c r="B3234" s="1113" t="s">
        <v>2687</v>
      </c>
      <c r="C3234" s="1113" t="s">
        <v>2686</v>
      </c>
      <c r="D3234" s="1113" t="s">
        <v>2688</v>
      </c>
      <c r="E3234" s="1113" t="s">
        <v>2689</v>
      </c>
      <c r="F3234" s="1106"/>
      <c r="G3234" s="1107"/>
      <c r="H3234" s="1115"/>
    </row>
    <row r="3235" spans="1:8" s="1109" customFormat="1" ht="14.25" x14ac:dyDescent="0.2">
      <c r="A3235" s="1112" t="s">
        <v>5611</v>
      </c>
      <c r="B3235" s="1104"/>
      <c r="C3235" s="1104"/>
      <c r="D3235" s="1112" t="s">
        <v>204</v>
      </c>
      <c r="E3235" s="1112" t="s">
        <v>12</v>
      </c>
      <c r="F3235" s="1106"/>
      <c r="G3235" s="1107"/>
      <c r="H3235" s="1108"/>
    </row>
    <row r="3236" spans="1:8" s="1116" customFormat="1" ht="15" x14ac:dyDescent="0.25">
      <c r="A3236" s="1114"/>
      <c r="B3236" s="1113" t="s">
        <v>5612</v>
      </c>
      <c r="C3236" s="1114"/>
      <c r="D3236" s="1113" t="s">
        <v>204</v>
      </c>
      <c r="E3236" s="1113" t="s">
        <v>12</v>
      </c>
      <c r="F3236" s="1106"/>
      <c r="G3236" s="1107"/>
      <c r="H3236" s="1115"/>
    </row>
    <row r="3237" spans="1:8" s="1116" customFormat="1" ht="15" x14ac:dyDescent="0.25">
      <c r="A3237" s="1114"/>
      <c r="B3237" s="1113"/>
      <c r="C3237" s="1113" t="s">
        <v>2684</v>
      </c>
      <c r="D3237" s="1113" t="s">
        <v>5613</v>
      </c>
      <c r="E3237" s="1113" t="s">
        <v>12</v>
      </c>
      <c r="F3237" s="1106"/>
      <c r="G3237" s="1107"/>
      <c r="H3237" s="1115"/>
    </row>
    <row r="3238" spans="1:8" s="1116" customFormat="1" ht="15" x14ac:dyDescent="0.25">
      <c r="A3238" s="1114"/>
      <c r="B3238" s="1114"/>
      <c r="C3238" s="1113" t="s">
        <v>4735</v>
      </c>
      <c r="D3238" s="1113" t="s">
        <v>5614</v>
      </c>
      <c r="E3238" s="1113" t="s">
        <v>12</v>
      </c>
      <c r="F3238" s="1106"/>
      <c r="G3238" s="1107"/>
      <c r="H3238" s="1115"/>
    </row>
    <row r="3239" spans="1:8" s="1116" customFormat="1" ht="15" x14ac:dyDescent="0.25">
      <c r="A3239" s="1114"/>
      <c r="B3239" s="1114"/>
      <c r="C3239" s="1114"/>
      <c r="D3239" s="1114"/>
      <c r="E3239" s="1114"/>
      <c r="F3239" s="1106"/>
      <c r="G3239" s="1107"/>
      <c r="H3239" s="1115"/>
    </row>
    <row r="3240" spans="1:8" s="1116" customFormat="1" ht="15" x14ac:dyDescent="0.25">
      <c r="A3240" s="1113" t="s">
        <v>2686</v>
      </c>
      <c r="B3240" s="1113" t="s">
        <v>2687</v>
      </c>
      <c r="C3240" s="1113" t="s">
        <v>2686</v>
      </c>
      <c r="D3240" s="1113" t="s">
        <v>2688</v>
      </c>
      <c r="E3240" s="1113" t="s">
        <v>2689</v>
      </c>
      <c r="F3240" s="1106"/>
      <c r="G3240" s="1107"/>
      <c r="H3240" s="1115"/>
    </row>
    <row r="3241" spans="1:8" s="1109" customFormat="1" ht="14.25" x14ac:dyDescent="0.2">
      <c r="A3241" s="1112" t="s">
        <v>5615</v>
      </c>
      <c r="B3241" s="1104"/>
      <c r="C3241" s="1104"/>
      <c r="D3241" s="1112" t="s">
        <v>5616</v>
      </c>
      <c r="E3241" s="1112" t="s">
        <v>12</v>
      </c>
      <c r="F3241" s="1106"/>
      <c r="G3241" s="1107"/>
      <c r="H3241" s="1108"/>
    </row>
    <row r="3242" spans="1:8" s="1116" customFormat="1" ht="15" x14ac:dyDescent="0.25">
      <c r="A3242" s="1114"/>
      <c r="B3242" s="1113" t="s">
        <v>5617</v>
      </c>
      <c r="C3242" s="1114"/>
      <c r="D3242" s="1113" t="s">
        <v>5616</v>
      </c>
      <c r="E3242" s="1113" t="s">
        <v>12</v>
      </c>
      <c r="F3242" s="1106"/>
      <c r="G3242" s="1107"/>
      <c r="H3242" s="1115"/>
    </row>
    <row r="3243" spans="1:8" s="1116" customFormat="1" ht="15" x14ac:dyDescent="0.25">
      <c r="A3243" s="1114"/>
      <c r="B3243" s="1113"/>
      <c r="C3243" s="1113" t="s">
        <v>2684</v>
      </c>
      <c r="D3243" s="1113" t="s">
        <v>5618</v>
      </c>
      <c r="E3243" s="1113" t="s">
        <v>12</v>
      </c>
      <c r="F3243" s="1106"/>
      <c r="G3243" s="1107"/>
      <c r="H3243" s="1115"/>
    </row>
    <row r="3244" spans="1:8" s="1116" customFormat="1" ht="15" x14ac:dyDescent="0.25">
      <c r="A3244" s="1114"/>
      <c r="B3244" s="1114"/>
      <c r="C3244" s="1113" t="s">
        <v>4735</v>
      </c>
      <c r="D3244" s="1113" t="s">
        <v>5619</v>
      </c>
      <c r="E3244" s="1113" t="s">
        <v>12</v>
      </c>
      <c r="F3244" s="1106"/>
      <c r="G3244" s="1107"/>
      <c r="H3244" s="1115"/>
    </row>
    <row r="3245" spans="1:8" s="1116" customFormat="1" ht="15" x14ac:dyDescent="0.25">
      <c r="A3245" s="1114"/>
      <c r="B3245" s="1114"/>
      <c r="C3245" s="1113"/>
      <c r="D3245" s="1113"/>
      <c r="E3245" s="1113"/>
      <c r="F3245" s="1106"/>
      <c r="G3245" s="1107"/>
      <c r="H3245" s="1115"/>
    </row>
    <row r="3246" spans="1:8" s="1116" customFormat="1" ht="15" x14ac:dyDescent="0.25">
      <c r="A3246" s="1113" t="s">
        <v>2686</v>
      </c>
      <c r="B3246" s="1113" t="s">
        <v>2687</v>
      </c>
      <c r="C3246" s="1113" t="s">
        <v>2686</v>
      </c>
      <c r="D3246" s="1113" t="s">
        <v>2688</v>
      </c>
      <c r="E3246" s="1113" t="s">
        <v>2689</v>
      </c>
      <c r="F3246" s="1106"/>
      <c r="G3246" s="1107"/>
      <c r="H3246" s="1115"/>
    </row>
    <row r="3247" spans="1:8" s="1109" customFormat="1" ht="14.25" x14ac:dyDescent="0.2">
      <c r="A3247" s="1112" t="s">
        <v>5620</v>
      </c>
      <c r="B3247" s="1104"/>
      <c r="C3247" s="1104"/>
      <c r="D3247" s="1112" t="s">
        <v>206</v>
      </c>
      <c r="E3247" s="1112" t="s">
        <v>12</v>
      </c>
      <c r="F3247" s="1106"/>
      <c r="G3247" s="1107"/>
      <c r="H3247" s="1108"/>
    </row>
    <row r="3248" spans="1:8" s="1116" customFormat="1" ht="15" x14ac:dyDescent="0.25">
      <c r="A3248" s="1114"/>
      <c r="B3248" s="1113" t="s">
        <v>5621</v>
      </c>
      <c r="C3248" s="1114"/>
      <c r="D3248" s="1113" t="s">
        <v>206</v>
      </c>
      <c r="E3248" s="1113" t="s">
        <v>12</v>
      </c>
      <c r="F3248" s="1106"/>
      <c r="G3248" s="1107"/>
      <c r="H3248" s="1115"/>
    </row>
    <row r="3249" spans="1:8" s="1116" customFormat="1" ht="15" x14ac:dyDescent="0.25">
      <c r="A3249" s="1114"/>
      <c r="B3249" s="1114"/>
      <c r="C3249" s="1113" t="s">
        <v>2905</v>
      </c>
      <c r="D3249" s="1113" t="s">
        <v>4786</v>
      </c>
      <c r="E3249" s="1113" t="s">
        <v>12</v>
      </c>
      <c r="F3249" s="1106"/>
      <c r="G3249" s="1107"/>
      <c r="H3249" s="1115"/>
    </row>
    <row r="3250" spans="1:8" s="1116" customFormat="1" ht="15" x14ac:dyDescent="0.25">
      <c r="A3250" s="1114"/>
      <c r="B3250" s="1114"/>
      <c r="C3250" s="1113" t="s">
        <v>3242</v>
      </c>
      <c r="D3250" s="1113" t="s">
        <v>5622</v>
      </c>
      <c r="E3250" s="1113" t="s">
        <v>12</v>
      </c>
      <c r="F3250" s="1106"/>
      <c r="G3250" s="1107"/>
      <c r="H3250" s="1115"/>
    </row>
    <row r="3251" spans="1:8" s="1116" customFormat="1" ht="15" x14ac:dyDescent="0.25">
      <c r="A3251" s="1114"/>
      <c r="B3251" s="1114"/>
      <c r="C3251" s="1113" t="s">
        <v>3190</v>
      </c>
      <c r="D3251" s="1113" t="s">
        <v>5623</v>
      </c>
      <c r="E3251" s="1113" t="s">
        <v>12</v>
      </c>
      <c r="F3251" s="1106"/>
      <c r="G3251" s="1107"/>
      <c r="H3251" s="1115"/>
    </row>
    <row r="3252" spans="1:8" s="1116" customFormat="1" ht="15" x14ac:dyDescent="0.25">
      <c r="A3252" s="1114"/>
      <c r="B3252" s="1114"/>
      <c r="C3252" s="1114"/>
      <c r="D3252" s="1114"/>
      <c r="E3252" s="1114"/>
      <c r="F3252" s="1106"/>
      <c r="G3252" s="1107"/>
      <c r="H3252" s="1115"/>
    </row>
    <row r="3253" spans="1:8" s="1116" customFormat="1" ht="15" x14ac:dyDescent="0.25">
      <c r="A3253" s="1113" t="s">
        <v>2686</v>
      </c>
      <c r="B3253" s="1113" t="s">
        <v>2687</v>
      </c>
      <c r="C3253" s="1113" t="s">
        <v>2686</v>
      </c>
      <c r="D3253" s="1113" t="s">
        <v>2688</v>
      </c>
      <c r="E3253" s="1113" t="s">
        <v>2689</v>
      </c>
      <c r="F3253" s="1106"/>
      <c r="G3253" s="1107"/>
      <c r="H3253" s="1115"/>
    </row>
    <row r="3254" spans="1:8" s="1109" customFormat="1" ht="14.25" x14ac:dyDescent="0.2">
      <c r="A3254" s="1112" t="s">
        <v>5624</v>
      </c>
      <c r="B3254" s="1104"/>
      <c r="C3254" s="1104"/>
      <c r="D3254" s="1112" t="s">
        <v>207</v>
      </c>
      <c r="E3254" s="1112" t="s">
        <v>12</v>
      </c>
      <c r="F3254" s="1106"/>
      <c r="G3254" s="1107"/>
      <c r="H3254" s="1108"/>
    </row>
    <row r="3255" spans="1:8" s="1116" customFormat="1" ht="15" x14ac:dyDescent="0.25">
      <c r="A3255" s="1114"/>
      <c r="B3255" s="1113" t="s">
        <v>5625</v>
      </c>
      <c r="C3255" s="1114"/>
      <c r="D3255" s="1113" t="s">
        <v>5626</v>
      </c>
      <c r="E3255" s="1113" t="s">
        <v>12</v>
      </c>
      <c r="F3255" s="1106"/>
      <c r="G3255" s="1107"/>
      <c r="H3255" s="1115"/>
    </row>
    <row r="3256" spans="1:8" s="1116" customFormat="1" ht="15" x14ac:dyDescent="0.25">
      <c r="A3256" s="1114"/>
      <c r="B3256" s="1114"/>
      <c r="C3256" s="1113" t="s">
        <v>2721</v>
      </c>
      <c r="D3256" s="1113" t="s">
        <v>5627</v>
      </c>
      <c r="E3256" s="1113" t="s">
        <v>12</v>
      </c>
      <c r="F3256" s="1106"/>
      <c r="G3256" s="1107"/>
      <c r="H3256" s="1115"/>
    </row>
    <row r="3257" spans="1:8" s="1116" customFormat="1" ht="15" x14ac:dyDescent="0.25">
      <c r="A3257" s="1113"/>
      <c r="B3257" s="1113" t="s">
        <v>5628</v>
      </c>
      <c r="C3257" s="1114"/>
      <c r="D3257" s="1113" t="s">
        <v>5629</v>
      </c>
      <c r="E3257" s="1113" t="s">
        <v>12</v>
      </c>
      <c r="F3257" s="1106"/>
      <c r="G3257" s="1107"/>
      <c r="H3257" s="1115"/>
    </row>
    <row r="3258" spans="1:8" s="1116" customFormat="1" ht="15" x14ac:dyDescent="0.25">
      <c r="A3258" s="1113"/>
      <c r="B3258" s="1114"/>
      <c r="C3258" s="1113" t="s">
        <v>2684</v>
      </c>
      <c r="D3258" s="1113" t="s">
        <v>5630</v>
      </c>
      <c r="E3258" s="1113" t="s">
        <v>12</v>
      </c>
      <c r="F3258" s="1106"/>
      <c r="G3258" s="1107"/>
      <c r="H3258" s="1115"/>
    </row>
    <row r="3259" spans="1:8" s="1116" customFormat="1" ht="15" x14ac:dyDescent="0.25">
      <c r="A3259" s="1113"/>
      <c r="B3259" s="1114"/>
      <c r="C3259" s="1113"/>
      <c r="D3259" s="1113"/>
      <c r="E3259" s="1113"/>
      <c r="F3259" s="1106"/>
      <c r="G3259" s="1107"/>
      <c r="H3259" s="1115"/>
    </row>
    <row r="3260" spans="1:8" s="1116" customFormat="1" ht="15" x14ac:dyDescent="0.25">
      <c r="A3260" s="1113" t="s">
        <v>2686</v>
      </c>
      <c r="B3260" s="1113" t="s">
        <v>2687</v>
      </c>
      <c r="C3260" s="1113" t="s">
        <v>2686</v>
      </c>
      <c r="D3260" s="1113" t="s">
        <v>2688</v>
      </c>
      <c r="E3260" s="1113" t="s">
        <v>2689</v>
      </c>
      <c r="F3260" s="1106"/>
      <c r="G3260" s="1107"/>
      <c r="H3260" s="1115"/>
    </row>
    <row r="3261" spans="1:8" s="1109" customFormat="1" ht="14.25" x14ac:dyDescent="0.2">
      <c r="A3261" s="1112" t="s">
        <v>5631</v>
      </c>
      <c r="B3261" s="1104"/>
      <c r="C3261" s="1104"/>
      <c r="D3261" s="1112" t="s">
        <v>208</v>
      </c>
      <c r="E3261" s="1112" t="s">
        <v>12</v>
      </c>
      <c r="F3261" s="1106"/>
      <c r="G3261" s="1107"/>
      <c r="H3261" s="1108"/>
    </row>
    <row r="3262" spans="1:8" s="1116" customFormat="1" ht="15" x14ac:dyDescent="0.25">
      <c r="A3262" s="1114"/>
      <c r="B3262" s="1113" t="s">
        <v>5632</v>
      </c>
      <c r="C3262" s="1114"/>
      <c r="D3262" s="1113" t="s">
        <v>5633</v>
      </c>
      <c r="E3262" s="1113" t="s">
        <v>12</v>
      </c>
      <c r="F3262" s="1106"/>
      <c r="G3262" s="1107"/>
      <c r="H3262" s="1115"/>
    </row>
    <row r="3263" spans="1:8" s="1116" customFormat="1" ht="15" x14ac:dyDescent="0.25">
      <c r="A3263" s="1114"/>
      <c r="B3263" s="1114"/>
      <c r="C3263" s="1113" t="s">
        <v>2721</v>
      </c>
      <c r="D3263" s="1113" t="s">
        <v>5634</v>
      </c>
      <c r="E3263" s="1113" t="s">
        <v>12</v>
      </c>
      <c r="F3263" s="1106"/>
      <c r="G3263" s="1107"/>
      <c r="H3263" s="1115"/>
    </row>
    <row r="3264" spans="1:8" s="1116" customFormat="1" ht="15" x14ac:dyDescent="0.25">
      <c r="A3264" s="1114"/>
      <c r="B3264" s="1114"/>
      <c r="C3264" s="1113" t="s">
        <v>2712</v>
      </c>
      <c r="D3264" s="1113" t="s">
        <v>5635</v>
      </c>
      <c r="E3264" s="1113" t="s">
        <v>12</v>
      </c>
      <c r="F3264" s="1106"/>
      <c r="G3264" s="1107"/>
      <c r="H3264" s="1115"/>
    </row>
    <row r="3265" spans="1:8" s="1116" customFormat="1" ht="15" x14ac:dyDescent="0.25">
      <c r="A3265" s="1114"/>
      <c r="B3265" s="1114"/>
      <c r="C3265" s="1113" t="s">
        <v>3176</v>
      </c>
      <c r="D3265" s="1113" t="s">
        <v>5636</v>
      </c>
      <c r="E3265" s="1113"/>
      <c r="F3265" s="1106"/>
      <c r="G3265" s="1107"/>
      <c r="H3265" s="1115"/>
    </row>
    <row r="3266" spans="1:8" s="1116" customFormat="1" ht="15" x14ac:dyDescent="0.25">
      <c r="A3266" s="1114"/>
      <c r="B3266" s="1113" t="s">
        <v>5637</v>
      </c>
      <c r="C3266" s="1114"/>
      <c r="D3266" s="1113" t="s">
        <v>5638</v>
      </c>
      <c r="E3266" s="1113" t="s">
        <v>12</v>
      </c>
      <c r="F3266" s="1106"/>
      <c r="G3266" s="1107"/>
      <c r="H3266" s="1115"/>
    </row>
    <row r="3267" spans="1:8" s="1116" customFormat="1" ht="15" x14ac:dyDescent="0.25">
      <c r="A3267" s="1114"/>
      <c r="B3267" s="1114"/>
      <c r="C3267" s="1113" t="s">
        <v>2721</v>
      </c>
      <c r="D3267" s="1113" t="s">
        <v>5639</v>
      </c>
      <c r="E3267" s="1113" t="s">
        <v>12</v>
      </c>
      <c r="F3267" s="1106"/>
      <c r="G3267" s="1107"/>
      <c r="H3267" s="1115"/>
    </row>
    <row r="3268" spans="1:8" s="1116" customFormat="1" ht="15" x14ac:dyDescent="0.25">
      <c r="A3268" s="1114"/>
      <c r="B3268" s="1114"/>
      <c r="C3268" s="1113" t="s">
        <v>2712</v>
      </c>
      <c r="D3268" s="1113" t="s">
        <v>5640</v>
      </c>
      <c r="E3268" s="1113" t="s">
        <v>12</v>
      </c>
      <c r="F3268" s="1106"/>
      <c r="G3268" s="1107"/>
      <c r="H3268" s="1115"/>
    </row>
    <row r="3269" spans="1:8" s="1116" customFormat="1" ht="15" x14ac:dyDescent="0.25">
      <c r="A3269" s="1114"/>
      <c r="B3269" s="1114"/>
      <c r="C3269" s="1113" t="s">
        <v>3176</v>
      </c>
      <c r="D3269" s="1113" t="s">
        <v>5641</v>
      </c>
      <c r="E3269" s="1113" t="s">
        <v>12</v>
      </c>
      <c r="F3269" s="1106"/>
      <c r="G3269" s="1107"/>
      <c r="H3269" s="1115"/>
    </row>
    <row r="3270" spans="1:8" s="1116" customFormat="1" ht="15" x14ac:dyDescent="0.25">
      <c r="A3270" s="1114"/>
      <c r="B3270" s="1114"/>
      <c r="C3270" s="1113" t="s">
        <v>3234</v>
      </c>
      <c r="D3270" s="1113" t="s">
        <v>5642</v>
      </c>
      <c r="E3270" s="1113" t="s">
        <v>12</v>
      </c>
      <c r="F3270" s="1106"/>
      <c r="G3270" s="1107"/>
      <c r="H3270" s="1115"/>
    </row>
    <row r="3271" spans="1:8" s="1116" customFormat="1" ht="15" x14ac:dyDescent="0.25">
      <c r="A3271" s="1114"/>
      <c r="B3271" s="1114"/>
      <c r="C3271" s="1113"/>
      <c r="D3271" s="1113"/>
      <c r="E3271" s="1113"/>
      <c r="F3271" s="1106"/>
      <c r="G3271" s="1107"/>
      <c r="H3271" s="1115"/>
    </row>
    <row r="3272" spans="1:8" s="1116" customFormat="1" ht="15" x14ac:dyDescent="0.25">
      <c r="A3272" s="1113" t="s">
        <v>2686</v>
      </c>
      <c r="B3272" s="1113" t="s">
        <v>2687</v>
      </c>
      <c r="C3272" s="1113" t="s">
        <v>2686</v>
      </c>
      <c r="D3272" s="1113" t="s">
        <v>2688</v>
      </c>
      <c r="E3272" s="1113" t="s">
        <v>2689</v>
      </c>
      <c r="F3272" s="1106"/>
      <c r="G3272" s="1107"/>
      <c r="H3272" s="1115"/>
    </row>
    <row r="3273" spans="1:8" s="1109" customFormat="1" ht="14.25" x14ac:dyDescent="0.2">
      <c r="A3273" s="1112" t="s">
        <v>5643</v>
      </c>
      <c r="B3273" s="1112"/>
      <c r="C3273" s="1112"/>
      <c r="D3273" s="1112" t="s">
        <v>209</v>
      </c>
      <c r="E3273" s="1112" t="s">
        <v>12</v>
      </c>
      <c r="F3273" s="1106"/>
      <c r="G3273" s="1107"/>
      <c r="H3273" s="1108"/>
    </row>
    <row r="3274" spans="1:8" s="1116" customFormat="1" ht="15" x14ac:dyDescent="0.25">
      <c r="A3274" s="1113"/>
      <c r="B3274" s="1113" t="s">
        <v>5644</v>
      </c>
      <c r="C3274" s="1113"/>
      <c r="D3274" s="1113" t="s">
        <v>5645</v>
      </c>
      <c r="E3274" s="1113" t="s">
        <v>12</v>
      </c>
      <c r="F3274" s="1106"/>
      <c r="G3274" s="1107"/>
      <c r="H3274" s="1115"/>
    </row>
    <row r="3275" spans="1:8" s="1116" customFormat="1" ht="15" x14ac:dyDescent="0.25">
      <c r="A3275" s="1113"/>
      <c r="B3275" s="1113"/>
      <c r="C3275" s="1113" t="s">
        <v>2684</v>
      </c>
      <c r="D3275" s="1113" t="s">
        <v>5645</v>
      </c>
      <c r="E3275" s="1113" t="s">
        <v>12</v>
      </c>
      <c r="F3275" s="1106"/>
      <c r="G3275" s="1107"/>
      <c r="H3275" s="1159"/>
    </row>
    <row r="3276" spans="1:8" s="1116" customFormat="1" ht="15" x14ac:dyDescent="0.25">
      <c r="A3276" s="1113"/>
      <c r="B3276" s="1113" t="s">
        <v>5646</v>
      </c>
      <c r="C3276" s="1113"/>
      <c r="D3276" s="1113" t="s">
        <v>5647</v>
      </c>
      <c r="E3276" s="1113" t="s">
        <v>12</v>
      </c>
      <c r="F3276" s="1166"/>
      <c r="G3276" s="1107"/>
      <c r="H3276" s="1115"/>
    </row>
    <row r="3277" spans="1:8" s="1116" customFormat="1" ht="15" x14ac:dyDescent="0.25">
      <c r="A3277" s="1113"/>
      <c r="B3277" s="1113"/>
      <c r="C3277" s="1113" t="s">
        <v>2721</v>
      </c>
      <c r="D3277" s="1113" t="s">
        <v>5648</v>
      </c>
      <c r="E3277" s="1113" t="s">
        <v>12</v>
      </c>
      <c r="F3277" s="1166"/>
      <c r="G3277" s="1107"/>
      <c r="H3277" s="1115"/>
    </row>
    <row r="3278" spans="1:8" s="1116" customFormat="1" ht="15" x14ac:dyDescent="0.25">
      <c r="A3278" s="1113"/>
      <c r="B3278" s="1113"/>
      <c r="C3278" s="1113" t="s">
        <v>2712</v>
      </c>
      <c r="D3278" s="1113" t="s">
        <v>5649</v>
      </c>
      <c r="E3278" s="1113" t="s">
        <v>12</v>
      </c>
      <c r="F3278" s="1166"/>
      <c r="G3278" s="1107"/>
      <c r="H3278" s="1115"/>
    </row>
    <row r="3279" spans="1:8" s="1116" customFormat="1" ht="15" x14ac:dyDescent="0.25">
      <c r="A3279" s="1113"/>
      <c r="B3279" s="1113"/>
      <c r="C3279" s="1113" t="s">
        <v>2907</v>
      </c>
      <c r="D3279" s="1113" t="s">
        <v>5650</v>
      </c>
      <c r="E3279" s="1113" t="s">
        <v>12</v>
      </c>
      <c r="F3279" s="1166"/>
      <c r="G3279" s="1107"/>
      <c r="H3279" s="1115"/>
    </row>
    <row r="3280" spans="1:8" s="1116" customFormat="1" ht="15" x14ac:dyDescent="0.25">
      <c r="A3280" s="1113"/>
      <c r="B3280" s="1113"/>
      <c r="C3280" s="1113"/>
      <c r="D3280" s="1113"/>
      <c r="E3280" s="1113"/>
      <c r="F3280" s="1166"/>
      <c r="G3280" s="1107"/>
      <c r="H3280" s="1115"/>
    </row>
    <row r="3281" spans="1:8" s="1116" customFormat="1" ht="15" x14ac:dyDescent="0.25">
      <c r="A3281" s="1113"/>
      <c r="B3281" s="1113"/>
      <c r="C3281" s="1113"/>
      <c r="D3281" s="1113"/>
      <c r="E3281" s="1113"/>
      <c r="F3281" s="1166"/>
      <c r="G3281" s="1107"/>
      <c r="H3281" s="1115"/>
    </row>
    <row r="3282" spans="1:8" s="1116" customFormat="1" ht="15" x14ac:dyDescent="0.25">
      <c r="A3282" s="1113"/>
      <c r="B3282" s="1113"/>
      <c r="C3282" s="1113"/>
      <c r="D3282" s="1113"/>
      <c r="E3282" s="1113"/>
      <c r="F3282" s="1166"/>
      <c r="G3282" s="1107"/>
      <c r="H3282" s="1115"/>
    </row>
    <row r="3283" spans="1:8" s="1116" customFormat="1" ht="15" x14ac:dyDescent="0.25">
      <c r="A3283" s="1113"/>
      <c r="B3283" s="1113"/>
      <c r="C3283" s="1113"/>
      <c r="D3283" s="1113"/>
      <c r="E3283" s="1113"/>
      <c r="F3283" s="1166"/>
      <c r="G3283" s="1107"/>
      <c r="H3283" s="1115"/>
    </row>
    <row r="3284" spans="1:8" s="1116" customFormat="1" ht="15" x14ac:dyDescent="0.25">
      <c r="A3284" s="1113" t="s">
        <v>2670</v>
      </c>
      <c r="B3284" s="1113"/>
      <c r="C3284" s="1113"/>
      <c r="D3284" s="1098" t="s">
        <v>2642</v>
      </c>
      <c r="E3284" s="1114">
        <v>58</v>
      </c>
      <c r="F3284" s="1106"/>
      <c r="G3284" s="1107"/>
      <c r="H3284" s="1115"/>
    </row>
    <row r="3285" spans="1:8" s="1116" customFormat="1" ht="15" x14ac:dyDescent="0.25">
      <c r="A3285" s="1113" t="s">
        <v>2671</v>
      </c>
      <c r="B3285" s="1113"/>
      <c r="C3285" s="1113"/>
      <c r="D3285" s="1112" t="s">
        <v>4851</v>
      </c>
      <c r="E3285" s="1114"/>
      <c r="F3285" s="1106"/>
      <c r="G3285" s="1107"/>
      <c r="H3285" s="1115"/>
    </row>
    <row r="3286" spans="1:8" s="1116" customFormat="1" ht="15" x14ac:dyDescent="0.25">
      <c r="A3286" s="1112" t="s">
        <v>2672</v>
      </c>
      <c r="B3286" s="1112" t="s">
        <v>2673</v>
      </c>
      <c r="C3286" s="1112" t="s">
        <v>2674</v>
      </c>
      <c r="D3286" s="1104"/>
      <c r="E3286" s="1114"/>
      <c r="F3286" s="1106"/>
      <c r="G3286" s="1107"/>
      <c r="H3286" s="1115"/>
    </row>
    <row r="3287" spans="1:8" s="1116" customFormat="1" ht="15" x14ac:dyDescent="0.25">
      <c r="A3287" s="1113" t="s">
        <v>2675</v>
      </c>
      <c r="B3287" s="1113" t="s">
        <v>2676</v>
      </c>
      <c r="C3287" s="1113" t="s">
        <v>2675</v>
      </c>
      <c r="D3287" s="1113" t="s">
        <v>2649</v>
      </c>
      <c r="E3287" s="1113" t="s">
        <v>2677</v>
      </c>
      <c r="F3287" s="1106"/>
      <c r="G3287" s="1107"/>
      <c r="H3287" s="1115"/>
    </row>
    <row r="3288" spans="1:8" s="1116" customFormat="1" ht="15" x14ac:dyDescent="0.25">
      <c r="A3288" s="1113"/>
      <c r="B3288" s="1113"/>
      <c r="C3288" s="1113" t="s">
        <v>2680</v>
      </c>
      <c r="D3288" s="1113" t="s">
        <v>5651</v>
      </c>
      <c r="E3288" s="1113" t="s">
        <v>12</v>
      </c>
      <c r="F3288" s="1166"/>
      <c r="G3288" s="1107"/>
      <c r="H3288" s="1115"/>
    </row>
    <row r="3289" spans="1:8" s="1116" customFormat="1" ht="15" x14ac:dyDescent="0.25">
      <c r="A3289" s="1113"/>
      <c r="B3289" s="1113"/>
      <c r="C3289" s="1113" t="s">
        <v>4940</v>
      </c>
      <c r="D3289" s="1113" t="s">
        <v>5652</v>
      </c>
      <c r="E3289" s="1113" t="s">
        <v>12</v>
      </c>
      <c r="F3289" s="1166"/>
      <c r="G3289" s="1107"/>
      <c r="H3289" s="1159"/>
    </row>
    <row r="3290" spans="1:8" s="1116" customFormat="1" ht="15" x14ac:dyDescent="0.25">
      <c r="A3290" s="1113"/>
      <c r="B3290" s="1113"/>
      <c r="C3290" s="1113" t="s">
        <v>3088</v>
      </c>
      <c r="D3290" s="1113" t="s">
        <v>5653</v>
      </c>
      <c r="E3290" s="1113" t="s">
        <v>12</v>
      </c>
      <c r="F3290" s="1166"/>
      <c r="G3290" s="1107"/>
      <c r="H3290" s="1159"/>
    </row>
    <row r="3291" spans="1:8" s="1116" customFormat="1" ht="15" x14ac:dyDescent="0.25">
      <c r="A3291" s="1113"/>
      <c r="B3291" s="1113" t="s">
        <v>5654</v>
      </c>
      <c r="C3291" s="1114"/>
      <c r="D3291" s="1113" t="s">
        <v>3287</v>
      </c>
      <c r="E3291" s="1113" t="s">
        <v>12</v>
      </c>
      <c r="F3291" s="1166"/>
      <c r="G3291" s="1107"/>
      <c r="H3291" s="1115"/>
    </row>
    <row r="3292" spans="1:8" s="1116" customFormat="1" ht="15" x14ac:dyDescent="0.25">
      <c r="A3292" s="1113"/>
      <c r="B3292" s="1113"/>
      <c r="C3292" s="1113" t="s">
        <v>2721</v>
      </c>
      <c r="D3292" s="1113" t="s">
        <v>5655</v>
      </c>
      <c r="E3292" s="1113" t="s">
        <v>12</v>
      </c>
      <c r="F3292" s="1166"/>
      <c r="G3292" s="1107"/>
      <c r="H3292" s="1115"/>
    </row>
    <row r="3293" spans="1:8" s="1116" customFormat="1" ht="15" x14ac:dyDescent="0.25">
      <c r="A3293" s="1113"/>
      <c r="B3293" s="1113"/>
      <c r="C3293" s="1113" t="s">
        <v>2712</v>
      </c>
      <c r="D3293" s="1113" t="s">
        <v>5656</v>
      </c>
      <c r="E3293" s="1113" t="s">
        <v>12</v>
      </c>
      <c r="F3293" s="1166"/>
      <c r="G3293" s="1107"/>
      <c r="H3293" s="1115"/>
    </row>
    <row r="3294" spans="1:8" s="1116" customFormat="1" ht="15" x14ac:dyDescent="0.25">
      <c r="A3294" s="1113"/>
      <c r="B3294" s="1113"/>
      <c r="C3294" s="1113" t="s">
        <v>3176</v>
      </c>
      <c r="D3294" s="1113" t="s">
        <v>5657</v>
      </c>
      <c r="E3294" s="1113" t="s">
        <v>12</v>
      </c>
      <c r="F3294" s="1166"/>
      <c r="G3294" s="1107"/>
      <c r="H3294" s="1115"/>
    </row>
    <row r="3295" spans="1:8" s="1116" customFormat="1" ht="15" x14ac:dyDescent="0.25">
      <c r="A3295" s="1113"/>
      <c r="B3295" s="1113"/>
      <c r="C3295" s="1113" t="s">
        <v>3234</v>
      </c>
      <c r="D3295" s="1113" t="s">
        <v>5658</v>
      </c>
      <c r="E3295" s="1113" t="s">
        <v>12</v>
      </c>
      <c r="F3295" s="1106"/>
      <c r="G3295" s="1107"/>
      <c r="H3295" s="1115"/>
    </row>
    <row r="3296" spans="1:8" s="1116" customFormat="1" ht="15" x14ac:dyDescent="0.25">
      <c r="A3296" s="1113"/>
      <c r="B3296" s="1113"/>
      <c r="C3296" s="1113" t="s">
        <v>3178</v>
      </c>
      <c r="D3296" s="1113" t="s">
        <v>5659</v>
      </c>
      <c r="E3296" s="1113" t="s">
        <v>12</v>
      </c>
      <c r="F3296" s="1166"/>
      <c r="G3296" s="1107"/>
      <c r="H3296" s="1115"/>
    </row>
    <row r="3297" spans="1:8" s="1116" customFormat="1" ht="15" x14ac:dyDescent="0.25">
      <c r="A3297" s="1113"/>
      <c r="B3297" s="1113"/>
      <c r="C3297" s="1113" t="s">
        <v>2907</v>
      </c>
      <c r="D3297" s="1113" t="s">
        <v>5660</v>
      </c>
      <c r="E3297" s="1113" t="s">
        <v>12</v>
      </c>
      <c r="F3297" s="1166"/>
      <c r="G3297" s="1107"/>
      <c r="H3297" s="1115"/>
    </row>
    <row r="3298" spans="1:8" s="1116" customFormat="1" ht="15" x14ac:dyDescent="0.25">
      <c r="A3298" s="1113"/>
      <c r="B3298" s="1113"/>
      <c r="C3298" s="1113" t="s">
        <v>2680</v>
      </c>
      <c r="D3298" s="1113" t="s">
        <v>5661</v>
      </c>
      <c r="E3298" s="1113" t="s">
        <v>12</v>
      </c>
      <c r="F3298" s="1166"/>
      <c r="G3298" s="1107"/>
      <c r="H3298" s="1115"/>
    </row>
    <row r="3299" spans="1:8" s="1116" customFormat="1" ht="15" x14ac:dyDescent="0.25">
      <c r="A3299" s="1113"/>
      <c r="B3299" s="1113"/>
      <c r="C3299" s="1113" t="s">
        <v>4940</v>
      </c>
      <c r="D3299" s="1113" t="s">
        <v>5662</v>
      </c>
      <c r="E3299" s="1113" t="s">
        <v>12</v>
      </c>
      <c r="F3299" s="1166"/>
      <c r="G3299" s="1107"/>
      <c r="H3299" s="1159"/>
    </row>
    <row r="3300" spans="1:8" s="1116" customFormat="1" ht="15" x14ac:dyDescent="0.25">
      <c r="A3300" s="1113"/>
      <c r="B3300" s="1113"/>
      <c r="C3300" s="1113" t="s">
        <v>3088</v>
      </c>
      <c r="D3300" s="1113" t="s">
        <v>5663</v>
      </c>
      <c r="E3300" s="1113" t="s">
        <v>12</v>
      </c>
      <c r="F3300" s="1166"/>
      <c r="G3300" s="1107"/>
      <c r="H3300" s="1159"/>
    </row>
    <row r="3301" spans="1:8" s="1116" customFormat="1" ht="15" x14ac:dyDescent="0.25">
      <c r="A3301" s="1113"/>
      <c r="B3301" s="1113" t="s">
        <v>5664</v>
      </c>
      <c r="C3301" s="1113"/>
      <c r="D3301" s="1113" t="s">
        <v>5665</v>
      </c>
      <c r="E3301" s="1113" t="s">
        <v>12</v>
      </c>
      <c r="F3301" s="1166"/>
      <c r="G3301" s="1107"/>
      <c r="H3301" s="1115"/>
    </row>
    <row r="3302" spans="1:8" s="1116" customFormat="1" ht="15" x14ac:dyDescent="0.25">
      <c r="A3302" s="1113"/>
      <c r="B3302" s="1113"/>
      <c r="C3302" s="1113" t="s">
        <v>2721</v>
      </c>
      <c r="D3302" s="1113" t="s">
        <v>5666</v>
      </c>
      <c r="E3302" s="1113" t="s">
        <v>12</v>
      </c>
      <c r="F3302" s="1166"/>
      <c r="G3302" s="1107"/>
      <c r="H3302" s="1115"/>
    </row>
    <row r="3303" spans="1:8" s="1116" customFormat="1" ht="15" x14ac:dyDescent="0.25">
      <c r="A3303" s="1113"/>
      <c r="B3303" s="1113"/>
      <c r="C3303" s="1113" t="s">
        <v>2712</v>
      </c>
      <c r="D3303" s="1113" t="s">
        <v>5667</v>
      </c>
      <c r="E3303" s="1113" t="s">
        <v>12</v>
      </c>
      <c r="F3303" s="1166"/>
      <c r="G3303" s="1107"/>
      <c r="H3303" s="1115"/>
    </row>
    <row r="3304" spans="1:8" s="1116" customFormat="1" ht="15" x14ac:dyDescent="0.25">
      <c r="A3304" s="1113"/>
      <c r="B3304" s="1113"/>
      <c r="C3304" s="1113" t="s">
        <v>2907</v>
      </c>
      <c r="D3304" s="1113" t="s">
        <v>5668</v>
      </c>
      <c r="E3304" s="1113" t="s">
        <v>12</v>
      </c>
      <c r="F3304" s="1166"/>
      <c r="G3304" s="1107"/>
      <c r="H3304" s="1115"/>
    </row>
    <row r="3305" spans="1:8" s="1116" customFormat="1" ht="15" x14ac:dyDescent="0.25">
      <c r="A3305" s="1113"/>
      <c r="B3305" s="1113"/>
      <c r="C3305" s="1113" t="s">
        <v>2680</v>
      </c>
      <c r="D3305" s="1113" t="s">
        <v>5669</v>
      </c>
      <c r="E3305" s="1113" t="s">
        <v>12</v>
      </c>
      <c r="F3305" s="1166"/>
      <c r="G3305" s="1107"/>
      <c r="H3305" s="1115"/>
    </row>
    <row r="3306" spans="1:8" s="1116" customFormat="1" ht="15" x14ac:dyDescent="0.25">
      <c r="A3306" s="1113"/>
      <c r="B3306" s="1113"/>
      <c r="C3306" s="1113" t="s">
        <v>4940</v>
      </c>
      <c r="D3306" s="1113" t="s">
        <v>5670</v>
      </c>
      <c r="E3306" s="1113" t="s">
        <v>12</v>
      </c>
      <c r="F3306" s="1166"/>
      <c r="G3306" s="1107"/>
      <c r="H3306" s="1159"/>
    </row>
    <row r="3307" spans="1:8" s="1116" customFormat="1" ht="15" x14ac:dyDescent="0.25">
      <c r="A3307" s="1113"/>
      <c r="B3307" s="1113"/>
      <c r="C3307" s="1113" t="s">
        <v>3088</v>
      </c>
      <c r="D3307" s="1113" t="s">
        <v>5671</v>
      </c>
      <c r="E3307" s="1113" t="s">
        <v>12</v>
      </c>
      <c r="F3307" s="1166"/>
      <c r="G3307" s="1107"/>
      <c r="H3307" s="1159"/>
    </row>
    <row r="3308" spans="1:8" s="1116" customFormat="1" ht="15" x14ac:dyDescent="0.25">
      <c r="A3308" s="1113"/>
      <c r="B3308" s="1113" t="s">
        <v>5672</v>
      </c>
      <c r="C3308" s="1113"/>
      <c r="D3308" s="1113" t="s">
        <v>5673</v>
      </c>
      <c r="E3308" s="1113" t="s">
        <v>12</v>
      </c>
      <c r="F3308" s="1166"/>
      <c r="G3308" s="1107"/>
      <c r="H3308" s="1115"/>
    </row>
    <row r="3309" spans="1:8" s="1116" customFormat="1" ht="15" x14ac:dyDescent="0.25">
      <c r="A3309" s="1113"/>
      <c r="B3309" s="1113"/>
      <c r="C3309" s="1113" t="s">
        <v>2721</v>
      </c>
      <c r="D3309" s="1113" t="s">
        <v>5674</v>
      </c>
      <c r="E3309" s="1113" t="s">
        <v>12</v>
      </c>
      <c r="F3309" s="1166"/>
      <c r="G3309" s="1107"/>
      <c r="H3309" s="1115"/>
    </row>
    <row r="3310" spans="1:8" s="1116" customFormat="1" ht="15" x14ac:dyDescent="0.25">
      <c r="A3310" s="1113"/>
      <c r="B3310" s="1113"/>
      <c r="C3310" s="1113" t="s">
        <v>2712</v>
      </c>
      <c r="D3310" s="1113" t="s">
        <v>5675</v>
      </c>
      <c r="E3310" s="1113" t="s">
        <v>12</v>
      </c>
      <c r="F3310" s="1166"/>
      <c r="G3310" s="1107"/>
      <c r="H3310" s="1115"/>
    </row>
    <row r="3311" spans="1:8" s="1116" customFormat="1" ht="15" x14ac:dyDescent="0.25">
      <c r="A3311" s="1113"/>
      <c r="B3311" s="1113"/>
      <c r="C3311" s="1113" t="s">
        <v>2907</v>
      </c>
      <c r="D3311" s="1113" t="s">
        <v>5676</v>
      </c>
      <c r="E3311" s="1113" t="s">
        <v>12</v>
      </c>
      <c r="F3311" s="1166"/>
      <c r="G3311" s="1107"/>
      <c r="H3311" s="1115"/>
    </row>
    <row r="3312" spans="1:8" s="1116" customFormat="1" ht="15" x14ac:dyDescent="0.25">
      <c r="A3312" s="1113"/>
      <c r="B3312" s="1113"/>
      <c r="C3312" s="1113" t="s">
        <v>2680</v>
      </c>
      <c r="D3312" s="1113" t="s">
        <v>5677</v>
      </c>
      <c r="E3312" s="1113" t="s">
        <v>12</v>
      </c>
      <c r="F3312" s="1166"/>
      <c r="G3312" s="1107"/>
      <c r="H3312" s="1115"/>
    </row>
    <row r="3313" spans="1:8" s="1116" customFormat="1" ht="15" x14ac:dyDescent="0.25">
      <c r="A3313" s="1113"/>
      <c r="B3313" s="1113"/>
      <c r="C3313" s="1113" t="s">
        <v>4940</v>
      </c>
      <c r="D3313" s="1113" t="s">
        <v>5678</v>
      </c>
      <c r="E3313" s="1113" t="s">
        <v>12</v>
      </c>
      <c r="F3313" s="1166"/>
      <c r="G3313" s="1107"/>
      <c r="H3313" s="1159"/>
    </row>
    <row r="3314" spans="1:8" s="1116" customFormat="1" ht="15" x14ac:dyDescent="0.25">
      <c r="A3314" s="1113"/>
      <c r="B3314" s="1113"/>
      <c r="C3314" s="1113" t="s">
        <v>3088</v>
      </c>
      <c r="D3314" s="1113" t="s">
        <v>5679</v>
      </c>
      <c r="E3314" s="1113" t="s">
        <v>12</v>
      </c>
      <c r="F3314" s="1166"/>
      <c r="G3314" s="1107"/>
      <c r="H3314" s="1159"/>
    </row>
    <row r="3315" spans="1:8" s="1116" customFormat="1" ht="15" x14ac:dyDescent="0.25">
      <c r="A3315" s="1113"/>
      <c r="B3315" s="1113" t="s">
        <v>5680</v>
      </c>
      <c r="C3315" s="1113"/>
      <c r="D3315" s="1113" t="s">
        <v>5681</v>
      </c>
      <c r="E3315" s="1113" t="s">
        <v>12</v>
      </c>
      <c r="F3315" s="1166"/>
      <c r="G3315" s="1107"/>
      <c r="H3315" s="1159"/>
    </row>
    <row r="3316" spans="1:8" s="1116" customFormat="1" ht="15" x14ac:dyDescent="0.25">
      <c r="A3316" s="1113"/>
      <c r="B3316" s="1113"/>
      <c r="C3316" s="1113" t="s">
        <v>2721</v>
      </c>
      <c r="D3316" s="1113" t="s">
        <v>5682</v>
      </c>
      <c r="E3316" s="1113" t="s">
        <v>12</v>
      </c>
      <c r="F3316" s="1166"/>
      <c r="G3316" s="1107"/>
      <c r="H3316" s="1159"/>
    </row>
    <row r="3317" spans="1:8" s="1116" customFormat="1" ht="15" x14ac:dyDescent="0.25">
      <c r="A3317" s="1113"/>
      <c r="B3317" s="1113"/>
      <c r="C3317" s="1113" t="s">
        <v>4940</v>
      </c>
      <c r="D3317" s="1113" t="s">
        <v>5683</v>
      </c>
      <c r="E3317" s="1113" t="s">
        <v>12</v>
      </c>
      <c r="F3317" s="1166"/>
      <c r="G3317" s="1107"/>
      <c r="H3317" s="1159"/>
    </row>
    <row r="3318" spans="1:8" s="1116" customFormat="1" ht="15" x14ac:dyDescent="0.25">
      <c r="A3318" s="1113"/>
      <c r="B3318" s="1113"/>
      <c r="C3318" s="1113" t="s">
        <v>3088</v>
      </c>
      <c r="D3318" s="1113" t="s">
        <v>5684</v>
      </c>
      <c r="E3318" s="1113" t="s">
        <v>12</v>
      </c>
      <c r="F3318" s="1166"/>
      <c r="G3318" s="1107"/>
      <c r="H3318" s="1159"/>
    </row>
    <row r="3319" spans="1:8" s="1116" customFormat="1" ht="15" x14ac:dyDescent="0.25">
      <c r="A3319" s="1113"/>
      <c r="B3319" s="1113" t="s">
        <v>5685</v>
      </c>
      <c r="C3319" s="1113"/>
      <c r="D3319" s="1113" t="s">
        <v>5686</v>
      </c>
      <c r="E3319" s="1113" t="s">
        <v>12</v>
      </c>
      <c r="F3319" s="1166"/>
      <c r="G3319" s="1107"/>
      <c r="H3319" s="1115"/>
    </row>
    <row r="3320" spans="1:8" s="1116" customFormat="1" ht="15" x14ac:dyDescent="0.25">
      <c r="A3320" s="1113"/>
      <c r="B3320" s="1113"/>
      <c r="C3320" s="1113" t="s">
        <v>2721</v>
      </c>
      <c r="D3320" s="1113" t="s">
        <v>5687</v>
      </c>
      <c r="E3320" s="1113" t="s">
        <v>12</v>
      </c>
      <c r="F3320" s="1166"/>
      <c r="G3320" s="1107"/>
      <c r="H3320" s="1115"/>
    </row>
    <row r="3321" spans="1:8" s="1116" customFormat="1" ht="15" x14ac:dyDescent="0.25">
      <c r="A3321" s="1113"/>
      <c r="B3321" s="1113"/>
      <c r="C3321" s="1113" t="s">
        <v>4940</v>
      </c>
      <c r="D3321" s="1113" t="s">
        <v>5688</v>
      </c>
      <c r="E3321" s="1113" t="s">
        <v>12</v>
      </c>
      <c r="F3321" s="1106"/>
      <c r="G3321" s="1107"/>
      <c r="H3321" s="1115"/>
    </row>
    <row r="3322" spans="1:8" s="1116" customFormat="1" ht="15" x14ac:dyDescent="0.25">
      <c r="A3322" s="1113"/>
      <c r="B3322" s="1113"/>
      <c r="C3322" s="1113" t="s">
        <v>3088</v>
      </c>
      <c r="D3322" s="1113" t="s">
        <v>5689</v>
      </c>
      <c r="E3322" s="1113" t="s">
        <v>12</v>
      </c>
      <c r="F3322" s="1106"/>
      <c r="G3322" s="1107"/>
      <c r="H3322" s="1115"/>
    </row>
    <row r="3323" spans="1:8" s="1116" customFormat="1" ht="15" x14ac:dyDescent="0.25">
      <c r="A3323" s="1113"/>
      <c r="B3323" s="1113" t="s">
        <v>5690</v>
      </c>
      <c r="C3323" s="1113"/>
      <c r="D3323" s="1113" t="s">
        <v>5691</v>
      </c>
      <c r="E3323" s="1113" t="s">
        <v>12</v>
      </c>
      <c r="F3323" s="1166"/>
      <c r="G3323" s="1107"/>
      <c r="H3323" s="1115"/>
    </row>
    <row r="3324" spans="1:8" s="1116" customFormat="1" ht="15" x14ac:dyDescent="0.25">
      <c r="A3324" s="1113"/>
      <c r="B3324" s="1113"/>
      <c r="C3324" s="1113" t="s">
        <v>3176</v>
      </c>
      <c r="D3324" s="1113" t="s">
        <v>5692</v>
      </c>
      <c r="E3324" s="1113" t="s">
        <v>12</v>
      </c>
      <c r="F3324" s="1166"/>
      <c r="G3324" s="1107"/>
      <c r="H3324" s="1115"/>
    </row>
    <row r="3325" spans="1:8" s="1116" customFormat="1" ht="15" x14ac:dyDescent="0.25">
      <c r="A3325" s="1113"/>
      <c r="B3325" s="1113" t="s">
        <v>5693</v>
      </c>
      <c r="C3325" s="1114"/>
      <c r="D3325" s="1113" t="s">
        <v>5694</v>
      </c>
      <c r="E3325" s="1113" t="s">
        <v>12</v>
      </c>
      <c r="F3325" s="1106"/>
      <c r="G3325" s="1107"/>
      <c r="H3325" s="1115"/>
    </row>
    <row r="3326" spans="1:8" s="1116" customFormat="1" ht="15" x14ac:dyDescent="0.25">
      <c r="A3326" s="1113"/>
      <c r="B3326" s="1114"/>
      <c r="C3326" s="1113" t="s">
        <v>4854</v>
      </c>
      <c r="D3326" s="1113" t="s">
        <v>5695</v>
      </c>
      <c r="E3326" s="1113" t="s">
        <v>12</v>
      </c>
      <c r="F3326" s="1106"/>
      <c r="G3326" s="1107"/>
      <c r="H3326" s="1159"/>
    </row>
    <row r="3327" spans="1:8" s="1116" customFormat="1" ht="15" x14ac:dyDescent="0.25">
      <c r="A3327" s="1113"/>
      <c r="B3327" s="1114"/>
      <c r="C3327" s="1113" t="s">
        <v>5375</v>
      </c>
      <c r="D3327" s="1113" t="s">
        <v>5696</v>
      </c>
      <c r="E3327" s="1113" t="s">
        <v>12</v>
      </c>
      <c r="F3327" s="1106"/>
      <c r="G3327" s="1107"/>
      <c r="H3327" s="1159"/>
    </row>
    <row r="3328" spans="1:8" s="1114" customFormat="1" ht="15" x14ac:dyDescent="0.25">
      <c r="A3328" s="1113"/>
      <c r="C3328" s="1113"/>
      <c r="D3328" s="1113"/>
      <c r="E3328" s="1113"/>
      <c r="F3328" s="1106"/>
      <c r="G3328" s="1107"/>
      <c r="H3328" s="1099"/>
    </row>
    <row r="3329" spans="1:8" s="1116" customFormat="1" ht="15.75" thickBot="1" x14ac:dyDescent="0.3">
      <c r="A3329" s="1113" t="s">
        <v>2686</v>
      </c>
      <c r="B3329" s="1113" t="s">
        <v>2687</v>
      </c>
      <c r="C3329" s="1113" t="s">
        <v>2686</v>
      </c>
      <c r="D3329" s="1113" t="s">
        <v>2688</v>
      </c>
      <c r="E3329" s="1113" t="s">
        <v>2689</v>
      </c>
      <c r="F3329" s="1106"/>
      <c r="G3329" s="1107"/>
      <c r="H3329" s="1115"/>
    </row>
    <row r="3330" spans="1:8" s="1116" customFormat="1" ht="16.5" thickBot="1" x14ac:dyDescent="0.3">
      <c r="A3330" s="1117" t="s">
        <v>5697</v>
      </c>
      <c r="B3330" s="1118"/>
      <c r="C3330" s="1118" t="s">
        <v>211</v>
      </c>
      <c r="D3330" s="1125"/>
      <c r="E3330" s="1126"/>
      <c r="F3330" s="1120"/>
      <c r="G3330" s="1121"/>
      <c r="H3330" s="1115"/>
    </row>
    <row r="3331" spans="1:8" s="1116" customFormat="1" ht="15" x14ac:dyDescent="0.25">
      <c r="A3331" s="1113"/>
      <c r="B3331" s="1113"/>
      <c r="C3331" s="1113"/>
      <c r="D3331" s="1113"/>
      <c r="E3331" s="1113"/>
      <c r="F3331" s="1106"/>
      <c r="G3331" s="1107"/>
      <c r="H3331" s="1115"/>
    </row>
    <row r="3332" spans="1:8" s="1109" customFormat="1" ht="14.25" x14ac:dyDescent="0.2">
      <c r="A3332" s="1112" t="s">
        <v>5698</v>
      </c>
      <c r="B3332" s="1104"/>
      <c r="C3332" s="1104"/>
      <c r="D3332" s="1112" t="s">
        <v>213</v>
      </c>
      <c r="E3332" s="1112" t="s">
        <v>12</v>
      </c>
      <c r="F3332" s="1106"/>
      <c r="G3332" s="1107"/>
      <c r="H3332" s="1108"/>
    </row>
    <row r="3333" spans="1:8" s="1116" customFormat="1" ht="15" x14ac:dyDescent="0.25">
      <c r="A3333" s="1114"/>
      <c r="B3333" s="1113" t="s">
        <v>5699</v>
      </c>
      <c r="C3333" s="1114"/>
      <c r="D3333" s="1113" t="s">
        <v>213</v>
      </c>
      <c r="E3333" s="1113" t="s">
        <v>12</v>
      </c>
      <c r="F3333" s="1106"/>
      <c r="G3333" s="1107"/>
      <c r="H3333" s="1115"/>
    </row>
    <row r="3334" spans="1:8" s="1116" customFormat="1" ht="15" x14ac:dyDescent="0.25">
      <c r="A3334" s="1114"/>
      <c r="B3334" s="1114"/>
      <c r="C3334" s="1113" t="s">
        <v>2721</v>
      </c>
      <c r="D3334" s="1113" t="s">
        <v>5700</v>
      </c>
      <c r="E3334" s="1113" t="s">
        <v>12</v>
      </c>
      <c r="F3334" s="1106"/>
      <c r="G3334" s="1107"/>
      <c r="H3334" s="1115"/>
    </row>
    <row r="3336" spans="1:8" ht="15" x14ac:dyDescent="0.25">
      <c r="A3336" s="1113" t="s">
        <v>2686</v>
      </c>
      <c r="B3336" s="1113" t="s">
        <v>2687</v>
      </c>
      <c r="C3336" s="1113" t="s">
        <v>2686</v>
      </c>
      <c r="D3336" s="1113" t="s">
        <v>2688</v>
      </c>
      <c r="E3336" s="1113" t="s">
        <v>2689</v>
      </c>
    </row>
    <row r="3337" spans="1:8" s="1109" customFormat="1" ht="14.25" x14ac:dyDescent="0.2">
      <c r="A3337" s="1112" t="s">
        <v>5701</v>
      </c>
      <c r="B3337" s="1104"/>
      <c r="C3337" s="1104"/>
      <c r="D3337" s="1112" t="s">
        <v>214</v>
      </c>
      <c r="E3337" s="1112" t="s">
        <v>12</v>
      </c>
      <c r="F3337" s="1106"/>
      <c r="G3337" s="1107"/>
      <c r="H3337" s="1108"/>
    </row>
    <row r="3338" spans="1:8" s="1116" customFormat="1" ht="15" x14ac:dyDescent="0.25">
      <c r="A3338" s="1114"/>
      <c r="B3338" s="1113" t="s">
        <v>5702</v>
      </c>
      <c r="C3338" s="1114"/>
      <c r="D3338" s="1113" t="s">
        <v>214</v>
      </c>
      <c r="E3338" s="1113" t="s">
        <v>12</v>
      </c>
      <c r="F3338" s="1106"/>
      <c r="G3338" s="1107"/>
      <c r="H3338" s="1115"/>
    </row>
    <row r="3339" spans="1:8" s="1116" customFormat="1" ht="15" x14ac:dyDescent="0.25">
      <c r="A3339" s="1114"/>
      <c r="B3339" s="1114"/>
      <c r="C3339" s="1113" t="s">
        <v>2721</v>
      </c>
      <c r="D3339" s="1113" t="s">
        <v>5703</v>
      </c>
      <c r="E3339" s="1113" t="s">
        <v>12</v>
      </c>
      <c r="F3339" s="1106"/>
      <c r="G3339" s="1107"/>
      <c r="H3339" s="1115"/>
    </row>
    <row r="3340" spans="1:8" s="1116" customFormat="1" ht="15" x14ac:dyDescent="0.25">
      <c r="A3340" s="1114"/>
      <c r="B3340" s="1114"/>
      <c r="C3340" s="1113"/>
      <c r="D3340" s="1113"/>
      <c r="E3340" s="1113"/>
      <c r="F3340" s="1106"/>
      <c r="G3340" s="1107"/>
      <c r="H3340" s="1115"/>
    </row>
    <row r="3341" spans="1:8" s="1116" customFormat="1" ht="15" x14ac:dyDescent="0.25">
      <c r="A3341" s="1113" t="s">
        <v>2686</v>
      </c>
      <c r="B3341" s="1113" t="s">
        <v>2687</v>
      </c>
      <c r="C3341" s="1113" t="s">
        <v>2686</v>
      </c>
      <c r="D3341" s="1113" t="s">
        <v>2688</v>
      </c>
      <c r="E3341" s="1113" t="s">
        <v>2689</v>
      </c>
      <c r="F3341" s="1106"/>
      <c r="G3341" s="1107"/>
      <c r="H3341" s="1115"/>
    </row>
    <row r="3342" spans="1:8" s="1116" customFormat="1" ht="15" x14ac:dyDescent="0.25">
      <c r="A3342" s="1113" t="s">
        <v>2670</v>
      </c>
      <c r="B3342" s="1113"/>
      <c r="C3342" s="1113"/>
      <c r="D3342" s="1098" t="s">
        <v>2642</v>
      </c>
      <c r="E3342" s="1114">
        <v>59</v>
      </c>
      <c r="F3342" s="1106"/>
      <c r="G3342" s="1107"/>
      <c r="H3342" s="1115"/>
    </row>
    <row r="3343" spans="1:8" s="1116" customFormat="1" ht="15" x14ac:dyDescent="0.25">
      <c r="A3343" s="1113" t="s">
        <v>2671</v>
      </c>
      <c r="B3343" s="1113"/>
      <c r="C3343" s="1113"/>
      <c r="D3343" s="1112" t="s">
        <v>4851</v>
      </c>
      <c r="E3343" s="1114"/>
      <c r="F3343" s="1106"/>
      <c r="G3343" s="1107"/>
      <c r="H3343" s="1115"/>
    </row>
    <row r="3344" spans="1:8" s="1116" customFormat="1" ht="15" x14ac:dyDescent="0.25">
      <c r="A3344" s="1112" t="s">
        <v>2672</v>
      </c>
      <c r="B3344" s="1112" t="s">
        <v>2673</v>
      </c>
      <c r="C3344" s="1112" t="s">
        <v>2674</v>
      </c>
      <c r="D3344" s="1104"/>
      <c r="E3344" s="1114"/>
      <c r="F3344" s="1106"/>
      <c r="G3344" s="1107"/>
      <c r="H3344" s="1115"/>
    </row>
    <row r="3345" spans="1:8" s="1116" customFormat="1" ht="15" x14ac:dyDescent="0.25">
      <c r="A3345" s="1113" t="s">
        <v>2675</v>
      </c>
      <c r="B3345" s="1113" t="s">
        <v>2676</v>
      </c>
      <c r="C3345" s="1113" t="s">
        <v>2675</v>
      </c>
      <c r="D3345" s="1113" t="s">
        <v>2649</v>
      </c>
      <c r="E3345" s="1113" t="s">
        <v>2677</v>
      </c>
      <c r="F3345" s="1106"/>
      <c r="G3345" s="1107"/>
      <c r="H3345" s="1115"/>
    </row>
    <row r="3346" spans="1:8" s="1109" customFormat="1" ht="14.25" x14ac:dyDescent="0.2">
      <c r="A3346" s="1112" t="s">
        <v>5704</v>
      </c>
      <c r="B3346" s="1104"/>
      <c r="C3346" s="1104"/>
      <c r="D3346" s="1112" t="s">
        <v>215</v>
      </c>
      <c r="E3346" s="1112" t="s">
        <v>12</v>
      </c>
      <c r="F3346" s="1106"/>
      <c r="G3346" s="1107"/>
      <c r="H3346" s="1108"/>
    </row>
    <row r="3347" spans="1:8" s="1116" customFormat="1" ht="15" x14ac:dyDescent="0.25">
      <c r="A3347" s="1114"/>
      <c r="B3347" s="1113" t="s">
        <v>5705</v>
      </c>
      <c r="C3347" s="1114"/>
      <c r="D3347" s="1113" t="s">
        <v>5706</v>
      </c>
      <c r="E3347" s="1113" t="s">
        <v>12</v>
      </c>
      <c r="F3347" s="1106"/>
      <c r="G3347" s="1107"/>
      <c r="H3347" s="1115"/>
    </row>
    <row r="3348" spans="1:8" s="1116" customFormat="1" ht="15" x14ac:dyDescent="0.25">
      <c r="A3348" s="1114"/>
      <c r="B3348" s="1114"/>
      <c r="C3348" s="1113" t="s">
        <v>2684</v>
      </c>
      <c r="D3348" s="1113" t="s">
        <v>5707</v>
      </c>
      <c r="E3348" s="1113" t="s">
        <v>12</v>
      </c>
      <c r="F3348" s="1106"/>
      <c r="G3348" s="1107"/>
      <c r="H3348" s="1115"/>
    </row>
    <row r="3349" spans="1:8" s="1116" customFormat="1" ht="15" x14ac:dyDescent="0.25">
      <c r="A3349" s="1114"/>
      <c r="B3349" s="1113" t="s">
        <v>5708</v>
      </c>
      <c r="C3349" s="1114"/>
      <c r="D3349" s="1113" t="s">
        <v>215</v>
      </c>
      <c r="E3349" s="1113" t="s">
        <v>12</v>
      </c>
      <c r="F3349" s="1106"/>
      <c r="G3349" s="1107"/>
      <c r="H3349" s="1115"/>
    </row>
    <row r="3350" spans="1:8" s="1116" customFormat="1" ht="15" x14ac:dyDescent="0.25">
      <c r="A3350" s="1114"/>
      <c r="B3350" s="1114"/>
      <c r="C3350" s="1113" t="s">
        <v>2684</v>
      </c>
      <c r="D3350" s="1113" t="s">
        <v>5709</v>
      </c>
      <c r="E3350" s="1113" t="s">
        <v>12</v>
      </c>
      <c r="F3350" s="1106"/>
      <c r="G3350" s="1107"/>
      <c r="H3350" s="1115"/>
    </row>
    <row r="3351" spans="1:8" s="1116" customFormat="1" ht="15" x14ac:dyDescent="0.25">
      <c r="A3351" s="1114"/>
      <c r="B3351" s="1113" t="s">
        <v>5710</v>
      </c>
      <c r="C3351" s="1114"/>
      <c r="D3351" s="1113" t="s">
        <v>5711</v>
      </c>
      <c r="E3351" s="1113" t="s">
        <v>12</v>
      </c>
      <c r="F3351" s="1106"/>
      <c r="G3351" s="1107"/>
      <c r="H3351" s="1115"/>
    </row>
    <row r="3352" spans="1:8" s="1116" customFormat="1" ht="15" x14ac:dyDescent="0.25">
      <c r="A3352" s="1114"/>
      <c r="B3352" s="1114"/>
      <c r="C3352" s="1113" t="s">
        <v>5037</v>
      </c>
      <c r="D3352" s="1113" t="s">
        <v>5712</v>
      </c>
      <c r="E3352" s="1113" t="s">
        <v>12</v>
      </c>
      <c r="F3352" s="1106"/>
      <c r="G3352" s="1107"/>
      <c r="H3352" s="1115"/>
    </row>
    <row r="3353" spans="1:8" s="1116" customFormat="1" ht="15" x14ac:dyDescent="0.25">
      <c r="A3353" s="1114"/>
      <c r="B3353" s="1114"/>
      <c r="C3353" s="1113"/>
      <c r="D3353" s="1113"/>
      <c r="E3353" s="1113"/>
      <c r="F3353" s="1106"/>
      <c r="G3353" s="1107"/>
      <c r="H3353" s="1115"/>
    </row>
    <row r="3354" spans="1:8" s="1116" customFormat="1" ht="15" x14ac:dyDescent="0.25">
      <c r="A3354" s="1113" t="s">
        <v>2686</v>
      </c>
      <c r="B3354" s="1113" t="s">
        <v>2687</v>
      </c>
      <c r="C3354" s="1113" t="s">
        <v>2686</v>
      </c>
      <c r="D3354" s="1113" t="s">
        <v>2688</v>
      </c>
      <c r="E3354" s="1113" t="s">
        <v>2689</v>
      </c>
      <c r="F3354" s="1106"/>
      <c r="G3354" s="1107"/>
      <c r="H3354" s="1115"/>
    </row>
    <row r="3355" spans="1:8" s="1109" customFormat="1" ht="14.25" x14ac:dyDescent="0.2">
      <c r="A3355" s="1112" t="s">
        <v>5713</v>
      </c>
      <c r="B3355" s="1104"/>
      <c r="C3355" s="1104"/>
      <c r="D3355" s="1112" t="s">
        <v>216</v>
      </c>
      <c r="E3355" s="1112" t="s">
        <v>12</v>
      </c>
      <c r="F3355" s="1106"/>
      <c r="G3355" s="1107"/>
      <c r="H3355" s="1108"/>
    </row>
    <row r="3356" spans="1:8" s="1116" customFormat="1" ht="15" x14ac:dyDescent="0.25">
      <c r="A3356" s="1114"/>
      <c r="B3356" s="1113" t="s">
        <v>5714</v>
      </c>
      <c r="C3356" s="1114"/>
      <c r="D3356" s="1113" t="s">
        <v>216</v>
      </c>
      <c r="E3356" s="1113" t="s">
        <v>12</v>
      </c>
      <c r="F3356" s="1106"/>
      <c r="G3356" s="1107"/>
      <c r="H3356" s="1115"/>
    </row>
    <row r="3357" spans="1:8" s="1116" customFormat="1" ht="15" x14ac:dyDescent="0.25">
      <c r="A3357" s="1114"/>
      <c r="B3357" s="1114"/>
      <c r="C3357" s="1113" t="s">
        <v>2721</v>
      </c>
      <c r="D3357" s="1113" t="s">
        <v>5715</v>
      </c>
      <c r="E3357" s="1113" t="s">
        <v>12</v>
      </c>
      <c r="F3357" s="1106"/>
      <c r="G3357" s="1107"/>
      <c r="H3357" s="1115"/>
    </row>
    <row r="3358" spans="1:8" s="1116" customFormat="1" ht="15" x14ac:dyDescent="0.25">
      <c r="A3358" s="1114"/>
      <c r="B3358" s="1114"/>
      <c r="C3358" s="1113" t="s">
        <v>2712</v>
      </c>
      <c r="D3358" s="1113" t="s">
        <v>5716</v>
      </c>
      <c r="E3358" s="1114" t="s">
        <v>12</v>
      </c>
      <c r="F3358" s="1106"/>
      <c r="G3358" s="1107"/>
      <c r="H3358" s="1115"/>
    </row>
    <row r="3359" spans="1:8" s="1116" customFormat="1" ht="15" x14ac:dyDescent="0.25">
      <c r="A3359" s="1114"/>
      <c r="B3359" s="1114"/>
      <c r="C3359" s="1113"/>
      <c r="D3359" s="1113"/>
      <c r="E3359" s="1114"/>
      <c r="F3359" s="1106"/>
      <c r="G3359" s="1107"/>
      <c r="H3359" s="1115"/>
    </row>
    <row r="3360" spans="1:8" s="1116" customFormat="1" ht="15" x14ac:dyDescent="0.25">
      <c r="A3360" s="1113" t="s">
        <v>2686</v>
      </c>
      <c r="B3360" s="1113" t="s">
        <v>2687</v>
      </c>
      <c r="C3360" s="1113" t="s">
        <v>2686</v>
      </c>
      <c r="D3360" s="1113" t="s">
        <v>2688</v>
      </c>
      <c r="E3360" s="1113" t="s">
        <v>2689</v>
      </c>
      <c r="F3360" s="1106"/>
      <c r="G3360" s="1107"/>
      <c r="H3360" s="1115"/>
    </row>
    <row r="3361" spans="1:8" s="1109" customFormat="1" ht="14.25" x14ac:dyDescent="0.2">
      <c r="A3361" s="1112" t="s">
        <v>5717</v>
      </c>
      <c r="B3361" s="1104"/>
      <c r="C3361" s="1104"/>
      <c r="D3361" s="1112" t="s">
        <v>217</v>
      </c>
      <c r="E3361" s="1112" t="s">
        <v>12</v>
      </c>
      <c r="F3361" s="1106"/>
      <c r="G3361" s="1107"/>
      <c r="H3361" s="1108"/>
    </row>
    <row r="3362" spans="1:8" s="1114" customFormat="1" ht="15" x14ac:dyDescent="0.25">
      <c r="B3362" s="1114" t="s">
        <v>5718</v>
      </c>
      <c r="C3362" s="1113"/>
      <c r="D3362" s="1113" t="s">
        <v>217</v>
      </c>
      <c r="E3362" s="1113" t="s">
        <v>12</v>
      </c>
      <c r="F3362" s="1106"/>
      <c r="G3362" s="1107"/>
      <c r="H3362" s="1099"/>
    </row>
    <row r="3363" spans="1:8" s="1114" customFormat="1" ht="15" x14ac:dyDescent="0.25">
      <c r="C3363" s="1113" t="s">
        <v>2721</v>
      </c>
      <c r="D3363" s="1113" t="s">
        <v>5719</v>
      </c>
      <c r="E3363" s="1113" t="s">
        <v>12</v>
      </c>
      <c r="F3363" s="1106"/>
      <c r="G3363" s="1107"/>
      <c r="H3363" s="1099"/>
    </row>
    <row r="3364" spans="1:8" s="1114" customFormat="1" ht="15" x14ac:dyDescent="0.25">
      <c r="C3364" s="1113"/>
      <c r="D3364" s="1113"/>
      <c r="E3364" s="1113"/>
      <c r="F3364" s="1106"/>
      <c r="G3364" s="1107"/>
      <c r="H3364" s="1099"/>
    </row>
    <row r="3365" spans="1:8" s="1116" customFormat="1" ht="15.75" thickBot="1" x14ac:dyDescent="0.3">
      <c r="A3365" s="1113" t="s">
        <v>2686</v>
      </c>
      <c r="B3365" s="1113" t="s">
        <v>2687</v>
      </c>
      <c r="C3365" s="1113" t="s">
        <v>2686</v>
      </c>
      <c r="D3365" s="1113" t="s">
        <v>2688</v>
      </c>
      <c r="E3365" s="1113" t="s">
        <v>2689</v>
      </c>
      <c r="F3365" s="1106"/>
      <c r="G3365" s="1107"/>
      <c r="H3365" s="1115"/>
    </row>
    <row r="3366" spans="1:8" s="1116" customFormat="1" ht="16.5" thickBot="1" x14ac:dyDescent="0.3">
      <c r="A3366" s="1117" t="s">
        <v>5720</v>
      </c>
      <c r="B3366" s="1118"/>
      <c r="C3366" s="1118" t="s">
        <v>218</v>
      </c>
      <c r="D3366" s="1125"/>
      <c r="E3366" s="1126"/>
      <c r="F3366" s="1120"/>
      <c r="G3366" s="1121"/>
      <c r="H3366" s="1115"/>
    </row>
    <row r="3367" spans="1:8" s="1116" customFormat="1" ht="15" x14ac:dyDescent="0.25">
      <c r="A3367" s="1113"/>
      <c r="B3367" s="1113"/>
      <c r="C3367" s="1113"/>
      <c r="D3367" s="1113"/>
      <c r="E3367" s="1113"/>
      <c r="F3367" s="1106"/>
      <c r="G3367" s="1107"/>
      <c r="H3367" s="1115"/>
    </row>
    <row r="3368" spans="1:8" s="1109" customFormat="1" ht="14.25" x14ac:dyDescent="0.2">
      <c r="A3368" s="1112" t="s">
        <v>5073</v>
      </c>
      <c r="B3368" s="1104"/>
      <c r="C3368" s="1104"/>
      <c r="D3368" s="1112" t="s">
        <v>220</v>
      </c>
      <c r="E3368" s="1112" t="s">
        <v>12</v>
      </c>
      <c r="F3368" s="1106"/>
      <c r="G3368" s="1107"/>
      <c r="H3368" s="1108"/>
    </row>
    <row r="3369" spans="1:8" s="1116" customFormat="1" ht="15" x14ac:dyDescent="0.25">
      <c r="A3369" s="1114"/>
      <c r="B3369" s="1113" t="s">
        <v>5721</v>
      </c>
      <c r="C3369" s="1114"/>
      <c r="D3369" s="1113" t="s">
        <v>220</v>
      </c>
      <c r="E3369" s="1113" t="s">
        <v>12</v>
      </c>
      <c r="F3369" s="1106"/>
      <c r="G3369" s="1107"/>
      <c r="H3369" s="1115"/>
    </row>
    <row r="3370" spans="1:8" s="1116" customFormat="1" ht="15" x14ac:dyDescent="0.25">
      <c r="A3370" s="1114"/>
      <c r="B3370" s="1114"/>
      <c r="C3370" s="1113" t="s">
        <v>2721</v>
      </c>
      <c r="D3370" s="1113" t="s">
        <v>5722</v>
      </c>
      <c r="E3370" s="1113" t="s">
        <v>12</v>
      </c>
      <c r="F3370" s="1106"/>
      <c r="G3370" s="1107"/>
      <c r="H3370" s="1115"/>
    </row>
    <row r="3371" spans="1:8" s="1116" customFormat="1" ht="15" x14ac:dyDescent="0.25">
      <c r="A3371" s="1114"/>
      <c r="B3371" s="1114"/>
      <c r="C3371" s="1113"/>
      <c r="D3371" s="1113"/>
      <c r="E3371" s="1113"/>
      <c r="F3371" s="1106"/>
      <c r="G3371" s="1107"/>
      <c r="H3371" s="1115"/>
    </row>
    <row r="3372" spans="1:8" s="1116" customFormat="1" ht="15" x14ac:dyDescent="0.25">
      <c r="A3372" s="1113" t="s">
        <v>2686</v>
      </c>
      <c r="B3372" s="1113" t="s">
        <v>2687</v>
      </c>
      <c r="C3372" s="1113" t="s">
        <v>2686</v>
      </c>
      <c r="D3372" s="1113" t="s">
        <v>2688</v>
      </c>
      <c r="E3372" s="1113" t="s">
        <v>2689</v>
      </c>
      <c r="F3372" s="1106"/>
      <c r="G3372" s="1107"/>
      <c r="H3372" s="1115"/>
    </row>
    <row r="3373" spans="1:8" s="1109" customFormat="1" ht="14.25" x14ac:dyDescent="0.2">
      <c r="A3373" s="1112" t="s">
        <v>5075</v>
      </c>
      <c r="B3373" s="1104"/>
      <c r="C3373" s="1104"/>
      <c r="D3373" s="1112" t="s">
        <v>221</v>
      </c>
      <c r="E3373" s="1112" t="s">
        <v>12</v>
      </c>
      <c r="F3373" s="1106"/>
      <c r="G3373" s="1107"/>
      <c r="H3373" s="1108"/>
    </row>
    <row r="3374" spans="1:8" s="1116" customFormat="1" ht="15" x14ac:dyDescent="0.25">
      <c r="A3374" s="1114"/>
      <c r="B3374" s="1113" t="s">
        <v>5723</v>
      </c>
      <c r="C3374" s="1114"/>
      <c r="D3374" s="1113" t="s">
        <v>221</v>
      </c>
      <c r="E3374" s="1113" t="s">
        <v>12</v>
      </c>
      <c r="F3374" s="1106"/>
      <c r="G3374" s="1107"/>
      <c r="H3374" s="1115"/>
    </row>
    <row r="3375" spans="1:8" s="1116" customFormat="1" ht="15" x14ac:dyDescent="0.25">
      <c r="A3375" s="1114"/>
      <c r="B3375" s="1114"/>
      <c r="C3375" s="1113" t="s">
        <v>2721</v>
      </c>
      <c r="D3375" s="1113" t="s">
        <v>5724</v>
      </c>
      <c r="E3375" s="1113" t="s">
        <v>12</v>
      </c>
      <c r="F3375" s="1106"/>
      <c r="G3375" s="1107"/>
      <c r="H3375" s="1115"/>
    </row>
    <row r="3376" spans="1:8" s="1116" customFormat="1" ht="15" x14ac:dyDescent="0.25">
      <c r="A3376" s="1114"/>
      <c r="B3376" s="1114"/>
      <c r="C3376" s="1113"/>
      <c r="D3376" s="1113"/>
      <c r="E3376" s="1113"/>
      <c r="F3376" s="1106"/>
      <c r="G3376" s="1107"/>
      <c r="H3376" s="1115"/>
    </row>
    <row r="3377" spans="1:8" s="1116" customFormat="1" ht="15" x14ac:dyDescent="0.25">
      <c r="A3377" s="1113" t="s">
        <v>2686</v>
      </c>
      <c r="B3377" s="1113" t="s">
        <v>2687</v>
      </c>
      <c r="C3377" s="1113" t="s">
        <v>2686</v>
      </c>
      <c r="D3377" s="1113" t="s">
        <v>2688</v>
      </c>
      <c r="E3377" s="1113" t="s">
        <v>2689</v>
      </c>
      <c r="F3377" s="1106"/>
      <c r="G3377" s="1107"/>
      <c r="H3377" s="1115"/>
    </row>
    <row r="3378" spans="1:8" s="1116" customFormat="1" ht="15.75" thickBot="1" x14ac:dyDescent="0.3">
      <c r="A3378" s="1113"/>
      <c r="B3378" s="1113"/>
      <c r="C3378" s="1113"/>
      <c r="D3378" s="1113"/>
      <c r="E3378" s="1113"/>
      <c r="F3378" s="1106"/>
      <c r="G3378" s="1107"/>
      <c r="H3378" s="1115"/>
    </row>
    <row r="3379" spans="1:8" s="1116" customFormat="1" ht="16.5" thickBot="1" x14ac:dyDescent="0.3">
      <c r="A3379" s="1117" t="s">
        <v>5725</v>
      </c>
      <c r="B3379" s="1118"/>
      <c r="C3379" s="1118" t="s">
        <v>251</v>
      </c>
      <c r="D3379" s="1125"/>
      <c r="E3379" s="1126"/>
      <c r="F3379" s="1120"/>
      <c r="G3379" s="1121"/>
      <c r="H3379" s="1115"/>
    </row>
    <row r="3380" spans="1:8" s="1116" customFormat="1" ht="15" x14ac:dyDescent="0.25">
      <c r="A3380" s="1113"/>
      <c r="B3380" s="1113"/>
      <c r="C3380" s="1113"/>
      <c r="D3380" s="1113"/>
      <c r="E3380" s="1113"/>
      <c r="F3380" s="1106"/>
      <c r="G3380" s="1107"/>
      <c r="H3380" s="1115"/>
    </row>
    <row r="3381" spans="1:8" s="1109" customFormat="1" ht="14.25" x14ac:dyDescent="0.2">
      <c r="A3381" s="1112" t="s">
        <v>5726</v>
      </c>
      <c r="B3381" s="1104"/>
      <c r="C3381" s="1104"/>
      <c r="D3381" s="1112" t="s">
        <v>251</v>
      </c>
      <c r="E3381" s="1112" t="s">
        <v>12</v>
      </c>
      <c r="F3381" s="1106"/>
      <c r="G3381" s="1107"/>
      <c r="H3381" s="1108"/>
    </row>
    <row r="3382" spans="1:8" s="1116" customFormat="1" ht="15" x14ac:dyDescent="0.25">
      <c r="A3382" s="1114"/>
      <c r="B3382" s="1113" t="s">
        <v>5727</v>
      </c>
      <c r="C3382" s="1114"/>
      <c r="D3382" s="1113" t="s">
        <v>5728</v>
      </c>
      <c r="E3382" s="1113" t="s">
        <v>12</v>
      </c>
      <c r="F3382" s="1106"/>
      <c r="G3382" s="1107"/>
      <c r="H3382" s="1115"/>
    </row>
    <row r="3383" spans="1:8" s="1116" customFormat="1" ht="15" x14ac:dyDescent="0.25">
      <c r="A3383" s="1114"/>
      <c r="B3383" s="1114"/>
      <c r="C3383" s="1113" t="s">
        <v>2684</v>
      </c>
      <c r="D3383" s="1113" t="s">
        <v>5729</v>
      </c>
      <c r="E3383" s="1113" t="s">
        <v>12</v>
      </c>
      <c r="F3383" s="1106"/>
      <c r="G3383" s="1107"/>
      <c r="H3383" s="1115"/>
    </row>
    <row r="3384" spans="1:8" s="1116" customFormat="1" ht="15" x14ac:dyDescent="0.25">
      <c r="A3384" s="1114"/>
      <c r="B3384" s="1114"/>
      <c r="C3384" s="1113" t="s">
        <v>2721</v>
      </c>
      <c r="D3384" s="1113" t="s">
        <v>5730</v>
      </c>
      <c r="E3384" s="1113" t="s">
        <v>12</v>
      </c>
      <c r="F3384" s="1106"/>
      <c r="G3384" s="1107"/>
      <c r="H3384" s="1115"/>
    </row>
    <row r="3385" spans="1:8" s="1116" customFormat="1" ht="15" x14ac:dyDescent="0.25">
      <c r="A3385" s="1114"/>
      <c r="B3385" s="1114"/>
      <c r="C3385" s="1113" t="s">
        <v>2712</v>
      </c>
      <c r="D3385" s="1113" t="s">
        <v>5731</v>
      </c>
      <c r="E3385" s="1113" t="s">
        <v>12</v>
      </c>
      <c r="F3385" s="1106"/>
      <c r="G3385" s="1107"/>
      <c r="H3385" s="1115"/>
    </row>
    <row r="3386" spans="1:8" s="1116" customFormat="1" ht="15" x14ac:dyDescent="0.25">
      <c r="A3386" s="1114"/>
      <c r="B3386" s="1114"/>
      <c r="C3386" s="1113"/>
      <c r="D3386" s="1113"/>
      <c r="E3386" s="1113"/>
      <c r="F3386" s="1106"/>
      <c r="G3386" s="1107"/>
      <c r="H3386" s="1115"/>
    </row>
    <row r="3387" spans="1:8" s="1116" customFormat="1" ht="15" x14ac:dyDescent="0.25">
      <c r="A3387" s="1113" t="s">
        <v>2686</v>
      </c>
      <c r="B3387" s="1113" t="s">
        <v>2687</v>
      </c>
      <c r="C3387" s="1113" t="s">
        <v>2686</v>
      </c>
      <c r="D3387" s="1113" t="s">
        <v>2688</v>
      </c>
      <c r="E3387" s="1113" t="s">
        <v>2689</v>
      </c>
      <c r="F3387" s="1106"/>
      <c r="G3387" s="1107"/>
      <c r="H3387" s="1115"/>
    </row>
    <row r="3388" spans="1:8" s="1109" customFormat="1" ht="14.25" x14ac:dyDescent="0.2">
      <c r="A3388" s="1112" t="s">
        <v>5732</v>
      </c>
      <c r="B3388" s="1104"/>
      <c r="C3388" s="1104"/>
      <c r="D3388" s="1112" t="s">
        <v>5733</v>
      </c>
      <c r="E3388" s="1112" t="s">
        <v>12</v>
      </c>
      <c r="F3388" s="1106"/>
      <c r="G3388" s="1107"/>
      <c r="H3388" s="1108"/>
    </row>
    <row r="3389" spans="1:8" s="1116" customFormat="1" ht="15" x14ac:dyDescent="0.25">
      <c r="A3389" s="1114"/>
      <c r="B3389" s="1113" t="s">
        <v>5734</v>
      </c>
      <c r="C3389" s="1114"/>
      <c r="D3389" s="1113" t="s">
        <v>5735</v>
      </c>
      <c r="E3389" s="1113" t="s">
        <v>12</v>
      </c>
      <c r="F3389" s="1106"/>
      <c r="G3389" s="1107"/>
      <c r="H3389" s="1115"/>
    </row>
    <row r="3390" spans="1:8" s="1116" customFormat="1" ht="15" x14ac:dyDescent="0.25">
      <c r="A3390" s="1114"/>
      <c r="B3390" s="1114"/>
      <c r="C3390" s="1113" t="s">
        <v>2684</v>
      </c>
      <c r="D3390" s="1113" t="s">
        <v>5736</v>
      </c>
      <c r="E3390" s="1113" t="s">
        <v>12</v>
      </c>
      <c r="F3390" s="1106"/>
      <c r="G3390" s="1107"/>
      <c r="H3390" s="1115"/>
    </row>
    <row r="3391" spans="1:8" s="1116" customFormat="1" ht="15" x14ac:dyDescent="0.25">
      <c r="A3391" s="1114"/>
      <c r="B3391" s="1114"/>
      <c r="C3391" s="1113"/>
      <c r="D3391" s="1113"/>
      <c r="E3391" s="1113"/>
      <c r="F3391" s="1106"/>
      <c r="G3391" s="1107"/>
      <c r="H3391" s="1115"/>
    </row>
    <row r="3392" spans="1:8" s="1116" customFormat="1" ht="15" x14ac:dyDescent="0.25">
      <c r="A3392" s="1113" t="s">
        <v>2686</v>
      </c>
      <c r="B3392" s="1113" t="s">
        <v>2687</v>
      </c>
      <c r="C3392" s="1113" t="s">
        <v>2686</v>
      </c>
      <c r="D3392" s="1113" t="s">
        <v>2688</v>
      </c>
      <c r="E3392" s="1113" t="s">
        <v>2689</v>
      </c>
      <c r="F3392" s="1106"/>
      <c r="G3392" s="1107"/>
      <c r="H3392" s="1115"/>
    </row>
    <row r="3393" spans="1:8" s="1116" customFormat="1" ht="15" x14ac:dyDescent="0.25">
      <c r="A3393" s="1114"/>
      <c r="B3393" s="1114"/>
      <c r="C3393" s="1113"/>
      <c r="D3393" s="1113"/>
      <c r="E3393" s="1113"/>
      <c r="F3393" s="1106"/>
      <c r="G3393" s="1107"/>
      <c r="H3393" s="1115"/>
    </row>
    <row r="3394" spans="1:8" s="1116" customFormat="1" ht="15" x14ac:dyDescent="0.25">
      <c r="A3394" s="1114"/>
      <c r="B3394" s="1114"/>
      <c r="C3394" s="1113"/>
      <c r="D3394" s="1113"/>
      <c r="E3394" s="1113"/>
      <c r="F3394" s="1106"/>
      <c r="G3394" s="1107"/>
      <c r="H3394" s="1115"/>
    </row>
    <row r="3395" spans="1:8" s="1116" customFormat="1" ht="15" x14ac:dyDescent="0.25">
      <c r="A3395" s="1114"/>
      <c r="B3395" s="1114"/>
      <c r="C3395" s="1113"/>
      <c r="D3395" s="1113"/>
      <c r="E3395" s="1113"/>
      <c r="F3395" s="1106"/>
      <c r="G3395" s="1107"/>
      <c r="H3395" s="1115"/>
    </row>
    <row r="3396" spans="1:8" s="1116" customFormat="1" ht="15" x14ac:dyDescent="0.25">
      <c r="A3396" s="1114"/>
      <c r="B3396" s="1114"/>
      <c r="C3396" s="1113"/>
      <c r="D3396" s="1113"/>
      <c r="E3396" s="1113"/>
      <c r="F3396" s="1106"/>
      <c r="G3396" s="1107"/>
      <c r="H3396" s="1115"/>
    </row>
    <row r="3397" spans="1:8" s="1116" customFormat="1" ht="15" x14ac:dyDescent="0.25">
      <c r="A3397" s="1114"/>
      <c r="B3397" s="1114"/>
      <c r="C3397" s="1113"/>
      <c r="D3397" s="1113"/>
      <c r="E3397" s="1113"/>
      <c r="F3397" s="1106"/>
      <c r="G3397" s="1107"/>
      <c r="H3397" s="1115"/>
    </row>
    <row r="3398" spans="1:8" s="1116" customFormat="1" ht="15" x14ac:dyDescent="0.25">
      <c r="A3398" s="1114"/>
      <c r="B3398" s="1114"/>
      <c r="C3398" s="1113"/>
      <c r="D3398" s="1113"/>
      <c r="E3398" s="1113"/>
      <c r="F3398" s="1106"/>
      <c r="G3398" s="1107"/>
      <c r="H3398" s="1115"/>
    </row>
    <row r="3399" spans="1:8" s="1116" customFormat="1" ht="15" x14ac:dyDescent="0.25">
      <c r="A3399" s="1114"/>
      <c r="B3399" s="1114"/>
      <c r="C3399" s="1113"/>
      <c r="D3399" s="1113"/>
      <c r="E3399" s="1113"/>
      <c r="F3399" s="1106"/>
      <c r="G3399" s="1107"/>
      <c r="H3399" s="1115"/>
    </row>
    <row r="3400" spans="1:8" s="1114" customFormat="1" ht="15" x14ac:dyDescent="0.25">
      <c r="A3400" s="1113" t="s">
        <v>2670</v>
      </c>
      <c r="B3400" s="1113"/>
      <c r="C3400" s="1113"/>
      <c r="D3400" s="1098" t="s">
        <v>2642</v>
      </c>
      <c r="E3400" s="1114">
        <v>60</v>
      </c>
      <c r="F3400" s="1106"/>
      <c r="G3400" s="1107"/>
      <c r="H3400" s="1099"/>
    </row>
    <row r="3401" spans="1:8" s="1114" customFormat="1" ht="15" x14ac:dyDescent="0.25">
      <c r="A3401" s="1113" t="s">
        <v>2671</v>
      </c>
      <c r="B3401" s="1113"/>
      <c r="C3401" s="1113"/>
      <c r="D3401" s="1112" t="s">
        <v>5737</v>
      </c>
      <c r="F3401" s="1106"/>
      <c r="G3401" s="1107"/>
      <c r="H3401" s="1099"/>
    </row>
    <row r="3402" spans="1:8" s="1114" customFormat="1" ht="15" x14ac:dyDescent="0.25">
      <c r="A3402" s="1112" t="s">
        <v>2672</v>
      </c>
      <c r="B3402" s="1112" t="s">
        <v>2673</v>
      </c>
      <c r="C3402" s="1112" t="s">
        <v>2674</v>
      </c>
      <c r="D3402" s="1104"/>
      <c r="F3402" s="1106"/>
      <c r="G3402" s="1107"/>
      <c r="H3402" s="1099"/>
    </row>
    <row r="3403" spans="1:8" s="1114" customFormat="1" ht="15.75" thickBot="1" x14ac:dyDescent="0.3">
      <c r="A3403" s="1113" t="s">
        <v>2675</v>
      </c>
      <c r="B3403" s="1113" t="s">
        <v>2676</v>
      </c>
      <c r="C3403" s="1113" t="s">
        <v>2675</v>
      </c>
      <c r="D3403" s="1113" t="s">
        <v>2649</v>
      </c>
      <c r="E3403" s="1113" t="s">
        <v>2677</v>
      </c>
      <c r="F3403" s="1106"/>
      <c r="G3403" s="1107"/>
      <c r="H3403" s="1099"/>
    </row>
    <row r="3404" spans="1:8" s="1116" customFormat="1" ht="16.5" thickBot="1" x14ac:dyDescent="0.3">
      <c r="A3404" s="1117" t="s">
        <v>5738</v>
      </c>
      <c r="B3404" s="1118"/>
      <c r="C3404" s="1118" t="s">
        <v>5739</v>
      </c>
      <c r="D3404" s="1125"/>
      <c r="E3404" s="1126"/>
      <c r="F3404" s="1120"/>
      <c r="G3404" s="1121"/>
      <c r="H3404" s="1115"/>
    </row>
    <row r="3405" spans="1:8" s="1114" customFormat="1" ht="15" x14ac:dyDescent="0.25">
      <c r="A3405" s="1113"/>
      <c r="B3405" s="1113"/>
      <c r="C3405" s="1113"/>
      <c r="D3405" s="1113"/>
      <c r="E3405" s="1113"/>
      <c r="F3405" s="1106"/>
      <c r="G3405" s="1107"/>
      <c r="H3405" s="1099"/>
    </row>
    <row r="3406" spans="1:8" s="1104" customFormat="1" ht="14.25" x14ac:dyDescent="0.2">
      <c r="A3406" s="1112" t="s">
        <v>5740</v>
      </c>
      <c r="D3406" s="1112" t="s">
        <v>225</v>
      </c>
      <c r="E3406" s="1112" t="s">
        <v>3066</v>
      </c>
      <c r="F3406" s="1106"/>
      <c r="G3406" s="1107"/>
      <c r="H3406" s="1124"/>
    </row>
    <row r="3407" spans="1:8" s="1116" customFormat="1" ht="15" x14ac:dyDescent="0.25">
      <c r="A3407" s="1114"/>
      <c r="B3407" s="1113" t="s">
        <v>5741</v>
      </c>
      <c r="C3407" s="1114"/>
      <c r="D3407" s="1113" t="s">
        <v>225</v>
      </c>
      <c r="E3407" s="1113" t="s">
        <v>3066</v>
      </c>
      <c r="F3407" s="1106"/>
      <c r="G3407" s="1107"/>
      <c r="H3407" s="1115"/>
    </row>
    <row r="3408" spans="1:8" s="1116" customFormat="1" ht="15" x14ac:dyDescent="0.25">
      <c r="A3408" s="1114"/>
      <c r="B3408" s="1114"/>
      <c r="C3408" s="1113" t="s">
        <v>2721</v>
      </c>
      <c r="D3408" s="1113" t="s">
        <v>5742</v>
      </c>
      <c r="E3408" s="1113" t="s">
        <v>3066</v>
      </c>
      <c r="F3408" s="1106"/>
      <c r="G3408" s="1107"/>
      <c r="H3408" s="1115"/>
    </row>
    <row r="3409" spans="1:8" s="1116" customFormat="1" ht="15" x14ac:dyDescent="0.25">
      <c r="A3409" s="1114"/>
      <c r="B3409" s="1114"/>
      <c r="C3409" s="1114"/>
      <c r="D3409" s="1114"/>
      <c r="E3409" s="1114"/>
      <c r="F3409" s="1106"/>
      <c r="G3409" s="1107"/>
      <c r="H3409" s="1115"/>
    </row>
    <row r="3410" spans="1:8" s="1116" customFormat="1" ht="15" x14ac:dyDescent="0.25">
      <c r="A3410" s="1113" t="s">
        <v>2686</v>
      </c>
      <c r="B3410" s="1113" t="s">
        <v>2687</v>
      </c>
      <c r="C3410" s="1113" t="s">
        <v>2686</v>
      </c>
      <c r="D3410" s="1113" t="s">
        <v>2688</v>
      </c>
      <c r="E3410" s="1113" t="s">
        <v>2689</v>
      </c>
      <c r="F3410" s="1106"/>
      <c r="G3410" s="1107"/>
      <c r="H3410" s="1115"/>
    </row>
    <row r="3411" spans="1:8" s="1109" customFormat="1" ht="14.25" x14ac:dyDescent="0.2">
      <c r="A3411" s="1112" t="s">
        <v>5743</v>
      </c>
      <c r="B3411" s="1104"/>
      <c r="C3411" s="1104"/>
      <c r="D3411" s="1112" t="s">
        <v>226</v>
      </c>
      <c r="E3411" s="1112" t="s">
        <v>3066</v>
      </c>
      <c r="F3411" s="1106"/>
      <c r="G3411" s="1107"/>
      <c r="H3411" s="1108"/>
    </row>
    <row r="3412" spans="1:8" s="1116" customFormat="1" ht="15" x14ac:dyDescent="0.25">
      <c r="A3412" s="1114"/>
      <c r="B3412" s="1113" t="s">
        <v>5744</v>
      </c>
      <c r="C3412" s="1114"/>
      <c r="D3412" s="1113" t="s">
        <v>5745</v>
      </c>
      <c r="E3412" s="1113" t="s">
        <v>3066</v>
      </c>
      <c r="F3412" s="1106"/>
      <c r="G3412" s="1107"/>
      <c r="H3412" s="1115"/>
    </row>
    <row r="3413" spans="1:8" s="1116" customFormat="1" ht="15" x14ac:dyDescent="0.25">
      <c r="A3413" s="1114"/>
      <c r="B3413" s="1114"/>
      <c r="C3413" s="1113" t="s">
        <v>5746</v>
      </c>
      <c r="D3413" s="1113" t="s">
        <v>5747</v>
      </c>
      <c r="E3413" s="1113" t="s">
        <v>3066</v>
      </c>
      <c r="F3413" s="1106"/>
      <c r="G3413" s="1107"/>
      <c r="H3413" s="1115"/>
    </row>
    <row r="3414" spans="1:8" s="1116" customFormat="1" ht="15" x14ac:dyDescent="0.25">
      <c r="A3414" s="1114"/>
      <c r="B3414" s="1114"/>
      <c r="C3414" s="1113" t="s">
        <v>5748</v>
      </c>
      <c r="D3414" s="1113" t="s">
        <v>5749</v>
      </c>
      <c r="E3414" s="1113" t="s">
        <v>3066</v>
      </c>
      <c r="F3414" s="1106"/>
      <c r="G3414" s="1107"/>
      <c r="H3414" s="1115"/>
    </row>
    <row r="3415" spans="1:8" s="1116" customFormat="1" ht="15" x14ac:dyDescent="0.25">
      <c r="A3415" s="1114"/>
      <c r="B3415" s="1114"/>
      <c r="C3415" s="1113" t="s">
        <v>3861</v>
      </c>
      <c r="D3415" s="1113" t="s">
        <v>5750</v>
      </c>
      <c r="E3415" s="1113" t="s">
        <v>3066</v>
      </c>
      <c r="F3415" s="1106"/>
      <c r="G3415" s="1107"/>
      <c r="H3415" s="1115"/>
    </row>
    <row r="3416" spans="1:8" s="1116" customFormat="1" ht="15" x14ac:dyDescent="0.25">
      <c r="A3416" s="1114"/>
      <c r="B3416" s="1114"/>
      <c r="C3416" s="1113" t="s">
        <v>4730</v>
      </c>
      <c r="D3416" s="1113" t="s">
        <v>5751</v>
      </c>
      <c r="E3416" s="1113" t="s">
        <v>3066</v>
      </c>
      <c r="F3416" s="1106"/>
      <c r="G3416" s="1107"/>
      <c r="H3416" s="1115"/>
    </row>
    <row r="3417" spans="1:8" s="1116" customFormat="1" ht="15" x14ac:dyDescent="0.25">
      <c r="A3417" s="1114"/>
      <c r="B3417" s="1114"/>
      <c r="C3417" s="1113" t="s">
        <v>5752</v>
      </c>
      <c r="D3417" s="1113" t="s">
        <v>5753</v>
      </c>
      <c r="E3417" s="1113" t="s">
        <v>3066</v>
      </c>
      <c r="F3417" s="1106"/>
      <c r="G3417" s="1107"/>
      <c r="H3417" s="1115"/>
    </row>
    <row r="3418" spans="1:8" s="1116" customFormat="1" ht="15" x14ac:dyDescent="0.25">
      <c r="A3418" s="1114"/>
      <c r="B3418" s="1114"/>
      <c r="C3418" s="1113" t="s">
        <v>5754</v>
      </c>
      <c r="D3418" s="1113" t="s">
        <v>5755</v>
      </c>
      <c r="E3418" s="1113" t="s">
        <v>3066</v>
      </c>
      <c r="F3418" s="1106"/>
      <c r="G3418" s="1107"/>
      <c r="H3418" s="1115"/>
    </row>
    <row r="3419" spans="1:8" s="1116" customFormat="1" ht="15" x14ac:dyDescent="0.25">
      <c r="A3419" s="1114"/>
      <c r="B3419" s="1114"/>
      <c r="C3419" s="1113" t="s">
        <v>5756</v>
      </c>
      <c r="D3419" s="1113" t="s">
        <v>5757</v>
      </c>
      <c r="E3419" s="1113" t="s">
        <v>3066</v>
      </c>
      <c r="F3419" s="1106"/>
      <c r="G3419" s="1107"/>
      <c r="H3419" s="1115"/>
    </row>
    <row r="3420" spans="1:8" s="1116" customFormat="1" ht="15" x14ac:dyDescent="0.25">
      <c r="A3420" s="1114"/>
      <c r="B3420" s="1114"/>
      <c r="C3420" s="1113" t="s">
        <v>5099</v>
      </c>
      <c r="D3420" s="1113" t="s">
        <v>5758</v>
      </c>
      <c r="E3420" s="1113" t="s">
        <v>3066</v>
      </c>
      <c r="F3420" s="1106"/>
      <c r="G3420" s="1107"/>
      <c r="H3420" s="1115"/>
    </row>
    <row r="3421" spans="1:8" s="1116" customFormat="1" ht="15" x14ac:dyDescent="0.25">
      <c r="A3421" s="1114"/>
      <c r="B3421" s="1113" t="s">
        <v>5759</v>
      </c>
      <c r="C3421" s="1114"/>
      <c r="D3421" s="1113" t="s">
        <v>5760</v>
      </c>
      <c r="E3421" s="1113" t="s">
        <v>3066</v>
      </c>
      <c r="F3421" s="1106"/>
      <c r="G3421" s="1107"/>
      <c r="H3421" s="1115"/>
    </row>
    <row r="3422" spans="1:8" s="1116" customFormat="1" ht="15" x14ac:dyDescent="0.25">
      <c r="A3422" s="1114"/>
      <c r="B3422" s="1114"/>
      <c r="C3422" s="1113" t="s">
        <v>4067</v>
      </c>
      <c r="D3422" s="1113" t="s">
        <v>5761</v>
      </c>
      <c r="E3422" s="1113" t="s">
        <v>3066</v>
      </c>
      <c r="F3422" s="1106"/>
      <c r="G3422" s="1107"/>
      <c r="H3422" s="1115"/>
    </row>
    <row r="3423" spans="1:8" s="1116" customFormat="1" ht="15" x14ac:dyDescent="0.25">
      <c r="A3423" s="1114"/>
      <c r="B3423" s="1113" t="s">
        <v>5762</v>
      </c>
      <c r="C3423" s="1114"/>
      <c r="D3423" s="1113" t="s">
        <v>5763</v>
      </c>
      <c r="E3423" s="1113" t="s">
        <v>3066</v>
      </c>
      <c r="F3423" s="1106"/>
      <c r="G3423" s="1107"/>
      <c r="H3423" s="1115"/>
    </row>
    <row r="3424" spans="1:8" s="1116" customFormat="1" ht="15" x14ac:dyDescent="0.25">
      <c r="A3424" s="1114"/>
      <c r="B3424" s="1114"/>
      <c r="C3424" s="1113" t="s">
        <v>4991</v>
      </c>
      <c r="D3424" s="1113" t="s">
        <v>5764</v>
      </c>
      <c r="E3424" s="1113" t="s">
        <v>3066</v>
      </c>
      <c r="F3424" s="1106"/>
      <c r="G3424" s="1107"/>
      <c r="H3424" s="1115"/>
    </row>
    <row r="3425" spans="1:8" s="1154" customFormat="1" ht="30" x14ac:dyDescent="0.25">
      <c r="A3425" s="1144"/>
      <c r="B3425" s="1144"/>
      <c r="C3425" s="1139" t="s">
        <v>5765</v>
      </c>
      <c r="D3425" s="1139" t="s">
        <v>5766</v>
      </c>
      <c r="E3425" s="1139" t="s">
        <v>3066</v>
      </c>
      <c r="F3425" s="1145"/>
      <c r="G3425" s="1146"/>
      <c r="H3425" s="1153"/>
    </row>
    <row r="3426" spans="1:8" s="1116" customFormat="1" ht="15" x14ac:dyDescent="0.25">
      <c r="A3426" s="1114"/>
      <c r="B3426" s="1114" t="s">
        <v>5767</v>
      </c>
      <c r="C3426" s="1113"/>
      <c r="D3426" s="1113" t="s">
        <v>5768</v>
      </c>
      <c r="E3426" s="1113" t="s">
        <v>3066</v>
      </c>
      <c r="F3426" s="1106"/>
      <c r="G3426" s="1107"/>
      <c r="H3426" s="1115"/>
    </row>
    <row r="3427" spans="1:8" s="1116" customFormat="1" ht="15" x14ac:dyDescent="0.25">
      <c r="A3427" s="1114"/>
      <c r="B3427" s="1114"/>
      <c r="C3427" s="1113" t="s">
        <v>2712</v>
      </c>
      <c r="D3427" s="1113" t="s">
        <v>5769</v>
      </c>
      <c r="E3427" s="1113" t="s">
        <v>3066</v>
      </c>
      <c r="F3427" s="1106"/>
      <c r="G3427" s="1107"/>
      <c r="H3427" s="1115"/>
    </row>
    <row r="3428" spans="1:8" s="1116" customFormat="1" ht="15" x14ac:dyDescent="0.25">
      <c r="A3428" s="1114"/>
      <c r="B3428" s="1113" t="s">
        <v>5770</v>
      </c>
      <c r="C3428" s="1114"/>
      <c r="D3428" s="1113" t="s">
        <v>5771</v>
      </c>
      <c r="E3428" s="1113" t="s">
        <v>3066</v>
      </c>
      <c r="F3428" s="1106"/>
      <c r="G3428" s="1107"/>
      <c r="H3428" s="1115"/>
    </row>
    <row r="3429" spans="1:8" s="1116" customFormat="1" ht="15" x14ac:dyDescent="0.25">
      <c r="A3429" s="1114"/>
      <c r="B3429" s="1114"/>
      <c r="C3429" s="1113" t="s">
        <v>2721</v>
      </c>
      <c r="D3429" s="1113" t="s">
        <v>5772</v>
      </c>
      <c r="E3429" s="1113" t="s">
        <v>3066</v>
      </c>
      <c r="F3429" s="1106"/>
      <c r="G3429" s="1107"/>
      <c r="H3429" s="1115"/>
    </row>
    <row r="3430" spans="1:8" s="1116" customFormat="1" ht="15" x14ac:dyDescent="0.25">
      <c r="A3430" s="1114"/>
      <c r="B3430" s="1114"/>
      <c r="C3430" s="1113" t="s">
        <v>2712</v>
      </c>
      <c r="D3430" s="1113" t="s">
        <v>5773</v>
      </c>
      <c r="E3430" s="1113" t="s">
        <v>3066</v>
      </c>
      <c r="F3430" s="1106"/>
      <c r="G3430" s="1107"/>
      <c r="H3430" s="1115"/>
    </row>
    <row r="3431" spans="1:8" s="1116" customFormat="1" ht="15" x14ac:dyDescent="0.25">
      <c r="A3431" s="1114"/>
      <c r="B3431" s="1114"/>
      <c r="C3431" s="1113" t="s">
        <v>3202</v>
      </c>
      <c r="D3431" s="1113" t="s">
        <v>5774</v>
      </c>
      <c r="E3431" s="1113" t="s">
        <v>3066</v>
      </c>
      <c r="F3431" s="1106"/>
      <c r="G3431" s="1107"/>
      <c r="H3431" s="1115"/>
    </row>
    <row r="3432" spans="1:8" s="1116" customFormat="1" ht="15" x14ac:dyDescent="0.25">
      <c r="A3432" s="1114"/>
      <c r="B3432" s="1114"/>
      <c r="C3432" s="1113" t="s">
        <v>3204</v>
      </c>
      <c r="D3432" s="1113" t="s">
        <v>5775</v>
      </c>
      <c r="E3432" s="1113" t="s">
        <v>3066</v>
      </c>
      <c r="F3432" s="1106"/>
      <c r="G3432" s="1107"/>
      <c r="H3432" s="1115"/>
    </row>
    <row r="3433" spans="1:8" s="1116" customFormat="1" ht="15" x14ac:dyDescent="0.25">
      <c r="A3433" s="1114"/>
      <c r="B3433" s="1114" t="s">
        <v>5776</v>
      </c>
      <c r="C3433" s="1113"/>
      <c r="D3433" s="1113" t="s">
        <v>5777</v>
      </c>
      <c r="E3433" s="1113" t="s">
        <v>3066</v>
      </c>
      <c r="F3433" s="1106"/>
      <c r="G3433" s="1107"/>
      <c r="H3433" s="1115"/>
    </row>
    <row r="3434" spans="1:8" s="1154" customFormat="1" ht="30" x14ac:dyDescent="0.25">
      <c r="A3434" s="1144"/>
      <c r="B3434" s="1144"/>
      <c r="C3434" s="1139" t="s">
        <v>4991</v>
      </c>
      <c r="D3434" s="1139" t="s">
        <v>5778</v>
      </c>
      <c r="E3434" s="1139" t="s">
        <v>3066</v>
      </c>
      <c r="F3434" s="1145"/>
      <c r="G3434" s="1146"/>
      <c r="H3434" s="1153"/>
    </row>
    <row r="3435" spans="1:8" s="1116" customFormat="1" ht="15" x14ac:dyDescent="0.25">
      <c r="A3435" s="1114"/>
      <c r="B3435" s="1113" t="s">
        <v>5779</v>
      </c>
      <c r="C3435" s="1114"/>
      <c r="D3435" s="1113" t="s">
        <v>5780</v>
      </c>
      <c r="E3435" s="1113" t="s">
        <v>3066</v>
      </c>
      <c r="F3435" s="1106"/>
      <c r="G3435" s="1107"/>
      <c r="H3435" s="1115"/>
    </row>
    <row r="3436" spans="1:8" s="1116" customFormat="1" ht="15" x14ac:dyDescent="0.25">
      <c r="A3436" s="1114"/>
      <c r="B3436" s="1114"/>
      <c r="C3436" s="1113" t="s">
        <v>5781</v>
      </c>
      <c r="D3436" s="1113" t="s">
        <v>5782</v>
      </c>
      <c r="E3436" s="1113" t="s">
        <v>3066</v>
      </c>
      <c r="F3436" s="1106"/>
      <c r="G3436" s="1107"/>
      <c r="H3436" s="1115"/>
    </row>
    <row r="3437" spans="1:8" s="1116" customFormat="1" ht="15" x14ac:dyDescent="0.25">
      <c r="A3437" s="1114"/>
      <c r="B3437" s="1113" t="s">
        <v>5783</v>
      </c>
      <c r="C3437" s="1114"/>
      <c r="D3437" s="1113" t="s">
        <v>5784</v>
      </c>
      <c r="E3437" s="1113" t="s">
        <v>3066</v>
      </c>
      <c r="F3437" s="1106"/>
      <c r="G3437" s="1107"/>
      <c r="H3437" s="1115"/>
    </row>
    <row r="3438" spans="1:8" s="1116" customFormat="1" ht="15" x14ac:dyDescent="0.25">
      <c r="A3438" s="1114"/>
      <c r="B3438" s="1114"/>
      <c r="C3438" s="1113" t="s">
        <v>4512</v>
      </c>
      <c r="D3438" s="1113" t="s">
        <v>5785</v>
      </c>
      <c r="E3438" s="1113" t="s">
        <v>3066</v>
      </c>
      <c r="F3438" s="1106"/>
      <c r="G3438" s="1107"/>
      <c r="H3438" s="1115"/>
    </row>
    <row r="3439" spans="1:8" s="1116" customFormat="1" ht="15" x14ac:dyDescent="0.25">
      <c r="A3439" s="1114"/>
      <c r="B3439" s="1114"/>
      <c r="C3439" s="1113" t="s">
        <v>5786</v>
      </c>
      <c r="D3439" s="1113" t="s">
        <v>5787</v>
      </c>
      <c r="E3439" s="1113" t="s">
        <v>3066</v>
      </c>
      <c r="F3439" s="1106"/>
      <c r="G3439" s="1107"/>
      <c r="H3439" s="1115"/>
    </row>
    <row r="3440" spans="1:8" s="1116" customFormat="1" ht="15" x14ac:dyDescent="0.25">
      <c r="A3440" s="1114"/>
      <c r="B3440" s="1113" t="s">
        <v>5788</v>
      </c>
      <c r="C3440" s="1114"/>
      <c r="D3440" s="1113" t="s">
        <v>5789</v>
      </c>
      <c r="E3440" s="1113" t="s">
        <v>3066</v>
      </c>
      <c r="F3440" s="1106"/>
      <c r="G3440" s="1107"/>
      <c r="H3440" s="1115"/>
    </row>
    <row r="3441" spans="1:8" s="1116" customFormat="1" ht="15" x14ac:dyDescent="0.25">
      <c r="A3441" s="1132"/>
      <c r="B3441" s="1132"/>
      <c r="C3441" s="1133" t="s">
        <v>4512</v>
      </c>
      <c r="D3441" s="1133" t="s">
        <v>5790</v>
      </c>
      <c r="E3441" s="1133" t="s">
        <v>3066</v>
      </c>
      <c r="F3441" s="1106"/>
      <c r="G3441" s="1107"/>
      <c r="H3441" s="1115"/>
    </row>
    <row r="3442" spans="1:8" s="1116" customFormat="1" ht="15" x14ac:dyDescent="0.25">
      <c r="A3442" s="1132"/>
      <c r="B3442" s="1132"/>
      <c r="C3442" s="1133"/>
      <c r="D3442" s="1133"/>
      <c r="E3442" s="1133"/>
      <c r="F3442" s="1106"/>
      <c r="G3442" s="1107"/>
      <c r="H3442" s="1115"/>
    </row>
    <row r="3443" spans="1:8" s="1116" customFormat="1" ht="15" x14ac:dyDescent="0.25">
      <c r="A3443" s="1113" t="s">
        <v>2686</v>
      </c>
      <c r="B3443" s="1113" t="s">
        <v>2687</v>
      </c>
      <c r="C3443" s="1113" t="s">
        <v>2686</v>
      </c>
      <c r="D3443" s="1113" t="s">
        <v>2688</v>
      </c>
      <c r="E3443" s="1113" t="s">
        <v>2689</v>
      </c>
      <c r="F3443" s="1106"/>
      <c r="G3443" s="1107"/>
      <c r="H3443" s="1115"/>
    </row>
    <row r="3444" spans="1:8" s="1109" customFormat="1" ht="14.25" x14ac:dyDescent="0.2">
      <c r="A3444" s="1112" t="s">
        <v>5791</v>
      </c>
      <c r="B3444" s="1104"/>
      <c r="C3444" s="1104"/>
      <c r="D3444" s="1112" t="s">
        <v>229</v>
      </c>
      <c r="E3444" s="1112" t="s">
        <v>3066</v>
      </c>
      <c r="F3444" s="1106"/>
      <c r="G3444" s="1107"/>
      <c r="H3444" s="1108"/>
    </row>
    <row r="3445" spans="1:8" s="1116" customFormat="1" ht="15" x14ac:dyDescent="0.25">
      <c r="A3445" s="1114"/>
      <c r="B3445" s="1113" t="s">
        <v>5792</v>
      </c>
      <c r="C3445" s="1114"/>
      <c r="D3445" s="1113" t="s">
        <v>5793</v>
      </c>
      <c r="E3445" s="1113" t="s">
        <v>3066</v>
      </c>
      <c r="F3445" s="1106"/>
      <c r="G3445" s="1107"/>
      <c r="H3445" s="1115"/>
    </row>
    <row r="3446" spans="1:8" s="1116" customFormat="1" ht="15" x14ac:dyDescent="0.25">
      <c r="A3446" s="1114"/>
      <c r="B3446" s="1114"/>
      <c r="C3446" s="1113" t="s">
        <v>4243</v>
      </c>
      <c r="D3446" s="1113" t="s">
        <v>5794</v>
      </c>
      <c r="E3446" s="1113" t="s">
        <v>3066</v>
      </c>
      <c r="F3446" s="1106"/>
      <c r="G3446" s="1107"/>
      <c r="H3446" s="1115"/>
    </row>
    <row r="3447" spans="1:8" s="1116" customFormat="1" ht="15" x14ac:dyDescent="0.25">
      <c r="A3447" s="1114"/>
      <c r="B3447" s="1114"/>
      <c r="C3447" s="1113" t="s">
        <v>5795</v>
      </c>
      <c r="D3447" s="1113" t="s">
        <v>5796</v>
      </c>
      <c r="E3447" s="1113" t="s">
        <v>3066</v>
      </c>
      <c r="F3447" s="1106"/>
      <c r="G3447" s="1107"/>
      <c r="H3447" s="1115"/>
    </row>
    <row r="3448" spans="1:8" s="1116" customFormat="1" ht="15" x14ac:dyDescent="0.25">
      <c r="A3448" s="1114"/>
      <c r="B3448" s="1114"/>
      <c r="C3448" s="1113" t="s">
        <v>5797</v>
      </c>
      <c r="D3448" s="1113" t="s">
        <v>5798</v>
      </c>
      <c r="E3448" s="1113" t="s">
        <v>3066</v>
      </c>
      <c r="F3448" s="1106"/>
      <c r="G3448" s="1107"/>
      <c r="H3448" s="1115"/>
    </row>
    <row r="3449" spans="1:8" s="1116" customFormat="1" ht="15" x14ac:dyDescent="0.25">
      <c r="A3449" s="1114"/>
      <c r="B3449" s="1114"/>
      <c r="C3449" s="1113" t="s">
        <v>5799</v>
      </c>
      <c r="D3449" s="1113" t="s">
        <v>5800</v>
      </c>
      <c r="E3449" s="1113" t="s">
        <v>3066</v>
      </c>
      <c r="F3449" s="1106"/>
      <c r="G3449" s="1107"/>
      <c r="H3449" s="1115"/>
    </row>
    <row r="3450" spans="1:8" s="1116" customFormat="1" ht="15" x14ac:dyDescent="0.25">
      <c r="A3450" s="1114"/>
      <c r="B3450" s="1114"/>
      <c r="C3450" s="1113" t="s">
        <v>5801</v>
      </c>
      <c r="D3450" s="1113" t="s">
        <v>5802</v>
      </c>
      <c r="E3450" s="1113" t="s">
        <v>3066</v>
      </c>
      <c r="F3450" s="1106"/>
      <c r="G3450" s="1107"/>
      <c r="H3450" s="1115"/>
    </row>
    <row r="3451" spans="1:8" s="1116" customFormat="1" ht="15" x14ac:dyDescent="0.25">
      <c r="A3451" s="1114"/>
      <c r="B3451" s="1114"/>
      <c r="C3451" s="1113" t="s">
        <v>5803</v>
      </c>
      <c r="D3451" s="1113" t="s">
        <v>5804</v>
      </c>
      <c r="E3451" s="1113" t="s">
        <v>3066</v>
      </c>
      <c r="F3451" s="1106"/>
      <c r="G3451" s="1107"/>
      <c r="H3451" s="1115"/>
    </row>
    <row r="3452" spans="1:8" s="1116" customFormat="1" ht="15" x14ac:dyDescent="0.25">
      <c r="A3452" s="1114"/>
      <c r="B3452" s="1114"/>
      <c r="C3452" s="1113"/>
      <c r="D3452" s="1113"/>
      <c r="E3452" s="1113"/>
      <c r="F3452" s="1106"/>
      <c r="G3452" s="1107"/>
      <c r="H3452" s="1115"/>
    </row>
    <row r="3453" spans="1:8" s="1116" customFormat="1" ht="15" x14ac:dyDescent="0.25">
      <c r="A3453" s="1113" t="s">
        <v>2686</v>
      </c>
      <c r="B3453" s="1113" t="s">
        <v>2687</v>
      </c>
      <c r="C3453" s="1113" t="s">
        <v>2686</v>
      </c>
      <c r="D3453" s="1113" t="s">
        <v>2688</v>
      </c>
      <c r="E3453" s="1113" t="s">
        <v>2689</v>
      </c>
      <c r="F3453" s="1106"/>
      <c r="G3453" s="1107"/>
      <c r="H3453" s="1115"/>
    </row>
    <row r="3454" spans="1:8" s="1114" customFormat="1" ht="15" x14ac:dyDescent="0.25">
      <c r="A3454" s="1113" t="s">
        <v>2670</v>
      </c>
      <c r="B3454" s="1113"/>
      <c r="C3454" s="1113"/>
      <c r="D3454" s="1098" t="s">
        <v>2642</v>
      </c>
      <c r="E3454" s="1114">
        <v>61</v>
      </c>
      <c r="F3454" s="1106"/>
      <c r="G3454" s="1107"/>
      <c r="H3454" s="1099"/>
    </row>
    <row r="3455" spans="1:8" s="1114" customFormat="1" ht="15" x14ac:dyDescent="0.25">
      <c r="A3455" s="1113" t="s">
        <v>2671</v>
      </c>
      <c r="B3455" s="1113"/>
      <c r="C3455" s="1113"/>
      <c r="D3455" s="1112" t="s">
        <v>5737</v>
      </c>
      <c r="F3455" s="1106"/>
      <c r="G3455" s="1107"/>
      <c r="H3455" s="1099"/>
    </row>
    <row r="3456" spans="1:8" s="1114" customFormat="1" ht="15" x14ac:dyDescent="0.25">
      <c r="A3456" s="1112" t="s">
        <v>2672</v>
      </c>
      <c r="B3456" s="1112" t="s">
        <v>2673</v>
      </c>
      <c r="C3456" s="1112" t="s">
        <v>2674</v>
      </c>
      <c r="D3456" s="1104"/>
      <c r="F3456" s="1106"/>
      <c r="G3456" s="1107"/>
      <c r="H3456" s="1099"/>
    </row>
    <row r="3457" spans="1:8" s="1114" customFormat="1" ht="15" x14ac:dyDescent="0.25">
      <c r="A3457" s="1113" t="s">
        <v>2675</v>
      </c>
      <c r="B3457" s="1113" t="s">
        <v>2676</v>
      </c>
      <c r="C3457" s="1113" t="s">
        <v>2675</v>
      </c>
      <c r="D3457" s="1113" t="s">
        <v>2649</v>
      </c>
      <c r="E3457" s="1113" t="s">
        <v>2677</v>
      </c>
      <c r="F3457" s="1106"/>
      <c r="G3457" s="1107"/>
      <c r="H3457" s="1099"/>
    </row>
    <row r="3458" spans="1:8" s="1109" customFormat="1" ht="14.25" x14ac:dyDescent="0.2">
      <c r="A3458" s="1112" t="s">
        <v>5805</v>
      </c>
      <c r="B3458" s="1104"/>
      <c r="C3458" s="1104"/>
      <c r="D3458" s="1112" t="s">
        <v>230</v>
      </c>
      <c r="E3458" s="1112" t="s">
        <v>3066</v>
      </c>
      <c r="F3458" s="1106"/>
      <c r="G3458" s="1107"/>
      <c r="H3458" s="1108"/>
    </row>
    <row r="3459" spans="1:8" s="1116" customFormat="1" ht="15" x14ac:dyDescent="0.25">
      <c r="A3459" s="1114"/>
      <c r="B3459" s="1113" t="s">
        <v>5806</v>
      </c>
      <c r="C3459" s="1114"/>
      <c r="D3459" s="1113" t="s">
        <v>5807</v>
      </c>
      <c r="E3459" s="1113" t="s">
        <v>3066</v>
      </c>
      <c r="F3459" s="1106"/>
      <c r="G3459" s="1107"/>
      <c r="H3459" s="1115"/>
    </row>
    <row r="3460" spans="1:8" s="1116" customFormat="1" ht="15" x14ac:dyDescent="0.25">
      <c r="A3460" s="1114"/>
      <c r="B3460" s="1114"/>
      <c r="C3460" s="1113" t="s">
        <v>2721</v>
      </c>
      <c r="D3460" s="1113" t="s">
        <v>5808</v>
      </c>
      <c r="E3460" s="1113" t="s">
        <v>3066</v>
      </c>
      <c r="F3460" s="1106"/>
      <c r="G3460" s="1107"/>
      <c r="H3460" s="1115"/>
    </row>
    <row r="3461" spans="1:8" s="1116" customFormat="1" ht="15" x14ac:dyDescent="0.25">
      <c r="A3461" s="1114"/>
      <c r="B3461" s="1114"/>
      <c r="C3461" s="1113" t="s">
        <v>2712</v>
      </c>
      <c r="D3461" s="1113" t="s">
        <v>5809</v>
      </c>
      <c r="E3461" s="1113" t="s">
        <v>3066</v>
      </c>
      <c r="F3461" s="1106"/>
      <c r="G3461" s="1107"/>
      <c r="H3461" s="1115"/>
    </row>
    <row r="3462" spans="1:8" s="1116" customFormat="1" ht="15" x14ac:dyDescent="0.25">
      <c r="A3462" s="1114"/>
      <c r="B3462" s="1113" t="s">
        <v>5810</v>
      </c>
      <c r="C3462" s="1114"/>
      <c r="D3462" s="1113" t="s">
        <v>5811</v>
      </c>
      <c r="E3462" s="1113" t="s">
        <v>3066</v>
      </c>
      <c r="F3462" s="1106"/>
      <c r="G3462" s="1107"/>
      <c r="H3462" s="1115"/>
    </row>
    <row r="3463" spans="1:8" s="1116" customFormat="1" ht="15" x14ac:dyDescent="0.25">
      <c r="A3463" s="1114"/>
      <c r="B3463" s="1114"/>
      <c r="C3463" s="1113" t="s">
        <v>5094</v>
      </c>
      <c r="D3463" s="1113" t="s">
        <v>5812</v>
      </c>
      <c r="E3463" s="1113" t="s">
        <v>3066</v>
      </c>
      <c r="F3463" s="1106"/>
      <c r="G3463" s="1107"/>
      <c r="H3463" s="1115"/>
    </row>
    <row r="3464" spans="1:8" s="1116" customFormat="1" ht="15" x14ac:dyDescent="0.25">
      <c r="A3464" s="1114"/>
      <c r="B3464" s="1114"/>
      <c r="C3464" s="1113" t="s">
        <v>5099</v>
      </c>
      <c r="D3464" s="1113" t="s">
        <v>5813</v>
      </c>
      <c r="E3464" s="1113" t="s">
        <v>3066</v>
      </c>
      <c r="F3464" s="1106"/>
      <c r="G3464" s="1107"/>
      <c r="H3464" s="1115"/>
    </row>
    <row r="3465" spans="1:8" s="1116" customFormat="1" ht="15" x14ac:dyDescent="0.25">
      <c r="A3465" s="1114"/>
      <c r="B3465" s="1114"/>
      <c r="C3465" s="1113" t="s">
        <v>5101</v>
      </c>
      <c r="D3465" s="1113" t="s">
        <v>5814</v>
      </c>
      <c r="E3465" s="1113" t="s">
        <v>3066</v>
      </c>
      <c r="F3465" s="1106"/>
      <c r="G3465" s="1107"/>
      <c r="H3465" s="1115"/>
    </row>
    <row r="3466" spans="1:8" s="1116" customFormat="1" ht="15" x14ac:dyDescent="0.25">
      <c r="A3466" s="1114"/>
      <c r="B3466" s="1114"/>
      <c r="C3466" s="1113" t="s">
        <v>5103</v>
      </c>
      <c r="D3466" s="1113" t="s">
        <v>5815</v>
      </c>
      <c r="E3466" s="1113" t="s">
        <v>3066</v>
      </c>
      <c r="F3466" s="1106"/>
      <c r="G3466" s="1107"/>
      <c r="H3466" s="1115"/>
    </row>
    <row r="3467" spans="1:8" s="1116" customFormat="1" ht="15" x14ac:dyDescent="0.25">
      <c r="A3467" s="1114"/>
      <c r="B3467" s="1114"/>
      <c r="C3467" s="1113" t="s">
        <v>5105</v>
      </c>
      <c r="D3467" s="1113" t="s">
        <v>5816</v>
      </c>
      <c r="E3467" s="1113" t="s">
        <v>3066</v>
      </c>
      <c r="F3467" s="1106"/>
      <c r="G3467" s="1107"/>
      <c r="H3467" s="1115"/>
    </row>
    <row r="3468" spans="1:8" s="1116" customFormat="1" ht="15" x14ac:dyDescent="0.25">
      <c r="A3468" s="1114"/>
      <c r="B3468" s="1114"/>
      <c r="C3468" s="1113" t="s">
        <v>5107</v>
      </c>
      <c r="D3468" s="1113" t="s">
        <v>5817</v>
      </c>
      <c r="E3468" s="1113" t="s">
        <v>3066</v>
      </c>
      <c r="F3468" s="1106"/>
      <c r="G3468" s="1107"/>
      <c r="H3468" s="1115"/>
    </row>
    <row r="3469" spans="1:8" s="1116" customFormat="1" ht="15" x14ac:dyDescent="0.25">
      <c r="A3469" s="1114"/>
      <c r="B3469" s="1114"/>
      <c r="C3469" s="1113" t="s">
        <v>5109</v>
      </c>
      <c r="D3469" s="1113" t="s">
        <v>5818</v>
      </c>
      <c r="E3469" s="1113" t="s">
        <v>3066</v>
      </c>
      <c r="F3469" s="1106"/>
      <c r="G3469" s="1107"/>
      <c r="H3469" s="1115"/>
    </row>
    <row r="3470" spans="1:8" s="1114" customFormat="1" ht="15" x14ac:dyDescent="0.25">
      <c r="C3470" s="1113" t="s">
        <v>5111</v>
      </c>
      <c r="D3470" s="1113" t="s">
        <v>5819</v>
      </c>
      <c r="E3470" s="1113" t="s">
        <v>3066</v>
      </c>
      <c r="F3470" s="1106"/>
      <c r="G3470" s="1107"/>
      <c r="H3470" s="1099"/>
    </row>
    <row r="3471" spans="1:8" s="1114" customFormat="1" ht="15" x14ac:dyDescent="0.25">
      <c r="C3471" s="1113" t="s">
        <v>4265</v>
      </c>
      <c r="D3471" s="1113" t="s">
        <v>5820</v>
      </c>
      <c r="E3471" s="1113" t="s">
        <v>3066</v>
      </c>
      <c r="F3471" s="1106"/>
      <c r="G3471" s="1107"/>
      <c r="H3471" s="1099"/>
    </row>
    <row r="3472" spans="1:8" s="1114" customFormat="1" ht="15" x14ac:dyDescent="0.25">
      <c r="C3472" s="1113" t="s">
        <v>4270</v>
      </c>
      <c r="D3472" s="1113" t="s">
        <v>5821</v>
      </c>
      <c r="E3472" s="1113" t="s">
        <v>3066</v>
      </c>
      <c r="F3472" s="1106"/>
      <c r="G3472" s="1107"/>
      <c r="H3472" s="1099"/>
    </row>
    <row r="3473" spans="1:8" s="1114" customFormat="1" ht="15" x14ac:dyDescent="0.25">
      <c r="A3473" s="1113"/>
      <c r="B3473" s="1113"/>
      <c r="C3473" s="1113" t="s">
        <v>4281</v>
      </c>
      <c r="D3473" s="1113" t="s">
        <v>5822</v>
      </c>
      <c r="E3473" s="1113" t="s">
        <v>3066</v>
      </c>
      <c r="F3473" s="1106"/>
      <c r="G3473" s="1107"/>
      <c r="H3473" s="1099"/>
    </row>
    <row r="3474" spans="1:8" s="1116" customFormat="1" ht="15" x14ac:dyDescent="0.25">
      <c r="A3474" s="1114"/>
      <c r="B3474" s="1114"/>
      <c r="C3474" s="1113" t="s">
        <v>4338</v>
      </c>
      <c r="D3474" s="1113" t="s">
        <v>5823</v>
      </c>
      <c r="E3474" s="1113" t="s">
        <v>3066</v>
      </c>
      <c r="F3474" s="1106"/>
      <c r="G3474" s="1107"/>
      <c r="H3474" s="1115"/>
    </row>
    <row r="3475" spans="1:8" s="1116" customFormat="1" ht="15" x14ac:dyDescent="0.25">
      <c r="A3475" s="1114"/>
      <c r="B3475" s="1114"/>
      <c r="C3475" s="1113" t="s">
        <v>4368</v>
      </c>
      <c r="D3475" s="1113" t="s">
        <v>5824</v>
      </c>
      <c r="E3475" s="1113" t="s">
        <v>3066</v>
      </c>
      <c r="F3475" s="1106"/>
      <c r="G3475" s="1107"/>
      <c r="H3475" s="1115"/>
    </row>
    <row r="3476" spans="1:8" s="1116" customFormat="1" ht="15" x14ac:dyDescent="0.25">
      <c r="A3476" s="1114"/>
      <c r="B3476" s="1114"/>
      <c r="C3476" s="1113" t="s">
        <v>5118</v>
      </c>
      <c r="D3476" s="1113" t="s">
        <v>5825</v>
      </c>
      <c r="E3476" s="1113" t="s">
        <v>3066</v>
      </c>
      <c r="F3476" s="1106"/>
      <c r="G3476" s="1107"/>
      <c r="H3476" s="1115"/>
    </row>
    <row r="3477" spans="1:8" s="1116" customFormat="1" ht="15" x14ac:dyDescent="0.25">
      <c r="A3477" s="1114"/>
      <c r="B3477" s="1114"/>
      <c r="C3477" s="1113"/>
      <c r="D3477" s="1113"/>
      <c r="E3477" s="1113"/>
      <c r="F3477" s="1106"/>
      <c r="G3477" s="1107"/>
      <c r="H3477" s="1115"/>
    </row>
    <row r="3478" spans="1:8" s="1116" customFormat="1" ht="15" x14ac:dyDescent="0.25">
      <c r="A3478" s="1113" t="s">
        <v>2686</v>
      </c>
      <c r="B3478" s="1113" t="s">
        <v>2687</v>
      </c>
      <c r="C3478" s="1113" t="s">
        <v>2686</v>
      </c>
      <c r="D3478" s="1113" t="s">
        <v>2688</v>
      </c>
      <c r="E3478" s="1113" t="s">
        <v>2689</v>
      </c>
      <c r="F3478" s="1106"/>
      <c r="G3478" s="1107"/>
      <c r="H3478" s="1115"/>
    </row>
    <row r="3479" spans="1:8" s="1109" customFormat="1" ht="14.25" x14ac:dyDescent="0.2">
      <c r="A3479" s="1112" t="s">
        <v>5826</v>
      </c>
      <c r="B3479" s="1104"/>
      <c r="C3479" s="1104"/>
      <c r="D3479" s="1112" t="s">
        <v>231</v>
      </c>
      <c r="E3479" s="1112" t="s">
        <v>3066</v>
      </c>
      <c r="F3479" s="1106"/>
      <c r="G3479" s="1107"/>
      <c r="H3479" s="1108"/>
    </row>
    <row r="3480" spans="1:8" s="1116" customFormat="1" ht="15" x14ac:dyDescent="0.25">
      <c r="A3480" s="1114"/>
      <c r="B3480" s="1113" t="s">
        <v>5827</v>
      </c>
      <c r="C3480" s="1114"/>
      <c r="D3480" s="1113" t="s">
        <v>231</v>
      </c>
      <c r="E3480" s="1113" t="s">
        <v>3066</v>
      </c>
      <c r="F3480" s="1106"/>
      <c r="G3480" s="1107"/>
      <c r="H3480" s="1115"/>
    </row>
    <row r="3481" spans="1:8" s="1116" customFormat="1" ht="15" x14ac:dyDescent="0.25">
      <c r="A3481" s="1114"/>
      <c r="B3481" s="1114"/>
      <c r="C3481" s="1113" t="s">
        <v>2721</v>
      </c>
      <c r="D3481" s="1113" t="s">
        <v>5828</v>
      </c>
      <c r="E3481" s="1113" t="s">
        <v>3066</v>
      </c>
      <c r="F3481" s="1106"/>
      <c r="G3481" s="1107"/>
      <c r="H3481" s="1115"/>
    </row>
    <row r="3482" spans="1:8" s="1116" customFormat="1" ht="15" x14ac:dyDescent="0.25">
      <c r="A3482" s="1114"/>
      <c r="B3482" s="1114" t="s">
        <v>5829</v>
      </c>
      <c r="C3482" s="1113"/>
      <c r="D3482" s="1113" t="s">
        <v>5830</v>
      </c>
      <c r="E3482" s="1113" t="s">
        <v>3066</v>
      </c>
      <c r="F3482" s="1106"/>
      <c r="G3482" s="1107"/>
      <c r="H3482" s="1115"/>
    </row>
    <row r="3483" spans="1:8" s="1116" customFormat="1" ht="15" x14ac:dyDescent="0.25">
      <c r="A3483" s="1114"/>
      <c r="B3483" s="1114"/>
      <c r="C3483" s="1113" t="s">
        <v>5831</v>
      </c>
      <c r="D3483" s="1113" t="s">
        <v>5832</v>
      </c>
      <c r="E3483" s="1113" t="s">
        <v>3066</v>
      </c>
      <c r="F3483" s="1106"/>
      <c r="G3483" s="1107"/>
      <c r="H3483" s="1115"/>
    </row>
    <row r="3484" spans="1:8" s="1116" customFormat="1" ht="15" x14ac:dyDescent="0.25">
      <c r="A3484" s="1114"/>
      <c r="B3484" s="1114"/>
      <c r="C3484" s="1113"/>
      <c r="D3484" s="1113"/>
      <c r="E3484" s="1113"/>
      <c r="F3484" s="1106"/>
      <c r="G3484" s="1107"/>
      <c r="H3484" s="1115"/>
    </row>
    <row r="3485" spans="1:8" s="1116" customFormat="1" ht="15.75" thickBot="1" x14ac:dyDescent="0.3">
      <c r="A3485" s="1113" t="s">
        <v>2686</v>
      </c>
      <c r="B3485" s="1113" t="s">
        <v>2687</v>
      </c>
      <c r="C3485" s="1113" t="s">
        <v>2686</v>
      </c>
      <c r="D3485" s="1113" t="s">
        <v>2688</v>
      </c>
      <c r="E3485" s="1113" t="s">
        <v>2689</v>
      </c>
      <c r="F3485" s="1106"/>
      <c r="G3485" s="1107"/>
      <c r="H3485" s="1115"/>
    </row>
    <row r="3486" spans="1:8" s="1116" customFormat="1" ht="16.5" thickBot="1" x14ac:dyDescent="0.3">
      <c r="A3486" s="1117" t="s">
        <v>5833</v>
      </c>
      <c r="B3486" s="1118"/>
      <c r="C3486" s="1118" t="s">
        <v>5834</v>
      </c>
      <c r="D3486" s="1125"/>
      <c r="E3486" s="1126"/>
      <c r="F3486" s="1120"/>
      <c r="G3486" s="1121"/>
      <c r="H3486" s="1115"/>
    </row>
    <row r="3487" spans="1:8" s="1116" customFormat="1" ht="15" x14ac:dyDescent="0.25">
      <c r="A3487" s="1113"/>
      <c r="B3487" s="1113"/>
      <c r="C3487" s="1113"/>
      <c r="D3487" s="1113"/>
      <c r="E3487" s="1113"/>
      <c r="F3487" s="1106"/>
      <c r="G3487" s="1107"/>
      <c r="H3487" s="1115"/>
    </row>
    <row r="3488" spans="1:8" s="1109" customFormat="1" ht="14.25" x14ac:dyDescent="0.2">
      <c r="A3488" s="1112" t="s">
        <v>5835</v>
      </c>
      <c r="B3488" s="1104"/>
      <c r="C3488" s="1104"/>
      <c r="D3488" s="1112" t="s">
        <v>196</v>
      </c>
      <c r="E3488" s="1112" t="s">
        <v>3066</v>
      </c>
      <c r="F3488" s="1106"/>
      <c r="G3488" s="1107"/>
      <c r="H3488" s="1108"/>
    </row>
    <row r="3489" spans="1:8" s="1116" customFormat="1" ht="15" x14ac:dyDescent="0.25">
      <c r="A3489" s="1114"/>
      <c r="B3489" s="1113" t="s">
        <v>5836</v>
      </c>
      <c r="C3489" s="1114"/>
      <c r="D3489" s="1113" t="s">
        <v>196</v>
      </c>
      <c r="E3489" s="1113" t="s">
        <v>3066</v>
      </c>
      <c r="F3489" s="1106"/>
      <c r="G3489" s="1107"/>
      <c r="H3489" s="1115"/>
    </row>
    <row r="3490" spans="1:8" s="1116" customFormat="1" ht="15" x14ac:dyDescent="0.25">
      <c r="A3490" s="1114"/>
      <c r="B3490" s="1114"/>
      <c r="C3490" s="1113" t="s">
        <v>2900</v>
      </c>
      <c r="D3490" s="1113" t="s">
        <v>5837</v>
      </c>
      <c r="E3490" s="1113" t="s">
        <v>3066</v>
      </c>
      <c r="F3490" s="1106"/>
      <c r="G3490" s="1107"/>
      <c r="H3490" s="1115"/>
    </row>
    <row r="3491" spans="1:8" s="1116" customFormat="1" ht="15" x14ac:dyDescent="0.25">
      <c r="A3491" s="1114"/>
      <c r="B3491" s="1114"/>
      <c r="C3491" s="1113" t="s">
        <v>2940</v>
      </c>
      <c r="D3491" s="1113" t="s">
        <v>5838</v>
      </c>
      <c r="E3491" s="1113" t="s">
        <v>3066</v>
      </c>
      <c r="F3491" s="1106"/>
      <c r="G3491" s="1107"/>
      <c r="H3491" s="1115"/>
    </row>
    <row r="3492" spans="1:8" s="1116" customFormat="1" ht="15" x14ac:dyDescent="0.25">
      <c r="A3492" s="1114"/>
      <c r="B3492" s="1114"/>
      <c r="C3492" s="1113" t="s">
        <v>5839</v>
      </c>
      <c r="D3492" s="1113" t="s">
        <v>5840</v>
      </c>
      <c r="E3492" s="1113" t="s">
        <v>3066</v>
      </c>
      <c r="F3492" s="1106"/>
      <c r="G3492" s="1107"/>
      <c r="H3492" s="1115"/>
    </row>
    <row r="3493" spans="1:8" s="1116" customFormat="1" ht="15" x14ac:dyDescent="0.25">
      <c r="A3493" s="1114"/>
      <c r="B3493" s="1114"/>
      <c r="C3493" s="1113" t="s">
        <v>5841</v>
      </c>
      <c r="D3493" s="1113" t="s">
        <v>5842</v>
      </c>
      <c r="E3493" s="1113" t="s">
        <v>3066</v>
      </c>
      <c r="F3493" s="1106"/>
      <c r="G3493" s="1107"/>
      <c r="H3493" s="1115"/>
    </row>
    <row r="3494" spans="1:8" s="1116" customFormat="1" ht="15" x14ac:dyDescent="0.25">
      <c r="A3494" s="1114"/>
      <c r="B3494" s="1114"/>
      <c r="C3494" s="1113" t="s">
        <v>3008</v>
      </c>
      <c r="D3494" s="1113" t="s">
        <v>5843</v>
      </c>
      <c r="E3494" s="1113" t="s">
        <v>3066</v>
      </c>
      <c r="F3494" s="1106"/>
      <c r="G3494" s="1107"/>
      <c r="H3494" s="1115"/>
    </row>
    <row r="3495" spans="1:8" s="1116" customFormat="1" ht="15" x14ac:dyDescent="0.25">
      <c r="A3495" s="1114"/>
      <c r="B3495" s="1114"/>
      <c r="C3495" s="1113" t="s">
        <v>3015</v>
      </c>
      <c r="D3495" s="1113" t="s">
        <v>5844</v>
      </c>
      <c r="E3495" s="1113" t="s">
        <v>3066</v>
      </c>
      <c r="F3495" s="1106"/>
      <c r="G3495" s="1107"/>
      <c r="H3495" s="1115"/>
    </row>
    <row r="3496" spans="1:8" s="1116" customFormat="1" ht="15" x14ac:dyDescent="0.25">
      <c r="A3496" s="1114"/>
      <c r="B3496" s="1114"/>
      <c r="C3496" s="1113" t="s">
        <v>5845</v>
      </c>
      <c r="D3496" s="1113" t="s">
        <v>5846</v>
      </c>
      <c r="E3496" s="1113" t="s">
        <v>3066</v>
      </c>
      <c r="F3496" s="1106"/>
      <c r="G3496" s="1107"/>
      <c r="H3496" s="1115"/>
    </row>
    <row r="3497" spans="1:8" s="1116" customFormat="1" ht="15" x14ac:dyDescent="0.25">
      <c r="A3497" s="1114"/>
      <c r="B3497" s="1114"/>
      <c r="C3497" s="1113" t="s">
        <v>5847</v>
      </c>
      <c r="D3497" s="1113" t="s">
        <v>5848</v>
      </c>
      <c r="E3497" s="1113" t="s">
        <v>3066</v>
      </c>
      <c r="F3497" s="1106"/>
      <c r="G3497" s="1107"/>
      <c r="H3497" s="1115"/>
    </row>
    <row r="3498" spans="1:8" s="1116" customFormat="1" ht="15" x14ac:dyDescent="0.25">
      <c r="A3498" s="1114"/>
      <c r="B3498" s="1114"/>
      <c r="C3498" s="1114"/>
      <c r="D3498" s="1114"/>
      <c r="E3498" s="1114"/>
      <c r="F3498" s="1106"/>
      <c r="G3498" s="1107"/>
      <c r="H3498" s="1115"/>
    </row>
    <row r="3499" spans="1:8" s="1116" customFormat="1" ht="15" x14ac:dyDescent="0.25">
      <c r="A3499" s="1113" t="s">
        <v>2686</v>
      </c>
      <c r="B3499" s="1113" t="s">
        <v>2687</v>
      </c>
      <c r="C3499" s="1113" t="s">
        <v>2686</v>
      </c>
      <c r="D3499" s="1113" t="s">
        <v>2688</v>
      </c>
      <c r="E3499" s="1113" t="s">
        <v>2689</v>
      </c>
      <c r="F3499" s="1106"/>
      <c r="G3499" s="1107"/>
      <c r="H3499" s="1115"/>
    </row>
    <row r="3500" spans="1:8" s="1109" customFormat="1" ht="14.25" x14ac:dyDescent="0.2">
      <c r="A3500" s="1112" t="s">
        <v>5849</v>
      </c>
      <c r="B3500" s="1104"/>
      <c r="C3500" s="1104"/>
      <c r="D3500" s="1112" t="s">
        <v>197</v>
      </c>
      <c r="E3500" s="1112" t="s">
        <v>3066</v>
      </c>
      <c r="F3500" s="1106"/>
      <c r="G3500" s="1107"/>
      <c r="H3500" s="1108"/>
    </row>
    <row r="3501" spans="1:8" s="1116" customFormat="1" ht="15" x14ac:dyDescent="0.25">
      <c r="A3501" s="1114"/>
      <c r="B3501" s="1113" t="s">
        <v>5850</v>
      </c>
      <c r="C3501" s="1114"/>
      <c r="D3501" s="1113" t="s">
        <v>197</v>
      </c>
      <c r="E3501" s="1113" t="s">
        <v>3066</v>
      </c>
      <c r="F3501" s="1106"/>
      <c r="G3501" s="1107"/>
      <c r="H3501" s="1115"/>
    </row>
    <row r="3502" spans="1:8" s="1116" customFormat="1" ht="15" x14ac:dyDescent="0.25">
      <c r="A3502" s="1114"/>
      <c r="B3502" s="1114"/>
      <c r="C3502" s="1113" t="s">
        <v>2721</v>
      </c>
      <c r="D3502" s="1113" t="s">
        <v>5851</v>
      </c>
      <c r="E3502" s="1113" t="s">
        <v>3066</v>
      </c>
      <c r="F3502" s="1106"/>
      <c r="G3502" s="1107"/>
      <c r="H3502" s="1115"/>
    </row>
    <row r="3503" spans="1:8" s="1116" customFormat="1" ht="15" x14ac:dyDescent="0.25">
      <c r="A3503" s="1114"/>
      <c r="B3503" s="1114"/>
      <c r="C3503" s="1114"/>
      <c r="D3503" s="1114"/>
      <c r="E3503" s="1114"/>
      <c r="F3503" s="1106"/>
      <c r="G3503" s="1107"/>
      <c r="H3503" s="1115"/>
    </row>
    <row r="3504" spans="1:8" s="1116" customFormat="1" ht="15" x14ac:dyDescent="0.25">
      <c r="A3504" s="1113" t="s">
        <v>2686</v>
      </c>
      <c r="B3504" s="1113" t="s">
        <v>2687</v>
      </c>
      <c r="C3504" s="1113" t="s">
        <v>2686</v>
      </c>
      <c r="D3504" s="1113" t="s">
        <v>2688</v>
      </c>
      <c r="E3504" s="1113" t="s">
        <v>2689</v>
      </c>
      <c r="F3504" s="1106"/>
      <c r="G3504" s="1107"/>
      <c r="H3504" s="1115"/>
    </row>
    <row r="3505" spans="1:8" s="1109" customFormat="1" ht="14.25" x14ac:dyDescent="0.2">
      <c r="A3505" s="1112" t="s">
        <v>5852</v>
      </c>
      <c r="B3505" s="1104"/>
      <c r="C3505" s="1104"/>
      <c r="D3505" s="1112" t="s">
        <v>233</v>
      </c>
      <c r="E3505" s="1112" t="s">
        <v>3066</v>
      </c>
      <c r="F3505" s="1106"/>
      <c r="G3505" s="1107"/>
      <c r="H3505" s="1108"/>
    </row>
    <row r="3506" spans="1:8" s="1116" customFormat="1" ht="15" x14ac:dyDescent="0.25">
      <c r="A3506" s="1114"/>
      <c r="B3506" s="1113" t="s">
        <v>5853</v>
      </c>
      <c r="C3506" s="1114"/>
      <c r="D3506" s="1113" t="s">
        <v>233</v>
      </c>
      <c r="E3506" s="1113" t="s">
        <v>3066</v>
      </c>
      <c r="F3506" s="1106"/>
      <c r="G3506" s="1107"/>
      <c r="H3506" s="1115"/>
    </row>
    <row r="3507" spans="1:8" s="1116" customFormat="1" ht="15" x14ac:dyDescent="0.25">
      <c r="A3507" s="1114"/>
      <c r="B3507" s="1113"/>
      <c r="C3507" s="1113" t="s">
        <v>2721</v>
      </c>
      <c r="D3507" s="1113" t="s">
        <v>5854</v>
      </c>
      <c r="E3507" s="1113" t="s">
        <v>3066</v>
      </c>
      <c r="F3507" s="1106"/>
      <c r="G3507" s="1107"/>
      <c r="H3507" s="1115"/>
    </row>
    <row r="3508" spans="1:8" s="1116" customFormat="1" ht="15" x14ac:dyDescent="0.25">
      <c r="A3508" s="1114"/>
      <c r="B3508" s="1113"/>
      <c r="C3508" s="1113" t="s">
        <v>2712</v>
      </c>
      <c r="D3508" s="1113" t="s">
        <v>5855</v>
      </c>
      <c r="E3508" s="1113" t="s">
        <v>3066</v>
      </c>
      <c r="F3508" s="1106"/>
      <c r="G3508" s="1107"/>
      <c r="H3508" s="1115"/>
    </row>
    <row r="3509" spans="1:8" s="1116" customFormat="1" ht="15" x14ac:dyDescent="0.25">
      <c r="A3509" s="1114"/>
      <c r="B3509" s="1114"/>
      <c r="C3509" s="1113" t="s">
        <v>3176</v>
      </c>
      <c r="D3509" s="1113" t="s">
        <v>5856</v>
      </c>
      <c r="E3509" s="1113" t="s">
        <v>3066</v>
      </c>
      <c r="F3509" s="1106"/>
      <c r="G3509" s="1107"/>
      <c r="H3509" s="1115"/>
    </row>
    <row r="3510" spans="1:8" s="1116" customFormat="1" ht="15" x14ac:dyDescent="0.25">
      <c r="A3510" s="1114"/>
      <c r="B3510" s="1114"/>
      <c r="C3510" s="1113"/>
      <c r="D3510" s="1113"/>
      <c r="E3510" s="1113"/>
      <c r="F3510" s="1106"/>
      <c r="G3510" s="1107"/>
      <c r="H3510" s="1115"/>
    </row>
    <row r="3511" spans="1:8" s="1116" customFormat="1" ht="15" x14ac:dyDescent="0.25">
      <c r="A3511" s="1113" t="s">
        <v>2686</v>
      </c>
      <c r="B3511" s="1113" t="s">
        <v>2687</v>
      </c>
      <c r="C3511" s="1113" t="s">
        <v>2686</v>
      </c>
      <c r="D3511" s="1113" t="s">
        <v>2688</v>
      </c>
      <c r="E3511" s="1113" t="s">
        <v>2689</v>
      </c>
      <c r="F3511" s="1106"/>
      <c r="G3511" s="1107"/>
      <c r="H3511" s="1115"/>
    </row>
    <row r="3512" spans="1:8" s="1116" customFormat="1" ht="15" x14ac:dyDescent="0.25">
      <c r="A3512" s="1113"/>
      <c r="B3512" s="1113"/>
      <c r="C3512" s="1113"/>
      <c r="D3512" s="1113"/>
      <c r="E3512" s="1113"/>
      <c r="F3512" s="1106"/>
      <c r="G3512" s="1107"/>
      <c r="H3512" s="1115"/>
    </row>
    <row r="3513" spans="1:8" s="1114" customFormat="1" ht="15" x14ac:dyDescent="0.25">
      <c r="A3513" s="1113" t="s">
        <v>2670</v>
      </c>
      <c r="B3513" s="1113"/>
      <c r="C3513" s="1113"/>
      <c r="D3513" s="1098" t="s">
        <v>2642</v>
      </c>
      <c r="E3513" s="1114">
        <v>62</v>
      </c>
      <c r="F3513" s="1106"/>
      <c r="G3513" s="1107"/>
      <c r="H3513" s="1099"/>
    </row>
    <row r="3514" spans="1:8" s="1114" customFormat="1" ht="15" x14ac:dyDescent="0.25">
      <c r="A3514" s="1113" t="s">
        <v>2671</v>
      </c>
      <c r="B3514" s="1113"/>
      <c r="C3514" s="1113"/>
      <c r="D3514" s="1112" t="s">
        <v>5737</v>
      </c>
      <c r="F3514" s="1106"/>
      <c r="G3514" s="1107"/>
      <c r="H3514" s="1099"/>
    </row>
    <row r="3515" spans="1:8" s="1114" customFormat="1" ht="15" x14ac:dyDescent="0.25">
      <c r="A3515" s="1112" t="s">
        <v>2672</v>
      </c>
      <c r="B3515" s="1112" t="s">
        <v>2673</v>
      </c>
      <c r="C3515" s="1112" t="s">
        <v>2674</v>
      </c>
      <c r="D3515" s="1104"/>
      <c r="F3515" s="1106"/>
      <c r="G3515" s="1107"/>
      <c r="H3515" s="1099"/>
    </row>
    <row r="3516" spans="1:8" s="1114" customFormat="1" ht="15" x14ac:dyDescent="0.25">
      <c r="A3516" s="1113" t="s">
        <v>2675</v>
      </c>
      <c r="B3516" s="1113" t="s">
        <v>2676</v>
      </c>
      <c r="C3516" s="1113" t="s">
        <v>2675</v>
      </c>
      <c r="D3516" s="1113" t="s">
        <v>2649</v>
      </c>
      <c r="E3516" s="1113" t="s">
        <v>2677</v>
      </c>
      <c r="F3516" s="1106"/>
      <c r="G3516" s="1107"/>
      <c r="H3516" s="1099"/>
    </row>
    <row r="3517" spans="1:8" s="1109" customFormat="1" ht="14.25" x14ac:dyDescent="0.2">
      <c r="A3517" s="1112" t="s">
        <v>5857</v>
      </c>
      <c r="B3517" s="1104"/>
      <c r="C3517" s="1104"/>
      <c r="D3517" s="1112" t="s">
        <v>234</v>
      </c>
      <c r="E3517" s="1112" t="s">
        <v>3066</v>
      </c>
      <c r="F3517" s="1106"/>
      <c r="G3517" s="1107"/>
      <c r="H3517" s="1108"/>
    </row>
    <row r="3518" spans="1:8" s="1116" customFormat="1" ht="15" x14ac:dyDescent="0.25">
      <c r="A3518" s="1114"/>
      <c r="B3518" s="1113" t="s">
        <v>5858</v>
      </c>
      <c r="C3518" s="1114"/>
      <c r="D3518" s="1113" t="s">
        <v>5859</v>
      </c>
      <c r="E3518" s="1113" t="s">
        <v>3066</v>
      </c>
      <c r="F3518" s="1106"/>
      <c r="G3518" s="1107"/>
      <c r="H3518" s="1115"/>
    </row>
    <row r="3519" spans="1:8" s="1116" customFormat="1" ht="15" x14ac:dyDescent="0.25">
      <c r="A3519" s="1114"/>
      <c r="B3519" s="1114"/>
      <c r="C3519" s="1113" t="s">
        <v>2721</v>
      </c>
      <c r="D3519" s="1113" t="s">
        <v>5860</v>
      </c>
      <c r="E3519" s="1113" t="s">
        <v>3066</v>
      </c>
      <c r="F3519" s="1106"/>
      <c r="G3519" s="1107"/>
      <c r="H3519" s="1115"/>
    </row>
    <row r="3520" spans="1:8" s="1116" customFormat="1" ht="15" x14ac:dyDescent="0.25">
      <c r="A3520" s="1114"/>
      <c r="B3520" s="1114"/>
      <c r="C3520" s="1113" t="s">
        <v>3176</v>
      </c>
      <c r="D3520" s="1113" t="s">
        <v>5861</v>
      </c>
      <c r="E3520" s="1113" t="s">
        <v>3066</v>
      </c>
      <c r="F3520" s="1106"/>
      <c r="G3520" s="1107"/>
      <c r="H3520" s="1115"/>
    </row>
    <row r="3521" spans="1:8" s="1116" customFormat="1" ht="15" x14ac:dyDescent="0.25">
      <c r="A3521" s="1114"/>
      <c r="B3521" s="1114"/>
      <c r="C3521" s="1113" t="s">
        <v>2907</v>
      </c>
      <c r="D3521" s="1113" t="s">
        <v>5862</v>
      </c>
      <c r="E3521" s="1113" t="s">
        <v>3066</v>
      </c>
      <c r="F3521" s="1106"/>
      <c r="G3521" s="1107"/>
      <c r="H3521" s="1115"/>
    </row>
    <row r="3522" spans="1:8" s="1116" customFormat="1" ht="15" x14ac:dyDescent="0.25">
      <c r="A3522" s="1114"/>
      <c r="B3522" s="1114"/>
      <c r="C3522" s="1113" t="s">
        <v>2690</v>
      </c>
      <c r="D3522" s="1113" t="s">
        <v>5863</v>
      </c>
      <c r="E3522" s="1113" t="s">
        <v>3066</v>
      </c>
      <c r="F3522" s="1106"/>
      <c r="G3522" s="1107"/>
      <c r="H3522" s="1115"/>
    </row>
    <row r="3523" spans="1:8" s="1116" customFormat="1" ht="15" x14ac:dyDescent="0.25">
      <c r="A3523" s="1114"/>
      <c r="B3523" s="1114"/>
      <c r="C3523" s="1113" t="s">
        <v>2694</v>
      </c>
      <c r="D3523" s="1113" t="s">
        <v>5864</v>
      </c>
      <c r="E3523" s="1113" t="s">
        <v>3066</v>
      </c>
      <c r="F3523" s="1106"/>
      <c r="G3523" s="1107"/>
      <c r="H3523" s="1115"/>
    </row>
    <row r="3524" spans="1:8" s="1116" customFormat="1" ht="15" x14ac:dyDescent="0.25">
      <c r="A3524" s="1114"/>
      <c r="B3524" s="1114"/>
      <c r="C3524" s="1113" t="s">
        <v>2698</v>
      </c>
      <c r="D3524" s="1113" t="s">
        <v>5865</v>
      </c>
      <c r="E3524" s="1113" t="s">
        <v>3066</v>
      </c>
      <c r="F3524" s="1106"/>
      <c r="G3524" s="1107"/>
      <c r="H3524" s="1115"/>
    </row>
    <row r="3525" spans="1:8" s="1116" customFormat="1" ht="15" x14ac:dyDescent="0.25">
      <c r="A3525" s="1114"/>
      <c r="B3525" s="1114"/>
      <c r="C3525" s="1113" t="s">
        <v>4735</v>
      </c>
      <c r="D3525" s="1113" t="s">
        <v>5866</v>
      </c>
      <c r="E3525" s="1113" t="s">
        <v>3066</v>
      </c>
      <c r="F3525" s="1106"/>
      <c r="G3525" s="1107"/>
      <c r="H3525" s="1115"/>
    </row>
    <row r="3526" spans="1:8" s="1116" customFormat="1" ht="15" x14ac:dyDescent="0.25">
      <c r="A3526" s="1114"/>
      <c r="B3526" s="1114"/>
      <c r="C3526" s="1113" t="s">
        <v>4854</v>
      </c>
      <c r="D3526" s="1113" t="s">
        <v>5867</v>
      </c>
      <c r="E3526" s="1113" t="s">
        <v>3066</v>
      </c>
      <c r="F3526" s="1106"/>
      <c r="G3526" s="1107"/>
      <c r="H3526" s="1115"/>
    </row>
    <row r="3527" spans="1:8" s="1116" customFormat="1" ht="15" x14ac:dyDescent="0.25">
      <c r="A3527" s="1114"/>
      <c r="B3527" s="1114"/>
      <c r="C3527" s="1113" t="s">
        <v>5868</v>
      </c>
      <c r="D3527" s="1113" t="s">
        <v>5869</v>
      </c>
      <c r="E3527" s="1113" t="s">
        <v>3066</v>
      </c>
      <c r="F3527" s="1106"/>
      <c r="G3527" s="1107"/>
      <c r="H3527" s="1115"/>
    </row>
    <row r="3528" spans="1:8" s="1116" customFormat="1" ht="15" x14ac:dyDescent="0.25">
      <c r="A3528" s="1114"/>
      <c r="B3528" s="1114"/>
      <c r="C3528" s="1113" t="s">
        <v>5477</v>
      </c>
      <c r="D3528" s="1113" t="s">
        <v>5870</v>
      </c>
      <c r="E3528" s="1113" t="s">
        <v>3066</v>
      </c>
      <c r="F3528" s="1106"/>
      <c r="G3528" s="1107"/>
      <c r="H3528" s="1115"/>
    </row>
    <row r="3529" spans="1:8" s="1116" customFormat="1" ht="15" x14ac:dyDescent="0.25">
      <c r="A3529" s="1113" t="s">
        <v>2686</v>
      </c>
      <c r="B3529" s="1113" t="s">
        <v>2687</v>
      </c>
      <c r="C3529" s="1113" t="s">
        <v>2686</v>
      </c>
      <c r="D3529" s="1113" t="s">
        <v>2688</v>
      </c>
      <c r="E3529" s="1113" t="s">
        <v>2689</v>
      </c>
      <c r="F3529" s="1106"/>
      <c r="G3529" s="1107"/>
      <c r="H3529" s="1115"/>
    </row>
    <row r="3530" spans="1:8" s="1116" customFormat="1" ht="15" x14ac:dyDescent="0.25">
      <c r="A3530" s="1113"/>
      <c r="B3530" s="1113"/>
      <c r="C3530" s="1113"/>
      <c r="D3530" s="1113"/>
      <c r="E3530" s="1113"/>
      <c r="F3530" s="1106"/>
      <c r="G3530" s="1107"/>
      <c r="H3530" s="1115"/>
    </row>
    <row r="3531" spans="1:8" s="1109" customFormat="1" ht="14.25" x14ac:dyDescent="0.2">
      <c r="A3531" s="1112" t="s">
        <v>5871</v>
      </c>
      <c r="B3531" s="1104"/>
      <c r="C3531" s="1104"/>
      <c r="D3531" s="1112" t="s">
        <v>5872</v>
      </c>
      <c r="E3531" s="1112" t="s">
        <v>3066</v>
      </c>
      <c r="F3531" s="1106"/>
      <c r="G3531" s="1107"/>
      <c r="H3531" s="1108"/>
    </row>
    <row r="3532" spans="1:8" s="1116" customFormat="1" ht="15" x14ac:dyDescent="0.25">
      <c r="A3532" s="1114"/>
      <c r="B3532" s="1113" t="s">
        <v>5873</v>
      </c>
      <c r="C3532" s="1114"/>
      <c r="D3532" s="1113" t="s">
        <v>5874</v>
      </c>
      <c r="E3532" s="1113" t="s">
        <v>3066</v>
      </c>
      <c r="F3532" s="1106"/>
      <c r="G3532" s="1107"/>
      <c r="H3532" s="1115"/>
    </row>
    <row r="3533" spans="1:8" s="1116" customFormat="1" ht="15" x14ac:dyDescent="0.25">
      <c r="A3533" s="1114"/>
      <c r="B3533" s="1114"/>
      <c r="C3533" s="1113" t="s">
        <v>4854</v>
      </c>
      <c r="D3533" s="1113" t="s">
        <v>5875</v>
      </c>
      <c r="E3533" s="1113" t="s">
        <v>3066</v>
      </c>
      <c r="F3533" s="1106"/>
      <c r="G3533" s="1107"/>
      <c r="H3533" s="1115"/>
    </row>
    <row r="3534" spans="1:8" s="1116" customFormat="1" ht="15" x14ac:dyDescent="0.25">
      <c r="A3534" s="1114"/>
      <c r="B3534" s="1114"/>
      <c r="C3534" s="1113" t="s">
        <v>4967</v>
      </c>
      <c r="D3534" s="1113" t="s">
        <v>5876</v>
      </c>
      <c r="E3534" s="1113" t="s">
        <v>3066</v>
      </c>
      <c r="F3534" s="1106"/>
      <c r="G3534" s="1107"/>
      <c r="H3534" s="1115"/>
    </row>
    <row r="3535" spans="1:8" s="1116" customFormat="1" ht="15" x14ac:dyDescent="0.25">
      <c r="A3535" s="1114"/>
      <c r="B3535" s="1114"/>
      <c r="C3535" s="1113" t="s">
        <v>5027</v>
      </c>
      <c r="D3535" s="1113" t="s">
        <v>5877</v>
      </c>
      <c r="E3535" s="1113" t="s">
        <v>3066</v>
      </c>
      <c r="F3535" s="1106"/>
      <c r="G3535" s="1107"/>
      <c r="H3535" s="1115"/>
    </row>
    <row r="3537" spans="1:8" ht="15" x14ac:dyDescent="0.25">
      <c r="A3537" s="1113" t="s">
        <v>2686</v>
      </c>
      <c r="B3537" s="1113" t="s">
        <v>2687</v>
      </c>
      <c r="C3537" s="1113" t="s">
        <v>2686</v>
      </c>
      <c r="D3537" s="1113" t="s">
        <v>2688</v>
      </c>
      <c r="E3537" s="1113" t="s">
        <v>2689</v>
      </c>
    </row>
    <row r="3538" spans="1:8" s="1109" customFormat="1" ht="14.25" x14ac:dyDescent="0.2">
      <c r="A3538" s="1112" t="s">
        <v>5878</v>
      </c>
      <c r="B3538" s="1104"/>
      <c r="C3538" s="1104"/>
      <c r="D3538" s="1112" t="s">
        <v>5879</v>
      </c>
      <c r="E3538" s="1112" t="s">
        <v>3066</v>
      </c>
      <c r="F3538" s="1106"/>
      <c r="G3538" s="1107"/>
      <c r="H3538" s="1108"/>
    </row>
    <row r="3539" spans="1:8" s="1116" customFormat="1" ht="15" x14ac:dyDescent="0.25">
      <c r="A3539" s="1114"/>
      <c r="B3539" s="1113" t="s">
        <v>5880</v>
      </c>
      <c r="C3539" s="1114"/>
      <c r="D3539" s="1113" t="s">
        <v>236</v>
      </c>
      <c r="E3539" s="1113" t="s">
        <v>3066</v>
      </c>
      <c r="F3539" s="1106"/>
      <c r="G3539" s="1107"/>
      <c r="H3539" s="1115"/>
    </row>
    <row r="3540" spans="1:8" s="1116" customFormat="1" ht="15" x14ac:dyDescent="0.25">
      <c r="A3540" s="1114"/>
      <c r="B3540" s="1113"/>
      <c r="C3540" s="1113" t="s">
        <v>2721</v>
      </c>
      <c r="D3540" s="1113" t="s">
        <v>5881</v>
      </c>
      <c r="E3540" s="1113" t="s">
        <v>3066</v>
      </c>
      <c r="F3540" s="1106"/>
      <c r="G3540" s="1107"/>
      <c r="H3540" s="1115"/>
    </row>
    <row r="3541" spans="1:8" s="1116" customFormat="1" ht="15" x14ac:dyDescent="0.25">
      <c r="A3541" s="1114"/>
      <c r="B3541" s="1114"/>
      <c r="C3541" s="1113" t="s">
        <v>2712</v>
      </c>
      <c r="D3541" s="1113" t="s">
        <v>5882</v>
      </c>
      <c r="E3541" s="1113" t="s">
        <v>3066</v>
      </c>
      <c r="F3541" s="1106"/>
      <c r="G3541" s="1107"/>
      <c r="H3541" s="1115"/>
    </row>
    <row r="3542" spans="1:8" s="1116" customFormat="1" ht="15" x14ac:dyDescent="0.25">
      <c r="A3542" s="1114"/>
      <c r="B3542" s="1114"/>
      <c r="C3542" s="1113" t="s">
        <v>3176</v>
      </c>
      <c r="D3542" s="1113" t="s">
        <v>5883</v>
      </c>
      <c r="E3542" s="1113" t="s">
        <v>3066</v>
      </c>
      <c r="F3542" s="1106"/>
      <c r="G3542" s="1107"/>
      <c r="H3542" s="1115"/>
    </row>
    <row r="3543" spans="1:8" s="1116" customFormat="1" ht="15" x14ac:dyDescent="0.25">
      <c r="A3543" s="1114"/>
      <c r="B3543" s="1114"/>
      <c r="C3543" s="1113" t="s">
        <v>3234</v>
      </c>
      <c r="D3543" s="1113" t="s">
        <v>5884</v>
      </c>
      <c r="E3543" s="1113" t="s">
        <v>3066</v>
      </c>
      <c r="F3543" s="1106"/>
      <c r="G3543" s="1107"/>
      <c r="H3543" s="1115"/>
    </row>
    <row r="3544" spans="1:8" s="1116" customFormat="1" ht="15" x14ac:dyDescent="0.25">
      <c r="A3544" s="1114"/>
      <c r="B3544" s="1114"/>
      <c r="C3544" s="1113" t="s">
        <v>3178</v>
      </c>
      <c r="D3544" s="1113" t="s">
        <v>5885</v>
      </c>
      <c r="E3544" s="1113" t="s">
        <v>3066</v>
      </c>
      <c r="F3544" s="1106"/>
      <c r="G3544" s="1107"/>
      <c r="H3544" s="1115"/>
    </row>
    <row r="3545" spans="1:8" s="1116" customFormat="1" ht="15" x14ac:dyDescent="0.25">
      <c r="A3545" s="1114"/>
      <c r="B3545" s="1114"/>
      <c r="C3545" s="1113" t="s">
        <v>3186</v>
      </c>
      <c r="D3545" s="1113" t="s">
        <v>5886</v>
      </c>
      <c r="E3545" s="1113" t="s">
        <v>3066</v>
      </c>
      <c r="F3545" s="1106"/>
      <c r="G3545" s="1107"/>
      <c r="H3545" s="1115"/>
    </row>
    <row r="3546" spans="1:8" s="1116" customFormat="1" ht="15" x14ac:dyDescent="0.25">
      <c r="A3546" s="1114"/>
      <c r="B3546" s="1114"/>
      <c r="C3546" s="1113" t="s">
        <v>4854</v>
      </c>
      <c r="D3546" s="1113" t="s">
        <v>5887</v>
      </c>
      <c r="E3546" s="1113" t="s">
        <v>3066</v>
      </c>
      <c r="F3546" s="1106"/>
      <c r="G3546" s="1107"/>
      <c r="H3546" s="1115"/>
    </row>
    <row r="3547" spans="1:8" s="1116" customFormat="1" ht="15" x14ac:dyDescent="0.25">
      <c r="A3547" s="1114"/>
      <c r="B3547" s="1114"/>
      <c r="C3547" s="1113" t="s">
        <v>4967</v>
      </c>
      <c r="D3547" s="1113" t="s">
        <v>5888</v>
      </c>
      <c r="E3547" s="1113" t="s">
        <v>3066</v>
      </c>
      <c r="F3547" s="1106"/>
      <c r="G3547" s="1107"/>
      <c r="H3547" s="1115"/>
    </row>
    <row r="3548" spans="1:8" s="1116" customFormat="1" ht="15" x14ac:dyDescent="0.25">
      <c r="A3548" s="1114"/>
      <c r="B3548" s="1114"/>
      <c r="C3548" s="1113" t="s">
        <v>5027</v>
      </c>
      <c r="D3548" s="1113" t="s">
        <v>5889</v>
      </c>
      <c r="E3548" s="1113" t="s">
        <v>3066</v>
      </c>
      <c r="F3548" s="1106"/>
      <c r="G3548" s="1107"/>
      <c r="H3548" s="1115"/>
    </row>
    <row r="3549" spans="1:8" s="1116" customFormat="1" ht="15" x14ac:dyDescent="0.25">
      <c r="A3549" s="1114"/>
      <c r="B3549" s="1114"/>
      <c r="C3549" s="1113" t="s">
        <v>5044</v>
      </c>
      <c r="D3549" s="1113" t="s">
        <v>5890</v>
      </c>
      <c r="E3549" s="1113" t="s">
        <v>3066</v>
      </c>
      <c r="F3549" s="1106"/>
      <c r="G3549" s="1107"/>
      <c r="H3549" s="1115"/>
    </row>
    <row r="3550" spans="1:8" s="1116" customFormat="1" ht="15" x14ac:dyDescent="0.25">
      <c r="A3550" s="1114"/>
      <c r="B3550" s="1114"/>
      <c r="C3550" s="1113" t="s">
        <v>5046</v>
      </c>
      <c r="D3550" s="1113" t="s">
        <v>5891</v>
      </c>
      <c r="E3550" s="1113" t="s">
        <v>3066</v>
      </c>
      <c r="F3550" s="1106"/>
      <c r="G3550" s="1107"/>
      <c r="H3550" s="1115"/>
    </row>
    <row r="3551" spans="1:8" s="1116" customFormat="1" ht="15" x14ac:dyDescent="0.25">
      <c r="A3551" s="1114"/>
      <c r="B3551" s="1114"/>
      <c r="C3551" s="1113" t="s">
        <v>5048</v>
      </c>
      <c r="D3551" s="1113" t="s">
        <v>5892</v>
      </c>
      <c r="E3551" s="1113" t="s">
        <v>3066</v>
      </c>
      <c r="F3551" s="1106"/>
      <c r="G3551" s="1107"/>
      <c r="H3551" s="1115"/>
    </row>
    <row r="3552" spans="1:8" s="1116" customFormat="1" ht="15" x14ac:dyDescent="0.25">
      <c r="A3552" s="1114"/>
      <c r="B3552" s="1114"/>
      <c r="C3552" s="1114"/>
      <c r="D3552" s="1114"/>
      <c r="E3552" s="1114"/>
      <c r="F3552" s="1106"/>
      <c r="G3552" s="1107"/>
      <c r="H3552" s="1115"/>
    </row>
    <row r="3553" spans="1:8" s="1116" customFormat="1" ht="15" x14ac:dyDescent="0.25">
      <c r="A3553" s="1113" t="s">
        <v>2686</v>
      </c>
      <c r="B3553" s="1113" t="s">
        <v>2687</v>
      </c>
      <c r="C3553" s="1113" t="s">
        <v>2686</v>
      </c>
      <c r="D3553" s="1113" t="s">
        <v>2688</v>
      </c>
      <c r="E3553" s="1113" t="s">
        <v>2689</v>
      </c>
      <c r="F3553" s="1106"/>
      <c r="G3553" s="1107"/>
      <c r="H3553" s="1115"/>
    </row>
    <row r="3554" spans="1:8" s="1109" customFormat="1" ht="14.25" x14ac:dyDescent="0.2">
      <c r="A3554" s="1112" t="s">
        <v>5893</v>
      </c>
      <c r="B3554" s="1104"/>
      <c r="C3554" s="1104"/>
      <c r="D3554" s="1112" t="s">
        <v>237</v>
      </c>
      <c r="E3554" s="1112" t="s">
        <v>3066</v>
      </c>
      <c r="F3554" s="1106"/>
      <c r="G3554" s="1107"/>
      <c r="H3554" s="1108"/>
    </row>
    <row r="3555" spans="1:8" s="1116" customFormat="1" ht="15" x14ac:dyDescent="0.25">
      <c r="A3555" s="1114"/>
      <c r="B3555" s="1113" t="s">
        <v>5894</v>
      </c>
      <c r="C3555" s="1114"/>
      <c r="D3555" s="1113" t="s">
        <v>237</v>
      </c>
      <c r="E3555" s="1113" t="s">
        <v>3066</v>
      </c>
      <c r="F3555" s="1106"/>
      <c r="G3555" s="1107"/>
      <c r="H3555" s="1115"/>
    </row>
    <row r="3556" spans="1:8" s="1116" customFormat="1" ht="15" x14ac:dyDescent="0.25">
      <c r="A3556" s="1114"/>
      <c r="B3556" s="1114"/>
      <c r="C3556" s="1113" t="s">
        <v>2684</v>
      </c>
      <c r="D3556" s="1113" t="s">
        <v>5895</v>
      </c>
      <c r="E3556" s="1113" t="s">
        <v>3066</v>
      </c>
      <c r="F3556" s="1106"/>
      <c r="G3556" s="1107"/>
      <c r="H3556" s="1115"/>
    </row>
    <row r="3557" spans="1:8" s="1116" customFormat="1" ht="15" x14ac:dyDescent="0.25">
      <c r="A3557" s="1114"/>
      <c r="B3557" s="1114"/>
      <c r="C3557" s="1113" t="s">
        <v>4735</v>
      </c>
      <c r="D3557" s="1113" t="s">
        <v>5896</v>
      </c>
      <c r="E3557" s="1113" t="s">
        <v>3066</v>
      </c>
      <c r="F3557" s="1106"/>
      <c r="G3557" s="1107"/>
      <c r="H3557" s="1115"/>
    </row>
    <row r="3559" spans="1:8" s="1116" customFormat="1" ht="15" x14ac:dyDescent="0.25">
      <c r="A3559" s="1113" t="s">
        <v>2686</v>
      </c>
      <c r="B3559" s="1113" t="s">
        <v>2687</v>
      </c>
      <c r="C3559" s="1113" t="s">
        <v>2686</v>
      </c>
      <c r="D3559" s="1113" t="s">
        <v>2688</v>
      </c>
      <c r="E3559" s="1113" t="s">
        <v>2689</v>
      </c>
      <c r="F3559" s="1106"/>
      <c r="G3559" s="1107"/>
      <c r="H3559" s="1115"/>
    </row>
    <row r="3560" spans="1:8" s="1109" customFormat="1" ht="14.25" x14ac:dyDescent="0.2">
      <c r="A3560" s="1112" t="s">
        <v>5897</v>
      </c>
      <c r="B3560" s="1104"/>
      <c r="C3560" s="1104"/>
      <c r="D3560" s="1112" t="s">
        <v>238</v>
      </c>
      <c r="E3560" s="1112" t="s">
        <v>3066</v>
      </c>
      <c r="F3560" s="1106"/>
      <c r="G3560" s="1107"/>
      <c r="H3560" s="1108"/>
    </row>
    <row r="3561" spans="1:8" s="1116" customFormat="1" ht="15" x14ac:dyDescent="0.25">
      <c r="A3561" s="1114"/>
      <c r="B3561" s="1113" t="s">
        <v>5898</v>
      </c>
      <c r="C3561" s="1114"/>
      <c r="D3561" s="1113" t="s">
        <v>5899</v>
      </c>
      <c r="E3561" s="1113" t="s">
        <v>3066</v>
      </c>
      <c r="F3561" s="1106"/>
      <c r="G3561" s="1107"/>
      <c r="H3561" s="1115"/>
    </row>
    <row r="3562" spans="1:8" s="1116" customFormat="1" ht="15" x14ac:dyDescent="0.25">
      <c r="A3562" s="1114"/>
      <c r="B3562" s="1114"/>
      <c r="C3562" s="1113" t="s">
        <v>2721</v>
      </c>
      <c r="D3562" s="1113" t="s">
        <v>5900</v>
      </c>
      <c r="E3562" s="1113" t="s">
        <v>3066</v>
      </c>
      <c r="F3562" s="1106"/>
      <c r="G3562" s="1107"/>
      <c r="H3562" s="1115"/>
    </row>
    <row r="3563" spans="1:8" s="1116" customFormat="1" ht="15" x14ac:dyDescent="0.25">
      <c r="A3563" s="1114"/>
      <c r="B3563" s="1114"/>
      <c r="C3563" s="1113" t="s">
        <v>2712</v>
      </c>
      <c r="D3563" s="1113" t="s">
        <v>5901</v>
      </c>
      <c r="E3563" s="1113" t="s">
        <v>3066</v>
      </c>
      <c r="F3563" s="1106"/>
      <c r="G3563" s="1107"/>
      <c r="H3563" s="1115"/>
    </row>
    <row r="3564" spans="1:8" s="1116" customFormat="1" ht="15" x14ac:dyDescent="0.25">
      <c r="A3564" s="1114"/>
      <c r="B3564" s="1114"/>
      <c r="C3564" s="1113" t="s">
        <v>3176</v>
      </c>
      <c r="D3564" s="1113" t="s">
        <v>5902</v>
      </c>
      <c r="E3564" s="1113" t="s">
        <v>3066</v>
      </c>
      <c r="F3564" s="1106"/>
      <c r="G3564" s="1107"/>
      <c r="H3564" s="1115"/>
    </row>
    <row r="3565" spans="1:8" s="1116" customFormat="1" ht="15" x14ac:dyDescent="0.25">
      <c r="A3565" s="1114"/>
      <c r="B3565" s="1114"/>
      <c r="C3565" s="1113" t="s">
        <v>3234</v>
      </c>
      <c r="D3565" s="1113" t="s">
        <v>5903</v>
      </c>
      <c r="E3565" s="1113" t="s">
        <v>3066</v>
      </c>
      <c r="F3565" s="1106"/>
      <c r="G3565" s="1107"/>
      <c r="H3565" s="1115"/>
    </row>
    <row r="3566" spans="1:8" s="1116" customFormat="1" ht="15" x14ac:dyDescent="0.25">
      <c r="A3566" s="1114"/>
      <c r="B3566" s="1114"/>
      <c r="C3566" s="1113" t="s">
        <v>3178</v>
      </c>
      <c r="D3566" s="1113" t="s">
        <v>5904</v>
      </c>
      <c r="E3566" s="1113" t="s">
        <v>3066</v>
      </c>
      <c r="F3566" s="1106"/>
      <c r="G3566" s="1107"/>
      <c r="H3566" s="1115"/>
    </row>
    <row r="3567" spans="1:8" s="1116" customFormat="1" ht="15" x14ac:dyDescent="0.25">
      <c r="A3567" s="1114"/>
      <c r="B3567" s="1113" t="s">
        <v>5905</v>
      </c>
      <c r="C3567" s="1114"/>
      <c r="D3567" s="1113" t="s">
        <v>5906</v>
      </c>
      <c r="E3567" s="1113" t="s">
        <v>3066</v>
      </c>
      <c r="F3567" s="1106"/>
      <c r="G3567" s="1107"/>
      <c r="H3567" s="1115"/>
    </row>
    <row r="3568" spans="1:8" s="1116" customFormat="1" ht="15" x14ac:dyDescent="0.25">
      <c r="A3568" s="1114"/>
      <c r="B3568" s="1114"/>
      <c r="C3568" s="1113" t="s">
        <v>2684</v>
      </c>
      <c r="D3568" s="1113" t="s">
        <v>5906</v>
      </c>
      <c r="E3568" s="1113" t="s">
        <v>3066</v>
      </c>
      <c r="F3568" s="1106"/>
      <c r="G3568" s="1107"/>
      <c r="H3568" s="1115"/>
    </row>
    <row r="3569" spans="1:8" s="1116" customFormat="1" ht="15" x14ac:dyDescent="0.25">
      <c r="A3569" s="1114"/>
      <c r="B3569" s="1114"/>
      <c r="C3569" s="1113"/>
      <c r="D3569" s="1113"/>
      <c r="E3569" s="1113"/>
      <c r="F3569" s="1106"/>
      <c r="G3569" s="1107"/>
      <c r="H3569" s="1115"/>
    </row>
    <row r="3570" spans="1:8" s="1114" customFormat="1" ht="15" x14ac:dyDescent="0.25">
      <c r="A3570" s="1113" t="s">
        <v>2670</v>
      </c>
      <c r="B3570" s="1113"/>
      <c r="C3570" s="1113"/>
      <c r="D3570" s="1098" t="s">
        <v>2642</v>
      </c>
      <c r="E3570" s="1114">
        <v>63</v>
      </c>
      <c r="F3570" s="1106"/>
      <c r="G3570" s="1107"/>
      <c r="H3570" s="1099"/>
    </row>
    <row r="3571" spans="1:8" s="1114" customFormat="1" ht="15" x14ac:dyDescent="0.25">
      <c r="A3571" s="1113" t="s">
        <v>2671</v>
      </c>
      <c r="B3571" s="1113"/>
      <c r="C3571" s="1113"/>
      <c r="D3571" s="1112" t="s">
        <v>5737</v>
      </c>
      <c r="F3571" s="1106"/>
      <c r="G3571" s="1107"/>
      <c r="H3571" s="1099"/>
    </row>
    <row r="3572" spans="1:8" s="1114" customFormat="1" ht="15" x14ac:dyDescent="0.25">
      <c r="A3572" s="1112" t="s">
        <v>2672</v>
      </c>
      <c r="B3572" s="1112" t="s">
        <v>2673</v>
      </c>
      <c r="C3572" s="1112" t="s">
        <v>2674</v>
      </c>
      <c r="D3572" s="1104"/>
      <c r="F3572" s="1106"/>
      <c r="G3572" s="1107"/>
      <c r="H3572" s="1099"/>
    </row>
    <row r="3573" spans="1:8" s="1114" customFormat="1" ht="15" x14ac:dyDescent="0.25">
      <c r="A3573" s="1113" t="s">
        <v>2675</v>
      </c>
      <c r="B3573" s="1113" t="s">
        <v>2676</v>
      </c>
      <c r="C3573" s="1113" t="s">
        <v>2675</v>
      </c>
      <c r="D3573" s="1113" t="s">
        <v>2649</v>
      </c>
      <c r="E3573" s="1113" t="s">
        <v>2677</v>
      </c>
      <c r="F3573" s="1106"/>
      <c r="G3573" s="1107"/>
      <c r="H3573" s="1099"/>
    </row>
    <row r="3574" spans="1:8" s="1116" customFormat="1" ht="15" x14ac:dyDescent="0.25">
      <c r="A3574" s="1114"/>
      <c r="B3574" s="1113" t="s">
        <v>5907</v>
      </c>
      <c r="C3574" s="1114"/>
      <c r="D3574" s="1113" t="s">
        <v>5908</v>
      </c>
      <c r="E3574" s="1113" t="s">
        <v>3066</v>
      </c>
      <c r="F3574" s="1106"/>
      <c r="G3574" s="1107"/>
      <c r="H3574" s="1115"/>
    </row>
    <row r="3575" spans="1:8" s="1116" customFormat="1" ht="15" x14ac:dyDescent="0.25">
      <c r="A3575" s="1114"/>
      <c r="B3575" s="1114"/>
      <c r="C3575" s="1113" t="s">
        <v>2684</v>
      </c>
      <c r="D3575" s="1113" t="s">
        <v>5909</v>
      </c>
      <c r="E3575" s="1113" t="s">
        <v>3066</v>
      </c>
      <c r="F3575" s="1106"/>
      <c r="G3575" s="1107"/>
      <c r="H3575" s="1115"/>
    </row>
    <row r="3576" spans="1:8" s="1116" customFormat="1" ht="15" x14ac:dyDescent="0.25">
      <c r="A3576" s="1114"/>
      <c r="B3576" s="1113" t="s">
        <v>5910</v>
      </c>
      <c r="C3576" s="1114"/>
      <c r="D3576" s="1113" t="s">
        <v>5911</v>
      </c>
      <c r="E3576" s="1113" t="s">
        <v>3066</v>
      </c>
      <c r="F3576" s="1106"/>
      <c r="G3576" s="1107"/>
      <c r="H3576" s="1115"/>
    </row>
    <row r="3577" spans="1:8" s="1116" customFormat="1" ht="15" x14ac:dyDescent="0.25">
      <c r="A3577" s="1114"/>
      <c r="B3577" s="1114"/>
      <c r="C3577" s="1113" t="s">
        <v>2684</v>
      </c>
      <c r="D3577" s="1113" t="s">
        <v>5912</v>
      </c>
      <c r="E3577" s="1113" t="s">
        <v>3066</v>
      </c>
      <c r="F3577" s="1106"/>
      <c r="G3577" s="1107"/>
      <c r="H3577" s="1115"/>
    </row>
    <row r="3578" spans="1:8" s="1116" customFormat="1" ht="15" x14ac:dyDescent="0.25">
      <c r="A3578" s="1114"/>
      <c r="B3578" s="1114"/>
      <c r="C3578" s="1113" t="s">
        <v>3186</v>
      </c>
      <c r="D3578" s="1113" t="s">
        <v>5913</v>
      </c>
      <c r="E3578" s="1113" t="s">
        <v>3066</v>
      </c>
      <c r="F3578" s="1106"/>
      <c r="G3578" s="1107"/>
      <c r="H3578" s="1115"/>
    </row>
    <row r="3579" spans="1:8" s="1116" customFormat="1" ht="15" x14ac:dyDescent="0.25">
      <c r="A3579" s="1114"/>
      <c r="B3579" s="1114"/>
      <c r="C3579" s="1113" t="s">
        <v>5914</v>
      </c>
      <c r="D3579" s="1113" t="s">
        <v>5915</v>
      </c>
      <c r="E3579" s="1113" t="s">
        <v>3066</v>
      </c>
      <c r="F3579" s="1106"/>
      <c r="G3579" s="1107"/>
      <c r="H3579" s="1115"/>
    </row>
    <row r="3580" spans="1:8" s="1116" customFormat="1" ht="15" x14ac:dyDescent="0.25">
      <c r="A3580" s="1114"/>
      <c r="B3580" s="1114"/>
      <c r="C3580" s="1113" t="s">
        <v>5916</v>
      </c>
      <c r="D3580" s="1113" t="s">
        <v>5917</v>
      </c>
      <c r="E3580" s="1113" t="s">
        <v>3066</v>
      </c>
      <c r="F3580" s="1106"/>
      <c r="G3580" s="1107"/>
      <c r="H3580" s="1115"/>
    </row>
    <row r="3581" spans="1:8" s="1116" customFormat="1" ht="15" x14ac:dyDescent="0.25">
      <c r="A3581" s="1114"/>
      <c r="B3581" s="1114"/>
      <c r="C3581" s="1113" t="s">
        <v>5918</v>
      </c>
      <c r="D3581" s="1113" t="s">
        <v>5919</v>
      </c>
      <c r="E3581" s="1113" t="s">
        <v>3066</v>
      </c>
      <c r="F3581" s="1106"/>
      <c r="G3581" s="1107"/>
      <c r="H3581" s="1115"/>
    </row>
    <row r="3582" spans="1:8" s="1116" customFormat="1" ht="15" x14ac:dyDescent="0.25">
      <c r="A3582" s="1114"/>
      <c r="B3582" s="1114"/>
      <c r="C3582" s="1113" t="s">
        <v>5920</v>
      </c>
      <c r="D3582" s="1113" t="s">
        <v>5921</v>
      </c>
      <c r="E3582" s="1113" t="s">
        <v>3066</v>
      </c>
      <c r="F3582" s="1106"/>
      <c r="G3582" s="1107"/>
      <c r="H3582" s="1115"/>
    </row>
    <row r="3583" spans="1:8" s="1116" customFormat="1" ht="15" x14ac:dyDescent="0.25">
      <c r="A3583" s="1114"/>
      <c r="B3583" s="1114"/>
      <c r="C3583" s="1113" t="s">
        <v>5922</v>
      </c>
      <c r="D3583" s="1113" t="s">
        <v>5923</v>
      </c>
      <c r="E3583" s="1113" t="s">
        <v>3066</v>
      </c>
      <c r="F3583" s="1106"/>
      <c r="G3583" s="1107"/>
      <c r="H3583" s="1115"/>
    </row>
    <row r="3584" spans="1:8" s="1116" customFormat="1" ht="15" x14ac:dyDescent="0.25">
      <c r="A3584" s="1114"/>
      <c r="B3584" s="1114"/>
      <c r="C3584" s="1113" t="s">
        <v>5924</v>
      </c>
      <c r="D3584" s="1113" t="s">
        <v>5925</v>
      </c>
      <c r="E3584" s="1113" t="s">
        <v>3066</v>
      </c>
      <c r="F3584" s="1106"/>
      <c r="G3584" s="1107"/>
      <c r="H3584" s="1115"/>
    </row>
    <row r="3585" spans="1:8" s="1116" customFormat="1" ht="15" x14ac:dyDescent="0.25">
      <c r="A3585" s="1114"/>
      <c r="B3585" s="1114"/>
      <c r="C3585" s="1113" t="s">
        <v>5926</v>
      </c>
      <c r="D3585" s="1113" t="s">
        <v>5927</v>
      </c>
      <c r="E3585" s="1113" t="s">
        <v>3066</v>
      </c>
      <c r="F3585" s="1106"/>
      <c r="G3585" s="1107"/>
      <c r="H3585" s="1115"/>
    </row>
    <row r="3586" spans="1:8" s="1116" customFormat="1" ht="15" x14ac:dyDescent="0.25">
      <c r="A3586" s="1114"/>
      <c r="B3586" s="1114"/>
      <c r="C3586" s="1113" t="s">
        <v>5928</v>
      </c>
      <c r="D3586" s="1113" t="s">
        <v>5929</v>
      </c>
      <c r="E3586" s="1113" t="s">
        <v>3066</v>
      </c>
      <c r="F3586" s="1106"/>
      <c r="G3586" s="1107"/>
      <c r="H3586" s="1115"/>
    </row>
    <row r="3587" spans="1:8" s="1116" customFormat="1" ht="15" x14ac:dyDescent="0.25">
      <c r="A3587" s="1114"/>
      <c r="B3587" s="1114"/>
      <c r="C3587" s="1113" t="s">
        <v>5930</v>
      </c>
      <c r="D3587" s="1113" t="s">
        <v>5931</v>
      </c>
      <c r="E3587" s="1113" t="s">
        <v>3066</v>
      </c>
      <c r="F3587" s="1106"/>
      <c r="G3587" s="1107"/>
      <c r="H3587" s="1115"/>
    </row>
    <row r="3588" spans="1:8" s="1116" customFormat="1" ht="15" x14ac:dyDescent="0.25">
      <c r="A3588" s="1114"/>
      <c r="B3588" s="1114"/>
      <c r="C3588" s="1113" t="s">
        <v>5932</v>
      </c>
      <c r="D3588" s="1113" t="s">
        <v>5933</v>
      </c>
      <c r="E3588" s="1113" t="s">
        <v>3066</v>
      </c>
      <c r="F3588" s="1106"/>
      <c r="G3588" s="1107"/>
      <c r="H3588" s="1115"/>
    </row>
    <row r="3589" spans="1:8" s="1116" customFormat="1" ht="15" x14ac:dyDescent="0.25">
      <c r="A3589" s="1114"/>
      <c r="B3589" s="1114"/>
      <c r="C3589" s="1113" t="s">
        <v>5934</v>
      </c>
      <c r="D3589" s="1113" t="s">
        <v>5935</v>
      </c>
      <c r="E3589" s="1113" t="s">
        <v>3066</v>
      </c>
      <c r="F3589" s="1106"/>
      <c r="G3589" s="1107"/>
      <c r="H3589" s="1115"/>
    </row>
    <row r="3590" spans="1:8" s="1116" customFormat="1" ht="15" x14ac:dyDescent="0.25">
      <c r="A3590" s="1114"/>
      <c r="B3590" s="1114"/>
      <c r="C3590" s="1113" t="s">
        <v>5936</v>
      </c>
      <c r="D3590" s="1113" t="s">
        <v>5937</v>
      </c>
      <c r="E3590" s="1113" t="s">
        <v>3066</v>
      </c>
      <c r="F3590" s="1106"/>
      <c r="G3590" s="1107"/>
      <c r="H3590" s="1115"/>
    </row>
    <row r="3591" spans="1:8" s="1116" customFormat="1" ht="15" x14ac:dyDescent="0.25">
      <c r="A3591" s="1114"/>
      <c r="B3591" s="1114"/>
      <c r="C3591" s="1113" t="s">
        <v>5938</v>
      </c>
      <c r="D3591" s="1113" t="s">
        <v>5939</v>
      </c>
      <c r="E3591" s="1113" t="s">
        <v>3066</v>
      </c>
      <c r="F3591" s="1106"/>
      <c r="G3591" s="1107"/>
      <c r="H3591" s="1115"/>
    </row>
    <row r="3592" spans="1:8" s="1116" customFormat="1" ht="15" x14ac:dyDescent="0.25">
      <c r="A3592" s="1114"/>
      <c r="B3592" s="1113" t="s">
        <v>5940</v>
      </c>
      <c r="C3592" s="1114"/>
      <c r="D3592" s="1113" t="s">
        <v>5941</v>
      </c>
      <c r="E3592" s="1113" t="s">
        <v>3066</v>
      </c>
      <c r="F3592" s="1106"/>
      <c r="G3592" s="1107"/>
      <c r="H3592" s="1115"/>
    </row>
    <row r="3593" spans="1:8" s="1116" customFormat="1" ht="15" x14ac:dyDescent="0.25">
      <c r="A3593" s="1114"/>
      <c r="B3593" s="1114"/>
      <c r="C3593" s="1113" t="s">
        <v>2684</v>
      </c>
      <c r="D3593" s="1113" t="s">
        <v>5942</v>
      </c>
      <c r="E3593" s="1113" t="s">
        <v>3066</v>
      </c>
      <c r="F3593" s="1106"/>
      <c r="G3593" s="1107"/>
      <c r="H3593" s="1115"/>
    </row>
    <row r="3594" spans="1:8" s="1116" customFormat="1" ht="15" x14ac:dyDescent="0.25">
      <c r="A3594" s="1114"/>
      <c r="B3594" s="1113" t="s">
        <v>5943</v>
      </c>
      <c r="C3594" s="1114"/>
      <c r="D3594" s="1113" t="s">
        <v>5944</v>
      </c>
      <c r="E3594" s="1113" t="s">
        <v>3066</v>
      </c>
      <c r="F3594" s="1106"/>
      <c r="G3594" s="1107"/>
      <c r="H3594" s="1115"/>
    </row>
    <row r="3595" spans="1:8" s="1116" customFormat="1" ht="15" x14ac:dyDescent="0.25">
      <c r="A3595" s="1114"/>
      <c r="B3595" s="1113"/>
      <c r="C3595" s="1113" t="s">
        <v>3178</v>
      </c>
      <c r="D3595" s="1113" t="s">
        <v>5945</v>
      </c>
      <c r="E3595" s="1113" t="s">
        <v>3066</v>
      </c>
      <c r="F3595" s="1106"/>
      <c r="G3595" s="1107"/>
      <c r="H3595" s="1115"/>
    </row>
    <row r="3596" spans="1:8" s="1116" customFormat="1" ht="15" x14ac:dyDescent="0.25">
      <c r="A3596" s="1114"/>
      <c r="B3596" s="1114"/>
      <c r="C3596" s="1113" t="s">
        <v>2831</v>
      </c>
      <c r="D3596" s="1113" t="s">
        <v>5946</v>
      </c>
      <c r="E3596" s="1113" t="s">
        <v>3066</v>
      </c>
      <c r="F3596" s="1106"/>
      <c r="G3596" s="1107"/>
      <c r="H3596" s="1115"/>
    </row>
    <row r="3597" spans="1:8" s="1116" customFormat="1" ht="15" x14ac:dyDescent="0.25">
      <c r="A3597" s="1114"/>
      <c r="B3597" s="1114"/>
      <c r="C3597" s="1113" t="s">
        <v>5947</v>
      </c>
      <c r="D3597" s="1113" t="s">
        <v>5948</v>
      </c>
      <c r="E3597" s="1113" t="s">
        <v>3066</v>
      </c>
      <c r="F3597" s="1106"/>
      <c r="G3597" s="1107"/>
      <c r="H3597" s="1115"/>
    </row>
    <row r="3598" spans="1:8" s="1116" customFormat="1" ht="15" x14ac:dyDescent="0.25">
      <c r="A3598" s="1114"/>
      <c r="B3598" s="1114"/>
      <c r="C3598" s="1113" t="s">
        <v>5949</v>
      </c>
      <c r="D3598" s="1113" t="s">
        <v>5950</v>
      </c>
      <c r="E3598" s="1113" t="s">
        <v>3066</v>
      </c>
      <c r="F3598" s="1106"/>
      <c r="G3598" s="1107"/>
      <c r="H3598" s="1115"/>
    </row>
    <row r="3599" spans="1:8" s="1116" customFormat="1" ht="15" x14ac:dyDescent="0.25">
      <c r="A3599" s="1114"/>
      <c r="B3599" s="1114"/>
      <c r="C3599" s="1113" t="s">
        <v>5786</v>
      </c>
      <c r="D3599" s="1113" t="s">
        <v>5951</v>
      </c>
      <c r="E3599" s="1113" t="s">
        <v>3066</v>
      </c>
      <c r="F3599" s="1106"/>
      <c r="G3599" s="1107"/>
      <c r="H3599" s="1115"/>
    </row>
    <row r="3600" spans="1:8" s="1116" customFormat="1" ht="15" x14ac:dyDescent="0.25">
      <c r="A3600" s="1114"/>
      <c r="B3600" s="1114"/>
      <c r="C3600" s="1113"/>
      <c r="D3600" s="1113"/>
      <c r="E3600" s="1113"/>
      <c r="F3600" s="1106"/>
      <c r="G3600" s="1107"/>
      <c r="H3600" s="1115"/>
    </row>
    <row r="3601" spans="1:8" s="1116" customFormat="1" ht="15" x14ac:dyDescent="0.25">
      <c r="A3601" s="1113" t="s">
        <v>2686</v>
      </c>
      <c r="B3601" s="1113" t="s">
        <v>2687</v>
      </c>
      <c r="C3601" s="1113" t="s">
        <v>2686</v>
      </c>
      <c r="D3601" s="1113" t="s">
        <v>2688</v>
      </c>
      <c r="E3601" s="1113" t="s">
        <v>2689</v>
      </c>
      <c r="F3601" s="1106"/>
      <c r="G3601" s="1107"/>
      <c r="H3601" s="1115"/>
    </row>
    <row r="3602" spans="1:8" s="1109" customFormat="1" ht="14.25" x14ac:dyDescent="0.2">
      <c r="A3602" s="1112" t="s">
        <v>5952</v>
      </c>
      <c r="B3602" s="1104"/>
      <c r="C3602" s="1104"/>
      <c r="D3602" s="1112" t="s">
        <v>239</v>
      </c>
      <c r="E3602" s="1112" t="s">
        <v>3066</v>
      </c>
      <c r="F3602" s="1106"/>
      <c r="G3602" s="1107"/>
      <c r="H3602" s="1108"/>
    </row>
    <row r="3603" spans="1:8" s="1109" customFormat="1" ht="15" x14ac:dyDescent="0.25">
      <c r="A3603" s="1112"/>
      <c r="B3603" s="1114" t="s">
        <v>5953</v>
      </c>
      <c r="C3603" s="1114"/>
      <c r="D3603" s="1113" t="s">
        <v>5954</v>
      </c>
      <c r="E3603" s="1113" t="s">
        <v>3066</v>
      </c>
      <c r="F3603" s="1106"/>
      <c r="G3603" s="1107"/>
      <c r="H3603" s="1108"/>
    </row>
    <row r="3604" spans="1:8" s="1109" customFormat="1" ht="15" x14ac:dyDescent="0.25">
      <c r="A3604" s="1112"/>
      <c r="B3604" s="1114"/>
      <c r="C3604" s="1113" t="s">
        <v>2684</v>
      </c>
      <c r="D3604" s="1113" t="s">
        <v>5955</v>
      </c>
      <c r="E3604" s="1113" t="s">
        <v>3066</v>
      </c>
      <c r="F3604" s="1106"/>
      <c r="G3604" s="1107"/>
      <c r="H3604" s="1108"/>
    </row>
    <row r="3605" spans="1:8" s="1109" customFormat="1" ht="15" x14ac:dyDescent="0.25">
      <c r="A3605" s="1112"/>
      <c r="B3605" s="1114" t="s">
        <v>5956</v>
      </c>
      <c r="C3605" s="1104"/>
      <c r="D3605" s="1113" t="s">
        <v>5957</v>
      </c>
      <c r="E3605" s="1113" t="s">
        <v>3066</v>
      </c>
      <c r="F3605" s="1106"/>
      <c r="G3605" s="1107"/>
      <c r="H3605" s="1108"/>
    </row>
    <row r="3606" spans="1:8" s="1109" customFormat="1" ht="15" x14ac:dyDescent="0.25">
      <c r="A3606" s="1112"/>
      <c r="B3606" s="1104"/>
      <c r="C3606" s="1113" t="s">
        <v>2684</v>
      </c>
      <c r="D3606" s="1113" t="s">
        <v>5958</v>
      </c>
      <c r="E3606" s="1113" t="s">
        <v>3066</v>
      </c>
      <c r="F3606" s="1106"/>
      <c r="G3606" s="1107"/>
      <c r="H3606" s="1108"/>
    </row>
    <row r="3607" spans="1:8" s="1116" customFormat="1" ht="15" x14ac:dyDescent="0.25">
      <c r="A3607" s="1114"/>
      <c r="B3607" s="1113" t="s">
        <v>5959</v>
      </c>
      <c r="C3607" s="1114"/>
      <c r="D3607" s="1113" t="s">
        <v>5960</v>
      </c>
      <c r="E3607" s="1113" t="s">
        <v>3066</v>
      </c>
      <c r="F3607" s="1106"/>
      <c r="G3607" s="1107"/>
      <c r="H3607" s="1115"/>
    </row>
    <row r="3608" spans="1:8" s="1116" customFormat="1" ht="15" x14ac:dyDescent="0.25">
      <c r="A3608" s="1114"/>
      <c r="B3608" s="1114"/>
      <c r="C3608" s="1113" t="s">
        <v>2684</v>
      </c>
      <c r="D3608" s="1113" t="s">
        <v>5961</v>
      </c>
      <c r="E3608" s="1113" t="s">
        <v>3066</v>
      </c>
      <c r="F3608" s="1106"/>
      <c r="G3608" s="1107"/>
      <c r="H3608" s="1115"/>
    </row>
    <row r="3609" spans="1:8" s="1116" customFormat="1" ht="15" x14ac:dyDescent="0.25">
      <c r="A3609" s="1114"/>
      <c r="B3609" s="1113" t="s">
        <v>5962</v>
      </c>
      <c r="C3609" s="1114"/>
      <c r="D3609" s="1113" t="s">
        <v>5963</v>
      </c>
      <c r="E3609" s="1113" t="s">
        <v>3066</v>
      </c>
      <c r="F3609" s="1106"/>
      <c r="G3609" s="1107"/>
      <c r="H3609" s="1115"/>
    </row>
    <row r="3610" spans="1:8" s="1116" customFormat="1" ht="15" x14ac:dyDescent="0.25">
      <c r="A3610" s="1114"/>
      <c r="B3610" s="1114"/>
      <c r="C3610" s="1113" t="s">
        <v>2684</v>
      </c>
      <c r="D3610" s="1113" t="s">
        <v>5964</v>
      </c>
      <c r="E3610" s="1113" t="s">
        <v>3066</v>
      </c>
      <c r="F3610" s="1106"/>
      <c r="G3610" s="1107"/>
      <c r="H3610" s="1115"/>
    </row>
    <row r="3611" spans="1:8" s="1116" customFormat="1" ht="15" x14ac:dyDescent="0.25">
      <c r="A3611" s="1114"/>
      <c r="B3611" s="1113" t="s">
        <v>5965</v>
      </c>
      <c r="C3611" s="1114"/>
      <c r="D3611" s="1113" t="s">
        <v>239</v>
      </c>
      <c r="E3611" s="1113" t="s">
        <v>3066</v>
      </c>
      <c r="F3611" s="1106"/>
      <c r="G3611" s="1107"/>
      <c r="H3611" s="1115"/>
    </row>
    <row r="3612" spans="1:8" s="1116" customFormat="1" ht="15" x14ac:dyDescent="0.25">
      <c r="A3612" s="1114"/>
      <c r="B3612" s="1114"/>
      <c r="C3612" s="1113" t="s">
        <v>2684</v>
      </c>
      <c r="D3612" s="1113" t="s">
        <v>3722</v>
      </c>
      <c r="E3612" s="1113" t="s">
        <v>3066</v>
      </c>
      <c r="F3612" s="1106"/>
      <c r="G3612" s="1107"/>
      <c r="H3612" s="1115"/>
    </row>
    <row r="3613" spans="1:8" s="1116" customFormat="1" ht="15" x14ac:dyDescent="0.25">
      <c r="A3613" s="1114"/>
      <c r="B3613" s="1114"/>
      <c r="C3613" s="1113" t="s">
        <v>3980</v>
      </c>
      <c r="D3613" s="1113" t="s">
        <v>5966</v>
      </c>
      <c r="E3613" s="1113" t="s">
        <v>3066</v>
      </c>
      <c r="F3613" s="1106"/>
      <c r="G3613" s="1107"/>
      <c r="H3613" s="1115"/>
    </row>
    <row r="3614" spans="1:8" s="1116" customFormat="1" ht="15" x14ac:dyDescent="0.25">
      <c r="A3614" s="1114"/>
      <c r="B3614" s="1114"/>
      <c r="C3614" s="1113" t="s">
        <v>3733</v>
      </c>
      <c r="D3614" s="1113" t="s">
        <v>5967</v>
      </c>
      <c r="E3614" s="1113" t="s">
        <v>3066</v>
      </c>
      <c r="F3614" s="1106"/>
      <c r="G3614" s="1107"/>
      <c r="H3614" s="1115"/>
    </row>
    <row r="3615" spans="1:8" s="1116" customFormat="1" ht="15" x14ac:dyDescent="0.25">
      <c r="A3615" s="1114"/>
      <c r="B3615" s="1114"/>
      <c r="C3615" s="1113" t="s">
        <v>2903</v>
      </c>
      <c r="D3615" s="1113" t="s">
        <v>5968</v>
      </c>
      <c r="E3615" s="1113" t="s">
        <v>3066</v>
      </c>
      <c r="F3615" s="1106"/>
      <c r="G3615" s="1107"/>
      <c r="H3615" s="1115"/>
    </row>
    <row r="3616" spans="1:8" s="1116" customFormat="1" ht="15" x14ac:dyDescent="0.25">
      <c r="A3616" s="1114"/>
      <c r="B3616" s="1114"/>
      <c r="C3616" s="1113" t="s">
        <v>2905</v>
      </c>
      <c r="D3616" s="1113" t="s">
        <v>5969</v>
      </c>
      <c r="E3616" s="1113" t="s">
        <v>3066</v>
      </c>
      <c r="F3616" s="1106"/>
      <c r="G3616" s="1107"/>
      <c r="H3616" s="1115"/>
    </row>
    <row r="3617" spans="1:8" s="1116" customFormat="1" ht="15" x14ac:dyDescent="0.25">
      <c r="A3617" s="1114"/>
      <c r="B3617" s="1114"/>
      <c r="C3617" s="1113" t="s">
        <v>2907</v>
      </c>
      <c r="D3617" s="1113" t="s">
        <v>5970</v>
      </c>
      <c r="E3617" s="1113" t="s">
        <v>3066</v>
      </c>
      <c r="F3617" s="1106"/>
      <c r="G3617" s="1107"/>
      <c r="H3617" s="1115"/>
    </row>
    <row r="3618" spans="1:8" s="1116" customFormat="1" ht="15" x14ac:dyDescent="0.25">
      <c r="A3618" s="1114"/>
      <c r="B3618" s="1114"/>
      <c r="C3618" s="1113" t="s">
        <v>2680</v>
      </c>
      <c r="D3618" s="1113" t="s">
        <v>5971</v>
      </c>
      <c r="E3618" s="1113" t="s">
        <v>3066</v>
      </c>
      <c r="F3618" s="1106"/>
      <c r="G3618" s="1107"/>
      <c r="H3618" s="1115"/>
    </row>
    <row r="3619" spans="1:8" s="1116" customFormat="1" ht="15" x14ac:dyDescent="0.25">
      <c r="A3619" s="1114"/>
      <c r="B3619" s="1114"/>
      <c r="C3619" s="1113" t="s">
        <v>2690</v>
      </c>
      <c r="D3619" s="1113" t="s">
        <v>5972</v>
      </c>
      <c r="E3619" s="1113" t="s">
        <v>3066</v>
      </c>
      <c r="F3619" s="1106"/>
      <c r="G3619" s="1107"/>
      <c r="H3619" s="1115"/>
    </row>
    <row r="3620" spans="1:8" s="1116" customFormat="1" ht="15" x14ac:dyDescent="0.25">
      <c r="A3620" s="1114"/>
      <c r="B3620" s="1114"/>
      <c r="C3620" s="1113" t="s">
        <v>2698</v>
      </c>
      <c r="D3620" s="1113" t="s">
        <v>5973</v>
      </c>
      <c r="E3620" s="1113" t="s">
        <v>3066</v>
      </c>
      <c r="F3620" s="1106"/>
      <c r="G3620" s="1107"/>
      <c r="H3620" s="1115"/>
    </row>
    <row r="3621" spans="1:8" s="1116" customFormat="1" ht="15" x14ac:dyDescent="0.25">
      <c r="A3621" s="1114"/>
      <c r="B3621" s="1114"/>
      <c r="C3621" s="1113" t="s">
        <v>2927</v>
      </c>
      <c r="D3621" s="1113" t="s">
        <v>5974</v>
      </c>
      <c r="E3621" s="1113" t="s">
        <v>3066</v>
      </c>
      <c r="F3621" s="1106"/>
      <c r="G3621" s="1107"/>
      <c r="H3621" s="1115"/>
    </row>
    <row r="3622" spans="1:8" s="1116" customFormat="1" ht="15" x14ac:dyDescent="0.25">
      <c r="A3622" s="1114"/>
      <c r="B3622" s="1114"/>
      <c r="C3622" s="1113" t="s">
        <v>3198</v>
      </c>
      <c r="D3622" s="1113" t="s">
        <v>5975</v>
      </c>
      <c r="E3622" s="1113" t="s">
        <v>3066</v>
      </c>
      <c r="F3622" s="1106"/>
      <c r="G3622" s="1107"/>
      <c r="H3622" s="1115"/>
    </row>
    <row r="3623" spans="1:8" s="1116" customFormat="1" ht="15" x14ac:dyDescent="0.25">
      <c r="A3623" s="1114"/>
      <c r="B3623" s="1114"/>
      <c r="C3623" s="1113" t="s">
        <v>5839</v>
      </c>
      <c r="D3623" s="1113" t="s">
        <v>5976</v>
      </c>
      <c r="E3623" s="1113" t="s">
        <v>3066</v>
      </c>
      <c r="F3623" s="1106"/>
      <c r="G3623" s="1107"/>
      <c r="H3623" s="1115"/>
    </row>
    <row r="3624" spans="1:8" s="1116" customFormat="1" ht="15" x14ac:dyDescent="0.25">
      <c r="A3624" s="1114"/>
      <c r="B3624" s="1114"/>
      <c r="C3624" s="1113" t="s">
        <v>5841</v>
      </c>
      <c r="D3624" s="1113" t="s">
        <v>5977</v>
      </c>
      <c r="E3624" s="1113" t="s">
        <v>3066</v>
      </c>
      <c r="F3624" s="1106"/>
      <c r="G3624" s="1107"/>
      <c r="H3624" s="1115"/>
    </row>
    <row r="3625" spans="1:8" s="1116" customFormat="1" ht="15" x14ac:dyDescent="0.25">
      <c r="A3625" s="1114"/>
      <c r="B3625" s="1114"/>
      <c r="C3625" s="1113" t="s">
        <v>5978</v>
      </c>
      <c r="D3625" s="1113" t="s">
        <v>5979</v>
      </c>
      <c r="E3625" s="1113" t="s">
        <v>3066</v>
      </c>
      <c r="F3625" s="1106"/>
      <c r="G3625" s="1107"/>
      <c r="H3625" s="1115"/>
    </row>
    <row r="3626" spans="1:8" s="1116" customFormat="1" ht="15" x14ac:dyDescent="0.25">
      <c r="A3626" s="1114"/>
      <c r="B3626" s="1114"/>
      <c r="C3626" s="1113" t="s">
        <v>5947</v>
      </c>
      <c r="D3626" s="1113" t="s">
        <v>5980</v>
      </c>
      <c r="E3626" s="1113" t="s">
        <v>3066</v>
      </c>
      <c r="F3626" s="1106"/>
      <c r="G3626" s="1107"/>
      <c r="H3626" s="1115"/>
    </row>
    <row r="3627" spans="1:8" s="1116" customFormat="1" ht="15" x14ac:dyDescent="0.25">
      <c r="A3627" s="1114"/>
      <c r="B3627" s="1114"/>
      <c r="C3627" s="1113" t="s">
        <v>3252</v>
      </c>
      <c r="D3627" s="1113" t="s">
        <v>5981</v>
      </c>
      <c r="E3627" s="1113" t="s">
        <v>3066</v>
      </c>
      <c r="F3627" s="1106"/>
      <c r="G3627" s="1107"/>
      <c r="H3627" s="1115"/>
    </row>
    <row r="3628" spans="1:8" s="1116" customFormat="1" ht="15" x14ac:dyDescent="0.25">
      <c r="A3628" s="1114"/>
      <c r="B3628" s="1114"/>
      <c r="C3628" s="1113" t="s">
        <v>3885</v>
      </c>
      <c r="D3628" s="1113" t="s">
        <v>5982</v>
      </c>
      <c r="E3628" s="1113" t="s">
        <v>3066</v>
      </c>
      <c r="F3628" s="1106"/>
      <c r="G3628" s="1107"/>
      <c r="H3628" s="1115"/>
    </row>
    <row r="3629" spans="1:8" s="1116" customFormat="1" ht="15" x14ac:dyDescent="0.25">
      <c r="A3629" s="1114"/>
      <c r="B3629" s="1114" t="s">
        <v>5983</v>
      </c>
      <c r="C3629" s="1113"/>
      <c r="D3629" s="1113" t="s">
        <v>5093</v>
      </c>
      <c r="E3629" s="1113" t="s">
        <v>3066</v>
      </c>
      <c r="F3629" s="1106"/>
      <c r="G3629" s="1107"/>
      <c r="H3629" s="1115"/>
    </row>
    <row r="3630" spans="1:8" s="1116" customFormat="1" ht="15" x14ac:dyDescent="0.25">
      <c r="A3630" s="1114"/>
      <c r="B3630" s="1114"/>
      <c r="C3630" s="1113" t="s">
        <v>2721</v>
      </c>
      <c r="D3630" s="1113" t="s">
        <v>5984</v>
      </c>
      <c r="E3630" s="1113" t="s">
        <v>3066</v>
      </c>
      <c r="F3630" s="1106"/>
      <c r="G3630" s="1107"/>
      <c r="H3630" s="1115"/>
    </row>
    <row r="3631" spans="1:8" s="1116" customFormat="1" ht="15" x14ac:dyDescent="0.25">
      <c r="A3631" s="1114"/>
      <c r="B3631" s="1114"/>
      <c r="C3631" s="1113" t="s">
        <v>2712</v>
      </c>
      <c r="D3631" s="1113" t="s">
        <v>5985</v>
      </c>
      <c r="E3631" s="1113" t="s">
        <v>3066</v>
      </c>
      <c r="F3631" s="1106"/>
      <c r="G3631" s="1107"/>
      <c r="H3631" s="1115"/>
    </row>
    <row r="3632" spans="1:8" s="1116" customFormat="1" ht="15" x14ac:dyDescent="0.25">
      <c r="A3632" s="1114"/>
      <c r="B3632" s="1114"/>
      <c r="C3632" s="1113" t="s">
        <v>3176</v>
      </c>
      <c r="D3632" s="1113" t="s">
        <v>5986</v>
      </c>
      <c r="E3632" s="1113" t="s">
        <v>3066</v>
      </c>
      <c r="F3632" s="1106"/>
      <c r="G3632" s="1107"/>
      <c r="H3632" s="1115"/>
    </row>
    <row r="3633" spans="1:8" s="1116" customFormat="1" ht="15" x14ac:dyDescent="0.25">
      <c r="A3633" s="1114"/>
      <c r="B3633" s="1114"/>
      <c r="C3633" s="1113" t="s">
        <v>3234</v>
      </c>
      <c r="D3633" s="1113" t="s">
        <v>5987</v>
      </c>
      <c r="E3633" s="1113" t="s">
        <v>3066</v>
      </c>
      <c r="F3633" s="1106"/>
      <c r="G3633" s="1107"/>
      <c r="H3633" s="1115"/>
    </row>
    <row r="3634" spans="1:8" s="1116" customFormat="1" ht="15" x14ac:dyDescent="0.25">
      <c r="A3634" s="1114"/>
      <c r="B3634" s="1114"/>
      <c r="C3634" s="1113"/>
      <c r="D3634" s="1113"/>
      <c r="E3634" s="1113"/>
      <c r="F3634" s="1106"/>
      <c r="G3634" s="1107"/>
      <c r="H3634" s="1115"/>
    </row>
    <row r="3635" spans="1:8" s="1116" customFormat="1" ht="15" x14ac:dyDescent="0.25">
      <c r="A3635" s="1114"/>
      <c r="B3635" s="1114"/>
      <c r="C3635" s="1113"/>
      <c r="D3635" s="1113"/>
      <c r="E3635" s="1113"/>
      <c r="F3635" s="1106"/>
      <c r="G3635" s="1107"/>
      <c r="H3635" s="1115"/>
    </row>
    <row r="3636" spans="1:8" s="1114" customFormat="1" ht="15" x14ac:dyDescent="0.25">
      <c r="A3636" s="1113" t="s">
        <v>2670</v>
      </c>
      <c r="B3636" s="1113"/>
      <c r="C3636" s="1113"/>
      <c r="D3636" s="1098" t="s">
        <v>2642</v>
      </c>
      <c r="E3636" s="1114">
        <v>64</v>
      </c>
      <c r="F3636" s="1106"/>
      <c r="G3636" s="1107"/>
      <c r="H3636" s="1099"/>
    </row>
    <row r="3637" spans="1:8" s="1114" customFormat="1" ht="15" x14ac:dyDescent="0.25">
      <c r="A3637" s="1113" t="s">
        <v>2671</v>
      </c>
      <c r="B3637" s="1113"/>
      <c r="C3637" s="1113"/>
      <c r="D3637" s="1112" t="s">
        <v>5737</v>
      </c>
      <c r="F3637" s="1106"/>
      <c r="G3637" s="1107"/>
      <c r="H3637" s="1099"/>
    </row>
    <row r="3638" spans="1:8" s="1114" customFormat="1" ht="15" x14ac:dyDescent="0.25">
      <c r="A3638" s="1112" t="s">
        <v>2672</v>
      </c>
      <c r="B3638" s="1112" t="s">
        <v>2673</v>
      </c>
      <c r="C3638" s="1112" t="s">
        <v>2674</v>
      </c>
      <c r="D3638" s="1104"/>
      <c r="F3638" s="1106"/>
      <c r="G3638" s="1107"/>
      <c r="H3638" s="1099"/>
    </row>
    <row r="3639" spans="1:8" s="1114" customFormat="1" ht="15" x14ac:dyDescent="0.25">
      <c r="A3639" s="1113" t="s">
        <v>2675</v>
      </c>
      <c r="B3639" s="1113" t="s">
        <v>2676</v>
      </c>
      <c r="C3639" s="1113" t="s">
        <v>2675</v>
      </c>
      <c r="D3639" s="1113" t="s">
        <v>2649</v>
      </c>
      <c r="E3639" s="1113" t="s">
        <v>2677</v>
      </c>
      <c r="F3639" s="1106"/>
      <c r="G3639" s="1107"/>
      <c r="H3639" s="1099"/>
    </row>
    <row r="3640" spans="1:8" s="1116" customFormat="1" ht="15" x14ac:dyDescent="0.25">
      <c r="A3640" s="1114"/>
      <c r="B3640" s="1114" t="s">
        <v>5988</v>
      </c>
      <c r="C3640" s="1113"/>
      <c r="D3640" s="1113" t="s">
        <v>5989</v>
      </c>
      <c r="E3640" s="1113" t="s">
        <v>3066</v>
      </c>
      <c r="F3640" s="1106"/>
      <c r="G3640" s="1107"/>
      <c r="H3640" s="1115"/>
    </row>
    <row r="3641" spans="1:8" s="1116" customFormat="1" ht="15" x14ac:dyDescent="0.25">
      <c r="A3641" s="1114"/>
      <c r="B3641" s="1114"/>
      <c r="C3641" s="1113" t="s">
        <v>3882</v>
      </c>
      <c r="D3641" s="1113" t="s">
        <v>5990</v>
      </c>
      <c r="E3641" s="1113" t="s">
        <v>3066</v>
      </c>
      <c r="F3641" s="1106"/>
      <c r="G3641" s="1107"/>
      <c r="H3641" s="1115"/>
    </row>
    <row r="3642" spans="1:8" s="1116" customFormat="1" ht="15" x14ac:dyDescent="0.25">
      <c r="A3642" s="1114"/>
      <c r="B3642" s="1114"/>
      <c r="C3642" s="1113" t="s">
        <v>5799</v>
      </c>
      <c r="D3642" s="1113" t="s">
        <v>5991</v>
      </c>
      <c r="E3642" s="1113" t="s">
        <v>3066</v>
      </c>
      <c r="F3642" s="1106"/>
      <c r="G3642" s="1107"/>
      <c r="H3642" s="1115"/>
    </row>
    <row r="3643" spans="1:8" s="1116" customFormat="1" ht="15" x14ac:dyDescent="0.25">
      <c r="A3643" s="1114"/>
      <c r="B3643" s="1113" t="s">
        <v>5992</v>
      </c>
      <c r="C3643" s="1114"/>
      <c r="D3643" s="1113" t="s">
        <v>5993</v>
      </c>
      <c r="E3643" s="1113" t="s">
        <v>3066</v>
      </c>
      <c r="F3643" s="1106"/>
      <c r="G3643" s="1107"/>
      <c r="H3643" s="1115"/>
    </row>
    <row r="3644" spans="1:8" s="1116" customFormat="1" ht="15" x14ac:dyDescent="0.25">
      <c r="A3644" s="1114"/>
      <c r="B3644" s="1114"/>
      <c r="C3644" s="1113" t="s">
        <v>4512</v>
      </c>
      <c r="D3644" s="1113" t="s">
        <v>5994</v>
      </c>
      <c r="E3644" s="1113" t="s">
        <v>3066</v>
      </c>
      <c r="F3644" s="1106"/>
      <c r="G3644" s="1107"/>
      <c r="H3644" s="1115"/>
    </row>
    <row r="3645" spans="1:8" s="1116" customFormat="1" ht="15" x14ac:dyDescent="0.25">
      <c r="A3645" s="1114"/>
      <c r="B3645" s="1114"/>
      <c r="C3645" s="1113" t="s">
        <v>4962</v>
      </c>
      <c r="D3645" s="1113" t="s">
        <v>5995</v>
      </c>
      <c r="E3645" s="1113" t="s">
        <v>3066</v>
      </c>
      <c r="F3645" s="1106"/>
      <c r="G3645" s="1107"/>
      <c r="H3645" s="1115"/>
    </row>
    <row r="3646" spans="1:8" s="1116" customFormat="1" ht="15" x14ac:dyDescent="0.25">
      <c r="A3646" s="1114"/>
      <c r="B3646" s="1114"/>
      <c r="C3646" s="1113" t="s">
        <v>4537</v>
      </c>
      <c r="D3646" s="1113" t="s">
        <v>5996</v>
      </c>
      <c r="E3646" s="1113" t="s">
        <v>3066</v>
      </c>
      <c r="F3646" s="1106"/>
      <c r="G3646" s="1107"/>
      <c r="H3646" s="1115"/>
    </row>
    <row r="3647" spans="1:8" s="1116" customFormat="1" ht="15" x14ac:dyDescent="0.25">
      <c r="A3647" s="1114"/>
      <c r="B3647" s="1114"/>
      <c r="C3647" s="1113" t="s">
        <v>3875</v>
      </c>
      <c r="D3647" s="1113" t="s">
        <v>5997</v>
      </c>
      <c r="E3647" s="1113" t="s">
        <v>3066</v>
      </c>
      <c r="F3647" s="1106"/>
      <c r="G3647" s="1107"/>
      <c r="H3647" s="1115"/>
    </row>
    <row r="3648" spans="1:8" s="1116" customFormat="1" ht="15" x14ac:dyDescent="0.25">
      <c r="A3648" s="1114"/>
      <c r="B3648" s="1114"/>
      <c r="C3648" s="1113" t="s">
        <v>2924</v>
      </c>
      <c r="D3648" s="1113" t="s">
        <v>5998</v>
      </c>
      <c r="E3648" s="1113" t="s">
        <v>3066</v>
      </c>
      <c r="F3648" s="1106"/>
      <c r="G3648" s="1107"/>
      <c r="H3648" s="1115"/>
    </row>
    <row r="3649" spans="1:8" s="1116" customFormat="1" ht="15" x14ac:dyDescent="0.25">
      <c r="A3649" s="1114"/>
      <c r="B3649" s="1114"/>
      <c r="C3649" s="1113" t="s">
        <v>2989</v>
      </c>
      <c r="D3649" s="1113" t="s">
        <v>5999</v>
      </c>
      <c r="E3649" s="1113" t="s">
        <v>3066</v>
      </c>
      <c r="F3649" s="1106"/>
      <c r="G3649" s="1107"/>
      <c r="H3649" s="1115"/>
    </row>
    <row r="3650" spans="1:8" s="1116" customFormat="1" ht="15" x14ac:dyDescent="0.25">
      <c r="A3650" s="1114"/>
      <c r="B3650" s="1114"/>
      <c r="C3650" s="1113" t="s">
        <v>5797</v>
      </c>
      <c r="D3650" s="1113" t="s">
        <v>6000</v>
      </c>
      <c r="E3650" s="1113" t="s">
        <v>3066</v>
      </c>
      <c r="F3650" s="1106"/>
      <c r="G3650" s="1107"/>
      <c r="H3650" s="1115"/>
    </row>
    <row r="3651" spans="1:8" s="1116" customFormat="1" ht="15" x14ac:dyDescent="0.25">
      <c r="A3651" s="1114"/>
      <c r="B3651" s="1114"/>
      <c r="C3651" s="1113" t="s">
        <v>6001</v>
      </c>
      <c r="D3651" s="1113" t="s">
        <v>6002</v>
      </c>
      <c r="E3651" s="1113" t="s">
        <v>3066</v>
      </c>
      <c r="F3651" s="1106"/>
      <c r="G3651" s="1107"/>
      <c r="H3651" s="1115"/>
    </row>
    <row r="3652" spans="1:8" s="1116" customFormat="1" ht="15" x14ac:dyDescent="0.25">
      <c r="A3652" s="1114"/>
      <c r="B3652" s="1114"/>
      <c r="C3652" s="1113" t="s">
        <v>6003</v>
      </c>
      <c r="D3652" s="1113" t="s">
        <v>6004</v>
      </c>
      <c r="E3652" s="1113" t="s">
        <v>3066</v>
      </c>
      <c r="F3652" s="1106"/>
      <c r="G3652" s="1107"/>
      <c r="H3652" s="1115"/>
    </row>
    <row r="3653" spans="1:8" s="1116" customFormat="1" ht="15" x14ac:dyDescent="0.25">
      <c r="A3653" s="1114"/>
      <c r="B3653" s="1114"/>
      <c r="C3653" s="1113" t="s">
        <v>6005</v>
      </c>
      <c r="D3653" s="1113" t="s">
        <v>6006</v>
      </c>
      <c r="E3653" s="1113" t="s">
        <v>3066</v>
      </c>
      <c r="F3653" s="1106"/>
      <c r="G3653" s="1107"/>
      <c r="H3653" s="1115"/>
    </row>
    <row r="3654" spans="1:8" s="1116" customFormat="1" ht="15" x14ac:dyDescent="0.25">
      <c r="A3654" s="1114"/>
      <c r="B3654" s="1114"/>
      <c r="C3654" s="1113" t="s">
        <v>4752</v>
      </c>
      <c r="D3654" s="1113" t="s">
        <v>6007</v>
      </c>
      <c r="E3654" s="1113" t="s">
        <v>3066</v>
      </c>
      <c r="F3654" s="1106"/>
      <c r="G3654" s="1107"/>
      <c r="H3654" s="1115"/>
    </row>
    <row r="3655" spans="1:8" s="1116" customFormat="1" ht="15" x14ac:dyDescent="0.25">
      <c r="A3655" s="1114"/>
      <c r="B3655" s="1114"/>
      <c r="C3655" s="1113" t="s">
        <v>4784</v>
      </c>
      <c r="D3655" s="1113" t="s">
        <v>6008</v>
      </c>
      <c r="E3655" s="1113" t="s">
        <v>3066</v>
      </c>
      <c r="F3655" s="1106"/>
      <c r="G3655" s="1107"/>
      <c r="H3655" s="1115"/>
    </row>
    <row r="3656" spans="1:8" s="1116" customFormat="1" ht="15" x14ac:dyDescent="0.25">
      <c r="A3656" s="1114"/>
      <c r="B3656" s="1114"/>
      <c r="C3656" s="1113" t="s">
        <v>6009</v>
      </c>
      <c r="D3656" s="1113" t="s">
        <v>6010</v>
      </c>
      <c r="E3656" s="1113" t="s">
        <v>3066</v>
      </c>
      <c r="F3656" s="1106"/>
      <c r="G3656" s="1107"/>
      <c r="H3656" s="1115"/>
    </row>
    <row r="3657" spans="1:8" s="1116" customFormat="1" ht="15" x14ac:dyDescent="0.25">
      <c r="A3657" s="1114"/>
      <c r="B3657" s="1114"/>
      <c r="C3657" s="1113" t="s">
        <v>6011</v>
      </c>
      <c r="D3657" s="1113" t="s">
        <v>6012</v>
      </c>
      <c r="E3657" s="1113" t="s">
        <v>3066</v>
      </c>
      <c r="F3657" s="1106"/>
      <c r="G3657" s="1107"/>
      <c r="H3657" s="1115"/>
    </row>
    <row r="3658" spans="1:8" s="1116" customFormat="1" ht="15" x14ac:dyDescent="0.25">
      <c r="A3658" s="1114"/>
      <c r="B3658" s="1114"/>
      <c r="C3658" s="1113" t="s">
        <v>6013</v>
      </c>
      <c r="D3658" s="1113" t="s">
        <v>6014</v>
      </c>
      <c r="E3658" s="1113" t="s">
        <v>3066</v>
      </c>
      <c r="F3658" s="1106"/>
      <c r="G3658" s="1107"/>
      <c r="H3658" s="1115"/>
    </row>
    <row r="3659" spans="1:8" s="1116" customFormat="1" ht="15" x14ac:dyDescent="0.25">
      <c r="A3659" s="1114"/>
      <c r="B3659" s="1114"/>
      <c r="C3659" s="1113" t="s">
        <v>6015</v>
      </c>
      <c r="D3659" s="1113" t="s">
        <v>6016</v>
      </c>
      <c r="E3659" s="1113" t="s">
        <v>3066</v>
      </c>
      <c r="F3659" s="1106"/>
      <c r="G3659" s="1107"/>
      <c r="H3659" s="1115"/>
    </row>
    <row r="3660" spans="1:8" s="1116" customFormat="1" ht="15" x14ac:dyDescent="0.25">
      <c r="A3660" s="1114"/>
      <c r="B3660" s="1114"/>
      <c r="C3660" s="1113" t="s">
        <v>6017</v>
      </c>
      <c r="D3660" s="1113" t="s">
        <v>6018</v>
      </c>
      <c r="E3660" s="1113" t="s">
        <v>3066</v>
      </c>
      <c r="F3660" s="1106"/>
      <c r="G3660" s="1107"/>
      <c r="H3660" s="1115"/>
    </row>
    <row r="3661" spans="1:8" s="1114" customFormat="1" ht="15" x14ac:dyDescent="0.25">
      <c r="A3661" s="1113"/>
      <c r="B3661" s="1113"/>
      <c r="C3661" s="1113" t="s">
        <v>6019</v>
      </c>
      <c r="D3661" s="1113" t="s">
        <v>6020</v>
      </c>
      <c r="E3661" s="1113" t="s">
        <v>3066</v>
      </c>
      <c r="F3661" s="1106"/>
      <c r="G3661" s="1107"/>
      <c r="H3661" s="1099"/>
    </row>
    <row r="3662" spans="1:8" s="1116" customFormat="1" ht="15" x14ac:dyDescent="0.25">
      <c r="A3662" s="1114"/>
      <c r="B3662" s="1114"/>
      <c r="C3662" s="1113" t="s">
        <v>6021</v>
      </c>
      <c r="D3662" s="1113" t="s">
        <v>6022</v>
      </c>
      <c r="E3662" s="1113" t="s">
        <v>3066</v>
      </c>
      <c r="F3662" s="1106"/>
      <c r="G3662" s="1107"/>
      <c r="H3662" s="1115"/>
    </row>
    <row r="3663" spans="1:8" s="1116" customFormat="1" ht="15" x14ac:dyDescent="0.25">
      <c r="A3663" s="1114"/>
      <c r="B3663" s="1114"/>
      <c r="C3663" s="1113" t="s">
        <v>4754</v>
      </c>
      <c r="D3663" s="1113" t="s">
        <v>6023</v>
      </c>
      <c r="E3663" s="1113" t="s">
        <v>3066</v>
      </c>
      <c r="F3663" s="1106"/>
      <c r="G3663" s="1107"/>
      <c r="H3663" s="1115"/>
    </row>
    <row r="3664" spans="1:8" s="1116" customFormat="1" ht="15" x14ac:dyDescent="0.25">
      <c r="A3664" s="1114"/>
      <c r="B3664" s="1114"/>
      <c r="C3664" s="1113" t="s">
        <v>4791</v>
      </c>
      <c r="D3664" s="1113" t="s">
        <v>6024</v>
      </c>
      <c r="E3664" s="1113" t="s">
        <v>3066</v>
      </c>
      <c r="F3664" s="1106"/>
      <c r="G3664" s="1107"/>
      <c r="H3664" s="1115"/>
    </row>
    <row r="3665" spans="1:8" s="1116" customFormat="1" ht="15" x14ac:dyDescent="0.25">
      <c r="A3665" s="1114"/>
      <c r="B3665" s="1114"/>
      <c r="C3665" s="1113" t="s">
        <v>4804</v>
      </c>
      <c r="D3665" s="1113" t="s">
        <v>6025</v>
      </c>
      <c r="E3665" s="1113" t="s">
        <v>3066</v>
      </c>
      <c r="F3665" s="1106"/>
      <c r="G3665" s="1107"/>
      <c r="H3665" s="1115"/>
    </row>
    <row r="3666" spans="1:8" s="1116" customFormat="1" ht="15" x14ac:dyDescent="0.25">
      <c r="A3666" s="1114"/>
      <c r="B3666" s="1114"/>
      <c r="C3666" s="1113" t="s">
        <v>4756</v>
      </c>
      <c r="D3666" s="1113" t="s">
        <v>6026</v>
      </c>
      <c r="E3666" s="1113" t="s">
        <v>3066</v>
      </c>
      <c r="F3666" s="1106"/>
      <c r="G3666" s="1107"/>
      <c r="H3666" s="1115"/>
    </row>
    <row r="3667" spans="1:8" s="1114" customFormat="1" ht="15" x14ac:dyDescent="0.25">
      <c r="A3667" s="1113"/>
      <c r="B3667" s="1113"/>
      <c r="C3667" s="1113" t="s">
        <v>2962</v>
      </c>
      <c r="D3667" s="1113" t="s">
        <v>6027</v>
      </c>
      <c r="E3667" s="1113" t="s">
        <v>3066</v>
      </c>
      <c r="F3667" s="1106"/>
      <c r="G3667" s="1107"/>
      <c r="H3667" s="1099"/>
    </row>
    <row r="3668" spans="1:8" s="1114" customFormat="1" ht="15" x14ac:dyDescent="0.25">
      <c r="A3668" s="1113"/>
      <c r="B3668" s="1113"/>
      <c r="C3668" s="1113" t="s">
        <v>5477</v>
      </c>
      <c r="D3668" s="1113" t="s">
        <v>6028</v>
      </c>
      <c r="E3668" s="1113" t="s">
        <v>3066</v>
      </c>
      <c r="F3668" s="1106"/>
      <c r="G3668" s="1107"/>
      <c r="H3668" s="1099"/>
    </row>
    <row r="3669" spans="1:8" s="1114" customFormat="1" ht="15" x14ac:dyDescent="0.25">
      <c r="A3669" s="1113"/>
      <c r="B3669" s="1113"/>
      <c r="C3669" s="1113" t="s">
        <v>6029</v>
      </c>
      <c r="D3669" s="1113" t="s">
        <v>6030</v>
      </c>
      <c r="E3669" s="1113" t="s">
        <v>3066</v>
      </c>
      <c r="F3669" s="1106"/>
      <c r="G3669" s="1107"/>
      <c r="H3669" s="1099"/>
    </row>
    <row r="3670" spans="1:8" s="1116" customFormat="1" ht="15" x14ac:dyDescent="0.25">
      <c r="A3670" s="1114"/>
      <c r="B3670" s="1113" t="s">
        <v>6031</v>
      </c>
      <c r="C3670" s="1114"/>
      <c r="D3670" s="1113" t="s">
        <v>6032</v>
      </c>
      <c r="E3670" s="1113" t="s">
        <v>3066</v>
      </c>
      <c r="F3670" s="1106"/>
      <c r="G3670" s="1107"/>
      <c r="H3670" s="1115"/>
    </row>
    <row r="3671" spans="1:8" s="1116" customFormat="1" ht="15" x14ac:dyDescent="0.25">
      <c r="A3671" s="1114"/>
      <c r="B3671" s="1114"/>
      <c r="C3671" s="1113" t="s">
        <v>4784</v>
      </c>
      <c r="D3671" s="1113" t="s">
        <v>6033</v>
      </c>
      <c r="E3671" s="1113" t="s">
        <v>3066</v>
      </c>
      <c r="F3671" s="1106"/>
      <c r="G3671" s="1107"/>
      <c r="H3671" s="1115"/>
    </row>
    <row r="3672" spans="1:8" s="1116" customFormat="1" ht="15" x14ac:dyDescent="0.25">
      <c r="A3672" s="1114"/>
      <c r="B3672" s="1114"/>
      <c r="C3672" s="1113" t="s">
        <v>6011</v>
      </c>
      <c r="D3672" s="1113" t="s">
        <v>6034</v>
      </c>
      <c r="E3672" s="1113" t="s">
        <v>3066</v>
      </c>
      <c r="F3672" s="1106"/>
      <c r="G3672" s="1107"/>
      <c r="H3672" s="1115"/>
    </row>
    <row r="3673" spans="1:8" s="1116" customFormat="1" ht="15" x14ac:dyDescent="0.25">
      <c r="A3673" s="1114"/>
      <c r="B3673" s="1114"/>
      <c r="C3673" s="1113" t="s">
        <v>6013</v>
      </c>
      <c r="D3673" s="1113" t="s">
        <v>6035</v>
      </c>
      <c r="E3673" s="1113" t="s">
        <v>3066</v>
      </c>
      <c r="F3673" s="1106"/>
      <c r="G3673" s="1107"/>
      <c r="H3673" s="1115"/>
    </row>
    <row r="3674" spans="1:8" s="1116" customFormat="1" ht="15" x14ac:dyDescent="0.25">
      <c r="A3674" s="1114"/>
      <c r="B3674" s="1114"/>
      <c r="C3674" s="1113" t="s">
        <v>6015</v>
      </c>
      <c r="D3674" s="1113" t="s">
        <v>6036</v>
      </c>
      <c r="E3674" s="1113" t="s">
        <v>3066</v>
      </c>
      <c r="F3674" s="1106"/>
      <c r="G3674" s="1107"/>
      <c r="H3674" s="1115"/>
    </row>
    <row r="3675" spans="1:8" s="1116" customFormat="1" ht="15" x14ac:dyDescent="0.25">
      <c r="A3675" s="1114"/>
      <c r="B3675" s="1114"/>
      <c r="C3675" s="1113" t="s">
        <v>6017</v>
      </c>
      <c r="D3675" s="1113" t="s">
        <v>6037</v>
      </c>
      <c r="E3675" s="1113" t="s">
        <v>3066</v>
      </c>
      <c r="F3675" s="1106"/>
      <c r="G3675" s="1107"/>
      <c r="H3675" s="1115"/>
    </row>
    <row r="3676" spans="1:8" s="1116" customFormat="1" ht="15" x14ac:dyDescent="0.25">
      <c r="A3676" s="1114"/>
      <c r="B3676" s="1114"/>
      <c r="C3676" s="1113" t="s">
        <v>6021</v>
      </c>
      <c r="D3676" s="1113" t="s">
        <v>6038</v>
      </c>
      <c r="E3676" s="1113" t="s">
        <v>3066</v>
      </c>
      <c r="F3676" s="1106"/>
      <c r="G3676" s="1107"/>
      <c r="H3676" s="1115"/>
    </row>
    <row r="3677" spans="1:8" s="1116" customFormat="1" ht="15" x14ac:dyDescent="0.25">
      <c r="A3677" s="1114"/>
      <c r="B3677" s="1113" t="s">
        <v>6039</v>
      </c>
      <c r="C3677" s="1114"/>
      <c r="D3677" s="1113" t="s">
        <v>6040</v>
      </c>
      <c r="E3677" s="1113" t="s">
        <v>3066</v>
      </c>
      <c r="F3677" s="1106"/>
      <c r="G3677" s="1107"/>
      <c r="H3677" s="1115"/>
    </row>
    <row r="3678" spans="1:8" s="1116" customFormat="1" ht="15" x14ac:dyDescent="0.25">
      <c r="A3678" s="1114"/>
      <c r="B3678" s="1114"/>
      <c r="C3678" s="1113" t="s">
        <v>2721</v>
      </c>
      <c r="D3678" s="1113" t="s">
        <v>5020</v>
      </c>
      <c r="E3678" s="1113" t="s">
        <v>3066</v>
      </c>
      <c r="F3678" s="1106"/>
      <c r="G3678" s="1107"/>
      <c r="H3678" s="1115"/>
    </row>
    <row r="3679" spans="1:8" s="1116" customFormat="1" ht="15" x14ac:dyDescent="0.25">
      <c r="A3679" s="1114"/>
      <c r="B3679" s="1114"/>
      <c r="C3679" s="1114"/>
      <c r="D3679" s="1114"/>
      <c r="E3679" s="1114"/>
      <c r="F3679" s="1106"/>
      <c r="G3679" s="1107"/>
      <c r="H3679" s="1115"/>
    </row>
    <row r="3680" spans="1:8" s="1116" customFormat="1" ht="15.75" thickBot="1" x14ac:dyDescent="0.3">
      <c r="A3680" s="1113" t="s">
        <v>2686</v>
      </c>
      <c r="B3680" s="1113" t="s">
        <v>2687</v>
      </c>
      <c r="C3680" s="1113" t="s">
        <v>2686</v>
      </c>
      <c r="D3680" s="1113" t="s">
        <v>2688</v>
      </c>
      <c r="E3680" s="1113" t="s">
        <v>2689</v>
      </c>
      <c r="F3680" s="1106"/>
      <c r="G3680" s="1107"/>
      <c r="H3680" s="1115"/>
    </row>
    <row r="3681" spans="1:8" s="1116" customFormat="1" ht="16.5" thickBot="1" x14ac:dyDescent="0.3">
      <c r="A3681" s="1117" t="s">
        <v>6041</v>
      </c>
      <c r="B3681" s="1118"/>
      <c r="C3681" s="1118" t="s">
        <v>240</v>
      </c>
      <c r="D3681" s="1125"/>
      <c r="E3681" s="1126"/>
      <c r="F3681" s="1120"/>
      <c r="G3681" s="1121"/>
      <c r="H3681" s="1115"/>
    </row>
    <row r="3682" spans="1:8" s="1116" customFormat="1" ht="15" x14ac:dyDescent="0.25">
      <c r="A3682" s="1113"/>
      <c r="B3682" s="1113"/>
      <c r="C3682" s="1113"/>
      <c r="D3682" s="1113"/>
      <c r="E3682" s="1113"/>
      <c r="F3682" s="1106"/>
      <c r="G3682" s="1107"/>
      <c r="H3682" s="1115"/>
    </row>
    <row r="3683" spans="1:8" s="1114" customFormat="1" ht="15" x14ac:dyDescent="0.25">
      <c r="A3683" s="1112" t="s">
        <v>6042</v>
      </c>
      <c r="B3683" s="1104"/>
      <c r="C3683" s="1104"/>
      <c r="D3683" s="1112" t="s">
        <v>241</v>
      </c>
      <c r="E3683" s="1112" t="s">
        <v>3066</v>
      </c>
      <c r="F3683" s="1106"/>
      <c r="G3683" s="1107"/>
      <c r="H3683" s="1099"/>
    </row>
    <row r="3684" spans="1:8" s="1114" customFormat="1" ht="15" x14ac:dyDescent="0.25">
      <c r="B3684" s="1113" t="s">
        <v>6043</v>
      </c>
      <c r="D3684" s="1113" t="s">
        <v>241</v>
      </c>
      <c r="E3684" s="1113" t="s">
        <v>3066</v>
      </c>
      <c r="F3684" s="1106"/>
      <c r="G3684" s="1107"/>
      <c r="H3684" s="1099"/>
    </row>
    <row r="3685" spans="1:8" s="1114" customFormat="1" ht="15" x14ac:dyDescent="0.25">
      <c r="C3685" s="1113" t="s">
        <v>2721</v>
      </c>
      <c r="D3685" s="1113" t="s">
        <v>6044</v>
      </c>
      <c r="E3685" s="1113" t="s">
        <v>3066</v>
      </c>
      <c r="F3685" s="1106"/>
      <c r="G3685" s="1107"/>
      <c r="H3685" s="1099"/>
    </row>
    <row r="3686" spans="1:8" s="1114" customFormat="1" ht="15" x14ac:dyDescent="0.25">
      <c r="A3686" s="1113"/>
      <c r="B3686" s="1113"/>
      <c r="C3686" s="1113"/>
      <c r="D3686" s="1113"/>
      <c r="E3686" s="1113"/>
      <c r="F3686" s="1106"/>
      <c r="G3686" s="1107"/>
      <c r="H3686" s="1099"/>
    </row>
    <row r="3687" spans="1:8" s="1116" customFormat="1" ht="15" x14ac:dyDescent="0.25">
      <c r="A3687" s="1113" t="s">
        <v>2686</v>
      </c>
      <c r="B3687" s="1113" t="s">
        <v>2687</v>
      </c>
      <c r="C3687" s="1113" t="s">
        <v>2686</v>
      </c>
      <c r="D3687" s="1113" t="s">
        <v>2688</v>
      </c>
      <c r="E3687" s="1113" t="s">
        <v>2689</v>
      </c>
      <c r="F3687" s="1106"/>
      <c r="G3687" s="1107"/>
      <c r="H3687" s="1115"/>
    </row>
    <row r="3688" spans="1:8" s="1109" customFormat="1" ht="14.25" x14ac:dyDescent="0.2">
      <c r="A3688" s="1112" t="s">
        <v>6045</v>
      </c>
      <c r="B3688" s="1104"/>
      <c r="C3688" s="1104"/>
      <c r="D3688" s="1112" t="s">
        <v>214</v>
      </c>
      <c r="E3688" s="1112" t="s">
        <v>3066</v>
      </c>
      <c r="F3688" s="1106"/>
      <c r="G3688" s="1107"/>
      <c r="H3688" s="1108"/>
    </row>
    <row r="3689" spans="1:8" s="1116" customFormat="1" ht="15" x14ac:dyDescent="0.25">
      <c r="A3689" s="1114"/>
      <c r="B3689" s="1113" t="s">
        <v>6046</v>
      </c>
      <c r="C3689" s="1114"/>
      <c r="D3689" s="1113" t="s">
        <v>6047</v>
      </c>
      <c r="E3689" s="1113" t="s">
        <v>3066</v>
      </c>
      <c r="F3689" s="1106"/>
      <c r="G3689" s="1107"/>
      <c r="H3689" s="1115"/>
    </row>
    <row r="3690" spans="1:8" s="1116" customFormat="1" ht="15" x14ac:dyDescent="0.25">
      <c r="A3690" s="1114"/>
      <c r="B3690" s="1114"/>
      <c r="C3690" s="1113" t="s">
        <v>2721</v>
      </c>
      <c r="D3690" s="1113" t="s">
        <v>6048</v>
      </c>
      <c r="E3690" s="1113" t="s">
        <v>3066</v>
      </c>
      <c r="F3690" s="1106"/>
      <c r="G3690" s="1107"/>
      <c r="H3690" s="1115"/>
    </row>
    <row r="3691" spans="1:8" s="1116" customFormat="1" ht="15" x14ac:dyDescent="0.25">
      <c r="A3691" s="1114"/>
      <c r="B3691" s="1114"/>
      <c r="C3691" s="1113" t="s">
        <v>2712</v>
      </c>
      <c r="D3691" s="1113" t="s">
        <v>6049</v>
      </c>
      <c r="E3691" s="1113" t="s">
        <v>3066</v>
      </c>
      <c r="F3691" s="1106"/>
      <c r="G3691" s="1107"/>
      <c r="H3691" s="1115"/>
    </row>
    <row r="3692" spans="1:8" s="1116" customFormat="1" ht="15" x14ac:dyDescent="0.25">
      <c r="A3692" s="1114"/>
      <c r="B3692" s="1114"/>
      <c r="C3692" s="1114"/>
      <c r="D3692" s="1114"/>
      <c r="E3692" s="1114"/>
      <c r="F3692" s="1106"/>
      <c r="G3692" s="1107"/>
      <c r="H3692" s="1115"/>
    </row>
    <row r="3693" spans="1:8" s="1116" customFormat="1" ht="15" x14ac:dyDescent="0.25">
      <c r="A3693" s="1113" t="s">
        <v>2686</v>
      </c>
      <c r="B3693" s="1113" t="s">
        <v>2687</v>
      </c>
      <c r="C3693" s="1113" t="s">
        <v>2686</v>
      </c>
      <c r="D3693" s="1113" t="s">
        <v>2688</v>
      </c>
      <c r="E3693" s="1113" t="s">
        <v>2689</v>
      </c>
      <c r="F3693" s="1106"/>
      <c r="G3693" s="1107"/>
      <c r="H3693" s="1115"/>
    </row>
    <row r="3694" spans="1:8" s="1109" customFormat="1" ht="14.25" x14ac:dyDescent="0.2">
      <c r="A3694" s="1112" t="s">
        <v>6050</v>
      </c>
      <c r="B3694" s="1104"/>
      <c r="C3694" s="1104"/>
      <c r="D3694" s="1112" t="s">
        <v>242</v>
      </c>
      <c r="E3694" s="1112" t="s">
        <v>3066</v>
      </c>
      <c r="F3694" s="1106"/>
      <c r="G3694" s="1107"/>
      <c r="H3694" s="1108"/>
    </row>
    <row r="3695" spans="1:8" s="1116" customFormat="1" ht="15" x14ac:dyDescent="0.25">
      <c r="A3695" s="1114"/>
      <c r="B3695" s="1113" t="s">
        <v>6051</v>
      </c>
      <c r="C3695" s="1114"/>
      <c r="D3695" s="1113" t="s">
        <v>242</v>
      </c>
      <c r="E3695" s="1113" t="s">
        <v>3066</v>
      </c>
      <c r="F3695" s="1106"/>
      <c r="G3695" s="1107"/>
      <c r="H3695" s="1115"/>
    </row>
    <row r="3696" spans="1:8" s="1116" customFormat="1" ht="15" x14ac:dyDescent="0.25">
      <c r="A3696" s="1114"/>
      <c r="B3696" s="1114"/>
      <c r="C3696" s="1113" t="s">
        <v>2721</v>
      </c>
      <c r="D3696" s="1113" t="s">
        <v>6052</v>
      </c>
      <c r="E3696" s="1113" t="s">
        <v>3066</v>
      </c>
      <c r="F3696" s="1106"/>
      <c r="G3696" s="1107"/>
      <c r="H3696" s="1115"/>
    </row>
    <row r="3697" spans="1:8" s="1116" customFormat="1" ht="15" x14ac:dyDescent="0.25">
      <c r="A3697" s="1114"/>
      <c r="B3697" s="1114"/>
      <c r="C3697" s="1114"/>
      <c r="D3697" s="1114"/>
      <c r="E3697" s="1114"/>
      <c r="F3697" s="1106"/>
      <c r="G3697" s="1107"/>
      <c r="H3697" s="1115"/>
    </row>
    <row r="3698" spans="1:8" s="1116" customFormat="1" ht="15" x14ac:dyDescent="0.25">
      <c r="A3698" s="1113" t="s">
        <v>2686</v>
      </c>
      <c r="B3698" s="1113" t="s">
        <v>2687</v>
      </c>
      <c r="C3698" s="1113" t="s">
        <v>2686</v>
      </c>
      <c r="D3698" s="1113" t="s">
        <v>2688</v>
      </c>
      <c r="E3698" s="1113" t="s">
        <v>2689</v>
      </c>
      <c r="F3698" s="1106"/>
      <c r="G3698" s="1107"/>
      <c r="H3698" s="1115"/>
    </row>
    <row r="3699" spans="1:8" s="1116" customFormat="1" ht="15" x14ac:dyDescent="0.25">
      <c r="A3699" s="1113"/>
      <c r="B3699" s="1113"/>
      <c r="C3699" s="1113"/>
      <c r="D3699" s="1113"/>
      <c r="E3699" s="1113"/>
      <c r="F3699" s="1106"/>
      <c r="G3699" s="1107"/>
      <c r="H3699" s="1115"/>
    </row>
    <row r="3700" spans="1:8" s="1116" customFormat="1" ht="15" x14ac:dyDescent="0.25">
      <c r="A3700" s="1113"/>
      <c r="B3700" s="1113"/>
      <c r="C3700" s="1113"/>
      <c r="D3700" s="1113"/>
      <c r="E3700" s="1113"/>
      <c r="F3700" s="1106"/>
      <c r="G3700" s="1107"/>
      <c r="H3700" s="1115"/>
    </row>
    <row r="3701" spans="1:8" s="1116" customFormat="1" ht="15" x14ac:dyDescent="0.25">
      <c r="A3701" s="1113"/>
      <c r="B3701" s="1113"/>
      <c r="C3701" s="1113"/>
      <c r="D3701" s="1113"/>
      <c r="E3701" s="1113"/>
      <c r="F3701" s="1106"/>
      <c r="G3701" s="1107"/>
      <c r="H3701" s="1115"/>
    </row>
    <row r="3702" spans="1:8" s="1114" customFormat="1" ht="15" x14ac:dyDescent="0.25">
      <c r="A3702" s="1113" t="s">
        <v>2670</v>
      </c>
      <c r="B3702" s="1113"/>
      <c r="C3702" s="1113"/>
      <c r="D3702" s="1098" t="s">
        <v>2642</v>
      </c>
      <c r="E3702" s="1114">
        <v>65</v>
      </c>
      <c r="F3702" s="1106"/>
      <c r="G3702" s="1107"/>
      <c r="H3702" s="1099"/>
    </row>
    <row r="3703" spans="1:8" s="1114" customFormat="1" ht="15" x14ac:dyDescent="0.25">
      <c r="A3703" s="1113" t="s">
        <v>2671</v>
      </c>
      <c r="B3703" s="1113"/>
      <c r="C3703" s="1113"/>
      <c r="D3703" s="1112" t="s">
        <v>5737</v>
      </c>
      <c r="F3703" s="1106"/>
      <c r="G3703" s="1107"/>
      <c r="H3703" s="1099"/>
    </row>
    <row r="3704" spans="1:8" s="1114" customFormat="1" ht="15" x14ac:dyDescent="0.25">
      <c r="A3704" s="1112" t="s">
        <v>2672</v>
      </c>
      <c r="B3704" s="1112" t="s">
        <v>2673</v>
      </c>
      <c r="C3704" s="1112" t="s">
        <v>2674</v>
      </c>
      <c r="D3704" s="1104"/>
      <c r="F3704" s="1106"/>
      <c r="G3704" s="1107"/>
      <c r="H3704" s="1099"/>
    </row>
    <row r="3705" spans="1:8" s="1114" customFormat="1" ht="15" x14ac:dyDescent="0.25">
      <c r="A3705" s="1113" t="s">
        <v>2675</v>
      </c>
      <c r="B3705" s="1113" t="s">
        <v>2676</v>
      </c>
      <c r="C3705" s="1113" t="s">
        <v>2675</v>
      </c>
      <c r="D3705" s="1113" t="s">
        <v>2649</v>
      </c>
      <c r="E3705" s="1113" t="s">
        <v>2677</v>
      </c>
      <c r="F3705" s="1106"/>
      <c r="G3705" s="1107"/>
      <c r="H3705" s="1099"/>
    </row>
    <row r="3706" spans="1:8" s="1116" customFormat="1" ht="15" x14ac:dyDescent="0.25">
      <c r="A3706" s="1113"/>
      <c r="B3706" s="1113"/>
      <c r="C3706" s="1113"/>
      <c r="D3706" s="1113"/>
      <c r="E3706" s="1113"/>
      <c r="F3706" s="1106"/>
      <c r="G3706" s="1107"/>
      <c r="H3706" s="1115"/>
    </row>
    <row r="3707" spans="1:8" s="1109" customFormat="1" ht="14.25" x14ac:dyDescent="0.2">
      <c r="A3707" s="1112" t="s">
        <v>6053</v>
      </c>
      <c r="B3707" s="1104"/>
      <c r="C3707" s="1104"/>
      <c r="D3707" s="1112" t="s">
        <v>243</v>
      </c>
      <c r="E3707" s="1112" t="s">
        <v>3066</v>
      </c>
      <c r="F3707" s="1106"/>
      <c r="G3707" s="1107"/>
      <c r="H3707" s="1108"/>
    </row>
    <row r="3708" spans="1:8" s="1116" customFormat="1" ht="15" x14ac:dyDescent="0.25">
      <c r="A3708" s="1114"/>
      <c r="B3708" s="1113" t="s">
        <v>6054</v>
      </c>
      <c r="C3708" s="1114"/>
      <c r="D3708" s="1113" t="s">
        <v>6055</v>
      </c>
      <c r="E3708" s="1113" t="s">
        <v>3066</v>
      </c>
      <c r="F3708" s="1106"/>
      <c r="G3708" s="1107"/>
      <c r="H3708" s="1115"/>
    </row>
    <row r="3709" spans="1:8" s="1116" customFormat="1" ht="15" x14ac:dyDescent="0.25">
      <c r="A3709" s="1114"/>
      <c r="B3709" s="1114"/>
      <c r="C3709" s="1113" t="s">
        <v>2721</v>
      </c>
      <c r="D3709" s="1113" t="s">
        <v>6056</v>
      </c>
      <c r="E3709" s="1113" t="s">
        <v>3066</v>
      </c>
      <c r="F3709" s="1106"/>
      <c r="G3709" s="1107"/>
      <c r="H3709" s="1115"/>
    </row>
    <row r="3710" spans="1:8" s="1116" customFormat="1" ht="15" x14ac:dyDescent="0.25">
      <c r="A3710" s="1114"/>
      <c r="B3710" s="1114"/>
      <c r="C3710" s="1113" t="s">
        <v>2712</v>
      </c>
      <c r="D3710" s="1113" t="s">
        <v>6057</v>
      </c>
      <c r="E3710" s="1113" t="s">
        <v>3066</v>
      </c>
      <c r="F3710" s="1106"/>
      <c r="G3710" s="1107"/>
      <c r="H3710" s="1115"/>
    </row>
    <row r="3711" spans="1:8" s="1116" customFormat="1" ht="15" x14ac:dyDescent="0.25">
      <c r="A3711" s="1114"/>
      <c r="B3711" s="1114"/>
      <c r="C3711" s="1113"/>
      <c r="D3711" s="1113"/>
      <c r="E3711" s="1113"/>
      <c r="F3711" s="1106"/>
      <c r="G3711" s="1107"/>
      <c r="H3711" s="1115"/>
    </row>
    <row r="3712" spans="1:8" s="1116" customFormat="1" ht="15" x14ac:dyDescent="0.25">
      <c r="A3712" s="1113" t="s">
        <v>2686</v>
      </c>
      <c r="B3712" s="1113" t="s">
        <v>2687</v>
      </c>
      <c r="C3712" s="1113" t="s">
        <v>2686</v>
      </c>
      <c r="D3712" s="1113" t="s">
        <v>2688</v>
      </c>
      <c r="E3712" s="1113" t="s">
        <v>2689</v>
      </c>
      <c r="F3712" s="1106"/>
      <c r="G3712" s="1107"/>
      <c r="H3712" s="1115"/>
    </row>
    <row r="3713" spans="1:8" s="1116" customFormat="1" ht="15" x14ac:dyDescent="0.25">
      <c r="A3713" s="1114"/>
      <c r="B3713" s="1114"/>
      <c r="C3713" s="1113"/>
      <c r="D3713" s="1113"/>
      <c r="E3713" s="1113"/>
      <c r="F3713" s="1106"/>
      <c r="G3713" s="1107"/>
      <c r="H3713" s="1115"/>
    </row>
    <row r="3714" spans="1:8" s="1109" customFormat="1" ht="14.25" x14ac:dyDescent="0.2">
      <c r="A3714" s="1112" t="s">
        <v>6058</v>
      </c>
      <c r="B3714" s="1104"/>
      <c r="C3714" s="1104"/>
      <c r="D3714" s="1112" t="s">
        <v>244</v>
      </c>
      <c r="E3714" s="1112" t="s">
        <v>3066</v>
      </c>
      <c r="F3714" s="1106"/>
      <c r="G3714" s="1107"/>
      <c r="H3714" s="1108"/>
    </row>
    <row r="3715" spans="1:8" s="1116" customFormat="1" ht="15" x14ac:dyDescent="0.25">
      <c r="A3715" s="1114"/>
      <c r="B3715" s="1113" t="s">
        <v>6059</v>
      </c>
      <c r="C3715" s="1114"/>
      <c r="D3715" s="1113" t="s">
        <v>244</v>
      </c>
      <c r="E3715" s="1113" t="s">
        <v>3066</v>
      </c>
      <c r="F3715" s="1106"/>
      <c r="G3715" s="1107"/>
      <c r="H3715" s="1115"/>
    </row>
    <row r="3716" spans="1:8" s="1116" customFormat="1" ht="15" x14ac:dyDescent="0.25">
      <c r="A3716" s="1114"/>
      <c r="B3716" s="1114"/>
      <c r="C3716" s="1113" t="s">
        <v>2721</v>
      </c>
      <c r="D3716" s="1113" t="s">
        <v>6060</v>
      </c>
      <c r="E3716" s="1113" t="s">
        <v>3066</v>
      </c>
      <c r="F3716" s="1106"/>
      <c r="G3716" s="1107"/>
      <c r="H3716" s="1115"/>
    </row>
    <row r="3717" spans="1:8" s="1116" customFormat="1" ht="15" x14ac:dyDescent="0.25">
      <c r="A3717" s="1114"/>
      <c r="B3717" s="1114"/>
      <c r="C3717" s="1113"/>
      <c r="D3717" s="1113"/>
      <c r="E3717" s="1113"/>
      <c r="F3717" s="1106"/>
      <c r="G3717" s="1107"/>
      <c r="H3717" s="1115"/>
    </row>
    <row r="3718" spans="1:8" s="1116" customFormat="1" ht="15" x14ac:dyDescent="0.25">
      <c r="A3718" s="1113" t="s">
        <v>2686</v>
      </c>
      <c r="B3718" s="1113" t="s">
        <v>2687</v>
      </c>
      <c r="C3718" s="1113" t="s">
        <v>2686</v>
      </c>
      <c r="D3718" s="1113" t="s">
        <v>2688</v>
      </c>
      <c r="E3718" s="1113" t="s">
        <v>2689</v>
      </c>
      <c r="F3718" s="1106"/>
      <c r="G3718" s="1107"/>
      <c r="H3718" s="1115"/>
    </row>
    <row r="3719" spans="1:8" s="1116" customFormat="1" ht="15.75" thickBot="1" x14ac:dyDescent="0.3">
      <c r="A3719" s="1113"/>
      <c r="B3719" s="1113"/>
      <c r="C3719" s="1113"/>
      <c r="D3719" s="1113"/>
      <c r="E3719" s="1113"/>
      <c r="F3719" s="1106"/>
      <c r="G3719" s="1107"/>
      <c r="H3719" s="1115"/>
    </row>
    <row r="3720" spans="1:8" s="1116" customFormat="1" ht="16.5" thickBot="1" x14ac:dyDescent="0.3">
      <c r="A3720" s="1117" t="s">
        <v>6061</v>
      </c>
      <c r="B3720" s="1118"/>
      <c r="C3720" s="1118" t="s">
        <v>245</v>
      </c>
      <c r="D3720" s="1125"/>
      <c r="E3720" s="1126"/>
      <c r="F3720" s="1120"/>
      <c r="G3720" s="1121"/>
      <c r="H3720" s="1115"/>
    </row>
    <row r="3721" spans="1:8" s="1116" customFormat="1" ht="15" x14ac:dyDescent="0.25">
      <c r="A3721" s="1113"/>
      <c r="B3721" s="1113"/>
      <c r="C3721" s="1113"/>
      <c r="D3721" s="1113"/>
      <c r="E3721" s="1113"/>
      <c r="F3721" s="1106"/>
      <c r="G3721" s="1107"/>
      <c r="H3721" s="1115"/>
    </row>
    <row r="3722" spans="1:8" s="1109" customFormat="1" ht="14.25" x14ac:dyDescent="0.2">
      <c r="A3722" s="1112" t="s">
        <v>6062</v>
      </c>
      <c r="B3722" s="1104"/>
      <c r="C3722" s="1104"/>
      <c r="D3722" s="1112" t="s">
        <v>6063</v>
      </c>
      <c r="E3722" s="1112" t="s">
        <v>3066</v>
      </c>
      <c r="F3722" s="1106"/>
      <c r="G3722" s="1107"/>
      <c r="H3722" s="1108"/>
    </row>
    <row r="3723" spans="1:8" s="1116" customFormat="1" ht="15" x14ac:dyDescent="0.25">
      <c r="A3723" s="1114"/>
      <c r="B3723" s="1113" t="s">
        <v>6064</v>
      </c>
      <c r="C3723" s="1114"/>
      <c r="D3723" s="1113" t="s">
        <v>6065</v>
      </c>
      <c r="E3723" s="1113" t="s">
        <v>3066</v>
      </c>
      <c r="F3723" s="1106"/>
      <c r="G3723" s="1107"/>
      <c r="H3723" s="1115"/>
    </row>
    <row r="3724" spans="1:8" s="1116" customFormat="1" ht="15" x14ac:dyDescent="0.25">
      <c r="A3724" s="1114"/>
      <c r="B3724" s="1114"/>
      <c r="C3724" s="1113" t="s">
        <v>2684</v>
      </c>
      <c r="D3724" s="1113" t="s">
        <v>6066</v>
      </c>
      <c r="E3724" s="1113" t="s">
        <v>3066</v>
      </c>
      <c r="F3724" s="1106"/>
      <c r="G3724" s="1107"/>
      <c r="H3724" s="1115"/>
    </row>
    <row r="3725" spans="1:8" s="1116" customFormat="1" ht="15" x14ac:dyDescent="0.25">
      <c r="A3725" s="1114"/>
      <c r="B3725" s="1114"/>
      <c r="C3725" s="1113" t="s">
        <v>2721</v>
      </c>
      <c r="D3725" s="1113" t="s">
        <v>6067</v>
      </c>
      <c r="E3725" s="1113" t="s">
        <v>3066</v>
      </c>
      <c r="F3725" s="1106"/>
      <c r="G3725" s="1107"/>
      <c r="H3725" s="1115"/>
    </row>
    <row r="3726" spans="1:8" s="1116" customFormat="1" ht="15" x14ac:dyDescent="0.25">
      <c r="A3726" s="1114"/>
      <c r="B3726" s="1114"/>
      <c r="C3726" s="1113" t="s">
        <v>2712</v>
      </c>
      <c r="D3726" s="1113" t="s">
        <v>6068</v>
      </c>
      <c r="E3726" s="1113" t="s">
        <v>3066</v>
      </c>
      <c r="F3726" s="1106"/>
      <c r="G3726" s="1107"/>
      <c r="H3726" s="1115"/>
    </row>
    <row r="3727" spans="1:8" s="1116" customFormat="1" ht="15" x14ac:dyDescent="0.25">
      <c r="A3727" s="1114"/>
      <c r="B3727" s="1114"/>
      <c r="C3727" s="1113" t="s">
        <v>3176</v>
      </c>
      <c r="D3727" s="1113" t="s">
        <v>6069</v>
      </c>
      <c r="E3727" s="1113" t="s">
        <v>3066</v>
      </c>
      <c r="F3727" s="1106"/>
      <c r="G3727" s="1107"/>
      <c r="H3727" s="1115"/>
    </row>
    <row r="3728" spans="1:8" s="1116" customFormat="1" ht="15" x14ac:dyDescent="0.25">
      <c r="A3728" s="1114"/>
      <c r="B3728" s="1114"/>
      <c r="C3728" s="1113" t="s">
        <v>3234</v>
      </c>
      <c r="D3728" s="1113" t="s">
        <v>6070</v>
      </c>
      <c r="E3728" s="1113" t="s">
        <v>3066</v>
      </c>
      <c r="F3728" s="1106"/>
      <c r="G3728" s="1107"/>
      <c r="H3728" s="1115"/>
    </row>
    <row r="3729" spans="1:8" s="1116" customFormat="1" ht="15" x14ac:dyDescent="0.25">
      <c r="A3729" s="1114"/>
      <c r="B3729" s="1114"/>
      <c r="C3729" s="1113" t="s">
        <v>3178</v>
      </c>
      <c r="D3729" s="1113" t="s">
        <v>6071</v>
      </c>
      <c r="E3729" s="1113" t="s">
        <v>3066</v>
      </c>
      <c r="F3729" s="1106"/>
      <c r="G3729" s="1107"/>
      <c r="H3729" s="1115"/>
    </row>
    <row r="3730" spans="1:8" s="1116" customFormat="1" ht="15" x14ac:dyDescent="0.25">
      <c r="A3730" s="1114"/>
      <c r="B3730" s="1114"/>
      <c r="C3730" s="1113" t="s">
        <v>3186</v>
      </c>
      <c r="D3730" s="1113" t="s">
        <v>6072</v>
      </c>
      <c r="E3730" s="1113" t="s">
        <v>3066</v>
      </c>
      <c r="F3730" s="1106"/>
      <c r="G3730" s="1107"/>
      <c r="H3730" s="1115"/>
    </row>
    <row r="3731" spans="1:8" s="1116" customFormat="1" ht="15" x14ac:dyDescent="0.25">
      <c r="A3731" s="1114"/>
      <c r="B3731" s="1114"/>
      <c r="C3731" s="1113" t="s">
        <v>3980</v>
      </c>
      <c r="D3731" s="1113" t="s">
        <v>6073</v>
      </c>
      <c r="E3731" s="1113" t="s">
        <v>3066</v>
      </c>
      <c r="F3731" s="1106"/>
      <c r="G3731" s="1107"/>
      <c r="H3731" s="1115"/>
    </row>
    <row r="3732" spans="1:8" s="1116" customFormat="1" ht="15" x14ac:dyDescent="0.25">
      <c r="A3732" s="1114"/>
      <c r="B3732" s="1114"/>
      <c r="C3732" s="1113" t="s">
        <v>3733</v>
      </c>
      <c r="D3732" s="1113" t="s">
        <v>6074</v>
      </c>
      <c r="E3732" s="1113" t="s">
        <v>3066</v>
      </c>
      <c r="F3732" s="1106"/>
      <c r="G3732" s="1107"/>
      <c r="H3732" s="1115"/>
    </row>
    <row r="3733" spans="1:8" s="1116" customFormat="1" ht="15" x14ac:dyDescent="0.25">
      <c r="A3733" s="1114"/>
      <c r="B3733" s="1114"/>
      <c r="C3733" s="1113" t="s">
        <v>2903</v>
      </c>
      <c r="D3733" s="1113" t="s">
        <v>6075</v>
      </c>
      <c r="E3733" s="1113" t="s">
        <v>3066</v>
      </c>
      <c r="F3733" s="1106"/>
      <c r="G3733" s="1107"/>
      <c r="H3733" s="1115"/>
    </row>
    <row r="3734" spans="1:8" s="1116" customFormat="1" ht="15" x14ac:dyDescent="0.25">
      <c r="A3734" s="1114"/>
      <c r="B3734" s="1114"/>
      <c r="C3734" s="1113" t="s">
        <v>2905</v>
      </c>
      <c r="D3734" s="1113" t="s">
        <v>6076</v>
      </c>
      <c r="E3734" s="1113" t="s">
        <v>3066</v>
      </c>
      <c r="F3734" s="1106"/>
      <c r="G3734" s="1107"/>
      <c r="H3734" s="1115"/>
    </row>
    <row r="3735" spans="1:8" s="1116" customFormat="1" ht="15" x14ac:dyDescent="0.25">
      <c r="A3735" s="1114"/>
      <c r="B3735" s="1114"/>
      <c r="C3735" s="1113" t="s">
        <v>2907</v>
      </c>
      <c r="D3735" s="1113" t="s">
        <v>6077</v>
      </c>
      <c r="E3735" s="1113" t="s">
        <v>3066</v>
      </c>
      <c r="F3735" s="1106"/>
      <c r="G3735" s="1107"/>
      <c r="H3735" s="1115"/>
    </row>
    <row r="3736" spans="1:8" s="1116" customFormat="1" ht="15" x14ac:dyDescent="0.25">
      <c r="A3736" s="1114"/>
      <c r="B3736" s="1114" t="s">
        <v>6078</v>
      </c>
      <c r="C3736" s="1113"/>
      <c r="D3736" s="1113" t="s">
        <v>6079</v>
      </c>
      <c r="E3736" s="1113" t="s">
        <v>3066</v>
      </c>
      <c r="F3736" s="1106"/>
      <c r="G3736" s="1107"/>
      <c r="H3736" s="1115"/>
    </row>
    <row r="3737" spans="1:8" s="1116" customFormat="1" ht="15" x14ac:dyDescent="0.25">
      <c r="A3737" s="1114"/>
      <c r="B3737" s="1114"/>
      <c r="C3737" s="1113" t="s">
        <v>2721</v>
      </c>
      <c r="D3737" s="1113" t="s">
        <v>6080</v>
      </c>
      <c r="E3737" s="1113" t="s">
        <v>3066</v>
      </c>
      <c r="F3737" s="1106"/>
      <c r="G3737" s="1107"/>
      <c r="H3737" s="1115"/>
    </row>
    <row r="3738" spans="1:8" s="1116" customFormat="1" ht="15" x14ac:dyDescent="0.25">
      <c r="A3738" s="1114"/>
      <c r="B3738" s="1114"/>
      <c r="C3738" s="1113" t="s">
        <v>2712</v>
      </c>
      <c r="D3738" s="1113" t="s">
        <v>6081</v>
      </c>
      <c r="E3738" s="1113" t="s">
        <v>3066</v>
      </c>
      <c r="F3738" s="1106"/>
      <c r="G3738" s="1107"/>
      <c r="H3738" s="1115"/>
    </row>
    <row r="3739" spans="1:8" s="1116" customFormat="1" ht="15" x14ac:dyDescent="0.25">
      <c r="A3739" s="1114"/>
      <c r="B3739" s="1114"/>
      <c r="C3739" s="1113" t="s">
        <v>3176</v>
      </c>
      <c r="D3739" s="1113" t="s">
        <v>6082</v>
      </c>
      <c r="E3739" s="1113" t="s">
        <v>3066</v>
      </c>
      <c r="F3739" s="1106"/>
      <c r="G3739" s="1107"/>
      <c r="H3739" s="1115"/>
    </row>
    <row r="3740" spans="1:8" s="1116" customFormat="1" ht="15" x14ac:dyDescent="0.25">
      <c r="A3740" s="1114"/>
      <c r="B3740" s="1114"/>
      <c r="C3740" s="1113" t="s">
        <v>3234</v>
      </c>
      <c r="D3740" s="1113" t="s">
        <v>6083</v>
      </c>
      <c r="E3740" s="1113" t="s">
        <v>3066</v>
      </c>
      <c r="F3740" s="1106"/>
      <c r="G3740" s="1107"/>
      <c r="H3740" s="1115"/>
    </row>
    <row r="3741" spans="1:8" s="1114" customFormat="1" ht="15" x14ac:dyDescent="0.25">
      <c r="A3741" s="1113"/>
      <c r="B3741" s="1113" t="s">
        <v>6084</v>
      </c>
      <c r="C3741" s="1113"/>
      <c r="D3741" s="1113" t="s">
        <v>6085</v>
      </c>
      <c r="E3741" s="1113" t="s">
        <v>3066</v>
      </c>
      <c r="F3741" s="1106"/>
      <c r="G3741" s="1107"/>
      <c r="H3741" s="1099"/>
    </row>
    <row r="3742" spans="1:8" s="1114" customFormat="1" ht="15" x14ac:dyDescent="0.25">
      <c r="A3742" s="1113"/>
      <c r="B3742" s="1113"/>
      <c r="C3742" s="1113" t="s">
        <v>2721</v>
      </c>
      <c r="D3742" s="1113" t="s">
        <v>6086</v>
      </c>
      <c r="E3742" s="1113" t="s">
        <v>3066</v>
      </c>
      <c r="F3742" s="1106"/>
      <c r="G3742" s="1107"/>
      <c r="H3742" s="1099"/>
    </row>
    <row r="3743" spans="1:8" s="1116" customFormat="1" ht="15" x14ac:dyDescent="0.25">
      <c r="A3743" s="1114"/>
      <c r="B3743" s="1114" t="s">
        <v>6087</v>
      </c>
      <c r="C3743" s="1113"/>
      <c r="D3743" s="1113" t="s">
        <v>6088</v>
      </c>
      <c r="E3743" s="1113" t="s">
        <v>3066</v>
      </c>
      <c r="F3743" s="1106"/>
      <c r="G3743" s="1107"/>
      <c r="H3743" s="1115"/>
    </row>
    <row r="3744" spans="1:8" s="1116" customFormat="1" ht="15" x14ac:dyDescent="0.25">
      <c r="A3744" s="1114"/>
      <c r="B3744" s="1114"/>
      <c r="C3744" s="1113" t="s">
        <v>2721</v>
      </c>
      <c r="D3744" s="1113" t="s">
        <v>6089</v>
      </c>
      <c r="E3744" s="1113" t="s">
        <v>3066</v>
      </c>
      <c r="F3744" s="1106"/>
      <c r="G3744" s="1107"/>
      <c r="H3744" s="1115"/>
    </row>
    <row r="3745" spans="1:8" s="1116" customFormat="1" ht="15" x14ac:dyDescent="0.25">
      <c r="A3745" s="1114"/>
      <c r="B3745" s="1114" t="s">
        <v>6090</v>
      </c>
      <c r="C3745" s="1113"/>
      <c r="D3745" s="1113" t="s">
        <v>6088</v>
      </c>
      <c r="E3745" s="1113" t="s">
        <v>3066</v>
      </c>
      <c r="F3745" s="1106"/>
      <c r="G3745" s="1107"/>
      <c r="H3745" s="1115"/>
    </row>
    <row r="3746" spans="1:8" s="1116" customFormat="1" ht="15" x14ac:dyDescent="0.25">
      <c r="A3746" s="1114"/>
      <c r="B3746" s="1114"/>
      <c r="C3746" s="1113" t="s">
        <v>2721</v>
      </c>
      <c r="D3746" s="1113" t="s">
        <v>6091</v>
      </c>
      <c r="E3746" s="1113" t="s">
        <v>3066</v>
      </c>
      <c r="F3746" s="1106"/>
      <c r="G3746" s="1107"/>
      <c r="H3746" s="1115"/>
    </row>
    <row r="3747" spans="1:8" s="1116" customFormat="1" ht="15" x14ac:dyDescent="0.25">
      <c r="A3747" s="1114"/>
      <c r="B3747" s="1114"/>
      <c r="C3747" s="1114"/>
      <c r="D3747" s="1114"/>
      <c r="E3747" s="1114"/>
      <c r="F3747" s="1106"/>
      <c r="G3747" s="1107"/>
      <c r="H3747" s="1115"/>
    </row>
    <row r="3748" spans="1:8" s="1116" customFormat="1" ht="15" x14ac:dyDescent="0.25">
      <c r="A3748" s="1113" t="s">
        <v>2686</v>
      </c>
      <c r="B3748" s="1113" t="s">
        <v>2687</v>
      </c>
      <c r="C3748" s="1113" t="s">
        <v>2686</v>
      </c>
      <c r="D3748" s="1113" t="s">
        <v>2688</v>
      </c>
      <c r="E3748" s="1113" t="s">
        <v>2689</v>
      </c>
      <c r="F3748" s="1106"/>
      <c r="G3748" s="1107"/>
      <c r="H3748" s="1115"/>
    </row>
    <row r="3749" spans="1:8" s="1114" customFormat="1" ht="15" x14ac:dyDescent="0.25">
      <c r="A3749" s="1167"/>
      <c r="B3749" s="1167"/>
      <c r="C3749" s="1127"/>
      <c r="D3749" s="1127"/>
      <c r="E3749" s="1127"/>
      <c r="F3749" s="1106"/>
      <c r="G3749" s="1107"/>
      <c r="H3749" s="1099"/>
    </row>
    <row r="3750" spans="1:8" s="1114" customFormat="1" ht="15" x14ac:dyDescent="0.25">
      <c r="A3750" s="1167"/>
      <c r="B3750" s="1167"/>
      <c r="C3750" s="1127"/>
      <c r="D3750" s="1127"/>
      <c r="E3750" s="1127"/>
      <c r="F3750" s="1106"/>
      <c r="G3750" s="1107"/>
      <c r="H3750" s="1099"/>
    </row>
    <row r="3751" spans="1:8" s="1114" customFormat="1" ht="15" x14ac:dyDescent="0.25">
      <c r="A3751" s="1167"/>
      <c r="B3751" s="1167"/>
      <c r="C3751" s="1127"/>
      <c r="D3751" s="1127"/>
      <c r="E3751" s="1127"/>
      <c r="F3751" s="1106"/>
      <c r="G3751" s="1107"/>
      <c r="H3751" s="1099"/>
    </row>
    <row r="3752" spans="1:8" s="1114" customFormat="1" ht="15" x14ac:dyDescent="0.25">
      <c r="A3752" s="1167"/>
      <c r="B3752" s="1167"/>
      <c r="C3752" s="1127"/>
      <c r="D3752" s="1127"/>
      <c r="E3752" s="1127"/>
      <c r="F3752" s="1106"/>
      <c r="G3752" s="1107"/>
      <c r="H3752" s="1099"/>
    </row>
    <row r="3753" spans="1:8" s="1114" customFormat="1" ht="15" x14ac:dyDescent="0.25">
      <c r="C3753" s="1113"/>
      <c r="D3753" s="1113"/>
      <c r="E3753" s="1113"/>
      <c r="F3753" s="1106"/>
      <c r="G3753" s="1107"/>
      <c r="H3753" s="1099"/>
    </row>
    <row r="3754" spans="1:8" s="1116" customFormat="1" ht="15" x14ac:dyDescent="0.25">
      <c r="A3754" s="1114"/>
      <c r="B3754" s="1114"/>
      <c r="C3754" s="1113"/>
      <c r="D3754" s="1113"/>
      <c r="E3754" s="1113"/>
      <c r="F3754" s="1106"/>
      <c r="G3754" s="1107"/>
      <c r="H3754" s="1115"/>
    </row>
    <row r="3755" spans="1:8" s="1116" customFormat="1" ht="15" x14ac:dyDescent="0.25">
      <c r="A3755" s="1114"/>
      <c r="B3755" s="1114"/>
      <c r="C3755" s="1113"/>
      <c r="D3755" s="1113"/>
      <c r="E3755" s="1113"/>
      <c r="F3755" s="1106"/>
      <c r="G3755" s="1107"/>
      <c r="H3755" s="1115"/>
    </row>
    <row r="3756" spans="1:8" s="1116" customFormat="1" ht="15" x14ac:dyDescent="0.25">
      <c r="A3756" s="1114"/>
      <c r="B3756" s="1114"/>
      <c r="C3756" s="1113"/>
      <c r="D3756" s="1113"/>
      <c r="E3756" s="1113"/>
      <c r="F3756" s="1106"/>
      <c r="G3756" s="1107"/>
      <c r="H3756" s="1115"/>
    </row>
    <row r="3757" spans="1:8" s="1116" customFormat="1" ht="15" x14ac:dyDescent="0.25">
      <c r="A3757" s="1114"/>
      <c r="B3757" s="1114"/>
      <c r="C3757" s="1113"/>
      <c r="D3757" s="1113"/>
      <c r="E3757" s="1113"/>
      <c r="F3757" s="1106"/>
      <c r="G3757" s="1107"/>
      <c r="H3757" s="1115"/>
    </row>
    <row r="3758" spans="1:8" s="1116" customFormat="1" ht="15" x14ac:dyDescent="0.25">
      <c r="A3758" s="1114"/>
      <c r="B3758" s="1114"/>
      <c r="C3758" s="1113"/>
      <c r="D3758" s="1113"/>
      <c r="E3758" s="1113"/>
      <c r="F3758" s="1106"/>
      <c r="G3758" s="1107"/>
      <c r="H3758" s="1115"/>
    </row>
    <row r="3759" spans="1:8" s="1116" customFormat="1" ht="15" x14ac:dyDescent="0.25">
      <c r="A3759" s="1114"/>
      <c r="B3759" s="1114"/>
      <c r="C3759" s="1113"/>
      <c r="D3759" s="1113"/>
      <c r="E3759" s="1113"/>
      <c r="F3759" s="1106"/>
      <c r="G3759" s="1107"/>
      <c r="H3759" s="1115"/>
    </row>
    <row r="3760" spans="1:8" s="1116" customFormat="1" ht="15" x14ac:dyDescent="0.25">
      <c r="A3760" s="1114"/>
      <c r="B3760" s="1114"/>
      <c r="C3760" s="1113"/>
      <c r="D3760" s="1113"/>
      <c r="E3760" s="1113"/>
      <c r="F3760" s="1106"/>
      <c r="G3760" s="1107"/>
      <c r="H3760" s="1115"/>
    </row>
    <row r="3761" spans="1:8" s="1116" customFormat="1" ht="15" x14ac:dyDescent="0.25">
      <c r="A3761" s="1114"/>
      <c r="B3761" s="1114"/>
      <c r="C3761" s="1113"/>
      <c r="D3761" s="1113"/>
      <c r="E3761" s="1113"/>
      <c r="F3761" s="1106"/>
      <c r="G3761" s="1107"/>
      <c r="H3761" s="1115"/>
    </row>
    <row r="3762" spans="1:8" s="1116" customFormat="1" ht="15" x14ac:dyDescent="0.25">
      <c r="A3762" s="1114"/>
      <c r="B3762" s="1114"/>
      <c r="C3762" s="1113"/>
      <c r="D3762" s="1113"/>
      <c r="E3762" s="1113"/>
      <c r="F3762" s="1106"/>
      <c r="G3762" s="1107"/>
      <c r="H3762" s="1115"/>
    </row>
    <row r="3763" spans="1:8" s="1116" customFormat="1" ht="15" x14ac:dyDescent="0.25">
      <c r="A3763" s="1114"/>
      <c r="B3763" s="1114"/>
      <c r="C3763" s="1113"/>
      <c r="D3763" s="1113"/>
      <c r="E3763" s="1113"/>
      <c r="F3763" s="1106"/>
      <c r="G3763" s="1107"/>
      <c r="H3763" s="1115"/>
    </row>
    <row r="3764" spans="1:8" s="1116" customFormat="1" ht="15" x14ac:dyDescent="0.25">
      <c r="A3764" s="1114"/>
      <c r="B3764" s="1114"/>
      <c r="C3764" s="1113"/>
      <c r="D3764" s="1113"/>
      <c r="E3764" s="1113"/>
      <c r="F3764" s="1106"/>
      <c r="G3764" s="1107"/>
      <c r="H3764" s="1115"/>
    </row>
    <row r="3765" spans="1:8" s="1116" customFormat="1" ht="15" x14ac:dyDescent="0.25">
      <c r="A3765" s="1114"/>
      <c r="B3765" s="1114"/>
      <c r="C3765" s="1113"/>
      <c r="D3765" s="1113"/>
      <c r="E3765" s="1113"/>
      <c r="F3765" s="1106"/>
      <c r="G3765" s="1107"/>
      <c r="H3765" s="1115"/>
    </row>
    <row r="3766" spans="1:8" s="1116" customFormat="1" ht="15" x14ac:dyDescent="0.25">
      <c r="A3766" s="1114"/>
      <c r="B3766" s="1114"/>
      <c r="C3766" s="1113"/>
      <c r="D3766" s="1113"/>
      <c r="E3766" s="1113"/>
      <c r="F3766" s="1106"/>
      <c r="G3766" s="1107"/>
      <c r="H3766" s="1115"/>
    </row>
    <row r="3767" spans="1:8" s="1116" customFormat="1" ht="15" x14ac:dyDescent="0.25">
      <c r="A3767" s="1113" t="s">
        <v>2670</v>
      </c>
      <c r="B3767" s="1113"/>
      <c r="C3767" s="1113"/>
      <c r="D3767" s="1098" t="s">
        <v>2642</v>
      </c>
      <c r="E3767" s="1114">
        <v>66</v>
      </c>
      <c r="F3767" s="1106"/>
      <c r="G3767" s="1107"/>
      <c r="H3767" s="1115"/>
    </row>
    <row r="3768" spans="1:8" s="1116" customFormat="1" ht="15" x14ac:dyDescent="0.25">
      <c r="A3768" s="1113" t="s">
        <v>2671</v>
      </c>
      <c r="B3768" s="1113"/>
      <c r="C3768" s="1113"/>
      <c r="D3768" s="1112" t="s">
        <v>2660</v>
      </c>
      <c r="E3768" s="1114"/>
      <c r="F3768" s="1106"/>
      <c r="G3768" s="1107"/>
      <c r="H3768" s="1115"/>
    </row>
    <row r="3769" spans="1:8" s="1116" customFormat="1" ht="15" x14ac:dyDescent="0.25">
      <c r="A3769" s="1112" t="s">
        <v>2672</v>
      </c>
      <c r="B3769" s="1112" t="s">
        <v>2673</v>
      </c>
      <c r="C3769" s="1112" t="s">
        <v>2674</v>
      </c>
      <c r="D3769" s="1104"/>
      <c r="E3769" s="1114"/>
      <c r="F3769" s="1106"/>
      <c r="G3769" s="1107"/>
      <c r="H3769" s="1115"/>
    </row>
    <row r="3770" spans="1:8" s="1116" customFormat="1" ht="15" x14ac:dyDescent="0.25">
      <c r="A3770" s="1113" t="s">
        <v>2675</v>
      </c>
      <c r="B3770" s="1113" t="s">
        <v>2676</v>
      </c>
      <c r="C3770" s="1113" t="s">
        <v>2675</v>
      </c>
      <c r="D3770" s="1113" t="s">
        <v>2649</v>
      </c>
      <c r="E3770" s="1113" t="s">
        <v>2677</v>
      </c>
      <c r="F3770" s="1106"/>
      <c r="G3770" s="1107"/>
      <c r="H3770" s="1115"/>
    </row>
    <row r="3771" spans="1:8" s="1109" customFormat="1" ht="14.25" x14ac:dyDescent="0.2">
      <c r="A3771" s="1112" t="s">
        <v>6092</v>
      </c>
      <c r="B3771" s="1104"/>
      <c r="C3771" s="1104"/>
      <c r="D3771" s="1112" t="s">
        <v>6093</v>
      </c>
      <c r="E3771" s="1112" t="s">
        <v>12</v>
      </c>
      <c r="F3771" s="1106"/>
      <c r="G3771" s="1107"/>
      <c r="H3771" s="1108"/>
    </row>
    <row r="3772" spans="1:8" s="1116" customFormat="1" ht="15" x14ac:dyDescent="0.25">
      <c r="A3772" s="1114"/>
      <c r="B3772" s="1113" t="s">
        <v>6094</v>
      </c>
      <c r="C3772" s="1114"/>
      <c r="D3772" s="1113" t="s">
        <v>6095</v>
      </c>
      <c r="E3772" s="1113" t="s">
        <v>12</v>
      </c>
      <c r="F3772" s="1106"/>
      <c r="G3772" s="1107"/>
      <c r="H3772" s="1115"/>
    </row>
    <row r="3773" spans="1:8" s="1116" customFormat="1" ht="15" x14ac:dyDescent="0.25">
      <c r="A3773" s="1114"/>
      <c r="B3773" s="1114"/>
      <c r="C3773" s="1113" t="s">
        <v>2684</v>
      </c>
      <c r="D3773" s="1113" t="s">
        <v>6096</v>
      </c>
      <c r="E3773" s="1113" t="s">
        <v>12</v>
      </c>
      <c r="F3773" s="1106"/>
      <c r="G3773" s="1107"/>
      <c r="H3773" s="1115"/>
    </row>
    <row r="3774" spans="1:8" s="1116" customFormat="1" ht="15" x14ac:dyDescent="0.25">
      <c r="A3774" s="1114"/>
      <c r="B3774" s="1114" t="s">
        <v>6097</v>
      </c>
      <c r="C3774" s="1113"/>
      <c r="D3774" s="1113" t="s">
        <v>6098</v>
      </c>
      <c r="E3774" s="1113" t="s">
        <v>12</v>
      </c>
      <c r="F3774" s="1106"/>
      <c r="G3774" s="1107"/>
      <c r="H3774" s="1115"/>
    </row>
    <row r="3775" spans="1:8" s="1116" customFormat="1" ht="15" x14ac:dyDescent="0.25">
      <c r="A3775" s="1114"/>
      <c r="B3775" s="1114"/>
      <c r="C3775" s="1113" t="s">
        <v>2721</v>
      </c>
      <c r="D3775" s="1113" t="s">
        <v>6099</v>
      </c>
      <c r="E3775" s="1113" t="s">
        <v>12</v>
      </c>
      <c r="F3775" s="1106"/>
      <c r="G3775" s="1107"/>
      <c r="H3775" s="1115"/>
    </row>
    <row r="3776" spans="1:8" s="1116" customFormat="1" ht="15" x14ac:dyDescent="0.25">
      <c r="A3776" s="1114"/>
      <c r="B3776" s="1114"/>
      <c r="C3776" s="1113" t="s">
        <v>2712</v>
      </c>
      <c r="D3776" s="1113" t="s">
        <v>6100</v>
      </c>
      <c r="E3776" s="1113" t="s">
        <v>12</v>
      </c>
      <c r="F3776" s="1106"/>
      <c r="G3776" s="1107"/>
      <c r="H3776" s="1115"/>
    </row>
    <row r="3777" spans="1:8" s="1116" customFormat="1" ht="15" x14ac:dyDescent="0.25">
      <c r="A3777" s="1114"/>
      <c r="B3777" s="1113" t="s">
        <v>6101</v>
      </c>
      <c r="C3777" s="1114"/>
      <c r="D3777" s="1113" t="s">
        <v>6102</v>
      </c>
      <c r="E3777" s="1113" t="s">
        <v>12</v>
      </c>
      <c r="F3777" s="1106"/>
      <c r="G3777" s="1107"/>
      <c r="H3777" s="1115"/>
    </row>
    <row r="3778" spans="1:8" s="1116" customFormat="1" ht="15" x14ac:dyDescent="0.25">
      <c r="A3778" s="1114"/>
      <c r="B3778" s="1114"/>
      <c r="C3778" s="1113" t="s">
        <v>2684</v>
      </c>
      <c r="D3778" s="1113" t="s">
        <v>6103</v>
      </c>
      <c r="E3778" s="1113" t="s">
        <v>12</v>
      </c>
      <c r="F3778" s="1106"/>
      <c r="G3778" s="1107"/>
      <c r="H3778" s="1115"/>
    </row>
    <row r="3779" spans="1:8" s="1116" customFormat="1" ht="15" x14ac:dyDescent="0.25">
      <c r="A3779" s="1114"/>
      <c r="B3779" s="1113" t="s">
        <v>6104</v>
      </c>
      <c r="C3779" s="1114"/>
      <c r="D3779" s="1113" t="s">
        <v>6105</v>
      </c>
      <c r="E3779" s="1113" t="s">
        <v>12</v>
      </c>
      <c r="F3779" s="1106"/>
      <c r="G3779" s="1107"/>
      <c r="H3779" s="1115"/>
    </row>
    <row r="3780" spans="1:8" s="1116" customFormat="1" ht="15" x14ac:dyDescent="0.25">
      <c r="A3780" s="1114"/>
      <c r="B3780" s="1114"/>
      <c r="C3780" s="1113" t="s">
        <v>2721</v>
      </c>
      <c r="D3780" s="1113" t="s">
        <v>6106</v>
      </c>
      <c r="E3780" s="1113" t="s">
        <v>12</v>
      </c>
      <c r="F3780" s="1106"/>
      <c r="G3780" s="1107"/>
      <c r="H3780" s="1115"/>
    </row>
    <row r="3781" spans="1:8" s="1116" customFormat="1" ht="15" x14ac:dyDescent="0.25">
      <c r="A3781" s="1114"/>
      <c r="B3781" s="1114"/>
      <c r="C3781" s="1113" t="s">
        <v>2712</v>
      </c>
      <c r="D3781" s="1113" t="s">
        <v>6107</v>
      </c>
      <c r="E3781" s="1113" t="s">
        <v>12</v>
      </c>
      <c r="F3781" s="1106"/>
      <c r="G3781" s="1107"/>
      <c r="H3781" s="1115"/>
    </row>
    <row r="3782" spans="1:8" s="1116" customFormat="1" ht="15" x14ac:dyDescent="0.25">
      <c r="A3782" s="1114"/>
      <c r="B3782" s="1114"/>
      <c r="C3782" s="1113" t="s">
        <v>3176</v>
      </c>
      <c r="D3782" s="1113" t="s">
        <v>6108</v>
      </c>
      <c r="E3782" s="1113" t="s">
        <v>12</v>
      </c>
      <c r="F3782" s="1106"/>
      <c r="G3782" s="1107"/>
      <c r="H3782" s="1115"/>
    </row>
    <row r="3783" spans="1:8" s="1116" customFormat="1" ht="15" x14ac:dyDescent="0.25">
      <c r="A3783" s="1114"/>
      <c r="B3783" s="1114" t="s">
        <v>6109</v>
      </c>
      <c r="C3783" s="1113"/>
      <c r="D3783" s="1113" t="s">
        <v>6110</v>
      </c>
      <c r="E3783" s="1113" t="s">
        <v>12</v>
      </c>
      <c r="F3783" s="1106"/>
      <c r="G3783" s="1107"/>
      <c r="H3783" s="1115"/>
    </row>
    <row r="3784" spans="1:8" s="1116" customFormat="1" ht="15" x14ac:dyDescent="0.25">
      <c r="A3784" s="1114"/>
      <c r="B3784" s="1114"/>
      <c r="C3784" s="1113" t="s">
        <v>2684</v>
      </c>
      <c r="D3784" s="1113" t="s">
        <v>6111</v>
      </c>
      <c r="E3784" s="1113" t="s">
        <v>12</v>
      </c>
      <c r="F3784" s="1106"/>
      <c r="G3784" s="1107"/>
      <c r="H3784" s="1115"/>
    </row>
    <row r="3785" spans="1:8" s="1116" customFormat="1" ht="15" x14ac:dyDescent="0.25">
      <c r="A3785" s="1114"/>
      <c r="B3785" s="1113" t="s">
        <v>6112</v>
      </c>
      <c r="C3785" s="1114"/>
      <c r="D3785" s="1113" t="s">
        <v>6113</v>
      </c>
      <c r="E3785" s="1113" t="s">
        <v>12</v>
      </c>
      <c r="F3785" s="1106"/>
      <c r="G3785" s="1107"/>
      <c r="H3785" s="1115"/>
    </row>
    <row r="3786" spans="1:8" s="1116" customFormat="1" ht="15" x14ac:dyDescent="0.25">
      <c r="A3786" s="1114"/>
      <c r="B3786" s="1114"/>
      <c r="C3786" s="1113" t="s">
        <v>2721</v>
      </c>
      <c r="D3786" s="1113" t="s">
        <v>6114</v>
      </c>
      <c r="E3786" s="1113" t="s">
        <v>12</v>
      </c>
      <c r="F3786" s="1106"/>
      <c r="G3786" s="1107"/>
      <c r="H3786" s="1115"/>
    </row>
    <row r="3787" spans="1:8" s="1116" customFormat="1" ht="15" x14ac:dyDescent="0.25">
      <c r="A3787" s="1114"/>
      <c r="B3787" s="1113" t="s">
        <v>6115</v>
      </c>
      <c r="C3787" s="1114"/>
      <c r="D3787" s="1113" t="s">
        <v>6116</v>
      </c>
      <c r="E3787" s="1113" t="s">
        <v>12</v>
      </c>
      <c r="F3787" s="1106"/>
      <c r="G3787" s="1107"/>
      <c r="H3787" s="1115"/>
    </row>
    <row r="3788" spans="1:8" s="1116" customFormat="1" ht="15" x14ac:dyDescent="0.25">
      <c r="A3788" s="1114"/>
      <c r="B3788" s="1114"/>
      <c r="C3788" s="1113" t="s">
        <v>2721</v>
      </c>
      <c r="D3788" s="1113" t="s">
        <v>6117</v>
      </c>
      <c r="E3788" s="1113" t="s">
        <v>12</v>
      </c>
      <c r="F3788" s="1106"/>
      <c r="G3788" s="1107"/>
      <c r="H3788" s="1115"/>
    </row>
    <row r="3789" spans="1:8" s="1116" customFormat="1" ht="15" x14ac:dyDescent="0.25">
      <c r="A3789" s="1114"/>
      <c r="B3789" s="1114"/>
      <c r="C3789" s="1113" t="s">
        <v>2712</v>
      </c>
      <c r="D3789" s="1113" t="s">
        <v>6118</v>
      </c>
      <c r="E3789" s="1113" t="s">
        <v>12</v>
      </c>
      <c r="F3789" s="1106"/>
      <c r="G3789" s="1107"/>
      <c r="H3789" s="1115"/>
    </row>
    <row r="3790" spans="1:8" s="1116" customFormat="1" ht="15" x14ac:dyDescent="0.25">
      <c r="A3790" s="1114"/>
      <c r="B3790" s="1113" t="s">
        <v>6119</v>
      </c>
      <c r="C3790" s="1114"/>
      <c r="D3790" s="1113" t="s">
        <v>6120</v>
      </c>
      <c r="E3790" s="1113" t="s">
        <v>12</v>
      </c>
      <c r="F3790" s="1106"/>
      <c r="G3790" s="1107"/>
      <c r="H3790" s="1115"/>
    </row>
    <row r="3791" spans="1:8" s="1116" customFormat="1" ht="15" x14ac:dyDescent="0.25">
      <c r="A3791" s="1114"/>
      <c r="B3791" s="1114"/>
      <c r="C3791" s="1113" t="s">
        <v>2721</v>
      </c>
      <c r="D3791" s="1113" t="s">
        <v>6121</v>
      </c>
      <c r="E3791" s="1113" t="s">
        <v>12</v>
      </c>
      <c r="F3791" s="1106"/>
      <c r="G3791" s="1107"/>
      <c r="H3791" s="1115"/>
    </row>
    <row r="3792" spans="1:8" s="1116" customFormat="1" ht="15" x14ac:dyDescent="0.25">
      <c r="A3792" s="1114"/>
      <c r="B3792" s="1114"/>
      <c r="C3792" s="1113" t="s">
        <v>2712</v>
      </c>
      <c r="D3792" s="1113" t="s">
        <v>6122</v>
      </c>
      <c r="E3792" s="1113" t="s">
        <v>12</v>
      </c>
      <c r="F3792" s="1106"/>
      <c r="G3792" s="1107"/>
      <c r="H3792" s="1115"/>
    </row>
    <row r="3793" spans="1:8" s="1116" customFormat="1" ht="15" x14ac:dyDescent="0.25">
      <c r="A3793" s="1114"/>
      <c r="B3793" s="1114"/>
      <c r="C3793" s="1113" t="s">
        <v>3176</v>
      </c>
      <c r="D3793" s="1113" t="s">
        <v>6123</v>
      </c>
      <c r="E3793" s="1113" t="s">
        <v>12</v>
      </c>
      <c r="F3793" s="1106"/>
      <c r="G3793" s="1107"/>
      <c r="H3793" s="1115"/>
    </row>
    <row r="3794" spans="1:8" s="1116" customFormat="1" ht="15" x14ac:dyDescent="0.25">
      <c r="A3794" s="1114"/>
      <c r="B3794" s="1113" t="s">
        <v>6124</v>
      </c>
      <c r="C3794" s="1114"/>
      <c r="D3794" s="1113" t="s">
        <v>6125</v>
      </c>
      <c r="E3794" s="1113" t="s">
        <v>12</v>
      </c>
      <c r="F3794" s="1106"/>
      <c r="G3794" s="1107"/>
      <c r="H3794" s="1115"/>
    </row>
    <row r="3795" spans="1:8" s="1116" customFormat="1" ht="15" x14ac:dyDescent="0.25">
      <c r="A3795" s="1114"/>
      <c r="B3795" s="1114"/>
      <c r="C3795" s="1113" t="s">
        <v>2684</v>
      </c>
      <c r="D3795" s="1113" t="s">
        <v>6126</v>
      </c>
      <c r="E3795" s="1113" t="s">
        <v>12</v>
      </c>
      <c r="F3795" s="1106"/>
      <c r="G3795" s="1107"/>
      <c r="H3795" s="1115"/>
    </row>
    <row r="3796" spans="1:8" s="1116" customFormat="1" ht="15" x14ac:dyDescent="0.25">
      <c r="A3796" s="1114"/>
      <c r="B3796" s="1114"/>
      <c r="C3796" s="1113" t="s">
        <v>2721</v>
      </c>
      <c r="D3796" s="1113" t="s">
        <v>6127</v>
      </c>
      <c r="E3796" s="1113" t="s">
        <v>12</v>
      </c>
      <c r="F3796" s="1106"/>
      <c r="G3796" s="1107"/>
      <c r="H3796" s="1115"/>
    </row>
    <row r="3797" spans="1:8" s="1116" customFormat="1" ht="15" x14ac:dyDescent="0.25">
      <c r="A3797" s="1114"/>
      <c r="B3797" s="1114"/>
      <c r="C3797" s="1113" t="s">
        <v>2712</v>
      </c>
      <c r="D3797" s="1113" t="s">
        <v>6128</v>
      </c>
      <c r="E3797" s="1113" t="s">
        <v>12</v>
      </c>
      <c r="F3797" s="1106"/>
      <c r="G3797" s="1107"/>
      <c r="H3797" s="1115"/>
    </row>
    <row r="3798" spans="1:8" s="1116" customFormat="1" ht="15" x14ac:dyDescent="0.25">
      <c r="A3798" s="1114"/>
      <c r="B3798" s="1114"/>
      <c r="C3798" s="1113" t="s">
        <v>3176</v>
      </c>
      <c r="D3798" s="1113" t="s">
        <v>6129</v>
      </c>
      <c r="E3798" s="1113" t="s">
        <v>12</v>
      </c>
      <c r="F3798" s="1106"/>
      <c r="G3798" s="1107"/>
      <c r="H3798" s="1115"/>
    </row>
    <row r="3799" spans="1:8" s="1116" customFormat="1" ht="15" x14ac:dyDescent="0.25">
      <c r="A3799" s="1114"/>
      <c r="B3799" s="1114"/>
      <c r="C3799" s="1113" t="s">
        <v>3234</v>
      </c>
      <c r="D3799" s="1113" t="s">
        <v>6130</v>
      </c>
      <c r="E3799" s="1113" t="s">
        <v>12</v>
      </c>
      <c r="F3799" s="1106"/>
      <c r="G3799" s="1107"/>
      <c r="H3799" s="1115"/>
    </row>
    <row r="3800" spans="1:8" s="1116" customFormat="1" ht="15" x14ac:dyDescent="0.25">
      <c r="A3800" s="1114"/>
      <c r="B3800" s="1113" t="s">
        <v>6131</v>
      </c>
      <c r="C3800" s="1114"/>
      <c r="D3800" s="1113" t="s">
        <v>6132</v>
      </c>
      <c r="E3800" s="1113" t="s">
        <v>12</v>
      </c>
      <c r="F3800" s="1106"/>
      <c r="G3800" s="1107"/>
      <c r="H3800" s="1115"/>
    </row>
    <row r="3801" spans="1:8" s="1116" customFormat="1" ht="15" x14ac:dyDescent="0.25">
      <c r="A3801" s="1114"/>
      <c r="B3801" s="1114"/>
      <c r="C3801" s="1113" t="s">
        <v>2721</v>
      </c>
      <c r="D3801" s="1113" t="s">
        <v>6133</v>
      </c>
      <c r="E3801" s="1113" t="s">
        <v>12</v>
      </c>
      <c r="F3801" s="1106"/>
      <c r="G3801" s="1107"/>
      <c r="H3801" s="1115"/>
    </row>
    <row r="3802" spans="1:8" s="1116" customFormat="1" ht="15" x14ac:dyDescent="0.25">
      <c r="A3802" s="1114"/>
      <c r="B3802" s="1114"/>
      <c r="C3802" s="1113" t="s">
        <v>3186</v>
      </c>
      <c r="D3802" s="1113" t="s">
        <v>6134</v>
      </c>
      <c r="E3802" s="1113" t="s">
        <v>12</v>
      </c>
      <c r="F3802" s="1106"/>
      <c r="G3802" s="1107"/>
      <c r="H3802" s="1115"/>
    </row>
    <row r="3803" spans="1:8" s="1116" customFormat="1" ht="15" x14ac:dyDescent="0.25">
      <c r="A3803" s="1114"/>
      <c r="B3803" s="1114"/>
      <c r="C3803" s="1113" t="s">
        <v>3980</v>
      </c>
      <c r="D3803" s="1113" t="s">
        <v>6135</v>
      </c>
      <c r="E3803" s="1113" t="s">
        <v>12</v>
      </c>
      <c r="F3803" s="1106"/>
      <c r="G3803" s="1107"/>
      <c r="H3803" s="1115"/>
    </row>
    <row r="3804" spans="1:8" s="1116" customFormat="1" ht="15" x14ac:dyDescent="0.25">
      <c r="A3804" s="1114"/>
      <c r="B3804" s="1114"/>
      <c r="C3804" s="1113" t="s">
        <v>2927</v>
      </c>
      <c r="D3804" s="1113" t="s">
        <v>6136</v>
      </c>
      <c r="E3804" s="1113" t="s">
        <v>12</v>
      </c>
      <c r="F3804" s="1106"/>
      <c r="G3804" s="1107"/>
      <c r="H3804" s="1115"/>
    </row>
    <row r="3805" spans="1:8" s="1116" customFormat="1" ht="15" x14ac:dyDescent="0.25">
      <c r="A3805" s="1114"/>
      <c r="B3805" s="1113" t="s">
        <v>6137</v>
      </c>
      <c r="C3805" s="1114"/>
      <c r="D3805" s="1113" t="s">
        <v>6138</v>
      </c>
      <c r="E3805" s="1113" t="s">
        <v>12</v>
      </c>
      <c r="F3805" s="1106"/>
      <c r="G3805" s="1107"/>
      <c r="H3805" s="1115"/>
    </row>
    <row r="3806" spans="1:8" s="1116" customFormat="1" ht="15" x14ac:dyDescent="0.25">
      <c r="A3806" s="1114"/>
      <c r="B3806" s="1114"/>
      <c r="C3806" s="1113" t="s">
        <v>4967</v>
      </c>
      <c r="D3806" s="1113" t="s">
        <v>6139</v>
      </c>
      <c r="E3806" s="1113" t="s">
        <v>12</v>
      </c>
      <c r="F3806" s="1106"/>
      <c r="G3806" s="1107"/>
      <c r="H3806" s="1115"/>
    </row>
    <row r="3807" spans="1:8" s="1116" customFormat="1" ht="15" x14ac:dyDescent="0.25">
      <c r="A3807" s="1114"/>
      <c r="B3807" s="1114"/>
      <c r="C3807" s="1113" t="s">
        <v>5027</v>
      </c>
      <c r="D3807" s="1113" t="s">
        <v>6140</v>
      </c>
      <c r="E3807" s="1113" t="s">
        <v>12</v>
      </c>
      <c r="F3807" s="1106"/>
      <c r="G3807" s="1107"/>
      <c r="H3807" s="1115"/>
    </row>
    <row r="3808" spans="1:8" s="1116" customFormat="1" ht="15" x14ac:dyDescent="0.25">
      <c r="A3808" s="1114"/>
      <c r="B3808" s="1114"/>
      <c r="C3808" s="1113" t="s">
        <v>5048</v>
      </c>
      <c r="D3808" s="1113" t="s">
        <v>6141</v>
      </c>
      <c r="E3808" s="1113" t="s">
        <v>12</v>
      </c>
      <c r="F3808" s="1106"/>
      <c r="G3808" s="1107"/>
      <c r="H3808" s="1115"/>
    </row>
    <row r="3809" spans="1:8" s="1116" customFormat="1" ht="15" x14ac:dyDescent="0.25">
      <c r="A3809" s="1114"/>
      <c r="B3809" s="1114"/>
      <c r="C3809" s="1113" t="s">
        <v>5122</v>
      </c>
      <c r="D3809" s="1113" t="s">
        <v>6142</v>
      </c>
      <c r="E3809" s="1113" t="s">
        <v>12</v>
      </c>
      <c r="F3809" s="1106"/>
      <c r="G3809" s="1107"/>
      <c r="H3809" s="1115"/>
    </row>
    <row r="3810" spans="1:8" s="1116" customFormat="1" ht="15" x14ac:dyDescent="0.25">
      <c r="A3810" s="1114"/>
      <c r="B3810" s="1114"/>
      <c r="C3810" s="1113" t="s">
        <v>5037</v>
      </c>
      <c r="D3810" s="1113" t="s">
        <v>6143</v>
      </c>
      <c r="E3810" s="1113" t="s">
        <v>12</v>
      </c>
      <c r="F3810" s="1106"/>
      <c r="G3810" s="1107"/>
      <c r="H3810" s="1115"/>
    </row>
    <row r="3811" spans="1:8" s="1116" customFormat="1" ht="15" x14ac:dyDescent="0.25">
      <c r="A3811" s="1114"/>
      <c r="B3811" s="1114"/>
      <c r="C3811" s="1113" t="s">
        <v>5605</v>
      </c>
      <c r="D3811" s="1113" t="s">
        <v>6144</v>
      </c>
      <c r="E3811" s="1113" t="s">
        <v>12</v>
      </c>
      <c r="F3811" s="1106"/>
      <c r="G3811" s="1107"/>
      <c r="H3811" s="1115"/>
    </row>
    <row r="3812" spans="1:8" s="1116" customFormat="1" ht="15" x14ac:dyDescent="0.25">
      <c r="A3812" s="1114"/>
      <c r="B3812" s="1114"/>
      <c r="C3812" s="1113" t="s">
        <v>6029</v>
      </c>
      <c r="D3812" s="1113" t="s">
        <v>6145</v>
      </c>
      <c r="E3812" s="1113" t="s">
        <v>12</v>
      </c>
      <c r="F3812" s="1106"/>
      <c r="G3812" s="1107"/>
      <c r="H3812" s="1115"/>
    </row>
    <row r="3813" spans="1:8" s="1116" customFormat="1" ht="15" x14ac:dyDescent="0.25">
      <c r="A3813" s="1114"/>
      <c r="B3813" s="1114"/>
      <c r="C3813" s="1113"/>
      <c r="D3813" s="1113"/>
      <c r="E3813" s="1113"/>
      <c r="F3813" s="1106"/>
      <c r="G3813" s="1107"/>
      <c r="H3813" s="1115"/>
    </row>
    <row r="3814" spans="1:8" s="1116" customFormat="1" ht="15" x14ac:dyDescent="0.25">
      <c r="A3814" s="1114"/>
      <c r="B3814" s="1114"/>
      <c r="C3814" s="1113"/>
      <c r="D3814" s="1113"/>
      <c r="E3814" s="1113"/>
      <c r="F3814" s="1106"/>
      <c r="G3814" s="1107"/>
      <c r="H3814" s="1115"/>
    </row>
    <row r="3815" spans="1:8" s="1116" customFormat="1" ht="15" x14ac:dyDescent="0.25">
      <c r="A3815" s="1114"/>
      <c r="B3815" s="1114"/>
      <c r="C3815" s="1113"/>
      <c r="D3815" s="1113"/>
      <c r="E3815" s="1113"/>
      <c r="F3815" s="1106"/>
      <c r="G3815" s="1107"/>
      <c r="H3815" s="1115"/>
    </row>
    <row r="3816" spans="1:8" s="1116" customFormat="1" ht="15" x14ac:dyDescent="0.25">
      <c r="A3816" s="1114"/>
      <c r="B3816" s="1114"/>
      <c r="C3816" s="1113"/>
      <c r="D3816" s="1113"/>
      <c r="E3816" s="1113"/>
      <c r="F3816" s="1106"/>
      <c r="G3816" s="1107"/>
      <c r="H3816" s="1115"/>
    </row>
    <row r="3817" spans="1:8" s="1116" customFormat="1" ht="15" x14ac:dyDescent="0.25">
      <c r="A3817" s="1114"/>
      <c r="B3817" s="1114"/>
      <c r="C3817" s="1113"/>
      <c r="D3817" s="1113"/>
      <c r="E3817" s="1113"/>
      <c r="F3817" s="1106"/>
      <c r="G3817" s="1107"/>
      <c r="H3817" s="1115"/>
    </row>
    <row r="3818" spans="1:8" s="1116" customFormat="1" ht="15" x14ac:dyDescent="0.25">
      <c r="A3818" s="1114"/>
      <c r="B3818" s="1114"/>
      <c r="C3818" s="1113"/>
      <c r="D3818" s="1113"/>
      <c r="E3818" s="1113"/>
      <c r="F3818" s="1106"/>
      <c r="G3818" s="1107"/>
      <c r="H3818" s="1115"/>
    </row>
    <row r="3819" spans="1:8" s="1116" customFormat="1" ht="15" x14ac:dyDescent="0.25">
      <c r="A3819" s="1114"/>
      <c r="B3819" s="1114"/>
      <c r="C3819" s="1113"/>
      <c r="D3819" s="1113"/>
      <c r="E3819" s="1113"/>
      <c r="F3819" s="1106"/>
      <c r="G3819" s="1107"/>
      <c r="H3819" s="1115"/>
    </row>
    <row r="3820" spans="1:8" s="1116" customFormat="1" ht="15" x14ac:dyDescent="0.25">
      <c r="A3820" s="1114"/>
      <c r="B3820" s="1114"/>
      <c r="C3820" s="1113"/>
      <c r="D3820" s="1113"/>
      <c r="E3820" s="1113"/>
      <c r="F3820" s="1106"/>
      <c r="G3820" s="1107"/>
      <c r="H3820" s="1115"/>
    </row>
    <row r="3821" spans="1:8" s="1116" customFormat="1" ht="15" x14ac:dyDescent="0.25">
      <c r="A3821" s="1114"/>
      <c r="B3821" s="1114"/>
      <c r="C3821" s="1113"/>
      <c r="D3821" s="1113"/>
      <c r="E3821" s="1113"/>
      <c r="F3821" s="1106"/>
      <c r="G3821" s="1107"/>
      <c r="H3821" s="1115"/>
    </row>
    <row r="3822" spans="1:8" s="1116" customFormat="1" ht="15" x14ac:dyDescent="0.25">
      <c r="A3822" s="1114"/>
      <c r="B3822" s="1114"/>
      <c r="C3822" s="1113"/>
      <c r="D3822" s="1113"/>
      <c r="E3822" s="1113"/>
      <c r="F3822" s="1106"/>
      <c r="G3822" s="1107"/>
      <c r="H3822" s="1115"/>
    </row>
    <row r="3823" spans="1:8" s="1116" customFormat="1" ht="15" x14ac:dyDescent="0.25">
      <c r="A3823" s="1114"/>
      <c r="B3823" s="1114"/>
      <c r="C3823" s="1113"/>
      <c r="D3823" s="1113"/>
      <c r="E3823" s="1113"/>
      <c r="F3823" s="1106"/>
      <c r="G3823" s="1107"/>
      <c r="H3823" s="1115"/>
    </row>
    <row r="3824" spans="1:8" s="1116" customFormat="1" ht="15" x14ac:dyDescent="0.25">
      <c r="A3824" s="1113" t="s">
        <v>2670</v>
      </c>
      <c r="B3824" s="1113"/>
      <c r="C3824" s="1113"/>
      <c r="D3824" s="1098" t="s">
        <v>2642</v>
      </c>
      <c r="E3824" s="1114">
        <v>67</v>
      </c>
      <c r="F3824" s="1106"/>
      <c r="G3824" s="1107"/>
      <c r="H3824" s="1115"/>
    </row>
    <row r="3825" spans="1:8" s="1116" customFormat="1" ht="15" x14ac:dyDescent="0.25">
      <c r="A3825" s="1113" t="s">
        <v>2671</v>
      </c>
      <c r="B3825" s="1113"/>
      <c r="C3825" s="1113"/>
      <c r="D3825" s="1112" t="s">
        <v>2661</v>
      </c>
      <c r="E3825" s="1114"/>
      <c r="F3825" s="1106"/>
      <c r="G3825" s="1107"/>
      <c r="H3825" s="1115"/>
    </row>
    <row r="3826" spans="1:8" s="1116" customFormat="1" ht="15" x14ac:dyDescent="0.25">
      <c r="A3826" s="1112" t="s">
        <v>2672</v>
      </c>
      <c r="B3826" s="1112" t="s">
        <v>2673</v>
      </c>
      <c r="C3826" s="1112" t="s">
        <v>2674</v>
      </c>
      <c r="D3826" s="1104"/>
      <c r="E3826" s="1114"/>
      <c r="F3826" s="1106"/>
      <c r="G3826" s="1107"/>
      <c r="H3826" s="1115"/>
    </row>
    <row r="3827" spans="1:8" s="1116" customFormat="1" ht="15" x14ac:dyDescent="0.25">
      <c r="A3827" s="1113" t="s">
        <v>2675</v>
      </c>
      <c r="B3827" s="1113" t="s">
        <v>2676</v>
      </c>
      <c r="C3827" s="1113" t="s">
        <v>2675</v>
      </c>
      <c r="D3827" s="1113" t="s">
        <v>2649</v>
      </c>
      <c r="E3827" s="1113" t="s">
        <v>2677</v>
      </c>
      <c r="F3827" s="1106"/>
      <c r="G3827" s="1107"/>
      <c r="H3827" s="1115"/>
    </row>
    <row r="3828" spans="1:8" s="1109" customFormat="1" ht="14.25" x14ac:dyDescent="0.2">
      <c r="A3828" s="1112" t="s">
        <v>6146</v>
      </c>
      <c r="B3828" s="1104"/>
      <c r="C3828" s="1104"/>
      <c r="D3828" s="1112" t="s">
        <v>6147</v>
      </c>
      <c r="E3828" s="1112" t="s">
        <v>3066</v>
      </c>
      <c r="F3828" s="1106"/>
      <c r="G3828" s="1107"/>
      <c r="H3828" s="1108"/>
    </row>
    <row r="3829" spans="1:8" s="1109" customFormat="1" ht="15" x14ac:dyDescent="0.25">
      <c r="A3829" s="1112"/>
      <c r="B3829" s="1114" t="s">
        <v>6148</v>
      </c>
      <c r="C3829" s="1113"/>
      <c r="D3829" s="1113" t="s">
        <v>6149</v>
      </c>
      <c r="E3829" s="1113" t="s">
        <v>3066</v>
      </c>
      <c r="F3829" s="1106"/>
      <c r="G3829" s="1107"/>
      <c r="H3829" s="1108"/>
    </row>
    <row r="3830" spans="1:8" s="1109" customFormat="1" ht="15" x14ac:dyDescent="0.25">
      <c r="A3830" s="1112"/>
      <c r="B3830" s="1114"/>
      <c r="C3830" s="1113" t="s">
        <v>2721</v>
      </c>
      <c r="D3830" s="1113" t="s">
        <v>6150</v>
      </c>
      <c r="E3830" s="1113" t="s">
        <v>3066</v>
      </c>
      <c r="F3830" s="1106"/>
      <c r="G3830" s="1107"/>
      <c r="H3830" s="1108"/>
    </row>
    <row r="3831" spans="1:8" s="1109" customFormat="1" ht="15" x14ac:dyDescent="0.25">
      <c r="A3831" s="1112"/>
      <c r="B3831" s="1114"/>
      <c r="C3831" s="1113" t="s">
        <v>2712</v>
      </c>
      <c r="D3831" s="1113" t="s">
        <v>6151</v>
      </c>
      <c r="E3831" s="1113" t="s">
        <v>3066</v>
      </c>
      <c r="F3831" s="1106"/>
      <c r="G3831" s="1107"/>
      <c r="H3831" s="1108"/>
    </row>
    <row r="3832" spans="1:8" s="1116" customFormat="1" ht="15" x14ac:dyDescent="0.25">
      <c r="A3832" s="1114"/>
      <c r="B3832" s="1113" t="s">
        <v>6152</v>
      </c>
      <c r="C3832" s="1114"/>
      <c r="D3832" s="1113" t="s">
        <v>6153</v>
      </c>
      <c r="E3832" s="1113" t="s">
        <v>3066</v>
      </c>
      <c r="F3832" s="1106"/>
      <c r="G3832" s="1107"/>
      <c r="H3832" s="1115"/>
    </row>
    <row r="3833" spans="1:8" s="1116" customFormat="1" ht="15" x14ac:dyDescent="0.25">
      <c r="A3833" s="1114"/>
      <c r="B3833" s="1114"/>
      <c r="C3833" s="1113" t="s">
        <v>2684</v>
      </c>
      <c r="D3833" s="1113" t="s">
        <v>6103</v>
      </c>
      <c r="E3833" s="1113" t="s">
        <v>3066</v>
      </c>
      <c r="F3833" s="1106"/>
      <c r="G3833" s="1107"/>
      <c r="H3833" s="1115"/>
    </row>
    <row r="3834" spans="1:8" s="1116" customFormat="1" ht="15" x14ac:dyDescent="0.25">
      <c r="A3834" s="1114"/>
      <c r="B3834" s="1113" t="s">
        <v>6154</v>
      </c>
      <c r="C3834" s="1114"/>
      <c r="D3834" s="1113" t="s">
        <v>6155</v>
      </c>
      <c r="E3834" s="1113" t="s">
        <v>3066</v>
      </c>
      <c r="F3834" s="1106"/>
      <c r="G3834" s="1107"/>
      <c r="H3834" s="1115"/>
    </row>
    <row r="3835" spans="1:8" s="1116" customFormat="1" ht="15" x14ac:dyDescent="0.25">
      <c r="A3835" s="1114"/>
      <c r="B3835" s="1114"/>
      <c r="C3835" s="1113" t="s">
        <v>2721</v>
      </c>
      <c r="D3835" s="1113" t="s">
        <v>6106</v>
      </c>
      <c r="E3835" s="1113" t="s">
        <v>3066</v>
      </c>
      <c r="F3835" s="1106"/>
      <c r="G3835" s="1107"/>
      <c r="H3835" s="1115"/>
    </row>
    <row r="3836" spans="1:8" s="1116" customFormat="1" ht="15" x14ac:dyDescent="0.25">
      <c r="A3836" s="1114"/>
      <c r="B3836" s="1114"/>
      <c r="C3836" s="1113" t="s">
        <v>2712</v>
      </c>
      <c r="D3836" s="1113" t="s">
        <v>6107</v>
      </c>
      <c r="E3836" s="1113" t="s">
        <v>3066</v>
      </c>
      <c r="F3836" s="1106"/>
      <c r="G3836" s="1107"/>
      <c r="H3836" s="1115"/>
    </row>
    <row r="3837" spans="1:8" s="1116" customFormat="1" ht="15" x14ac:dyDescent="0.25">
      <c r="A3837" s="1114"/>
      <c r="B3837" s="1114"/>
      <c r="C3837" s="1113" t="s">
        <v>3176</v>
      </c>
      <c r="D3837" s="1113" t="s">
        <v>6108</v>
      </c>
      <c r="E3837" s="1113" t="s">
        <v>3066</v>
      </c>
      <c r="F3837" s="1106"/>
      <c r="G3837" s="1107"/>
      <c r="H3837" s="1115"/>
    </row>
    <row r="3838" spans="1:8" s="1116" customFormat="1" ht="15" x14ac:dyDescent="0.25">
      <c r="A3838" s="1114"/>
      <c r="B3838" s="1114" t="s">
        <v>6156</v>
      </c>
      <c r="C3838" s="1113"/>
      <c r="D3838" s="1113" t="s">
        <v>6157</v>
      </c>
      <c r="E3838" s="1113" t="s">
        <v>3066</v>
      </c>
      <c r="F3838" s="1106"/>
      <c r="G3838" s="1107"/>
      <c r="H3838" s="1115"/>
    </row>
    <row r="3839" spans="1:8" s="1116" customFormat="1" ht="15" x14ac:dyDescent="0.25">
      <c r="A3839" s="1114"/>
      <c r="B3839" s="1114"/>
      <c r="C3839" s="1113" t="s">
        <v>2684</v>
      </c>
      <c r="D3839" s="1113" t="s">
        <v>6158</v>
      </c>
      <c r="E3839" s="1113" t="s">
        <v>3066</v>
      </c>
      <c r="F3839" s="1106"/>
      <c r="G3839" s="1107"/>
      <c r="H3839" s="1115"/>
    </row>
    <row r="3840" spans="1:8" s="1116" customFormat="1" ht="15" x14ac:dyDescent="0.25">
      <c r="A3840" s="1114"/>
      <c r="B3840" s="1113" t="s">
        <v>6159</v>
      </c>
      <c r="C3840" s="1114"/>
      <c r="D3840" s="1113" t="s">
        <v>6113</v>
      </c>
      <c r="E3840" s="1113" t="s">
        <v>3066</v>
      </c>
      <c r="F3840" s="1106"/>
      <c r="G3840" s="1107"/>
      <c r="H3840" s="1115"/>
    </row>
    <row r="3841" spans="1:8" s="1116" customFormat="1" ht="15" x14ac:dyDescent="0.25">
      <c r="A3841" s="1114"/>
      <c r="B3841" s="1114"/>
      <c r="C3841" s="1113" t="s">
        <v>2721</v>
      </c>
      <c r="D3841" s="1113" t="s">
        <v>6114</v>
      </c>
      <c r="E3841" s="1113" t="s">
        <v>3066</v>
      </c>
      <c r="F3841" s="1106"/>
      <c r="G3841" s="1107"/>
      <c r="H3841" s="1115"/>
    </row>
    <row r="3842" spans="1:8" s="1116" customFormat="1" ht="15" x14ac:dyDescent="0.25">
      <c r="A3842" s="1114"/>
      <c r="B3842" s="1113" t="s">
        <v>6160</v>
      </c>
      <c r="C3842" s="1114"/>
      <c r="D3842" s="1113" t="s">
        <v>6161</v>
      </c>
      <c r="E3842" s="1113" t="s">
        <v>3066</v>
      </c>
      <c r="F3842" s="1106"/>
      <c r="G3842" s="1107"/>
      <c r="H3842" s="1115"/>
    </row>
    <row r="3843" spans="1:8" s="1116" customFormat="1" ht="15" x14ac:dyDescent="0.25">
      <c r="A3843" s="1114"/>
      <c r="B3843" s="1114"/>
      <c r="C3843" s="1113" t="s">
        <v>2721</v>
      </c>
      <c r="D3843" s="1113" t="s">
        <v>6117</v>
      </c>
      <c r="E3843" s="1113" t="s">
        <v>3066</v>
      </c>
      <c r="F3843" s="1106"/>
      <c r="G3843" s="1107"/>
      <c r="H3843" s="1115"/>
    </row>
    <row r="3844" spans="1:8" s="1116" customFormat="1" ht="15" x14ac:dyDescent="0.25">
      <c r="A3844" s="1114"/>
      <c r="B3844" s="1114"/>
      <c r="C3844" s="1113" t="s">
        <v>2712</v>
      </c>
      <c r="D3844" s="1113" t="s">
        <v>6118</v>
      </c>
      <c r="E3844" s="1113" t="s">
        <v>3066</v>
      </c>
      <c r="F3844" s="1106"/>
      <c r="G3844" s="1107"/>
      <c r="H3844" s="1115"/>
    </row>
    <row r="3845" spans="1:8" s="1116" customFormat="1" ht="15" x14ac:dyDescent="0.25">
      <c r="A3845" s="1114"/>
      <c r="B3845" s="1113" t="s">
        <v>6162</v>
      </c>
      <c r="C3845" s="1114"/>
      <c r="D3845" s="1113" t="s">
        <v>6163</v>
      </c>
      <c r="E3845" s="1113" t="s">
        <v>3066</v>
      </c>
      <c r="F3845" s="1106"/>
      <c r="G3845" s="1107"/>
      <c r="H3845" s="1115"/>
    </row>
    <row r="3846" spans="1:8" s="1116" customFormat="1" ht="15" x14ac:dyDescent="0.25">
      <c r="A3846" s="1114"/>
      <c r="B3846" s="1114"/>
      <c r="C3846" s="1113" t="s">
        <v>2721</v>
      </c>
      <c r="D3846" s="1113" t="s">
        <v>6164</v>
      </c>
      <c r="E3846" s="1113" t="s">
        <v>3066</v>
      </c>
      <c r="F3846" s="1106"/>
      <c r="G3846" s="1107"/>
      <c r="H3846" s="1115"/>
    </row>
    <row r="3847" spans="1:8" s="1116" customFormat="1" ht="15" x14ac:dyDescent="0.25">
      <c r="A3847" s="1114"/>
      <c r="B3847" s="1114"/>
      <c r="C3847" s="1113" t="s">
        <v>2712</v>
      </c>
      <c r="D3847" s="1113" t="s">
        <v>6165</v>
      </c>
      <c r="E3847" s="1113" t="s">
        <v>3066</v>
      </c>
      <c r="F3847" s="1106"/>
      <c r="G3847" s="1107"/>
      <c r="H3847" s="1115"/>
    </row>
    <row r="3848" spans="1:8" s="1116" customFormat="1" ht="15" x14ac:dyDescent="0.25">
      <c r="A3848" s="1114"/>
      <c r="B3848" s="1114"/>
      <c r="C3848" s="1113" t="s">
        <v>3176</v>
      </c>
      <c r="D3848" s="1113" t="s">
        <v>6166</v>
      </c>
      <c r="E3848" s="1113" t="s">
        <v>3066</v>
      </c>
      <c r="F3848" s="1106"/>
      <c r="G3848" s="1107"/>
      <c r="H3848" s="1115"/>
    </row>
    <row r="3849" spans="1:8" s="1116" customFormat="1" ht="15" x14ac:dyDescent="0.25">
      <c r="A3849" s="1114"/>
      <c r="B3849" s="1113" t="s">
        <v>6167</v>
      </c>
      <c r="C3849" s="1114"/>
      <c r="D3849" s="1113" t="s">
        <v>6168</v>
      </c>
      <c r="E3849" s="1113" t="s">
        <v>3066</v>
      </c>
      <c r="F3849" s="1106"/>
      <c r="G3849" s="1107"/>
      <c r="H3849" s="1115"/>
    </row>
    <row r="3850" spans="1:8" s="1116" customFormat="1" ht="15" x14ac:dyDescent="0.25">
      <c r="A3850" s="1114"/>
      <c r="B3850" s="1114"/>
      <c r="C3850" s="1113" t="s">
        <v>2684</v>
      </c>
      <c r="D3850" s="1113" t="s">
        <v>6126</v>
      </c>
      <c r="E3850" s="1113" t="s">
        <v>3066</v>
      </c>
      <c r="F3850" s="1106"/>
      <c r="G3850" s="1107"/>
      <c r="H3850" s="1115"/>
    </row>
    <row r="3851" spans="1:8" s="1116" customFormat="1" ht="15" x14ac:dyDescent="0.25">
      <c r="A3851" s="1114"/>
      <c r="B3851" s="1114"/>
      <c r="C3851" s="1113" t="s">
        <v>2721</v>
      </c>
      <c r="D3851" s="1113" t="s">
        <v>6127</v>
      </c>
      <c r="E3851" s="1113" t="s">
        <v>3066</v>
      </c>
      <c r="F3851" s="1106"/>
      <c r="G3851" s="1107"/>
      <c r="H3851" s="1115"/>
    </row>
    <row r="3852" spans="1:8" s="1116" customFormat="1" ht="15" x14ac:dyDescent="0.25">
      <c r="A3852" s="1114"/>
      <c r="B3852" s="1114"/>
      <c r="C3852" s="1113" t="s">
        <v>2712</v>
      </c>
      <c r="D3852" s="1113" t="s">
        <v>6128</v>
      </c>
      <c r="E3852" s="1113" t="s">
        <v>3066</v>
      </c>
      <c r="F3852" s="1106"/>
      <c r="G3852" s="1107"/>
      <c r="H3852" s="1115"/>
    </row>
    <row r="3853" spans="1:8" s="1116" customFormat="1" ht="15" x14ac:dyDescent="0.25">
      <c r="A3853" s="1114"/>
      <c r="B3853" s="1114"/>
      <c r="C3853" s="1113" t="s">
        <v>3176</v>
      </c>
      <c r="D3853" s="1113" t="s">
        <v>6129</v>
      </c>
      <c r="E3853" s="1113" t="s">
        <v>3066</v>
      </c>
      <c r="F3853" s="1106"/>
      <c r="G3853" s="1107"/>
      <c r="H3853" s="1115"/>
    </row>
    <row r="3854" spans="1:8" s="1116" customFormat="1" ht="15" x14ac:dyDescent="0.25">
      <c r="A3854" s="1114"/>
      <c r="B3854" s="1114"/>
      <c r="C3854" s="1113" t="s">
        <v>3234</v>
      </c>
      <c r="D3854" s="1113" t="s">
        <v>6130</v>
      </c>
      <c r="E3854" s="1113" t="s">
        <v>3066</v>
      </c>
      <c r="F3854" s="1106"/>
      <c r="G3854" s="1107"/>
      <c r="H3854" s="1115"/>
    </row>
    <row r="3855" spans="1:8" s="1116" customFormat="1" ht="15" x14ac:dyDescent="0.25">
      <c r="A3855" s="1114"/>
      <c r="B3855" s="1113" t="s">
        <v>6169</v>
      </c>
      <c r="C3855" s="1114"/>
      <c r="D3855" s="1113" t="s">
        <v>6170</v>
      </c>
      <c r="E3855" s="1113" t="s">
        <v>3066</v>
      </c>
      <c r="F3855" s="1106"/>
      <c r="G3855" s="1107"/>
      <c r="H3855" s="1115"/>
    </row>
    <row r="3856" spans="1:8" s="1116" customFormat="1" ht="15" x14ac:dyDescent="0.25">
      <c r="A3856" s="1114"/>
      <c r="B3856" s="1114"/>
      <c r="C3856" s="1113" t="s">
        <v>2721</v>
      </c>
      <c r="D3856" s="1113" t="s">
        <v>6133</v>
      </c>
      <c r="E3856" s="1113" t="s">
        <v>3066</v>
      </c>
      <c r="F3856" s="1106"/>
      <c r="G3856" s="1107"/>
      <c r="H3856" s="1115"/>
    </row>
    <row r="3857" spans="1:8" s="1116" customFormat="1" ht="15" x14ac:dyDescent="0.25">
      <c r="A3857" s="1114"/>
      <c r="B3857" s="1114"/>
      <c r="C3857" s="1113" t="s">
        <v>3186</v>
      </c>
      <c r="D3857" s="1113" t="s">
        <v>6134</v>
      </c>
      <c r="E3857" s="1113" t="s">
        <v>3066</v>
      </c>
      <c r="F3857" s="1106"/>
      <c r="G3857" s="1107"/>
      <c r="H3857" s="1115"/>
    </row>
    <row r="3858" spans="1:8" s="1116" customFormat="1" ht="15" x14ac:dyDescent="0.25">
      <c r="A3858" s="1114"/>
      <c r="B3858" s="1114"/>
      <c r="C3858" s="1113" t="s">
        <v>3980</v>
      </c>
      <c r="D3858" s="1113" t="s">
        <v>6171</v>
      </c>
      <c r="E3858" s="1113" t="s">
        <v>3066</v>
      </c>
      <c r="F3858" s="1106"/>
      <c r="G3858" s="1107"/>
      <c r="H3858" s="1115"/>
    </row>
    <row r="3859" spans="1:8" s="1116" customFormat="1" ht="15" x14ac:dyDescent="0.25">
      <c r="A3859" s="1114"/>
      <c r="B3859" s="1114"/>
      <c r="C3859" s="1113" t="s">
        <v>2927</v>
      </c>
      <c r="D3859" s="1113" t="s">
        <v>6172</v>
      </c>
      <c r="E3859" s="1113" t="s">
        <v>3066</v>
      </c>
      <c r="F3859" s="1106"/>
      <c r="G3859" s="1107"/>
      <c r="H3859" s="1115"/>
    </row>
    <row r="3860" spans="1:8" s="1116" customFormat="1" ht="15" x14ac:dyDescent="0.25">
      <c r="A3860" s="1114"/>
      <c r="B3860" s="1114"/>
      <c r="C3860" s="1113"/>
      <c r="D3860" s="1113"/>
      <c r="E3860" s="1113"/>
      <c r="F3860" s="1106"/>
      <c r="G3860" s="1107"/>
      <c r="H3860" s="1115"/>
    </row>
    <row r="3861" spans="1:8" s="1116" customFormat="1" ht="15" x14ac:dyDescent="0.25">
      <c r="A3861" s="1114"/>
      <c r="B3861" s="1114"/>
      <c r="C3861" s="1113"/>
      <c r="D3861" s="1113"/>
      <c r="E3861" s="1113"/>
      <c r="F3861" s="1106"/>
      <c r="G3861" s="1107"/>
      <c r="H3861" s="1115"/>
    </row>
    <row r="3862" spans="1:8" s="1116" customFormat="1" ht="15" x14ac:dyDescent="0.25">
      <c r="A3862" s="1114"/>
      <c r="B3862" s="1114"/>
      <c r="C3862" s="1113"/>
      <c r="D3862" s="1113"/>
      <c r="E3862" s="1113"/>
      <c r="F3862" s="1106"/>
      <c r="G3862" s="1107"/>
      <c r="H3862" s="1115"/>
    </row>
    <row r="3863" spans="1:8" s="1116" customFormat="1" ht="15" x14ac:dyDescent="0.25">
      <c r="A3863" s="1114"/>
      <c r="B3863" s="1114"/>
      <c r="C3863" s="1113"/>
      <c r="D3863" s="1113"/>
      <c r="E3863" s="1113"/>
      <c r="F3863" s="1106"/>
      <c r="G3863" s="1107"/>
      <c r="H3863" s="1115"/>
    </row>
    <row r="3864" spans="1:8" s="1116" customFormat="1" ht="15" x14ac:dyDescent="0.25">
      <c r="A3864" s="1114"/>
      <c r="B3864" s="1114"/>
      <c r="C3864" s="1113"/>
      <c r="D3864" s="1113"/>
      <c r="E3864" s="1113"/>
      <c r="F3864" s="1106"/>
      <c r="G3864" s="1107"/>
      <c r="H3864" s="1115"/>
    </row>
    <row r="3865" spans="1:8" s="1116" customFormat="1" ht="15" x14ac:dyDescent="0.25">
      <c r="A3865" s="1114"/>
      <c r="B3865" s="1114"/>
      <c r="C3865" s="1113"/>
      <c r="D3865" s="1113"/>
      <c r="E3865" s="1113"/>
      <c r="F3865" s="1106"/>
      <c r="G3865" s="1107"/>
      <c r="H3865" s="1115"/>
    </row>
    <row r="3866" spans="1:8" s="1116" customFormat="1" ht="15" x14ac:dyDescent="0.25">
      <c r="A3866" s="1114"/>
      <c r="B3866" s="1114"/>
      <c r="C3866" s="1113"/>
      <c r="D3866" s="1113"/>
      <c r="E3866" s="1113"/>
      <c r="F3866" s="1106"/>
      <c r="G3866" s="1107"/>
      <c r="H3866" s="1115"/>
    </row>
    <row r="3867" spans="1:8" s="1116" customFormat="1" ht="15" x14ac:dyDescent="0.25">
      <c r="A3867" s="1114"/>
      <c r="B3867" s="1114"/>
      <c r="C3867" s="1113"/>
      <c r="D3867" s="1113"/>
      <c r="E3867" s="1113"/>
      <c r="F3867" s="1106"/>
      <c r="G3867" s="1107"/>
      <c r="H3867" s="1115"/>
    </row>
    <row r="3868" spans="1:8" s="1116" customFormat="1" ht="15" x14ac:dyDescent="0.25">
      <c r="A3868" s="1114"/>
      <c r="B3868" s="1114"/>
      <c r="C3868" s="1113"/>
      <c r="D3868" s="1113"/>
      <c r="E3868" s="1113"/>
      <c r="F3868" s="1106"/>
      <c r="G3868" s="1107"/>
      <c r="H3868" s="1115"/>
    </row>
    <row r="3869" spans="1:8" s="1116" customFormat="1" ht="15" x14ac:dyDescent="0.25">
      <c r="A3869" s="1114"/>
      <c r="B3869" s="1114"/>
      <c r="C3869" s="1113"/>
      <c r="D3869" s="1113"/>
      <c r="E3869" s="1113"/>
      <c r="F3869" s="1106"/>
      <c r="G3869" s="1107"/>
      <c r="H3869" s="1115"/>
    </row>
    <row r="3870" spans="1:8" s="1116" customFormat="1" ht="15" x14ac:dyDescent="0.25">
      <c r="A3870" s="1114"/>
      <c r="B3870" s="1114"/>
      <c r="C3870" s="1113"/>
      <c r="D3870" s="1113"/>
      <c r="E3870" s="1113"/>
      <c r="F3870" s="1106"/>
      <c r="G3870" s="1107"/>
      <c r="H3870" s="1115"/>
    </row>
    <row r="3871" spans="1:8" s="1116" customFormat="1" ht="15" x14ac:dyDescent="0.25">
      <c r="A3871" s="1114"/>
      <c r="B3871" s="1114"/>
      <c r="C3871" s="1113"/>
      <c r="D3871" s="1113"/>
      <c r="E3871" s="1113"/>
      <c r="F3871" s="1106"/>
      <c r="G3871" s="1107"/>
      <c r="H3871" s="1115"/>
    </row>
    <row r="3872" spans="1:8" s="1116" customFormat="1" ht="15" x14ac:dyDescent="0.25">
      <c r="A3872" s="1114"/>
      <c r="B3872" s="1114"/>
      <c r="C3872" s="1113"/>
      <c r="D3872" s="1113"/>
      <c r="E3872" s="1113"/>
      <c r="F3872" s="1106"/>
      <c r="G3872" s="1107"/>
      <c r="H3872" s="1115"/>
    </row>
    <row r="3873" spans="1:8" s="1116" customFormat="1" ht="15" x14ac:dyDescent="0.25">
      <c r="A3873" s="1114"/>
      <c r="B3873" s="1114"/>
      <c r="C3873" s="1113"/>
      <c r="D3873" s="1113"/>
      <c r="E3873" s="1113"/>
      <c r="F3873" s="1106"/>
      <c r="G3873" s="1107"/>
      <c r="H3873" s="1115"/>
    </row>
    <row r="3874" spans="1:8" s="1116" customFormat="1" ht="15" x14ac:dyDescent="0.25">
      <c r="A3874" s="1114"/>
      <c r="B3874" s="1114"/>
      <c r="C3874" s="1113"/>
      <c r="D3874" s="1113"/>
      <c r="E3874" s="1113"/>
      <c r="F3874" s="1106"/>
      <c r="G3874" s="1107"/>
      <c r="H3874" s="1115"/>
    </row>
    <row r="3875" spans="1:8" s="1116" customFormat="1" ht="15" x14ac:dyDescent="0.25">
      <c r="A3875" s="1114"/>
      <c r="B3875" s="1114"/>
      <c r="C3875" s="1113"/>
      <c r="D3875" s="1113"/>
      <c r="E3875" s="1113"/>
      <c r="F3875" s="1106"/>
      <c r="G3875" s="1107"/>
      <c r="H3875" s="1115"/>
    </row>
    <row r="3876" spans="1:8" s="1116" customFormat="1" ht="15" x14ac:dyDescent="0.25">
      <c r="A3876" s="1114"/>
      <c r="B3876" s="1114"/>
      <c r="C3876" s="1113"/>
      <c r="D3876" s="1113"/>
      <c r="E3876" s="1113"/>
      <c r="F3876" s="1106"/>
      <c r="G3876" s="1107"/>
      <c r="H3876" s="1115"/>
    </row>
    <row r="3877" spans="1:8" s="1116" customFormat="1" ht="15" x14ac:dyDescent="0.25">
      <c r="A3877" s="1114"/>
      <c r="B3877" s="1114"/>
      <c r="C3877" s="1113"/>
      <c r="D3877" s="1113"/>
      <c r="E3877" s="1113"/>
      <c r="F3877" s="1106"/>
      <c r="G3877" s="1107"/>
      <c r="H3877" s="1115"/>
    </row>
    <row r="3878" spans="1:8" s="1116" customFormat="1" ht="15" x14ac:dyDescent="0.25">
      <c r="A3878" s="1114"/>
      <c r="B3878" s="1114"/>
      <c r="C3878" s="1113"/>
      <c r="D3878" s="1113"/>
      <c r="E3878" s="1113"/>
      <c r="F3878" s="1106"/>
      <c r="G3878" s="1107"/>
      <c r="H3878" s="1115"/>
    </row>
    <row r="3879" spans="1:8" s="1116" customFormat="1" ht="15" x14ac:dyDescent="0.25">
      <c r="A3879" s="1114"/>
      <c r="B3879" s="1114"/>
      <c r="C3879" s="1113"/>
      <c r="D3879" s="1113"/>
      <c r="E3879" s="1113"/>
      <c r="F3879" s="1106"/>
      <c r="G3879" s="1107"/>
      <c r="H3879" s="1115"/>
    </row>
    <row r="3880" spans="1:8" s="1116" customFormat="1" ht="15" x14ac:dyDescent="0.25">
      <c r="A3880" s="1114"/>
      <c r="B3880" s="1114"/>
      <c r="C3880" s="1113"/>
      <c r="D3880" s="1113"/>
      <c r="E3880" s="1113"/>
      <c r="F3880" s="1106"/>
      <c r="G3880" s="1107"/>
      <c r="H3880" s="1115"/>
    </row>
    <row r="3881" spans="1:8" s="1116" customFormat="1" ht="15" x14ac:dyDescent="0.25">
      <c r="A3881" s="1113" t="s">
        <v>2670</v>
      </c>
      <c r="B3881" s="1113"/>
      <c r="C3881" s="1113"/>
      <c r="D3881" s="1098" t="s">
        <v>2642</v>
      </c>
      <c r="E3881" s="1114">
        <v>68</v>
      </c>
      <c r="F3881" s="1106"/>
      <c r="G3881" s="1107"/>
      <c r="H3881" s="1115"/>
    </row>
    <row r="3882" spans="1:8" s="1116" customFormat="1" ht="15" x14ac:dyDescent="0.25">
      <c r="A3882" s="1113" t="s">
        <v>2671</v>
      </c>
      <c r="B3882" s="1113"/>
      <c r="C3882" s="1113"/>
      <c r="D3882" s="1112" t="s">
        <v>2662</v>
      </c>
      <c r="E3882" s="1114"/>
      <c r="F3882" s="1106"/>
      <c r="G3882" s="1107"/>
      <c r="H3882" s="1115"/>
    </row>
    <row r="3883" spans="1:8" s="1116" customFormat="1" ht="15" x14ac:dyDescent="0.25">
      <c r="A3883" s="1112" t="s">
        <v>2672</v>
      </c>
      <c r="B3883" s="1112" t="s">
        <v>2673</v>
      </c>
      <c r="C3883" s="1112" t="s">
        <v>2674</v>
      </c>
      <c r="D3883" s="1104"/>
      <c r="E3883" s="1114"/>
      <c r="F3883" s="1106"/>
      <c r="G3883" s="1107"/>
      <c r="H3883" s="1115"/>
    </row>
    <row r="3884" spans="1:8" s="1116" customFormat="1" ht="15.75" thickBot="1" x14ac:dyDescent="0.3">
      <c r="A3884" s="1113" t="s">
        <v>2675</v>
      </c>
      <c r="B3884" s="1113" t="s">
        <v>2676</v>
      </c>
      <c r="C3884" s="1113" t="s">
        <v>2675</v>
      </c>
      <c r="D3884" s="1113" t="s">
        <v>2649</v>
      </c>
      <c r="E3884" s="1113" t="s">
        <v>2677</v>
      </c>
      <c r="F3884" s="1106"/>
      <c r="G3884" s="1107"/>
      <c r="H3884" s="1115"/>
    </row>
    <row r="3885" spans="1:8" s="1116" customFormat="1" ht="16.5" thickBot="1" x14ac:dyDescent="0.3">
      <c r="A3885" s="1117" t="s">
        <v>6173</v>
      </c>
      <c r="B3885" s="1118"/>
      <c r="C3885" s="1118" t="s">
        <v>6174</v>
      </c>
      <c r="D3885" s="1125"/>
      <c r="E3885" s="1126"/>
      <c r="F3885" s="1120"/>
      <c r="G3885" s="1121"/>
      <c r="H3885" s="1115"/>
    </row>
    <row r="3886" spans="1:8" s="1116" customFormat="1" ht="15" x14ac:dyDescent="0.25">
      <c r="A3886" s="1113"/>
      <c r="B3886" s="1113"/>
      <c r="C3886" s="1113"/>
      <c r="D3886" s="1113"/>
      <c r="E3886" s="1113"/>
      <c r="F3886" s="1106"/>
      <c r="G3886" s="1107"/>
      <c r="H3886" s="1115"/>
    </row>
    <row r="3887" spans="1:8" s="1109" customFormat="1" ht="14.25" x14ac:dyDescent="0.2">
      <c r="A3887" s="1112" t="s">
        <v>6175</v>
      </c>
      <c r="B3887" s="1104"/>
      <c r="C3887" s="1104"/>
      <c r="D3887" s="1112" t="s">
        <v>6176</v>
      </c>
      <c r="E3887" s="1112" t="s">
        <v>12</v>
      </c>
      <c r="F3887" s="1106"/>
      <c r="G3887" s="1107"/>
      <c r="H3887" s="1108"/>
    </row>
    <row r="3888" spans="1:8" s="1116" customFormat="1" ht="15" x14ac:dyDescent="0.25">
      <c r="A3888" s="1114"/>
      <c r="B3888" s="1113" t="s">
        <v>6177</v>
      </c>
      <c r="C3888" s="1114"/>
      <c r="D3888" s="1113" t="s">
        <v>6178</v>
      </c>
      <c r="E3888" s="1113" t="s">
        <v>12</v>
      </c>
      <c r="F3888" s="1106"/>
      <c r="G3888" s="1107"/>
      <c r="H3888" s="1115"/>
    </row>
    <row r="3889" spans="1:8" s="1116" customFormat="1" ht="15" x14ac:dyDescent="0.25">
      <c r="A3889" s="1114"/>
      <c r="B3889" s="1114"/>
      <c r="C3889" s="1113" t="s">
        <v>2684</v>
      </c>
      <c r="D3889" s="1113" t="s">
        <v>6179</v>
      </c>
      <c r="E3889" s="1113" t="s">
        <v>12</v>
      </c>
      <c r="F3889" s="1106"/>
      <c r="G3889" s="1107"/>
      <c r="H3889" s="1115"/>
    </row>
    <row r="3890" spans="1:8" s="1116" customFormat="1" ht="15" x14ac:dyDescent="0.25">
      <c r="A3890" s="1114"/>
      <c r="B3890" s="1114"/>
      <c r="C3890" s="1114"/>
      <c r="D3890" s="1114"/>
      <c r="E3890" s="1114"/>
      <c r="F3890" s="1106"/>
      <c r="G3890" s="1107"/>
      <c r="H3890" s="1115"/>
    </row>
    <row r="3891" spans="1:8" s="1116" customFormat="1" ht="15" x14ac:dyDescent="0.25">
      <c r="A3891" s="1113" t="s">
        <v>2686</v>
      </c>
      <c r="B3891" s="1113" t="s">
        <v>2687</v>
      </c>
      <c r="C3891" s="1113" t="s">
        <v>2686</v>
      </c>
      <c r="D3891" s="1113" t="s">
        <v>2688</v>
      </c>
      <c r="E3891" s="1113" t="s">
        <v>2689</v>
      </c>
      <c r="F3891" s="1106"/>
      <c r="G3891" s="1107"/>
      <c r="H3891" s="1115"/>
    </row>
    <row r="3892" spans="1:8" s="1109" customFormat="1" ht="14.25" x14ac:dyDescent="0.2">
      <c r="A3892" s="1112" t="s">
        <v>6180</v>
      </c>
      <c r="B3892" s="1104"/>
      <c r="C3892" s="1104"/>
      <c r="D3892" s="1112" t="s">
        <v>6181</v>
      </c>
      <c r="E3892" s="1112" t="s">
        <v>12</v>
      </c>
      <c r="F3892" s="1106"/>
      <c r="G3892" s="1107"/>
      <c r="H3892" s="1108"/>
    </row>
    <row r="3893" spans="1:8" s="1116" customFormat="1" ht="15" x14ac:dyDescent="0.25">
      <c r="A3893" s="1114"/>
      <c r="B3893" s="1113" t="s">
        <v>6182</v>
      </c>
      <c r="C3893" s="1114"/>
      <c r="D3893" s="1113" t="s">
        <v>6183</v>
      </c>
      <c r="E3893" s="1113" t="s">
        <v>12</v>
      </c>
      <c r="F3893" s="1106"/>
      <c r="G3893" s="1107"/>
      <c r="H3893" s="1115"/>
    </row>
    <row r="3894" spans="1:8" s="1116" customFormat="1" ht="15" x14ac:dyDescent="0.25">
      <c r="A3894" s="1114"/>
      <c r="B3894" s="1114"/>
      <c r="C3894" s="1113" t="s">
        <v>2684</v>
      </c>
      <c r="D3894" s="1113" t="s">
        <v>6184</v>
      </c>
      <c r="E3894" s="1113" t="s">
        <v>12</v>
      </c>
      <c r="F3894" s="1106"/>
      <c r="G3894" s="1107"/>
      <c r="H3894" s="1115"/>
    </row>
    <row r="3895" spans="1:8" s="1116" customFormat="1" ht="15" x14ac:dyDescent="0.25">
      <c r="A3895" s="1114"/>
      <c r="B3895" s="1114"/>
      <c r="C3895" s="1114"/>
      <c r="D3895" s="1114"/>
      <c r="E3895" s="1114"/>
      <c r="F3895" s="1106"/>
      <c r="G3895" s="1107"/>
      <c r="H3895" s="1115"/>
    </row>
    <row r="3896" spans="1:8" s="1116" customFormat="1" ht="15" x14ac:dyDescent="0.25">
      <c r="A3896" s="1113" t="s">
        <v>2686</v>
      </c>
      <c r="B3896" s="1113" t="s">
        <v>2687</v>
      </c>
      <c r="C3896" s="1113" t="s">
        <v>2686</v>
      </c>
      <c r="D3896" s="1113" t="s">
        <v>2688</v>
      </c>
      <c r="E3896" s="1113" t="s">
        <v>2689</v>
      </c>
      <c r="F3896" s="1106"/>
      <c r="G3896" s="1107"/>
      <c r="H3896" s="1115"/>
    </row>
    <row r="3897" spans="1:8" s="1116" customFormat="1" ht="15" x14ac:dyDescent="0.25">
      <c r="A3897" s="1112" t="s">
        <v>6185</v>
      </c>
      <c r="B3897" s="1104"/>
      <c r="C3897" s="1104"/>
      <c r="D3897" s="1112" t="s">
        <v>6186</v>
      </c>
      <c r="E3897" s="1112" t="s">
        <v>12</v>
      </c>
      <c r="F3897" s="1106"/>
      <c r="G3897" s="1107"/>
      <c r="H3897" s="1115"/>
    </row>
    <row r="3898" spans="1:8" s="1116" customFormat="1" ht="15" x14ac:dyDescent="0.25">
      <c r="A3898" s="1114"/>
      <c r="B3898" s="1113" t="s">
        <v>6185</v>
      </c>
      <c r="C3898" s="1114"/>
      <c r="D3898" s="1113" t="s">
        <v>6186</v>
      </c>
      <c r="E3898" s="1113" t="s">
        <v>12</v>
      </c>
      <c r="F3898" s="1106"/>
      <c r="G3898" s="1107"/>
      <c r="H3898" s="1115"/>
    </row>
    <row r="3899" spans="1:8" s="1116" customFormat="1" ht="15" x14ac:dyDescent="0.25">
      <c r="A3899" s="1114"/>
      <c r="B3899" s="1114"/>
      <c r="C3899" s="1113" t="s">
        <v>2684</v>
      </c>
      <c r="D3899" s="1113" t="s">
        <v>6187</v>
      </c>
      <c r="E3899" s="1113" t="s">
        <v>12</v>
      </c>
      <c r="F3899" s="1106"/>
      <c r="G3899" s="1107"/>
      <c r="H3899" s="1115"/>
    </row>
    <row r="3900" spans="1:8" s="1116" customFormat="1" ht="15" x14ac:dyDescent="0.25">
      <c r="A3900" s="1114"/>
      <c r="B3900" s="1114"/>
      <c r="C3900" s="1114"/>
      <c r="D3900" s="1114"/>
      <c r="E3900" s="1114"/>
      <c r="F3900" s="1106"/>
      <c r="G3900" s="1107"/>
      <c r="H3900" s="1115"/>
    </row>
    <row r="3901" spans="1:8" s="1116" customFormat="1" ht="15" x14ac:dyDescent="0.25">
      <c r="A3901" s="1113" t="s">
        <v>2686</v>
      </c>
      <c r="B3901" s="1113" t="s">
        <v>2687</v>
      </c>
      <c r="C3901" s="1113" t="s">
        <v>2686</v>
      </c>
      <c r="D3901" s="1113" t="s">
        <v>2688</v>
      </c>
      <c r="E3901" s="1113" t="s">
        <v>2689</v>
      </c>
      <c r="F3901" s="1106"/>
      <c r="G3901" s="1107"/>
      <c r="H3901" s="1115"/>
    </row>
    <row r="3902" spans="1:8" s="1109" customFormat="1" ht="14.25" x14ac:dyDescent="0.2">
      <c r="A3902" s="1112" t="s">
        <v>6188</v>
      </c>
      <c r="B3902" s="1104"/>
      <c r="C3902" s="1104"/>
      <c r="D3902" s="1112" t="s">
        <v>6189</v>
      </c>
      <c r="E3902" s="1112" t="s">
        <v>3066</v>
      </c>
      <c r="F3902" s="1106"/>
      <c r="G3902" s="1107"/>
      <c r="H3902" s="1108"/>
    </row>
    <row r="3903" spans="1:8" s="1116" customFormat="1" ht="15" x14ac:dyDescent="0.25">
      <c r="A3903" s="1114"/>
      <c r="B3903" s="1113" t="s">
        <v>6190</v>
      </c>
      <c r="C3903" s="1114"/>
      <c r="D3903" s="1113" t="s">
        <v>6191</v>
      </c>
      <c r="E3903" s="1113" t="s">
        <v>3066</v>
      </c>
      <c r="F3903" s="1106"/>
      <c r="G3903" s="1107"/>
      <c r="H3903" s="1115"/>
    </row>
    <row r="3904" spans="1:8" s="1116" customFormat="1" ht="15" x14ac:dyDescent="0.25">
      <c r="A3904" s="1114"/>
      <c r="B3904" s="1114"/>
      <c r="C3904" s="1113" t="s">
        <v>2684</v>
      </c>
      <c r="D3904" s="1113" t="s">
        <v>6192</v>
      </c>
      <c r="E3904" s="1113" t="s">
        <v>3066</v>
      </c>
      <c r="F3904" s="1106"/>
      <c r="G3904" s="1107"/>
      <c r="H3904" s="1115"/>
    </row>
    <row r="3905" spans="1:8" s="1116" customFormat="1" ht="15" x14ac:dyDescent="0.25">
      <c r="A3905" s="1114"/>
      <c r="B3905" s="1114"/>
      <c r="C3905" s="1114"/>
      <c r="D3905" s="1114"/>
      <c r="E3905" s="1114"/>
      <c r="F3905" s="1106"/>
      <c r="G3905" s="1107"/>
      <c r="H3905" s="1115"/>
    </row>
    <row r="3906" spans="1:8" s="1116" customFormat="1" ht="15" x14ac:dyDescent="0.25">
      <c r="A3906" s="1113" t="s">
        <v>2686</v>
      </c>
      <c r="B3906" s="1113" t="s">
        <v>2687</v>
      </c>
      <c r="C3906" s="1113" t="s">
        <v>2686</v>
      </c>
      <c r="D3906" s="1113" t="s">
        <v>2688</v>
      </c>
      <c r="E3906" s="1113" t="s">
        <v>2689</v>
      </c>
      <c r="F3906" s="1106"/>
      <c r="G3906" s="1107"/>
      <c r="H3906" s="1115"/>
    </row>
    <row r="3907" spans="1:8" s="1116" customFormat="1" ht="15" x14ac:dyDescent="0.25">
      <c r="A3907" s="1112" t="s">
        <v>6193</v>
      </c>
      <c r="B3907" s="1104"/>
      <c r="C3907" s="1104"/>
      <c r="D3907" s="1112" t="s">
        <v>6194</v>
      </c>
      <c r="E3907" s="1112" t="s">
        <v>12</v>
      </c>
      <c r="F3907" s="1106"/>
      <c r="G3907" s="1107"/>
      <c r="H3907" s="1115"/>
    </row>
    <row r="3908" spans="1:8" s="1116" customFormat="1" ht="15" x14ac:dyDescent="0.25">
      <c r="A3908" s="1114"/>
      <c r="B3908" s="1113" t="s">
        <v>6195</v>
      </c>
      <c r="C3908" s="1114"/>
      <c r="D3908" s="1113" t="s">
        <v>6196</v>
      </c>
      <c r="E3908" s="1113" t="s">
        <v>12</v>
      </c>
      <c r="F3908" s="1106"/>
      <c r="G3908" s="1107"/>
      <c r="H3908" s="1115"/>
    </row>
    <row r="3909" spans="1:8" s="1116" customFormat="1" ht="15" x14ac:dyDescent="0.25">
      <c r="A3909" s="1114"/>
      <c r="B3909" s="1114"/>
      <c r="C3909" s="1113" t="s">
        <v>2684</v>
      </c>
      <c r="D3909" s="1113" t="s">
        <v>6197</v>
      </c>
      <c r="E3909" s="1113" t="s">
        <v>12</v>
      </c>
      <c r="F3909" s="1106"/>
      <c r="G3909" s="1107"/>
      <c r="H3909" s="1115"/>
    </row>
    <row r="3910" spans="1:8" s="1116" customFormat="1" ht="15" x14ac:dyDescent="0.25">
      <c r="A3910" s="1114"/>
      <c r="B3910" s="1113" t="s">
        <v>6198</v>
      </c>
      <c r="C3910" s="1114"/>
      <c r="D3910" s="1113" t="s">
        <v>6199</v>
      </c>
      <c r="E3910" s="1113" t="s">
        <v>12</v>
      </c>
      <c r="F3910" s="1106"/>
      <c r="G3910" s="1107"/>
      <c r="H3910" s="1115"/>
    </row>
    <row r="3911" spans="1:8" s="1116" customFormat="1" ht="15" x14ac:dyDescent="0.25">
      <c r="A3911" s="1114"/>
      <c r="B3911" s="1114"/>
      <c r="C3911" s="1113" t="s">
        <v>2684</v>
      </c>
      <c r="D3911" s="1113" t="s">
        <v>6200</v>
      </c>
      <c r="E3911" s="1113" t="s">
        <v>12</v>
      </c>
      <c r="F3911" s="1106"/>
      <c r="G3911" s="1107"/>
      <c r="H3911" s="1115"/>
    </row>
    <row r="3912" spans="1:8" s="1116" customFormat="1" ht="15" x14ac:dyDescent="0.25">
      <c r="A3912" s="1114"/>
      <c r="B3912" s="1113" t="s">
        <v>6201</v>
      </c>
      <c r="C3912" s="1114"/>
      <c r="D3912" s="1113" t="s">
        <v>6202</v>
      </c>
      <c r="E3912" s="1113" t="s">
        <v>12</v>
      </c>
      <c r="F3912" s="1106"/>
      <c r="G3912" s="1107"/>
      <c r="H3912" s="1115"/>
    </row>
    <row r="3913" spans="1:8" s="1116" customFormat="1" ht="15" x14ac:dyDescent="0.25">
      <c r="A3913" s="1114"/>
      <c r="B3913" s="1114"/>
      <c r="C3913" s="1113" t="s">
        <v>2684</v>
      </c>
      <c r="D3913" s="1113" t="s">
        <v>6203</v>
      </c>
      <c r="E3913" s="1113" t="s">
        <v>12</v>
      </c>
      <c r="F3913" s="1106"/>
      <c r="G3913" s="1107"/>
      <c r="H3913" s="1115"/>
    </row>
    <row r="3914" spans="1:8" s="1116" customFormat="1" ht="15" x14ac:dyDescent="0.25">
      <c r="A3914" s="1114"/>
      <c r="B3914" s="1113" t="s">
        <v>6204</v>
      </c>
      <c r="C3914" s="1114"/>
      <c r="D3914" s="1113" t="s">
        <v>6205</v>
      </c>
      <c r="E3914" s="1113" t="s">
        <v>12</v>
      </c>
      <c r="F3914" s="1106"/>
      <c r="G3914" s="1107"/>
      <c r="H3914" s="1115"/>
    </row>
    <row r="3915" spans="1:8" s="1116" customFormat="1" ht="15" x14ac:dyDescent="0.25">
      <c r="A3915" s="1114"/>
      <c r="B3915" s="1114"/>
      <c r="C3915" s="1113" t="s">
        <v>2684</v>
      </c>
      <c r="D3915" s="1113" t="s">
        <v>6206</v>
      </c>
      <c r="E3915" s="1113" t="s">
        <v>12</v>
      </c>
      <c r="F3915" s="1106"/>
      <c r="G3915" s="1107"/>
      <c r="H3915" s="1115"/>
    </row>
    <row r="3916" spans="1:8" s="1116" customFormat="1" ht="15" x14ac:dyDescent="0.25">
      <c r="A3916" s="1114"/>
      <c r="B3916" s="1113" t="s">
        <v>6207</v>
      </c>
      <c r="C3916" s="1114"/>
      <c r="D3916" s="1113" t="s">
        <v>6208</v>
      </c>
      <c r="E3916" s="1113" t="s">
        <v>12</v>
      </c>
      <c r="F3916" s="1106"/>
      <c r="G3916" s="1107"/>
      <c r="H3916" s="1115"/>
    </row>
    <row r="3917" spans="1:8" s="1116" customFormat="1" ht="15" x14ac:dyDescent="0.25">
      <c r="A3917" s="1114"/>
      <c r="B3917" s="1114"/>
      <c r="C3917" s="1113" t="s">
        <v>2684</v>
      </c>
      <c r="D3917" s="1113" t="s">
        <v>6209</v>
      </c>
      <c r="E3917" s="1113" t="s">
        <v>12</v>
      </c>
      <c r="F3917" s="1106"/>
      <c r="G3917" s="1107"/>
      <c r="H3917" s="1115"/>
    </row>
    <row r="3918" spans="1:8" s="1116" customFormat="1" ht="15" x14ac:dyDescent="0.25">
      <c r="A3918" s="1114"/>
      <c r="B3918" s="1113" t="s">
        <v>6210</v>
      </c>
      <c r="C3918" s="1114"/>
      <c r="D3918" s="1113" t="s">
        <v>6211</v>
      </c>
      <c r="E3918" s="1113" t="s">
        <v>12</v>
      </c>
      <c r="F3918" s="1106"/>
      <c r="G3918" s="1107"/>
      <c r="H3918" s="1115"/>
    </row>
    <row r="3919" spans="1:8" s="1116" customFormat="1" ht="15" x14ac:dyDescent="0.25">
      <c r="A3919" s="1114"/>
      <c r="B3919" s="1114"/>
      <c r="C3919" s="1113" t="s">
        <v>2684</v>
      </c>
      <c r="D3919" s="1113" t="s">
        <v>6212</v>
      </c>
      <c r="E3919" s="1113" t="s">
        <v>12</v>
      </c>
      <c r="F3919" s="1106"/>
      <c r="G3919" s="1107"/>
      <c r="H3919" s="1115"/>
    </row>
    <row r="3920" spans="1:8" s="1116" customFormat="1" ht="15" x14ac:dyDescent="0.25">
      <c r="A3920" s="1114"/>
      <c r="B3920" s="1113" t="s">
        <v>6213</v>
      </c>
      <c r="C3920" s="1114"/>
      <c r="D3920" s="1113" t="s">
        <v>6214</v>
      </c>
      <c r="E3920" s="1113" t="s">
        <v>12</v>
      </c>
      <c r="F3920" s="1106"/>
      <c r="G3920" s="1107"/>
      <c r="H3920" s="1115"/>
    </row>
    <row r="3921" spans="1:8" s="1116" customFormat="1" ht="15" x14ac:dyDescent="0.25">
      <c r="A3921" s="1114"/>
      <c r="B3921" s="1114"/>
      <c r="C3921" s="1113" t="s">
        <v>2684</v>
      </c>
      <c r="D3921" s="1113" t="s">
        <v>6215</v>
      </c>
      <c r="E3921" s="1113" t="s">
        <v>12</v>
      </c>
      <c r="F3921" s="1106"/>
      <c r="G3921" s="1107"/>
      <c r="H3921" s="1115"/>
    </row>
    <row r="3922" spans="1:8" s="1116" customFormat="1" ht="15" x14ac:dyDescent="0.25">
      <c r="A3922" s="1114"/>
      <c r="B3922" s="1113" t="s">
        <v>6216</v>
      </c>
      <c r="C3922" s="1114"/>
      <c r="D3922" s="1113" t="s">
        <v>6217</v>
      </c>
      <c r="E3922" s="1113" t="s">
        <v>12</v>
      </c>
      <c r="F3922" s="1106"/>
      <c r="G3922" s="1107"/>
      <c r="H3922" s="1115"/>
    </row>
    <row r="3923" spans="1:8" s="1116" customFormat="1" ht="15" x14ac:dyDescent="0.25">
      <c r="A3923" s="1114"/>
      <c r="B3923" s="1114"/>
      <c r="C3923" s="1113" t="s">
        <v>2684</v>
      </c>
      <c r="D3923" s="1113" t="s">
        <v>6218</v>
      </c>
      <c r="E3923" s="1113" t="s">
        <v>12</v>
      </c>
      <c r="F3923" s="1106"/>
      <c r="G3923" s="1107"/>
      <c r="H3923" s="1115"/>
    </row>
    <row r="3924" spans="1:8" s="1116" customFormat="1" ht="15" x14ac:dyDescent="0.25">
      <c r="A3924" s="1114"/>
      <c r="B3924" s="1113" t="s">
        <v>6219</v>
      </c>
      <c r="C3924" s="1114"/>
      <c r="D3924" s="1113" t="s">
        <v>6220</v>
      </c>
      <c r="E3924" s="1113" t="s">
        <v>12</v>
      </c>
      <c r="F3924" s="1106"/>
      <c r="G3924" s="1107"/>
      <c r="H3924" s="1115"/>
    </row>
    <row r="3925" spans="1:8" s="1116" customFormat="1" ht="15" x14ac:dyDescent="0.25">
      <c r="A3925" s="1114"/>
      <c r="B3925" s="1114"/>
      <c r="C3925" s="1113" t="s">
        <v>2684</v>
      </c>
      <c r="D3925" s="1113" t="s">
        <v>6221</v>
      </c>
      <c r="E3925" s="1113" t="s">
        <v>12</v>
      </c>
      <c r="F3925" s="1106"/>
      <c r="G3925" s="1107"/>
      <c r="H3925" s="1115"/>
    </row>
    <row r="3926" spans="1:8" s="1116" customFormat="1" ht="15" x14ac:dyDescent="0.25">
      <c r="A3926" s="1114"/>
      <c r="B3926" s="1114" t="s">
        <v>6222</v>
      </c>
      <c r="C3926" s="1113"/>
      <c r="D3926" s="1113" t="s">
        <v>6223</v>
      </c>
      <c r="E3926" s="1113" t="s">
        <v>12</v>
      </c>
      <c r="F3926" s="1106"/>
      <c r="G3926" s="1107"/>
      <c r="H3926" s="1115"/>
    </row>
    <row r="3927" spans="1:8" s="1116" customFormat="1" ht="15" x14ac:dyDescent="0.25">
      <c r="A3927" s="1114"/>
      <c r="B3927" s="1114"/>
      <c r="C3927" s="1113" t="s">
        <v>2684</v>
      </c>
      <c r="D3927" s="1113" t="s">
        <v>6224</v>
      </c>
      <c r="E3927" s="1113" t="s">
        <v>12</v>
      </c>
      <c r="F3927" s="1106"/>
      <c r="G3927" s="1107"/>
      <c r="H3927" s="1115"/>
    </row>
    <row r="3928" spans="1:8" s="1116" customFormat="1" ht="15" x14ac:dyDescent="0.25">
      <c r="A3928" s="1114"/>
      <c r="B3928" s="1114" t="s">
        <v>6225</v>
      </c>
      <c r="C3928" s="1113"/>
      <c r="D3928" s="1113" t="s">
        <v>6226</v>
      </c>
      <c r="E3928" s="1113" t="s">
        <v>12</v>
      </c>
      <c r="F3928" s="1106"/>
      <c r="G3928" s="1107"/>
      <c r="H3928" s="1115"/>
    </row>
    <row r="3929" spans="1:8" s="1116" customFormat="1" ht="15" x14ac:dyDescent="0.25">
      <c r="A3929" s="1114"/>
      <c r="B3929" s="1114"/>
      <c r="C3929" s="1113" t="s">
        <v>2684</v>
      </c>
      <c r="D3929" s="1113" t="s">
        <v>6227</v>
      </c>
      <c r="E3929" s="1113" t="s">
        <v>12</v>
      </c>
      <c r="F3929" s="1106"/>
      <c r="G3929" s="1107"/>
      <c r="H3929" s="1115"/>
    </row>
    <row r="3930" spans="1:8" s="1114" customFormat="1" ht="13.5" customHeight="1" x14ac:dyDescent="0.25">
      <c r="C3930" s="1113"/>
      <c r="D3930" s="1113"/>
      <c r="E3930" s="1113"/>
      <c r="F3930" s="1106"/>
      <c r="G3930" s="1107"/>
      <c r="H3930" s="1099"/>
    </row>
    <row r="3931" spans="1:8" s="1116" customFormat="1" ht="15.75" thickBot="1" x14ac:dyDescent="0.3">
      <c r="A3931" s="1113" t="s">
        <v>2686</v>
      </c>
      <c r="B3931" s="1113" t="s">
        <v>2687</v>
      </c>
      <c r="C3931" s="1113" t="s">
        <v>2686</v>
      </c>
      <c r="D3931" s="1113" t="s">
        <v>2688</v>
      </c>
      <c r="E3931" s="1113" t="s">
        <v>2689</v>
      </c>
      <c r="F3931" s="1106"/>
      <c r="G3931" s="1107"/>
      <c r="H3931" s="1115"/>
    </row>
    <row r="3932" spans="1:8" s="1116" customFormat="1" ht="16.5" thickBot="1" x14ac:dyDescent="0.3">
      <c r="A3932" s="1117" t="s">
        <v>6228</v>
      </c>
      <c r="B3932" s="1118"/>
      <c r="C3932" s="1118" t="s">
        <v>6229</v>
      </c>
      <c r="D3932" s="1125"/>
      <c r="E3932" s="1126"/>
      <c r="F3932" s="1120"/>
      <c r="G3932" s="1121"/>
      <c r="H3932" s="1115"/>
    </row>
    <row r="3933" spans="1:8" s="1116" customFormat="1" ht="15" x14ac:dyDescent="0.25">
      <c r="A3933" s="1113"/>
      <c r="B3933" s="1113"/>
      <c r="C3933" s="1113"/>
      <c r="D3933" s="1113"/>
      <c r="E3933" s="1113"/>
      <c r="F3933" s="1106"/>
      <c r="G3933" s="1107"/>
      <c r="H3933" s="1115"/>
    </row>
    <row r="3934" spans="1:8" s="1109" customFormat="1" ht="14.25" x14ac:dyDescent="0.2">
      <c r="A3934" s="1112" t="s">
        <v>6230</v>
      </c>
      <c r="B3934" s="1104"/>
      <c r="C3934" s="1104"/>
      <c r="D3934" s="1112" t="s">
        <v>6231</v>
      </c>
      <c r="E3934" s="1112" t="s">
        <v>12</v>
      </c>
      <c r="F3934" s="1106"/>
      <c r="G3934" s="1107"/>
      <c r="H3934" s="1108"/>
    </row>
    <row r="3935" spans="1:8" s="1116" customFormat="1" ht="15" x14ac:dyDescent="0.25">
      <c r="A3935" s="1114"/>
      <c r="B3935" s="1113" t="s">
        <v>6232</v>
      </c>
      <c r="C3935" s="1114"/>
      <c r="D3935" s="1113" t="s">
        <v>6231</v>
      </c>
      <c r="E3935" s="1113" t="s">
        <v>12</v>
      </c>
      <c r="F3935" s="1106"/>
      <c r="G3935" s="1107"/>
      <c r="H3935" s="1115"/>
    </row>
    <row r="3936" spans="1:8" s="1116" customFormat="1" ht="15" x14ac:dyDescent="0.25">
      <c r="A3936" s="1114"/>
      <c r="B3936" s="1114"/>
      <c r="C3936" s="1113" t="s">
        <v>2684</v>
      </c>
      <c r="D3936" s="1113" t="s">
        <v>6233</v>
      </c>
      <c r="E3936" s="1113" t="s">
        <v>12</v>
      </c>
      <c r="F3936" s="1106"/>
      <c r="G3936" s="1107"/>
      <c r="H3936" s="1115"/>
    </row>
    <row r="3937" spans="1:8" s="1116" customFormat="1" ht="15" x14ac:dyDescent="0.25">
      <c r="A3937" s="1114"/>
      <c r="B3937" s="1114"/>
      <c r="C3937" s="1114"/>
      <c r="D3937" s="1114"/>
      <c r="E3937" s="1114"/>
      <c r="F3937" s="1106"/>
      <c r="G3937" s="1107"/>
      <c r="H3937" s="1115"/>
    </row>
    <row r="3938" spans="1:8" s="1116" customFormat="1" ht="15" x14ac:dyDescent="0.25">
      <c r="A3938" s="1113" t="s">
        <v>2686</v>
      </c>
      <c r="B3938" s="1113" t="s">
        <v>2687</v>
      </c>
      <c r="C3938" s="1113" t="s">
        <v>2686</v>
      </c>
      <c r="D3938" s="1113" t="s">
        <v>2688</v>
      </c>
      <c r="E3938" s="1113" t="s">
        <v>2689</v>
      </c>
      <c r="F3938" s="1106"/>
      <c r="G3938" s="1107"/>
      <c r="H3938" s="1115"/>
    </row>
    <row r="3939" spans="1:8" s="1109" customFormat="1" ht="14.25" x14ac:dyDescent="0.2">
      <c r="A3939" s="1112" t="s">
        <v>6234</v>
      </c>
      <c r="B3939" s="1104"/>
      <c r="C3939" s="1104"/>
      <c r="D3939" s="1112" t="s">
        <v>6235</v>
      </c>
      <c r="E3939" s="1112" t="s">
        <v>3066</v>
      </c>
      <c r="F3939" s="1106"/>
      <c r="G3939" s="1107"/>
      <c r="H3939" s="1108"/>
    </row>
    <row r="3940" spans="1:8" s="1116" customFormat="1" ht="15" x14ac:dyDescent="0.25">
      <c r="A3940" s="1114"/>
      <c r="B3940" s="1113" t="s">
        <v>6236</v>
      </c>
      <c r="C3940" s="1114"/>
      <c r="D3940" s="1113" t="s">
        <v>6235</v>
      </c>
      <c r="E3940" s="1113" t="s">
        <v>3066</v>
      </c>
      <c r="F3940" s="1106"/>
      <c r="G3940" s="1107"/>
      <c r="H3940" s="1115"/>
    </row>
    <row r="3941" spans="1:8" s="1116" customFormat="1" ht="15" x14ac:dyDescent="0.25">
      <c r="A3941" s="1114"/>
      <c r="B3941" s="1114"/>
      <c r="C3941" s="1113" t="s">
        <v>2684</v>
      </c>
      <c r="D3941" s="1113" t="s">
        <v>6237</v>
      </c>
      <c r="E3941" s="1113" t="s">
        <v>3066</v>
      </c>
      <c r="F3941" s="1106"/>
      <c r="G3941" s="1107"/>
      <c r="H3941" s="1115"/>
    </row>
    <row r="3942" spans="1:8" s="1116" customFormat="1" ht="15" x14ac:dyDescent="0.25">
      <c r="A3942" s="1114"/>
      <c r="B3942" s="1114"/>
      <c r="C3942" s="1114"/>
      <c r="D3942" s="1114"/>
      <c r="E3942" s="1114"/>
      <c r="F3942" s="1106"/>
      <c r="G3942" s="1107"/>
      <c r="H3942" s="1115"/>
    </row>
    <row r="3943" spans="1:8" s="1116" customFormat="1" ht="15" x14ac:dyDescent="0.25">
      <c r="A3943" s="1113" t="s">
        <v>2686</v>
      </c>
      <c r="B3943" s="1113" t="s">
        <v>2687</v>
      </c>
      <c r="C3943" s="1113" t="s">
        <v>2686</v>
      </c>
      <c r="D3943" s="1113" t="s">
        <v>2688</v>
      </c>
      <c r="E3943" s="1113" t="s">
        <v>2689</v>
      </c>
      <c r="F3943" s="1106"/>
      <c r="G3943" s="1107"/>
      <c r="H3943" s="1115"/>
    </row>
    <row r="3944" spans="1:8" s="1116" customFormat="1" ht="15" x14ac:dyDescent="0.25">
      <c r="A3944" s="1112" t="s">
        <v>6238</v>
      </c>
      <c r="B3944" s="1104"/>
      <c r="C3944" s="1104"/>
      <c r="D3944" s="1112" t="s">
        <v>6239</v>
      </c>
      <c r="E3944" s="1112" t="s">
        <v>12</v>
      </c>
      <c r="F3944" s="1106"/>
      <c r="G3944" s="1107"/>
      <c r="H3944" s="1115"/>
    </row>
    <row r="3945" spans="1:8" s="1116" customFormat="1" ht="15" x14ac:dyDescent="0.25">
      <c r="A3945" s="1114"/>
      <c r="B3945" s="1113" t="s">
        <v>6240</v>
      </c>
      <c r="C3945" s="1114"/>
      <c r="D3945" s="1113" t="s">
        <v>6239</v>
      </c>
      <c r="E3945" s="1113" t="s">
        <v>12</v>
      </c>
      <c r="F3945" s="1106"/>
      <c r="G3945" s="1107"/>
      <c r="H3945" s="1115"/>
    </row>
    <row r="3946" spans="1:8" s="1116" customFormat="1" ht="15" x14ac:dyDescent="0.25">
      <c r="A3946" s="1114"/>
      <c r="B3946" s="1114"/>
      <c r="C3946" s="1113" t="s">
        <v>2684</v>
      </c>
      <c r="D3946" s="1113" t="s">
        <v>6241</v>
      </c>
      <c r="E3946" s="1113" t="s">
        <v>12</v>
      </c>
      <c r="F3946" s="1106"/>
      <c r="G3946" s="1107"/>
      <c r="H3946" s="1115"/>
    </row>
    <row r="3947" spans="1:8" s="1116" customFormat="1" ht="15" x14ac:dyDescent="0.25">
      <c r="A3947" s="1113" t="s">
        <v>2670</v>
      </c>
      <c r="B3947" s="1113"/>
      <c r="C3947" s="1113"/>
      <c r="D3947" s="1098" t="s">
        <v>2642</v>
      </c>
      <c r="E3947" s="1114">
        <v>69</v>
      </c>
      <c r="F3947" s="1106"/>
      <c r="G3947" s="1107"/>
      <c r="H3947" s="1115"/>
    </row>
    <row r="3948" spans="1:8" s="1116" customFormat="1" ht="15" x14ac:dyDescent="0.25">
      <c r="A3948" s="1113" t="s">
        <v>2671</v>
      </c>
      <c r="B3948" s="1113"/>
      <c r="C3948" s="1113"/>
      <c r="D3948" s="1112" t="s">
        <v>2662</v>
      </c>
      <c r="E3948" s="1114"/>
      <c r="F3948" s="1106"/>
      <c r="G3948" s="1107"/>
      <c r="H3948" s="1115"/>
    </row>
    <row r="3949" spans="1:8" s="1116" customFormat="1" ht="15" x14ac:dyDescent="0.25">
      <c r="A3949" s="1112" t="s">
        <v>2672</v>
      </c>
      <c r="B3949" s="1112" t="s">
        <v>2673</v>
      </c>
      <c r="C3949" s="1112" t="s">
        <v>2674</v>
      </c>
      <c r="D3949" s="1104"/>
      <c r="E3949" s="1114"/>
      <c r="F3949" s="1106"/>
      <c r="G3949" s="1107"/>
      <c r="H3949" s="1115"/>
    </row>
    <row r="3950" spans="1:8" s="1116" customFormat="1" ht="15" x14ac:dyDescent="0.25">
      <c r="A3950" s="1113" t="s">
        <v>2675</v>
      </c>
      <c r="B3950" s="1113" t="s">
        <v>2676</v>
      </c>
      <c r="C3950" s="1113" t="s">
        <v>2675</v>
      </c>
      <c r="D3950" s="1113" t="s">
        <v>2649</v>
      </c>
      <c r="E3950" s="1113" t="s">
        <v>2677</v>
      </c>
      <c r="F3950" s="1106"/>
      <c r="G3950" s="1107"/>
      <c r="H3950" s="1115"/>
    </row>
    <row r="3951" spans="1:8" s="1116" customFormat="1" ht="15" x14ac:dyDescent="0.25">
      <c r="A3951" s="1112" t="s">
        <v>2966</v>
      </c>
      <c r="B3951" s="1104"/>
      <c r="C3951" s="1104"/>
      <c r="D3951" s="1112" t="s">
        <v>6242</v>
      </c>
      <c r="E3951" s="1112" t="s">
        <v>3066</v>
      </c>
      <c r="F3951" s="1106"/>
      <c r="G3951" s="1107"/>
      <c r="H3951" s="1115"/>
    </row>
    <row r="3952" spans="1:8" s="1116" customFormat="1" ht="15" x14ac:dyDescent="0.25">
      <c r="A3952" s="1114"/>
      <c r="B3952" s="1113" t="s">
        <v>6243</v>
      </c>
      <c r="C3952" s="1114"/>
      <c r="D3952" s="1113" t="s">
        <v>6242</v>
      </c>
      <c r="E3952" s="1113" t="s">
        <v>3066</v>
      </c>
      <c r="F3952" s="1106"/>
      <c r="G3952" s="1107"/>
      <c r="H3952" s="1115"/>
    </row>
    <row r="3953" spans="1:8" s="1116" customFormat="1" ht="15" x14ac:dyDescent="0.25">
      <c r="A3953" s="1114"/>
      <c r="B3953" s="1114"/>
      <c r="C3953" s="1113" t="s">
        <v>2684</v>
      </c>
      <c r="D3953" s="1113" t="s">
        <v>6244</v>
      </c>
      <c r="E3953" s="1113" t="s">
        <v>3066</v>
      </c>
      <c r="F3953" s="1106"/>
      <c r="G3953" s="1107"/>
      <c r="H3953" s="1115"/>
    </row>
    <row r="3954" spans="1:8" s="1116" customFormat="1" ht="15" x14ac:dyDescent="0.25">
      <c r="A3954" s="1114"/>
      <c r="B3954" s="1114"/>
      <c r="C3954" s="1114"/>
      <c r="D3954" s="1114"/>
      <c r="E3954" s="1114"/>
      <c r="F3954" s="1106"/>
      <c r="G3954" s="1107"/>
      <c r="H3954" s="1115"/>
    </row>
    <row r="3955" spans="1:8" s="1116" customFormat="1" ht="15" x14ac:dyDescent="0.25">
      <c r="A3955" s="1113" t="s">
        <v>2686</v>
      </c>
      <c r="B3955" s="1113" t="s">
        <v>2687</v>
      </c>
      <c r="C3955" s="1113" t="s">
        <v>2686</v>
      </c>
      <c r="D3955" s="1113" t="s">
        <v>2688</v>
      </c>
      <c r="E3955" s="1113" t="s">
        <v>2689</v>
      </c>
      <c r="F3955" s="1106"/>
      <c r="G3955" s="1107"/>
      <c r="H3955" s="1115"/>
    </row>
    <row r="3956" spans="1:8" s="1116" customFormat="1" ht="15" x14ac:dyDescent="0.25">
      <c r="A3956" s="1112" t="s">
        <v>2968</v>
      </c>
      <c r="B3956" s="1104"/>
      <c r="C3956" s="1104"/>
      <c r="D3956" s="1112" t="s">
        <v>6245</v>
      </c>
      <c r="E3956" s="1112" t="s">
        <v>12</v>
      </c>
      <c r="F3956" s="1106"/>
      <c r="G3956" s="1107"/>
      <c r="H3956" s="1115"/>
    </row>
    <row r="3957" spans="1:8" s="1116" customFormat="1" ht="15" x14ac:dyDescent="0.25">
      <c r="A3957" s="1114"/>
      <c r="B3957" s="1113" t="s">
        <v>6246</v>
      </c>
      <c r="C3957" s="1114"/>
      <c r="D3957" s="1113" t="s">
        <v>6245</v>
      </c>
      <c r="E3957" s="1113" t="s">
        <v>12</v>
      </c>
      <c r="F3957" s="1106"/>
      <c r="G3957" s="1107"/>
      <c r="H3957" s="1115"/>
    </row>
    <row r="3958" spans="1:8" s="1116" customFormat="1" ht="15" x14ac:dyDescent="0.25">
      <c r="A3958" s="1114"/>
      <c r="B3958" s="1114"/>
      <c r="C3958" s="1113" t="s">
        <v>2684</v>
      </c>
      <c r="D3958" s="1113" t="s">
        <v>6245</v>
      </c>
      <c r="E3958" s="1113" t="s">
        <v>12</v>
      </c>
      <c r="F3958" s="1106"/>
      <c r="G3958" s="1107"/>
      <c r="H3958" s="1115"/>
    </row>
    <row r="3959" spans="1:8" s="1116" customFormat="1" ht="15" x14ac:dyDescent="0.25">
      <c r="A3959" s="1114"/>
      <c r="B3959" s="1114"/>
      <c r="C3959" s="1114"/>
      <c r="D3959" s="1114"/>
      <c r="E3959" s="1114"/>
      <c r="F3959" s="1106"/>
      <c r="G3959" s="1107"/>
      <c r="H3959" s="1115"/>
    </row>
    <row r="3960" spans="1:8" s="1116" customFormat="1" ht="15" x14ac:dyDescent="0.25">
      <c r="A3960" s="1113" t="s">
        <v>2686</v>
      </c>
      <c r="B3960" s="1113" t="s">
        <v>2687</v>
      </c>
      <c r="C3960" s="1113" t="s">
        <v>2686</v>
      </c>
      <c r="D3960" s="1113" t="s">
        <v>2688</v>
      </c>
      <c r="E3960" s="1113" t="s">
        <v>2689</v>
      </c>
      <c r="F3960" s="1106"/>
      <c r="G3960" s="1107"/>
      <c r="H3960" s="1115"/>
    </row>
    <row r="3961" spans="1:8" s="1116" customFormat="1" ht="15" x14ac:dyDescent="0.25">
      <c r="A3961" s="1112" t="s">
        <v>6247</v>
      </c>
      <c r="B3961" s="1104"/>
      <c r="C3961" s="1104"/>
      <c r="D3961" s="1112" t="s">
        <v>6248</v>
      </c>
      <c r="E3961" s="1112" t="s">
        <v>3066</v>
      </c>
      <c r="F3961" s="1106"/>
      <c r="G3961" s="1107"/>
      <c r="H3961" s="1115"/>
    </row>
    <row r="3962" spans="1:8" s="1116" customFormat="1" ht="15" x14ac:dyDescent="0.25">
      <c r="A3962" s="1114"/>
      <c r="B3962" s="1113" t="s">
        <v>6249</v>
      </c>
      <c r="C3962" s="1114"/>
      <c r="D3962" s="1113" t="s">
        <v>6248</v>
      </c>
      <c r="E3962" s="1113" t="s">
        <v>3066</v>
      </c>
      <c r="F3962" s="1106"/>
      <c r="G3962" s="1107"/>
      <c r="H3962" s="1115"/>
    </row>
    <row r="3963" spans="1:8" s="1116" customFormat="1" ht="15" x14ac:dyDescent="0.25">
      <c r="A3963" s="1114"/>
      <c r="B3963" s="1114"/>
      <c r="C3963" s="1113" t="s">
        <v>2684</v>
      </c>
      <c r="D3963" s="1113" t="s">
        <v>6250</v>
      </c>
      <c r="E3963" s="1113" t="s">
        <v>3066</v>
      </c>
      <c r="F3963" s="1106"/>
      <c r="G3963" s="1107"/>
      <c r="H3963" s="1115"/>
    </row>
    <row r="3964" spans="1:8" s="1116" customFormat="1" ht="15" x14ac:dyDescent="0.25">
      <c r="A3964" s="1114"/>
      <c r="B3964" s="1114"/>
      <c r="C3964" s="1114"/>
      <c r="D3964" s="1114"/>
      <c r="E3964" s="1114"/>
      <c r="F3964" s="1106"/>
      <c r="G3964" s="1107"/>
      <c r="H3964" s="1115"/>
    </row>
    <row r="3965" spans="1:8" s="1116" customFormat="1" ht="15.75" thickBot="1" x14ac:dyDescent="0.3">
      <c r="A3965" s="1113" t="s">
        <v>2686</v>
      </c>
      <c r="B3965" s="1113" t="s">
        <v>2687</v>
      </c>
      <c r="C3965" s="1113" t="s">
        <v>2686</v>
      </c>
      <c r="D3965" s="1113" t="s">
        <v>2688</v>
      </c>
      <c r="E3965" s="1113" t="s">
        <v>2689</v>
      </c>
      <c r="F3965" s="1106"/>
      <c r="G3965" s="1107"/>
      <c r="H3965" s="1115"/>
    </row>
    <row r="3966" spans="1:8" s="1116" customFormat="1" ht="16.5" thickBot="1" x14ac:dyDescent="0.3">
      <c r="A3966" s="1117" t="s">
        <v>6251</v>
      </c>
      <c r="B3966" s="1118"/>
      <c r="C3966" s="1118" t="s">
        <v>6252</v>
      </c>
      <c r="D3966" s="1125"/>
      <c r="E3966" s="1126"/>
      <c r="F3966" s="1120"/>
      <c r="G3966" s="1121"/>
      <c r="H3966" s="1115"/>
    </row>
    <row r="3967" spans="1:8" s="1116" customFormat="1" ht="15" x14ac:dyDescent="0.25">
      <c r="A3967" s="1113"/>
      <c r="B3967" s="1113"/>
      <c r="C3967" s="1113"/>
      <c r="D3967" s="1113"/>
      <c r="E3967" s="1113"/>
      <c r="F3967" s="1106"/>
      <c r="G3967" s="1107"/>
      <c r="H3967" s="1115"/>
    </row>
    <row r="3968" spans="1:8" s="1109" customFormat="1" ht="14.25" x14ac:dyDescent="0.2">
      <c r="A3968" s="1112" t="s">
        <v>6253</v>
      </c>
      <c r="B3968" s="1104"/>
      <c r="C3968" s="1104"/>
      <c r="D3968" s="1112" t="s">
        <v>6254</v>
      </c>
      <c r="E3968" s="1112" t="s">
        <v>12</v>
      </c>
      <c r="F3968" s="1106"/>
      <c r="G3968" s="1107"/>
      <c r="H3968" s="1108"/>
    </row>
    <row r="3969" spans="1:8" s="1116" customFormat="1" ht="15" x14ac:dyDescent="0.25">
      <c r="A3969" s="1114"/>
      <c r="B3969" s="1113" t="s">
        <v>6255</v>
      </c>
      <c r="C3969" s="1114"/>
      <c r="D3969" s="1113" t="s">
        <v>6256</v>
      </c>
      <c r="E3969" s="1113" t="s">
        <v>12</v>
      </c>
      <c r="F3969" s="1106"/>
      <c r="G3969" s="1107"/>
      <c r="H3969" s="1115"/>
    </row>
    <row r="3970" spans="1:8" s="1116" customFormat="1" ht="15" x14ac:dyDescent="0.25">
      <c r="A3970" s="1114"/>
      <c r="B3970" s="1114"/>
      <c r="C3970" s="1113" t="s">
        <v>2684</v>
      </c>
      <c r="D3970" s="1113" t="s">
        <v>6257</v>
      </c>
      <c r="E3970" s="1113" t="s">
        <v>12</v>
      </c>
      <c r="F3970" s="1106"/>
      <c r="G3970" s="1107"/>
      <c r="H3970" s="1115"/>
    </row>
    <row r="3971" spans="1:8" s="1116" customFormat="1" ht="15" x14ac:dyDescent="0.25">
      <c r="A3971" s="1114"/>
      <c r="B3971" s="1114"/>
      <c r="C3971" s="1114"/>
      <c r="D3971" s="1114"/>
      <c r="E3971" s="1114"/>
      <c r="F3971" s="1106"/>
      <c r="G3971" s="1107"/>
      <c r="H3971" s="1115"/>
    </row>
    <row r="3972" spans="1:8" s="1116" customFormat="1" ht="15" x14ac:dyDescent="0.25">
      <c r="A3972" s="1113" t="s">
        <v>2686</v>
      </c>
      <c r="B3972" s="1113" t="s">
        <v>2687</v>
      </c>
      <c r="C3972" s="1113" t="s">
        <v>2686</v>
      </c>
      <c r="D3972" s="1113" t="s">
        <v>2688</v>
      </c>
      <c r="E3972" s="1113" t="s">
        <v>2689</v>
      </c>
      <c r="F3972" s="1106"/>
      <c r="G3972" s="1107"/>
      <c r="H3972" s="1115"/>
    </row>
    <row r="3973" spans="1:8" s="1109" customFormat="1" ht="14.25" x14ac:dyDescent="0.2">
      <c r="A3973" s="1112" t="s">
        <v>6258</v>
      </c>
      <c r="B3973" s="1104"/>
      <c r="C3973" s="1104"/>
      <c r="D3973" s="1112" t="s">
        <v>6259</v>
      </c>
      <c r="E3973" s="1112" t="s">
        <v>12</v>
      </c>
      <c r="F3973" s="1106"/>
      <c r="G3973" s="1107"/>
      <c r="H3973" s="1108"/>
    </row>
    <row r="3974" spans="1:8" s="1116" customFormat="1" ht="15" x14ac:dyDescent="0.25">
      <c r="A3974" s="1114"/>
      <c r="B3974" s="1113" t="s">
        <v>6260</v>
      </c>
      <c r="C3974" s="1114"/>
      <c r="D3974" s="1113" t="s">
        <v>6261</v>
      </c>
      <c r="E3974" s="1113" t="s">
        <v>12</v>
      </c>
      <c r="F3974" s="1106"/>
      <c r="G3974" s="1107"/>
      <c r="H3974" s="1115"/>
    </row>
    <row r="3975" spans="1:8" s="1116" customFormat="1" ht="15" x14ac:dyDescent="0.25">
      <c r="A3975" s="1114"/>
      <c r="B3975" s="1114"/>
      <c r="C3975" s="1113" t="s">
        <v>2684</v>
      </c>
      <c r="D3975" s="1113" t="s">
        <v>6262</v>
      </c>
      <c r="E3975" s="1113" t="s">
        <v>12</v>
      </c>
      <c r="F3975" s="1106"/>
      <c r="G3975" s="1107"/>
      <c r="H3975" s="1115"/>
    </row>
    <row r="3976" spans="1:8" s="1116" customFormat="1" ht="15" x14ac:dyDescent="0.25">
      <c r="A3976" s="1114"/>
      <c r="B3976" s="1114"/>
      <c r="C3976" s="1114"/>
      <c r="D3976" s="1114"/>
      <c r="E3976" s="1114"/>
      <c r="F3976" s="1106"/>
      <c r="G3976" s="1107"/>
      <c r="H3976" s="1115"/>
    </row>
    <row r="3977" spans="1:8" s="1116" customFormat="1" ht="15" x14ac:dyDescent="0.25">
      <c r="A3977" s="1113" t="s">
        <v>2686</v>
      </c>
      <c r="B3977" s="1113" t="s">
        <v>2687</v>
      </c>
      <c r="C3977" s="1113" t="s">
        <v>2686</v>
      </c>
      <c r="D3977" s="1113" t="s">
        <v>2688</v>
      </c>
      <c r="E3977" s="1113" t="s">
        <v>2689</v>
      </c>
      <c r="F3977" s="1106"/>
      <c r="G3977" s="1107"/>
      <c r="H3977" s="1115"/>
    </row>
    <row r="3978" spans="1:8" s="1109" customFormat="1" ht="14.25" x14ac:dyDescent="0.2">
      <c r="A3978" s="1112" t="s">
        <v>6263</v>
      </c>
      <c r="B3978" s="1104"/>
      <c r="C3978" s="1104"/>
      <c r="D3978" s="1112" t="s">
        <v>6264</v>
      </c>
      <c r="E3978" s="1112" t="s">
        <v>12</v>
      </c>
      <c r="F3978" s="1106"/>
      <c r="G3978" s="1107"/>
      <c r="H3978" s="1108"/>
    </row>
    <row r="3979" spans="1:8" s="1116" customFormat="1" ht="15" x14ac:dyDescent="0.25">
      <c r="A3979" s="1113"/>
      <c r="B3979" s="1114"/>
      <c r="C3979" s="1114"/>
      <c r="D3979" s="1112" t="s">
        <v>6265</v>
      </c>
      <c r="E3979" s="1113"/>
      <c r="F3979" s="1106"/>
      <c r="G3979" s="1107"/>
      <c r="H3979" s="1115"/>
    </row>
    <row r="3980" spans="1:8" s="1116" customFormat="1" ht="15" x14ac:dyDescent="0.25">
      <c r="A3980" s="1114"/>
      <c r="B3980" s="1113" t="s">
        <v>6266</v>
      </c>
      <c r="C3980" s="1114"/>
      <c r="D3980" s="1113" t="s">
        <v>6267</v>
      </c>
      <c r="E3980" s="1113" t="s">
        <v>12</v>
      </c>
      <c r="F3980" s="1106"/>
      <c r="G3980" s="1107"/>
      <c r="H3980" s="1115"/>
    </row>
    <row r="3981" spans="1:8" s="1116" customFormat="1" ht="15" x14ac:dyDescent="0.25">
      <c r="A3981" s="1114"/>
      <c r="B3981" s="1114"/>
      <c r="C3981" s="1113" t="s">
        <v>2684</v>
      </c>
      <c r="D3981" s="1113" t="s">
        <v>6268</v>
      </c>
      <c r="E3981" s="1113" t="s">
        <v>12</v>
      </c>
      <c r="F3981" s="1106"/>
      <c r="G3981" s="1107"/>
      <c r="H3981" s="1115"/>
    </row>
    <row r="3982" spans="1:8" s="1116" customFormat="1" ht="15" x14ac:dyDescent="0.25">
      <c r="A3982" s="1114"/>
      <c r="B3982" s="1114"/>
      <c r="C3982" s="1113"/>
      <c r="D3982" s="1113"/>
      <c r="E3982" s="1113"/>
      <c r="F3982" s="1106"/>
      <c r="G3982" s="1107"/>
      <c r="H3982" s="1115"/>
    </row>
    <row r="3983" spans="1:8" s="1116" customFormat="1" ht="15" x14ac:dyDescent="0.25">
      <c r="A3983" s="1113" t="s">
        <v>2686</v>
      </c>
      <c r="B3983" s="1113" t="s">
        <v>2687</v>
      </c>
      <c r="C3983" s="1113" t="s">
        <v>2686</v>
      </c>
      <c r="D3983" s="1113" t="s">
        <v>2688</v>
      </c>
      <c r="E3983" s="1113" t="s">
        <v>2689</v>
      </c>
      <c r="F3983" s="1106"/>
      <c r="G3983" s="1107"/>
      <c r="H3983" s="1115"/>
    </row>
    <row r="3984" spans="1:8" s="1109" customFormat="1" ht="14.25" x14ac:dyDescent="0.2">
      <c r="A3984" s="1112" t="s">
        <v>6269</v>
      </c>
      <c r="B3984" s="1104"/>
      <c r="C3984" s="1104"/>
      <c r="D3984" s="1112" t="s">
        <v>6270</v>
      </c>
      <c r="E3984" s="1112" t="s">
        <v>12</v>
      </c>
      <c r="F3984" s="1106"/>
      <c r="G3984" s="1107"/>
      <c r="H3984" s="1108"/>
    </row>
    <row r="3985" spans="1:8" s="1116" customFormat="1" ht="15" x14ac:dyDescent="0.25">
      <c r="A3985" s="1113"/>
      <c r="B3985" s="1114"/>
      <c r="C3985" s="1114"/>
      <c r="D3985" s="1112" t="s">
        <v>6265</v>
      </c>
      <c r="E3985" s="1113"/>
      <c r="F3985" s="1106"/>
      <c r="G3985" s="1107"/>
      <c r="H3985" s="1115"/>
    </row>
    <row r="3986" spans="1:8" s="1116" customFormat="1" ht="15" x14ac:dyDescent="0.25">
      <c r="A3986" s="1114"/>
      <c r="B3986" s="1113" t="s">
        <v>6271</v>
      </c>
      <c r="C3986" s="1114"/>
      <c r="D3986" s="1113" t="s">
        <v>6272</v>
      </c>
      <c r="E3986" s="1113" t="s">
        <v>12</v>
      </c>
      <c r="F3986" s="1106"/>
      <c r="G3986" s="1107"/>
      <c r="H3986" s="1115"/>
    </row>
    <row r="3987" spans="1:8" s="1116" customFormat="1" ht="15" x14ac:dyDescent="0.25">
      <c r="A3987" s="1114"/>
      <c r="B3987" s="1114"/>
      <c r="C3987" s="1113" t="s">
        <v>2684</v>
      </c>
      <c r="D3987" s="1113" t="s">
        <v>6273</v>
      </c>
      <c r="E3987" s="1113" t="s">
        <v>12</v>
      </c>
      <c r="F3987" s="1106"/>
      <c r="G3987" s="1107"/>
      <c r="H3987" s="1115"/>
    </row>
    <row r="3989" spans="1:8" ht="15" x14ac:dyDescent="0.25">
      <c r="A3989" s="1113" t="s">
        <v>2686</v>
      </c>
      <c r="B3989" s="1113" t="s">
        <v>2687</v>
      </c>
      <c r="C3989" s="1113" t="s">
        <v>2686</v>
      </c>
      <c r="D3989" s="1113" t="s">
        <v>2688</v>
      </c>
      <c r="E3989" s="1113" t="s">
        <v>2689</v>
      </c>
    </row>
    <row r="3990" spans="1:8" s="1109" customFormat="1" ht="14.25" x14ac:dyDescent="0.2">
      <c r="A3990" s="1112" t="s">
        <v>6274</v>
      </c>
      <c r="B3990" s="1104"/>
      <c r="C3990" s="1104"/>
      <c r="D3990" s="1112" t="s">
        <v>6275</v>
      </c>
      <c r="E3990" s="1112" t="s">
        <v>12</v>
      </c>
      <c r="F3990" s="1106"/>
      <c r="G3990" s="1107"/>
      <c r="H3990" s="1108"/>
    </row>
    <row r="3991" spans="1:8" s="1116" customFormat="1" ht="15" x14ac:dyDescent="0.25">
      <c r="A3991" s="1114"/>
      <c r="B3991" s="1113" t="s">
        <v>6276</v>
      </c>
      <c r="C3991" s="1114"/>
      <c r="D3991" s="1113" t="s">
        <v>6277</v>
      </c>
      <c r="E3991" s="1113" t="s">
        <v>12</v>
      </c>
      <c r="F3991" s="1106"/>
      <c r="G3991" s="1107"/>
      <c r="H3991" s="1115"/>
    </row>
    <row r="3992" spans="1:8" s="1116" customFormat="1" ht="15" x14ac:dyDescent="0.25">
      <c r="A3992" s="1114"/>
      <c r="B3992" s="1114"/>
      <c r="C3992" s="1113" t="s">
        <v>2684</v>
      </c>
      <c r="D3992" s="1113" t="s">
        <v>6278</v>
      </c>
      <c r="E3992" s="1113" t="s">
        <v>12</v>
      </c>
      <c r="F3992" s="1106"/>
      <c r="G3992" s="1107"/>
      <c r="H3992" s="1115"/>
    </row>
    <row r="3993" spans="1:8" s="1116" customFormat="1" ht="15" x14ac:dyDescent="0.25">
      <c r="A3993" s="1114"/>
      <c r="B3993" s="1114"/>
      <c r="C3993" s="1114"/>
      <c r="D3993" s="1114"/>
      <c r="E3993" s="1114"/>
      <c r="F3993" s="1106"/>
      <c r="G3993" s="1107"/>
      <c r="H3993" s="1115"/>
    </row>
    <row r="3994" spans="1:8" s="1116" customFormat="1" ht="15" x14ac:dyDescent="0.25">
      <c r="A3994" s="1113" t="s">
        <v>2686</v>
      </c>
      <c r="B3994" s="1113" t="s">
        <v>2687</v>
      </c>
      <c r="C3994" s="1113" t="s">
        <v>2686</v>
      </c>
      <c r="D3994" s="1113" t="s">
        <v>2688</v>
      </c>
      <c r="E3994" s="1113" t="s">
        <v>2689</v>
      </c>
      <c r="F3994" s="1106"/>
      <c r="G3994" s="1107"/>
      <c r="H3994" s="1115"/>
    </row>
    <row r="3995" spans="1:8" s="1109" customFormat="1" ht="14.25" x14ac:dyDescent="0.2">
      <c r="A3995" s="1112" t="s">
        <v>6279</v>
      </c>
      <c r="B3995" s="1104"/>
      <c r="C3995" s="1104"/>
      <c r="D3995" s="1112" t="s">
        <v>6280</v>
      </c>
      <c r="E3995" s="1112" t="s">
        <v>12</v>
      </c>
      <c r="F3995" s="1106"/>
      <c r="G3995" s="1107"/>
      <c r="H3995" s="1108"/>
    </row>
    <row r="3996" spans="1:8" s="1116" customFormat="1" ht="15" x14ac:dyDescent="0.25">
      <c r="A3996" s="1114"/>
      <c r="B3996" s="1113" t="s">
        <v>6281</v>
      </c>
      <c r="C3996" s="1114"/>
      <c r="D3996" s="1113" t="s">
        <v>6282</v>
      </c>
      <c r="E3996" s="1113" t="s">
        <v>12</v>
      </c>
      <c r="F3996" s="1106"/>
      <c r="G3996" s="1107"/>
      <c r="H3996" s="1115"/>
    </row>
    <row r="3997" spans="1:8" s="1116" customFormat="1" ht="15" x14ac:dyDescent="0.25">
      <c r="A3997" s="1114"/>
      <c r="B3997" s="1114"/>
      <c r="C3997" s="1113" t="s">
        <v>2684</v>
      </c>
      <c r="D3997" s="1113" t="s">
        <v>6283</v>
      </c>
      <c r="E3997" s="1113" t="s">
        <v>12</v>
      </c>
      <c r="F3997" s="1106"/>
      <c r="G3997" s="1107"/>
      <c r="H3997" s="1115"/>
    </row>
    <row r="3998" spans="1:8" s="1116" customFormat="1" ht="15" x14ac:dyDescent="0.25">
      <c r="A3998" s="1114"/>
      <c r="B3998" s="1114"/>
      <c r="C3998" s="1114"/>
      <c r="D3998" s="1114"/>
      <c r="E3998" s="1114"/>
      <c r="F3998" s="1106"/>
      <c r="G3998" s="1107"/>
      <c r="H3998" s="1115"/>
    </row>
    <row r="3999" spans="1:8" s="1116" customFormat="1" ht="15" x14ac:dyDescent="0.25">
      <c r="A3999" s="1113" t="s">
        <v>2686</v>
      </c>
      <c r="B3999" s="1113" t="s">
        <v>2687</v>
      </c>
      <c r="C3999" s="1113" t="s">
        <v>2686</v>
      </c>
      <c r="D3999" s="1113" t="s">
        <v>2688</v>
      </c>
      <c r="E3999" s="1113" t="s">
        <v>2689</v>
      </c>
      <c r="F3999" s="1106"/>
      <c r="G3999" s="1107"/>
      <c r="H3999" s="1115"/>
    </row>
    <row r="4000" spans="1:8" ht="15" x14ac:dyDescent="0.25">
      <c r="A4000" s="1113"/>
      <c r="B4000" s="1113"/>
      <c r="C4000" s="1113"/>
      <c r="D4000" s="1113"/>
      <c r="E4000" s="1113"/>
    </row>
    <row r="4001" spans="1:8" ht="15" x14ac:dyDescent="0.25">
      <c r="A4001" s="1113"/>
      <c r="B4001" s="1113"/>
      <c r="C4001" s="1113"/>
      <c r="D4001" s="1113"/>
      <c r="E4001" s="1113"/>
    </row>
    <row r="4002" spans="1:8" ht="15" x14ac:dyDescent="0.25">
      <c r="A4002" s="1113"/>
      <c r="B4002" s="1113"/>
      <c r="C4002" s="1113"/>
      <c r="D4002" s="1113"/>
      <c r="E4002" s="1113"/>
    </row>
    <row r="4003" spans="1:8" ht="15" x14ac:dyDescent="0.25">
      <c r="A4003" s="1113"/>
      <c r="B4003" s="1113"/>
      <c r="C4003" s="1113"/>
      <c r="D4003" s="1113"/>
      <c r="E4003" s="1113"/>
    </row>
    <row r="4004" spans="1:8" ht="15" x14ac:dyDescent="0.25">
      <c r="A4004" s="1113"/>
      <c r="B4004" s="1113"/>
      <c r="C4004" s="1113"/>
      <c r="D4004" s="1113"/>
      <c r="E4004" s="1113"/>
    </row>
    <row r="4005" spans="1:8" ht="15" x14ac:dyDescent="0.25">
      <c r="A4005" s="1113"/>
      <c r="B4005" s="1113"/>
      <c r="C4005" s="1113"/>
      <c r="D4005" s="1113"/>
      <c r="E4005" s="1113"/>
    </row>
    <row r="4006" spans="1:8" s="1116" customFormat="1" ht="15" x14ac:dyDescent="0.25">
      <c r="A4006" s="1113" t="s">
        <v>2670</v>
      </c>
      <c r="B4006" s="1113"/>
      <c r="C4006" s="1113"/>
      <c r="D4006" s="1098" t="s">
        <v>2642</v>
      </c>
      <c r="E4006" s="1114">
        <v>70</v>
      </c>
      <c r="F4006" s="1106"/>
      <c r="G4006" s="1107"/>
      <c r="H4006" s="1115"/>
    </row>
    <row r="4007" spans="1:8" s="1116" customFormat="1" ht="15" x14ac:dyDescent="0.25">
      <c r="A4007" s="1113" t="s">
        <v>2671</v>
      </c>
      <c r="B4007" s="1113"/>
      <c r="C4007" s="1113"/>
      <c r="D4007" s="1112" t="s">
        <v>2662</v>
      </c>
      <c r="E4007" s="1114"/>
      <c r="F4007" s="1106"/>
      <c r="G4007" s="1107"/>
      <c r="H4007" s="1115"/>
    </row>
    <row r="4008" spans="1:8" s="1116" customFormat="1" ht="15" x14ac:dyDescent="0.25">
      <c r="A4008" s="1112" t="s">
        <v>2672</v>
      </c>
      <c r="B4008" s="1112" t="s">
        <v>2673</v>
      </c>
      <c r="C4008" s="1112" t="s">
        <v>2674</v>
      </c>
      <c r="D4008" s="1104"/>
      <c r="E4008" s="1114"/>
      <c r="F4008" s="1106"/>
      <c r="G4008" s="1107"/>
      <c r="H4008" s="1115"/>
    </row>
    <row r="4009" spans="1:8" s="1116" customFormat="1" ht="15.75" thickBot="1" x14ac:dyDescent="0.3">
      <c r="A4009" s="1113" t="s">
        <v>2675</v>
      </c>
      <c r="B4009" s="1113" t="s">
        <v>2676</v>
      </c>
      <c r="C4009" s="1113" t="s">
        <v>2675</v>
      </c>
      <c r="D4009" s="1113" t="s">
        <v>2649</v>
      </c>
      <c r="E4009" s="1113" t="s">
        <v>2677</v>
      </c>
      <c r="F4009" s="1106"/>
      <c r="G4009" s="1107"/>
      <c r="H4009" s="1115"/>
    </row>
    <row r="4010" spans="1:8" s="1116" customFormat="1" ht="16.5" thickBot="1" x14ac:dyDescent="0.3">
      <c r="A4010" s="1117" t="s">
        <v>6284</v>
      </c>
      <c r="B4010" s="1118"/>
      <c r="C4010" s="1118" t="s">
        <v>6285</v>
      </c>
      <c r="D4010" s="1125"/>
      <c r="E4010" s="1126"/>
      <c r="F4010" s="1120"/>
      <c r="G4010" s="1121"/>
      <c r="H4010" s="1115"/>
    </row>
    <row r="4012" spans="1:8" s="1109" customFormat="1" ht="14.25" x14ac:dyDescent="0.2">
      <c r="A4012" s="1112" t="s">
        <v>6286</v>
      </c>
      <c r="B4012" s="1104"/>
      <c r="C4012" s="1104"/>
      <c r="D4012" s="1112" t="s">
        <v>6287</v>
      </c>
      <c r="E4012" s="1112" t="s">
        <v>12</v>
      </c>
      <c r="F4012" s="1106"/>
      <c r="G4012" s="1107"/>
      <c r="H4012" s="1108"/>
    </row>
    <row r="4013" spans="1:8" s="1116" customFormat="1" ht="15" x14ac:dyDescent="0.25">
      <c r="A4013" s="1114"/>
      <c r="B4013" s="1113" t="s">
        <v>6288</v>
      </c>
      <c r="C4013" s="1114"/>
      <c r="D4013" s="1113" t="s">
        <v>6289</v>
      </c>
      <c r="E4013" s="1113" t="s">
        <v>12</v>
      </c>
      <c r="F4013" s="1106"/>
      <c r="G4013" s="1107"/>
      <c r="H4013" s="1115"/>
    </row>
    <row r="4014" spans="1:8" s="1116" customFormat="1" ht="15" x14ac:dyDescent="0.25">
      <c r="A4014" s="1114"/>
      <c r="B4014" s="1114"/>
      <c r="C4014" s="1113" t="s">
        <v>2684</v>
      </c>
      <c r="D4014" s="1113" t="s">
        <v>6290</v>
      </c>
      <c r="E4014" s="1113" t="s">
        <v>12</v>
      </c>
      <c r="F4014" s="1106"/>
      <c r="G4014" s="1107"/>
      <c r="H4014" s="1115"/>
    </row>
    <row r="4015" spans="1:8" s="1116" customFormat="1" ht="15" x14ac:dyDescent="0.25">
      <c r="A4015" s="1114"/>
      <c r="B4015" s="1114"/>
      <c r="C4015" s="1114"/>
      <c r="D4015" s="1114"/>
      <c r="E4015" s="1114"/>
      <c r="F4015" s="1106"/>
      <c r="G4015" s="1107"/>
      <c r="H4015" s="1115"/>
    </row>
    <row r="4016" spans="1:8" s="1116" customFormat="1" ht="15" x14ac:dyDescent="0.25">
      <c r="A4016" s="1113" t="s">
        <v>2686</v>
      </c>
      <c r="B4016" s="1113" t="s">
        <v>2687</v>
      </c>
      <c r="C4016" s="1113" t="s">
        <v>2686</v>
      </c>
      <c r="D4016" s="1113" t="s">
        <v>2688</v>
      </c>
      <c r="E4016" s="1113" t="s">
        <v>2689</v>
      </c>
      <c r="F4016" s="1106"/>
      <c r="G4016" s="1107"/>
      <c r="H4016" s="1115"/>
    </row>
    <row r="4017" spans="1:8" s="1109" customFormat="1" ht="14.25" x14ac:dyDescent="0.2">
      <c r="A4017" s="1112" t="s">
        <v>6291</v>
      </c>
      <c r="B4017" s="1104"/>
      <c r="C4017" s="1104"/>
      <c r="D4017" s="1112" t="s">
        <v>6292</v>
      </c>
      <c r="E4017" s="1112" t="s">
        <v>12</v>
      </c>
      <c r="F4017" s="1106"/>
      <c r="G4017" s="1107"/>
      <c r="H4017" s="1108"/>
    </row>
    <row r="4018" spans="1:8" s="1116" customFormat="1" ht="15" x14ac:dyDescent="0.25">
      <c r="A4018" s="1114"/>
      <c r="B4018" s="1113" t="s">
        <v>6293</v>
      </c>
      <c r="C4018" s="1114"/>
      <c r="D4018" s="1113" t="s">
        <v>6294</v>
      </c>
      <c r="E4018" s="1113" t="s">
        <v>12</v>
      </c>
      <c r="F4018" s="1106"/>
      <c r="G4018" s="1107"/>
      <c r="H4018" s="1115"/>
    </row>
    <row r="4019" spans="1:8" s="1116" customFormat="1" ht="15" x14ac:dyDescent="0.25">
      <c r="A4019" s="1114"/>
      <c r="B4019" s="1114"/>
      <c r="C4019" s="1113" t="s">
        <v>2684</v>
      </c>
      <c r="D4019" s="1113" t="s">
        <v>6295</v>
      </c>
      <c r="E4019" s="1113" t="s">
        <v>12</v>
      </c>
      <c r="F4019" s="1106"/>
      <c r="G4019" s="1107"/>
      <c r="H4019" s="1115"/>
    </row>
    <row r="4020" spans="1:8" s="1116" customFormat="1" ht="15" x14ac:dyDescent="0.25">
      <c r="A4020" s="1114"/>
      <c r="B4020" s="1114"/>
      <c r="C4020" s="1114"/>
      <c r="D4020" s="1114"/>
      <c r="E4020" s="1114"/>
      <c r="F4020" s="1106"/>
      <c r="G4020" s="1107"/>
      <c r="H4020" s="1115"/>
    </row>
    <row r="4021" spans="1:8" s="1116" customFormat="1" ht="15" x14ac:dyDescent="0.25">
      <c r="A4021" s="1113" t="s">
        <v>2686</v>
      </c>
      <c r="B4021" s="1113" t="s">
        <v>2687</v>
      </c>
      <c r="C4021" s="1113" t="s">
        <v>2686</v>
      </c>
      <c r="D4021" s="1113" t="s">
        <v>2688</v>
      </c>
      <c r="E4021" s="1113" t="s">
        <v>2689</v>
      </c>
      <c r="F4021" s="1106"/>
      <c r="G4021" s="1107"/>
      <c r="H4021" s="1115"/>
    </row>
    <row r="4022" spans="1:8" s="1109" customFormat="1" ht="14.25" x14ac:dyDescent="0.2">
      <c r="A4022" s="1112" t="s">
        <v>6296</v>
      </c>
      <c r="B4022" s="1104"/>
      <c r="C4022" s="1104"/>
      <c r="D4022" s="1112" t="s">
        <v>6297</v>
      </c>
      <c r="E4022" s="1112" t="s">
        <v>12</v>
      </c>
      <c r="F4022" s="1106"/>
      <c r="G4022" s="1107"/>
      <c r="H4022" s="1108"/>
    </row>
    <row r="4023" spans="1:8" s="1116" customFormat="1" ht="15" x14ac:dyDescent="0.25">
      <c r="A4023" s="1114"/>
      <c r="B4023" s="1113" t="s">
        <v>6298</v>
      </c>
      <c r="C4023" s="1114"/>
      <c r="D4023" s="1113" t="s">
        <v>6297</v>
      </c>
      <c r="E4023" s="1113" t="s">
        <v>12</v>
      </c>
      <c r="F4023" s="1106"/>
      <c r="G4023" s="1107"/>
      <c r="H4023" s="1115"/>
    </row>
    <row r="4024" spans="1:8" s="1116" customFormat="1" ht="15" x14ac:dyDescent="0.25">
      <c r="A4024" s="1114"/>
      <c r="B4024" s="1114"/>
      <c r="C4024" s="1113" t="s">
        <v>2684</v>
      </c>
      <c r="D4024" s="1113" t="s">
        <v>6299</v>
      </c>
      <c r="E4024" s="1113" t="s">
        <v>12</v>
      </c>
      <c r="F4024" s="1106"/>
      <c r="G4024" s="1107"/>
      <c r="H4024" s="1115"/>
    </row>
    <row r="4025" spans="1:8" s="1116" customFormat="1" ht="15" x14ac:dyDescent="0.25">
      <c r="A4025" s="1114"/>
      <c r="B4025" s="1114"/>
      <c r="C4025" s="1114"/>
      <c r="D4025" s="1114"/>
      <c r="E4025" s="1114"/>
      <c r="F4025" s="1106"/>
      <c r="G4025" s="1107"/>
      <c r="H4025" s="1115"/>
    </row>
    <row r="4026" spans="1:8" s="1116" customFormat="1" ht="15" x14ac:dyDescent="0.25">
      <c r="A4026" s="1113" t="s">
        <v>2686</v>
      </c>
      <c r="B4026" s="1113" t="s">
        <v>2687</v>
      </c>
      <c r="C4026" s="1113" t="s">
        <v>2686</v>
      </c>
      <c r="D4026" s="1113" t="s">
        <v>2688</v>
      </c>
      <c r="E4026" s="1113" t="s">
        <v>2689</v>
      </c>
      <c r="F4026" s="1106"/>
      <c r="G4026" s="1107"/>
      <c r="H4026" s="1115"/>
    </row>
    <row r="4027" spans="1:8" s="1109" customFormat="1" ht="14.25" x14ac:dyDescent="0.2">
      <c r="A4027" s="1112" t="s">
        <v>6300</v>
      </c>
      <c r="B4027" s="1104"/>
      <c r="C4027" s="1104"/>
      <c r="D4027" s="1112" t="s">
        <v>6301</v>
      </c>
      <c r="E4027" s="1112" t="s">
        <v>12</v>
      </c>
      <c r="F4027" s="1106"/>
      <c r="G4027" s="1107"/>
      <c r="H4027" s="1108"/>
    </row>
    <row r="4028" spans="1:8" s="1116" customFormat="1" ht="15" x14ac:dyDescent="0.25">
      <c r="A4028" s="1114"/>
      <c r="B4028" s="1113" t="s">
        <v>6302</v>
      </c>
      <c r="C4028" s="1114"/>
      <c r="D4028" s="1113" t="s">
        <v>6301</v>
      </c>
      <c r="E4028" s="1113" t="s">
        <v>12</v>
      </c>
      <c r="F4028" s="1106"/>
      <c r="G4028" s="1107"/>
      <c r="H4028" s="1115"/>
    </row>
    <row r="4029" spans="1:8" s="1116" customFormat="1" ht="15" x14ac:dyDescent="0.25">
      <c r="A4029" s="1114"/>
      <c r="B4029" s="1114"/>
      <c r="C4029" s="1113" t="s">
        <v>2684</v>
      </c>
      <c r="D4029" s="1113" t="s">
        <v>6303</v>
      </c>
      <c r="E4029" s="1113" t="s">
        <v>12</v>
      </c>
      <c r="F4029" s="1106"/>
      <c r="G4029" s="1107"/>
      <c r="H4029" s="1115"/>
    </row>
    <row r="4030" spans="1:8" s="1116" customFormat="1" ht="15" x14ac:dyDescent="0.25">
      <c r="A4030" s="1114"/>
      <c r="B4030" s="1114"/>
      <c r="C4030" s="1114"/>
      <c r="D4030" s="1114"/>
      <c r="E4030" s="1114"/>
      <c r="F4030" s="1106"/>
      <c r="G4030" s="1107"/>
      <c r="H4030" s="1115"/>
    </row>
    <row r="4031" spans="1:8" s="1116" customFormat="1" ht="15" x14ac:dyDescent="0.25">
      <c r="A4031" s="1113" t="s">
        <v>2686</v>
      </c>
      <c r="B4031" s="1113" t="s">
        <v>2687</v>
      </c>
      <c r="C4031" s="1113" t="s">
        <v>2686</v>
      </c>
      <c r="D4031" s="1113" t="s">
        <v>2688</v>
      </c>
      <c r="E4031" s="1113" t="s">
        <v>2689</v>
      </c>
      <c r="F4031" s="1106"/>
      <c r="G4031" s="1107"/>
      <c r="H4031" s="1115"/>
    </row>
    <row r="4032" spans="1:8" s="1109" customFormat="1" ht="14.25" x14ac:dyDescent="0.2">
      <c r="A4032" s="1112" t="s">
        <v>6304</v>
      </c>
      <c r="B4032" s="1104"/>
      <c r="C4032" s="1104"/>
      <c r="D4032" s="1112" t="s">
        <v>6305</v>
      </c>
      <c r="E4032" s="1112" t="s">
        <v>12</v>
      </c>
      <c r="F4032" s="1106"/>
      <c r="G4032" s="1107"/>
      <c r="H4032" s="1108"/>
    </row>
    <row r="4033" spans="1:8" s="1116" customFormat="1" ht="15" x14ac:dyDescent="0.25">
      <c r="A4033" s="1114"/>
      <c r="B4033" s="1113" t="s">
        <v>6306</v>
      </c>
      <c r="C4033" s="1114"/>
      <c r="D4033" s="1113" t="s">
        <v>6305</v>
      </c>
      <c r="E4033" s="1113" t="s">
        <v>12</v>
      </c>
      <c r="F4033" s="1106"/>
      <c r="G4033" s="1107"/>
      <c r="H4033" s="1115"/>
    </row>
    <row r="4034" spans="1:8" s="1116" customFormat="1" ht="15" x14ac:dyDescent="0.25">
      <c r="A4034" s="1114"/>
      <c r="B4034" s="1114"/>
      <c r="C4034" s="1113" t="s">
        <v>2684</v>
      </c>
      <c r="D4034" s="1113" t="s">
        <v>6305</v>
      </c>
      <c r="E4034" s="1113" t="s">
        <v>12</v>
      </c>
      <c r="F4034" s="1106"/>
      <c r="G4034" s="1107"/>
      <c r="H4034" s="1115"/>
    </row>
    <row r="4035" spans="1:8" s="1116" customFormat="1" ht="15" x14ac:dyDescent="0.25">
      <c r="A4035" s="1114"/>
      <c r="B4035" s="1114"/>
      <c r="C4035" s="1114"/>
      <c r="D4035" s="1114"/>
      <c r="E4035" s="1114"/>
      <c r="F4035" s="1106"/>
      <c r="G4035" s="1107"/>
      <c r="H4035" s="1115"/>
    </row>
    <row r="4036" spans="1:8" s="1116" customFormat="1" ht="15" x14ac:dyDescent="0.25">
      <c r="A4036" s="1113" t="s">
        <v>2686</v>
      </c>
      <c r="B4036" s="1113" t="s">
        <v>2687</v>
      </c>
      <c r="C4036" s="1113" t="s">
        <v>2686</v>
      </c>
      <c r="D4036" s="1113" t="s">
        <v>2688</v>
      </c>
      <c r="E4036" s="1113" t="s">
        <v>2689</v>
      </c>
      <c r="F4036" s="1106"/>
      <c r="G4036" s="1107"/>
      <c r="H4036" s="1115"/>
    </row>
    <row r="4037" spans="1:8" s="1109" customFormat="1" ht="14.25" x14ac:dyDescent="0.2">
      <c r="A4037" s="1112" t="s">
        <v>6307</v>
      </c>
      <c r="B4037" s="1104"/>
      <c r="C4037" s="1104"/>
      <c r="D4037" s="1112" t="s">
        <v>6308</v>
      </c>
      <c r="E4037" s="1112" t="s">
        <v>12</v>
      </c>
      <c r="F4037" s="1106"/>
      <c r="G4037" s="1107"/>
      <c r="H4037" s="1108"/>
    </row>
    <row r="4038" spans="1:8" s="1116" customFormat="1" ht="15" x14ac:dyDescent="0.25">
      <c r="A4038" s="1114"/>
      <c r="B4038" s="1113" t="s">
        <v>6309</v>
      </c>
      <c r="C4038" s="1114"/>
      <c r="D4038" s="1113" t="s">
        <v>6308</v>
      </c>
      <c r="E4038" s="1113" t="s">
        <v>12</v>
      </c>
      <c r="F4038" s="1106"/>
      <c r="G4038" s="1107"/>
      <c r="H4038" s="1115"/>
    </row>
    <row r="4039" spans="1:8" s="1116" customFormat="1" ht="15" x14ac:dyDescent="0.25">
      <c r="A4039" s="1114"/>
      <c r="B4039" s="1114"/>
      <c r="C4039" s="1113" t="s">
        <v>2684</v>
      </c>
      <c r="D4039" s="1113" t="s">
        <v>6310</v>
      </c>
      <c r="E4039" s="1113" t="s">
        <v>12</v>
      </c>
      <c r="F4039" s="1106"/>
      <c r="G4039" s="1107"/>
      <c r="H4039" s="1115"/>
    </row>
    <row r="4040" spans="1:8" s="1116" customFormat="1" ht="15" x14ac:dyDescent="0.25">
      <c r="A4040" s="1114"/>
      <c r="B4040" s="1114"/>
      <c r="C4040" s="1114"/>
      <c r="D4040" s="1114"/>
      <c r="E4040" s="1114"/>
      <c r="F4040" s="1106"/>
      <c r="G4040" s="1107"/>
      <c r="H4040" s="1115"/>
    </row>
    <row r="4041" spans="1:8" s="1116" customFormat="1" ht="15" x14ac:dyDescent="0.25">
      <c r="A4041" s="1113" t="s">
        <v>2686</v>
      </c>
      <c r="B4041" s="1113" t="s">
        <v>2687</v>
      </c>
      <c r="C4041" s="1113" t="s">
        <v>2686</v>
      </c>
      <c r="D4041" s="1113" t="s">
        <v>2688</v>
      </c>
      <c r="E4041" s="1113" t="s">
        <v>2689</v>
      </c>
      <c r="F4041" s="1106"/>
      <c r="G4041" s="1107"/>
      <c r="H4041" s="1115"/>
    </row>
    <row r="4042" spans="1:8" s="1109" customFormat="1" ht="14.25" x14ac:dyDescent="0.2">
      <c r="A4042" s="1112" t="s">
        <v>6311</v>
      </c>
      <c r="B4042" s="1104"/>
      <c r="C4042" s="1104"/>
      <c r="D4042" s="1112" t="s">
        <v>6312</v>
      </c>
      <c r="E4042" s="1112" t="s">
        <v>12</v>
      </c>
      <c r="F4042" s="1106"/>
      <c r="G4042" s="1107"/>
      <c r="H4042" s="1108"/>
    </row>
    <row r="4043" spans="1:8" s="1116" customFormat="1" ht="15" x14ac:dyDescent="0.25">
      <c r="A4043" s="1114"/>
      <c r="B4043" s="1113" t="s">
        <v>6313</v>
      </c>
      <c r="C4043" s="1114"/>
      <c r="D4043" s="1113" t="s">
        <v>6312</v>
      </c>
      <c r="E4043" s="1113" t="s">
        <v>12</v>
      </c>
      <c r="F4043" s="1106"/>
      <c r="G4043" s="1107"/>
      <c r="H4043" s="1115"/>
    </row>
    <row r="4044" spans="1:8" s="1116" customFormat="1" ht="15" x14ac:dyDescent="0.25">
      <c r="A4044" s="1114"/>
      <c r="B4044" s="1114"/>
      <c r="C4044" s="1113" t="s">
        <v>2684</v>
      </c>
      <c r="D4044" s="1113" t="s">
        <v>6314</v>
      </c>
      <c r="E4044" s="1113" t="s">
        <v>12</v>
      </c>
      <c r="F4044" s="1106"/>
      <c r="G4044" s="1107"/>
      <c r="H4044" s="1115"/>
    </row>
    <row r="4045" spans="1:8" s="1116" customFormat="1" ht="15" x14ac:dyDescent="0.25">
      <c r="A4045" s="1114"/>
      <c r="B4045" s="1114"/>
      <c r="C4045" s="1113"/>
      <c r="D4045" s="1113"/>
      <c r="E4045" s="1113"/>
      <c r="F4045" s="1106"/>
      <c r="G4045" s="1107"/>
      <c r="H4045" s="1115"/>
    </row>
    <row r="4046" spans="1:8" s="1116" customFormat="1" ht="15" x14ac:dyDescent="0.25">
      <c r="A4046" s="1113" t="s">
        <v>2686</v>
      </c>
      <c r="B4046" s="1113" t="s">
        <v>2687</v>
      </c>
      <c r="C4046" s="1113" t="s">
        <v>2686</v>
      </c>
      <c r="D4046" s="1113" t="s">
        <v>2688</v>
      </c>
      <c r="E4046" s="1113" t="s">
        <v>2689</v>
      </c>
      <c r="F4046" s="1106"/>
      <c r="G4046" s="1107"/>
      <c r="H4046" s="1115"/>
    </row>
    <row r="4047" spans="1:8" s="1109" customFormat="1" ht="14.25" x14ac:dyDescent="0.2">
      <c r="A4047" s="1112" t="s">
        <v>6315</v>
      </c>
      <c r="B4047" s="1104"/>
      <c r="C4047" s="1104"/>
      <c r="D4047" s="1112" t="s">
        <v>6316</v>
      </c>
      <c r="E4047" s="1112" t="s">
        <v>12</v>
      </c>
      <c r="F4047" s="1106"/>
      <c r="G4047" s="1107"/>
      <c r="H4047" s="1108"/>
    </row>
    <row r="4048" spans="1:8" s="1116" customFormat="1" ht="15" x14ac:dyDescent="0.25">
      <c r="A4048" s="1114"/>
      <c r="B4048" s="1113" t="s">
        <v>6317</v>
      </c>
      <c r="C4048" s="1114"/>
      <c r="D4048" s="1113" t="s">
        <v>6316</v>
      </c>
      <c r="E4048" s="1113" t="s">
        <v>12</v>
      </c>
      <c r="F4048" s="1106"/>
      <c r="G4048" s="1107"/>
      <c r="H4048" s="1115"/>
    </row>
    <row r="4049" spans="1:8" s="1116" customFormat="1" ht="15" x14ac:dyDescent="0.25">
      <c r="A4049" s="1114"/>
      <c r="B4049" s="1114"/>
      <c r="C4049" s="1113" t="s">
        <v>2684</v>
      </c>
      <c r="D4049" s="1113" t="s">
        <v>6318</v>
      </c>
      <c r="E4049" s="1113" t="s">
        <v>12</v>
      </c>
      <c r="F4049" s="1106"/>
      <c r="G4049" s="1107"/>
      <c r="H4049" s="1115"/>
    </row>
    <row r="4050" spans="1:8" s="1116" customFormat="1" ht="15" x14ac:dyDescent="0.25">
      <c r="A4050" s="1114"/>
      <c r="B4050" s="1114"/>
      <c r="C4050" s="1113"/>
      <c r="D4050" s="1113"/>
      <c r="E4050" s="1113"/>
      <c r="F4050" s="1106"/>
      <c r="G4050" s="1107"/>
      <c r="H4050" s="1115"/>
    </row>
    <row r="4051" spans="1:8" ht="15" x14ac:dyDescent="0.25">
      <c r="A4051" s="1113" t="s">
        <v>2686</v>
      </c>
      <c r="B4051" s="1113" t="s">
        <v>2687</v>
      </c>
      <c r="C4051" s="1113" t="s">
        <v>2686</v>
      </c>
      <c r="D4051" s="1113" t="s">
        <v>2688</v>
      </c>
      <c r="E4051" s="1113" t="s">
        <v>2689</v>
      </c>
    </row>
    <row r="4052" spans="1:8" s="1109" customFormat="1" ht="14.25" x14ac:dyDescent="0.2">
      <c r="A4052" s="1112" t="s">
        <v>6319</v>
      </c>
      <c r="B4052" s="1104"/>
      <c r="C4052" s="1104"/>
      <c r="D4052" s="1112" t="s">
        <v>6320</v>
      </c>
      <c r="E4052" s="1112" t="s">
        <v>12</v>
      </c>
      <c r="F4052" s="1106"/>
      <c r="G4052" s="1107"/>
      <c r="H4052" s="1108"/>
    </row>
    <row r="4053" spans="1:8" s="1116" customFormat="1" ht="15" x14ac:dyDescent="0.25">
      <c r="A4053" s="1114"/>
      <c r="B4053" s="1113" t="s">
        <v>6321</v>
      </c>
      <c r="C4053" s="1114"/>
      <c r="D4053" s="1113" t="s">
        <v>6320</v>
      </c>
      <c r="E4053" s="1113" t="s">
        <v>12</v>
      </c>
      <c r="F4053" s="1106"/>
      <c r="G4053" s="1107"/>
      <c r="H4053" s="1115"/>
    </row>
    <row r="4054" spans="1:8" s="1116" customFormat="1" ht="15" x14ac:dyDescent="0.25">
      <c r="A4054" s="1114"/>
      <c r="B4054" s="1114"/>
      <c r="C4054" s="1113" t="s">
        <v>2684</v>
      </c>
      <c r="D4054" s="1113" t="s">
        <v>6322</v>
      </c>
      <c r="E4054" s="1113" t="s">
        <v>12</v>
      </c>
      <c r="F4054" s="1106"/>
      <c r="G4054" s="1107"/>
      <c r="H4054" s="1115"/>
    </row>
    <row r="4055" spans="1:8" s="1116" customFormat="1" ht="15" x14ac:dyDescent="0.25">
      <c r="A4055" s="1114"/>
      <c r="B4055" s="1114"/>
      <c r="C4055" s="1114"/>
      <c r="D4055" s="1114"/>
      <c r="E4055" s="1114"/>
      <c r="F4055" s="1106"/>
      <c r="G4055" s="1107"/>
      <c r="H4055" s="1115"/>
    </row>
    <row r="4056" spans="1:8" s="1116" customFormat="1" ht="15" x14ac:dyDescent="0.25">
      <c r="A4056" s="1113" t="s">
        <v>2686</v>
      </c>
      <c r="B4056" s="1113" t="s">
        <v>2687</v>
      </c>
      <c r="C4056" s="1113" t="s">
        <v>2686</v>
      </c>
      <c r="D4056" s="1113" t="s">
        <v>2688</v>
      </c>
      <c r="E4056" s="1113" t="s">
        <v>2689</v>
      </c>
      <c r="F4056" s="1106"/>
      <c r="G4056" s="1107"/>
      <c r="H4056" s="1115"/>
    </row>
    <row r="4057" spans="1:8" s="1109" customFormat="1" ht="14.25" x14ac:dyDescent="0.2">
      <c r="A4057" s="1112" t="s">
        <v>6323</v>
      </c>
      <c r="B4057" s="1104"/>
      <c r="C4057" s="1104"/>
      <c r="D4057" s="1112" t="s">
        <v>6324</v>
      </c>
      <c r="E4057" s="1112" t="s">
        <v>12</v>
      </c>
      <c r="F4057" s="1106"/>
      <c r="G4057" s="1107"/>
      <c r="H4057" s="1108"/>
    </row>
    <row r="4058" spans="1:8" s="1116" customFormat="1" ht="15" x14ac:dyDescent="0.25">
      <c r="A4058" s="1114"/>
      <c r="B4058" s="1113" t="s">
        <v>6325</v>
      </c>
      <c r="C4058" s="1114"/>
      <c r="D4058" s="1113" t="s">
        <v>6324</v>
      </c>
      <c r="E4058" s="1113" t="s">
        <v>12</v>
      </c>
      <c r="F4058" s="1106"/>
      <c r="G4058" s="1107"/>
      <c r="H4058" s="1115"/>
    </row>
    <row r="4059" spans="1:8" s="1116" customFormat="1" ht="15" x14ac:dyDescent="0.25">
      <c r="A4059" s="1114"/>
      <c r="B4059" s="1114"/>
      <c r="C4059" s="1113" t="s">
        <v>2684</v>
      </c>
      <c r="D4059" s="1113" t="s">
        <v>6326</v>
      </c>
      <c r="E4059" s="1113" t="s">
        <v>12</v>
      </c>
      <c r="F4059" s="1106"/>
      <c r="G4059" s="1107"/>
      <c r="H4059" s="1115"/>
    </row>
    <row r="4060" spans="1:8" s="1116" customFormat="1" ht="15" x14ac:dyDescent="0.25">
      <c r="A4060" s="1114"/>
      <c r="B4060" s="1114"/>
      <c r="C4060" s="1113"/>
      <c r="D4060" s="1113"/>
      <c r="E4060" s="1114"/>
      <c r="F4060" s="1106"/>
      <c r="G4060" s="1107"/>
      <c r="H4060" s="1115"/>
    </row>
    <row r="4061" spans="1:8" s="1116" customFormat="1" ht="15" x14ac:dyDescent="0.25">
      <c r="A4061" s="1113" t="s">
        <v>2686</v>
      </c>
      <c r="B4061" s="1113" t="s">
        <v>2687</v>
      </c>
      <c r="C4061" s="1113" t="s">
        <v>2686</v>
      </c>
      <c r="D4061" s="1113" t="s">
        <v>2688</v>
      </c>
      <c r="E4061" s="1113" t="s">
        <v>2689</v>
      </c>
      <c r="F4061" s="1106"/>
      <c r="G4061" s="1107"/>
      <c r="H4061" s="1115"/>
    </row>
    <row r="4062" spans="1:8" s="1116" customFormat="1" ht="15" x14ac:dyDescent="0.25">
      <c r="A4062" s="1113"/>
      <c r="B4062" s="1113"/>
      <c r="C4062" s="1113"/>
      <c r="D4062" s="1113"/>
      <c r="E4062" s="1113"/>
      <c r="F4062" s="1106"/>
      <c r="G4062" s="1107"/>
      <c r="H4062" s="1115"/>
    </row>
    <row r="4063" spans="1:8" s="1116" customFormat="1" ht="15" x14ac:dyDescent="0.25">
      <c r="A4063" s="1113"/>
      <c r="B4063" s="1113"/>
      <c r="C4063" s="1113"/>
      <c r="D4063" s="1113"/>
      <c r="E4063" s="1113"/>
      <c r="F4063" s="1106"/>
      <c r="G4063" s="1107"/>
      <c r="H4063" s="1115"/>
    </row>
    <row r="4064" spans="1:8" s="1116" customFormat="1" ht="15" x14ac:dyDescent="0.25">
      <c r="A4064" s="1113"/>
      <c r="B4064" s="1113"/>
      <c r="C4064" s="1113"/>
      <c r="D4064" s="1113"/>
      <c r="E4064" s="1113"/>
      <c r="F4064" s="1106"/>
      <c r="G4064" s="1107"/>
      <c r="H4064" s="1115"/>
    </row>
    <row r="4065" spans="1:8" s="1116" customFormat="1" ht="15" x14ac:dyDescent="0.25">
      <c r="A4065" s="1113" t="s">
        <v>2670</v>
      </c>
      <c r="B4065" s="1113"/>
      <c r="C4065" s="1113"/>
      <c r="D4065" s="1098" t="s">
        <v>2642</v>
      </c>
      <c r="E4065" s="1114">
        <v>71</v>
      </c>
      <c r="F4065" s="1106"/>
      <c r="G4065" s="1107"/>
      <c r="H4065" s="1115"/>
    </row>
    <row r="4066" spans="1:8" s="1116" customFormat="1" ht="15" x14ac:dyDescent="0.25">
      <c r="A4066" s="1113" t="s">
        <v>2671</v>
      </c>
      <c r="B4066" s="1113"/>
      <c r="C4066" s="1113"/>
      <c r="D4066" s="1112" t="s">
        <v>2662</v>
      </c>
      <c r="E4066" s="1114"/>
      <c r="F4066" s="1106"/>
      <c r="G4066" s="1107"/>
      <c r="H4066" s="1115"/>
    </row>
    <row r="4067" spans="1:8" s="1116" customFormat="1" ht="15" x14ac:dyDescent="0.25">
      <c r="A4067" s="1112" t="s">
        <v>2672</v>
      </c>
      <c r="B4067" s="1112" t="s">
        <v>2673</v>
      </c>
      <c r="C4067" s="1112" t="s">
        <v>2674</v>
      </c>
      <c r="D4067" s="1104"/>
      <c r="E4067" s="1114"/>
      <c r="F4067" s="1106"/>
      <c r="G4067" s="1107"/>
      <c r="H4067" s="1115"/>
    </row>
    <row r="4068" spans="1:8" s="1116" customFormat="1" ht="15" x14ac:dyDescent="0.25">
      <c r="A4068" s="1113" t="s">
        <v>2675</v>
      </c>
      <c r="B4068" s="1113" t="s">
        <v>2676</v>
      </c>
      <c r="C4068" s="1113" t="s">
        <v>2675</v>
      </c>
      <c r="D4068" s="1113" t="s">
        <v>2649</v>
      </c>
      <c r="E4068" s="1113" t="s">
        <v>2677</v>
      </c>
      <c r="F4068" s="1106"/>
      <c r="G4068" s="1107"/>
      <c r="H4068" s="1115"/>
    </row>
    <row r="4069" spans="1:8" s="1109" customFormat="1" ht="14.25" x14ac:dyDescent="0.2">
      <c r="A4069" s="1112" t="s">
        <v>6327</v>
      </c>
      <c r="B4069" s="1104"/>
      <c r="C4069" s="1104"/>
      <c r="D4069" s="1112" t="s">
        <v>6328</v>
      </c>
      <c r="E4069" s="1112" t="s">
        <v>12</v>
      </c>
      <c r="F4069" s="1106"/>
      <c r="G4069" s="1107"/>
      <c r="H4069" s="1108"/>
    </row>
    <row r="4070" spans="1:8" s="1116" customFormat="1" ht="15" x14ac:dyDescent="0.25">
      <c r="A4070" s="1114"/>
      <c r="B4070" s="1113" t="s">
        <v>6329</v>
      </c>
      <c r="C4070" s="1114"/>
      <c r="D4070" s="1113" t="s">
        <v>6330</v>
      </c>
      <c r="E4070" s="1113" t="s">
        <v>12</v>
      </c>
      <c r="F4070" s="1106"/>
      <c r="G4070" s="1107"/>
      <c r="H4070" s="1115"/>
    </row>
    <row r="4071" spans="1:8" s="1116" customFormat="1" ht="15" x14ac:dyDescent="0.25">
      <c r="A4071" s="1114"/>
      <c r="B4071" s="1114"/>
      <c r="C4071" s="1113" t="s">
        <v>2684</v>
      </c>
      <c r="D4071" s="1113" t="s">
        <v>6331</v>
      </c>
      <c r="E4071" s="1113" t="s">
        <v>12</v>
      </c>
      <c r="F4071" s="1106"/>
      <c r="G4071" s="1107"/>
      <c r="H4071" s="1115"/>
    </row>
    <row r="4072" spans="1:8" s="1116" customFormat="1" ht="15" x14ac:dyDescent="0.25">
      <c r="A4072" s="1114"/>
      <c r="B4072" s="1114"/>
      <c r="C4072" s="1114"/>
      <c r="D4072" s="1114"/>
      <c r="E4072" s="1114"/>
      <c r="F4072" s="1106"/>
      <c r="G4072" s="1107"/>
      <c r="H4072" s="1115"/>
    </row>
    <row r="4073" spans="1:8" s="1116" customFormat="1" ht="15" x14ac:dyDescent="0.25">
      <c r="A4073" s="1113" t="s">
        <v>2686</v>
      </c>
      <c r="B4073" s="1113" t="s">
        <v>2687</v>
      </c>
      <c r="C4073" s="1113" t="s">
        <v>2686</v>
      </c>
      <c r="D4073" s="1113" t="s">
        <v>2688</v>
      </c>
      <c r="E4073" s="1113" t="s">
        <v>2689</v>
      </c>
      <c r="F4073" s="1106"/>
      <c r="G4073" s="1107"/>
      <c r="H4073" s="1115"/>
    </row>
    <row r="4074" spans="1:8" s="1109" customFormat="1" ht="14.25" x14ac:dyDescent="0.2">
      <c r="A4074" s="1112" t="s">
        <v>6332</v>
      </c>
      <c r="B4074" s="1104"/>
      <c r="C4074" s="1104"/>
      <c r="D4074" s="1112" t="s">
        <v>6333</v>
      </c>
      <c r="E4074" s="1112" t="s">
        <v>12</v>
      </c>
      <c r="F4074" s="1106"/>
      <c r="G4074" s="1107"/>
      <c r="H4074" s="1108"/>
    </row>
    <row r="4075" spans="1:8" s="1116" customFormat="1" ht="15" x14ac:dyDescent="0.25">
      <c r="A4075" s="1114"/>
      <c r="B4075" s="1113" t="s">
        <v>6334</v>
      </c>
      <c r="C4075" s="1114"/>
      <c r="D4075" s="1113" t="s">
        <v>6335</v>
      </c>
      <c r="E4075" s="1113" t="s">
        <v>12</v>
      </c>
      <c r="F4075" s="1106"/>
      <c r="G4075" s="1107"/>
      <c r="H4075" s="1115"/>
    </row>
    <row r="4076" spans="1:8" s="1116" customFormat="1" ht="15" x14ac:dyDescent="0.25">
      <c r="A4076" s="1114"/>
      <c r="B4076" s="1114"/>
      <c r="C4076" s="1113" t="s">
        <v>2684</v>
      </c>
      <c r="D4076" s="1113" t="s">
        <v>6336</v>
      </c>
      <c r="E4076" s="1113" t="s">
        <v>12</v>
      </c>
      <c r="F4076" s="1106"/>
      <c r="G4076" s="1107"/>
      <c r="H4076" s="1115"/>
    </row>
    <row r="4077" spans="1:8" s="1116" customFormat="1" ht="15" x14ac:dyDescent="0.25">
      <c r="A4077" s="1114"/>
      <c r="B4077" s="1114"/>
      <c r="C4077" s="1113"/>
      <c r="D4077" s="1113"/>
      <c r="E4077" s="1113"/>
      <c r="F4077" s="1106"/>
      <c r="G4077" s="1107"/>
      <c r="H4077" s="1115"/>
    </row>
    <row r="4078" spans="1:8" s="1116" customFormat="1" ht="15.75" thickBot="1" x14ac:dyDescent="0.3">
      <c r="A4078" s="1113" t="s">
        <v>2686</v>
      </c>
      <c r="B4078" s="1113" t="s">
        <v>2687</v>
      </c>
      <c r="C4078" s="1113" t="s">
        <v>2686</v>
      </c>
      <c r="D4078" s="1113" t="s">
        <v>2688</v>
      </c>
      <c r="E4078" s="1113" t="s">
        <v>2689</v>
      </c>
      <c r="F4078" s="1106"/>
      <c r="G4078" s="1107"/>
      <c r="H4078" s="1115"/>
    </row>
    <row r="4079" spans="1:8" s="1116" customFormat="1" ht="16.5" thickBot="1" x14ac:dyDescent="0.3">
      <c r="A4079" s="1117" t="s">
        <v>6337</v>
      </c>
      <c r="B4079" s="1118"/>
      <c r="C4079" s="1118" t="s">
        <v>6338</v>
      </c>
      <c r="D4079" s="1125"/>
      <c r="E4079" s="1126"/>
      <c r="F4079" s="1120"/>
      <c r="G4079" s="1121"/>
      <c r="H4079" s="1115"/>
    </row>
    <row r="4080" spans="1:8" s="1116" customFormat="1" ht="15" x14ac:dyDescent="0.25">
      <c r="A4080" s="1113"/>
      <c r="B4080" s="1113"/>
      <c r="C4080" s="1113"/>
      <c r="D4080" s="1113"/>
      <c r="E4080" s="1113"/>
      <c r="F4080" s="1106"/>
      <c r="G4080" s="1107"/>
      <c r="H4080" s="1115"/>
    </row>
    <row r="4081" spans="1:8" s="1116" customFormat="1" ht="15" x14ac:dyDescent="0.25">
      <c r="A4081" s="1112" t="s">
        <v>6339</v>
      </c>
      <c r="B4081" s="1104"/>
      <c r="C4081" s="1104"/>
      <c r="D4081" s="1112" t="s">
        <v>6340</v>
      </c>
      <c r="E4081" s="1112" t="s">
        <v>12</v>
      </c>
      <c r="F4081" s="1106"/>
      <c r="G4081" s="1107"/>
      <c r="H4081" s="1115"/>
    </row>
    <row r="4082" spans="1:8" s="1116" customFormat="1" ht="15" x14ac:dyDescent="0.25">
      <c r="A4082" s="1114"/>
      <c r="B4082" s="1113" t="s">
        <v>6341</v>
      </c>
      <c r="C4082" s="1114"/>
      <c r="D4082" s="1113" t="s">
        <v>6340</v>
      </c>
      <c r="E4082" s="1113" t="s">
        <v>12</v>
      </c>
      <c r="F4082" s="1106"/>
      <c r="G4082" s="1107"/>
      <c r="H4082" s="1115"/>
    </row>
    <row r="4083" spans="1:8" s="1116" customFormat="1" ht="15" x14ac:dyDescent="0.25">
      <c r="A4083" s="1114"/>
      <c r="B4083" s="1114"/>
      <c r="C4083" s="1113" t="s">
        <v>2684</v>
      </c>
      <c r="D4083" s="1113" t="s">
        <v>6342</v>
      </c>
      <c r="E4083" s="1113" t="s">
        <v>12</v>
      </c>
      <c r="F4083" s="1106"/>
      <c r="G4083" s="1107"/>
      <c r="H4083" s="1115"/>
    </row>
    <row r="4084" spans="1:8" s="1116" customFormat="1" ht="15" x14ac:dyDescent="0.25">
      <c r="A4084" s="1114"/>
      <c r="B4084" s="1114"/>
      <c r="C4084" s="1113"/>
      <c r="D4084" s="1113"/>
      <c r="E4084" s="1113"/>
      <c r="F4084" s="1106"/>
      <c r="G4084" s="1107"/>
      <c r="H4084" s="1115"/>
    </row>
    <row r="4085" spans="1:8" s="1116" customFormat="1" ht="15" x14ac:dyDescent="0.25">
      <c r="A4085" s="1113" t="s">
        <v>2686</v>
      </c>
      <c r="B4085" s="1113" t="s">
        <v>2687</v>
      </c>
      <c r="C4085" s="1113" t="s">
        <v>2686</v>
      </c>
      <c r="D4085" s="1113" t="s">
        <v>2688</v>
      </c>
      <c r="E4085" s="1113" t="s">
        <v>2689</v>
      </c>
      <c r="F4085" s="1106"/>
      <c r="G4085" s="1107"/>
      <c r="H4085" s="1115"/>
    </row>
    <row r="4086" spans="1:8" s="1116" customFormat="1" ht="15" x14ac:dyDescent="0.25">
      <c r="A4086" s="1112" t="s">
        <v>6343</v>
      </c>
      <c r="B4086" s="1104"/>
      <c r="C4086" s="1104"/>
      <c r="D4086" s="1112" t="s">
        <v>6344</v>
      </c>
      <c r="E4086" s="1112" t="s">
        <v>3066</v>
      </c>
      <c r="F4086" s="1106"/>
      <c r="G4086" s="1107"/>
      <c r="H4086" s="1115"/>
    </row>
    <row r="4087" spans="1:8" s="1116" customFormat="1" ht="15" x14ac:dyDescent="0.25">
      <c r="A4087" s="1114"/>
      <c r="B4087" s="1113" t="s">
        <v>6345</v>
      </c>
      <c r="C4087" s="1114"/>
      <c r="D4087" s="1113" t="s">
        <v>6344</v>
      </c>
      <c r="E4087" s="1113" t="s">
        <v>3066</v>
      </c>
      <c r="F4087" s="1106"/>
      <c r="G4087" s="1107"/>
      <c r="H4087" s="1115"/>
    </row>
    <row r="4088" spans="1:8" s="1116" customFormat="1" ht="15" x14ac:dyDescent="0.25">
      <c r="A4088" s="1114"/>
      <c r="B4088" s="1114"/>
      <c r="C4088" s="1113" t="s">
        <v>2684</v>
      </c>
      <c r="D4088" s="1113" t="s">
        <v>6346</v>
      </c>
      <c r="E4088" s="1113" t="s">
        <v>3066</v>
      </c>
      <c r="F4088" s="1106"/>
      <c r="G4088" s="1107"/>
      <c r="H4088" s="1115"/>
    </row>
    <row r="4089" spans="1:8" s="1116" customFormat="1" ht="15" x14ac:dyDescent="0.25">
      <c r="A4089" s="1114"/>
      <c r="B4089" s="1114"/>
      <c r="C4089" s="1113"/>
      <c r="D4089" s="1113"/>
      <c r="E4089" s="1113"/>
      <c r="F4089" s="1106"/>
      <c r="G4089" s="1107"/>
      <c r="H4089" s="1115"/>
    </row>
    <row r="4090" spans="1:8" s="1116" customFormat="1" ht="15" x14ac:dyDescent="0.25">
      <c r="A4090" s="1113" t="s">
        <v>2686</v>
      </c>
      <c r="B4090" s="1113" t="s">
        <v>2687</v>
      </c>
      <c r="C4090" s="1113" t="s">
        <v>2686</v>
      </c>
      <c r="D4090" s="1113" t="s">
        <v>2688</v>
      </c>
      <c r="E4090" s="1113" t="s">
        <v>2689</v>
      </c>
      <c r="F4090" s="1106"/>
      <c r="G4090" s="1107"/>
      <c r="H4090" s="1115"/>
    </row>
    <row r="4091" spans="1:8" s="1116" customFormat="1" ht="15" x14ac:dyDescent="0.25">
      <c r="A4091" s="1112" t="s">
        <v>6347</v>
      </c>
      <c r="B4091" s="1104"/>
      <c r="C4091" s="1104"/>
      <c r="D4091" s="1112" t="s">
        <v>6348</v>
      </c>
      <c r="E4091" s="1112" t="s">
        <v>12</v>
      </c>
      <c r="F4091" s="1106"/>
      <c r="G4091" s="1107"/>
      <c r="H4091" s="1115"/>
    </row>
    <row r="4092" spans="1:8" s="1116" customFormat="1" ht="15" x14ac:dyDescent="0.25">
      <c r="A4092" s="1114"/>
      <c r="B4092" s="1113" t="s">
        <v>6349</v>
      </c>
      <c r="C4092" s="1114"/>
      <c r="D4092" s="1113" t="s">
        <v>6348</v>
      </c>
      <c r="E4092" s="1113" t="s">
        <v>12</v>
      </c>
      <c r="F4092" s="1106"/>
      <c r="G4092" s="1107"/>
      <c r="H4092" s="1115"/>
    </row>
    <row r="4093" spans="1:8" s="1116" customFormat="1" ht="15" x14ac:dyDescent="0.25">
      <c r="A4093" s="1114"/>
      <c r="B4093" s="1114"/>
      <c r="C4093" s="1113" t="s">
        <v>2684</v>
      </c>
      <c r="D4093" s="1113" t="s">
        <v>6350</v>
      </c>
      <c r="E4093" s="1113" t="s">
        <v>12</v>
      </c>
      <c r="F4093" s="1106"/>
      <c r="G4093" s="1107"/>
      <c r="H4093" s="1115"/>
    </row>
    <row r="4094" spans="1:8" s="1114" customFormat="1" ht="15" x14ac:dyDescent="0.25">
      <c r="C4094" s="1113"/>
      <c r="D4094" s="1113"/>
      <c r="E4094" s="1113"/>
      <c r="F4094" s="1106"/>
      <c r="G4094" s="1107"/>
      <c r="H4094" s="1099"/>
    </row>
    <row r="4095" spans="1:8" s="1116" customFormat="1" ht="15" x14ac:dyDescent="0.25">
      <c r="A4095" s="1113" t="s">
        <v>2686</v>
      </c>
      <c r="B4095" s="1113" t="s">
        <v>2687</v>
      </c>
      <c r="C4095" s="1113" t="s">
        <v>2686</v>
      </c>
      <c r="D4095" s="1113" t="s">
        <v>2688</v>
      </c>
      <c r="E4095" s="1113" t="s">
        <v>2689</v>
      </c>
      <c r="F4095" s="1106"/>
      <c r="G4095" s="1107"/>
      <c r="H4095" s="1115"/>
    </row>
    <row r="4096" spans="1:8" s="1116" customFormat="1" ht="15" x14ac:dyDescent="0.25">
      <c r="A4096" s="1112" t="s">
        <v>6351</v>
      </c>
      <c r="B4096" s="1104"/>
      <c r="C4096" s="1104"/>
      <c r="D4096" s="1112" t="s">
        <v>6352</v>
      </c>
      <c r="E4096" s="1112" t="s">
        <v>3066</v>
      </c>
      <c r="F4096" s="1106"/>
      <c r="G4096" s="1107"/>
      <c r="H4096" s="1115"/>
    </row>
    <row r="4097" spans="1:8" s="1116" customFormat="1" ht="15" x14ac:dyDescent="0.25">
      <c r="A4097" s="1114"/>
      <c r="B4097" s="1113" t="s">
        <v>6353</v>
      </c>
      <c r="C4097" s="1114"/>
      <c r="D4097" s="1113" t="s">
        <v>6352</v>
      </c>
      <c r="E4097" s="1113" t="s">
        <v>3066</v>
      </c>
      <c r="F4097" s="1106"/>
      <c r="G4097" s="1107"/>
      <c r="H4097" s="1115"/>
    </row>
    <row r="4098" spans="1:8" s="1116" customFormat="1" ht="15" x14ac:dyDescent="0.25">
      <c r="A4098" s="1114"/>
      <c r="B4098" s="1114"/>
      <c r="C4098" s="1113" t="s">
        <v>2684</v>
      </c>
      <c r="D4098" s="1113" t="s">
        <v>6354</v>
      </c>
      <c r="E4098" s="1113" t="s">
        <v>3066</v>
      </c>
      <c r="F4098" s="1106"/>
      <c r="G4098" s="1107"/>
      <c r="H4098" s="1115"/>
    </row>
    <row r="4099" spans="1:8" s="1116" customFormat="1" ht="15" x14ac:dyDescent="0.25">
      <c r="A4099" s="1113"/>
      <c r="B4099" s="1113"/>
      <c r="C4099" s="1113"/>
      <c r="D4099" s="1113"/>
      <c r="E4099" s="1113"/>
      <c r="F4099" s="1106"/>
      <c r="G4099" s="1107"/>
      <c r="H4099" s="1115"/>
    </row>
    <row r="4100" spans="1:8" s="1116" customFormat="1" ht="15" x14ac:dyDescent="0.25">
      <c r="A4100" s="1113" t="s">
        <v>2686</v>
      </c>
      <c r="B4100" s="1113" t="s">
        <v>2687</v>
      </c>
      <c r="C4100" s="1113" t="s">
        <v>2686</v>
      </c>
      <c r="D4100" s="1113" t="s">
        <v>2688</v>
      </c>
      <c r="E4100" s="1113" t="s">
        <v>2689</v>
      </c>
      <c r="F4100" s="1106"/>
      <c r="G4100" s="1107"/>
      <c r="H4100" s="1115"/>
    </row>
    <row r="4101" spans="1:8" s="1116" customFormat="1" ht="15" x14ac:dyDescent="0.25">
      <c r="A4101" s="1112" t="s">
        <v>6355</v>
      </c>
      <c r="B4101" s="1104"/>
      <c r="C4101" s="1104"/>
      <c r="D4101" s="1112" t="s">
        <v>6356</v>
      </c>
      <c r="E4101" s="1112" t="s">
        <v>12</v>
      </c>
      <c r="F4101" s="1106"/>
      <c r="G4101" s="1107"/>
      <c r="H4101" s="1115"/>
    </row>
    <row r="4102" spans="1:8" s="1116" customFormat="1" ht="15" x14ac:dyDescent="0.25">
      <c r="A4102" s="1114"/>
      <c r="B4102" s="1113" t="s">
        <v>6357</v>
      </c>
      <c r="C4102" s="1114"/>
      <c r="D4102" s="1113" t="s">
        <v>6356</v>
      </c>
      <c r="E4102" s="1113" t="s">
        <v>12</v>
      </c>
      <c r="F4102" s="1106"/>
      <c r="G4102" s="1107"/>
      <c r="H4102" s="1115"/>
    </row>
    <row r="4103" spans="1:8" s="1116" customFormat="1" ht="15" x14ac:dyDescent="0.25">
      <c r="A4103" s="1114"/>
      <c r="B4103" s="1114"/>
      <c r="C4103" s="1113" t="s">
        <v>2684</v>
      </c>
      <c r="D4103" s="1113" t="s">
        <v>6358</v>
      </c>
      <c r="E4103" s="1113" t="s">
        <v>12</v>
      </c>
      <c r="F4103" s="1106"/>
      <c r="G4103" s="1107"/>
      <c r="H4103" s="1115"/>
    </row>
    <row r="4104" spans="1:8" s="1114" customFormat="1" ht="15" x14ac:dyDescent="0.25">
      <c r="C4104" s="1113"/>
      <c r="D4104" s="1113"/>
      <c r="E4104" s="1113"/>
      <c r="F4104" s="1106"/>
      <c r="G4104" s="1107"/>
      <c r="H4104" s="1099"/>
    </row>
    <row r="4105" spans="1:8" s="1116" customFormat="1" ht="15" x14ac:dyDescent="0.25">
      <c r="A4105" s="1113" t="s">
        <v>2686</v>
      </c>
      <c r="B4105" s="1113" t="s">
        <v>2687</v>
      </c>
      <c r="C4105" s="1113" t="s">
        <v>2686</v>
      </c>
      <c r="D4105" s="1113" t="s">
        <v>2688</v>
      </c>
      <c r="E4105" s="1113" t="s">
        <v>2689</v>
      </c>
      <c r="F4105" s="1106"/>
      <c r="G4105" s="1107"/>
      <c r="H4105" s="1115"/>
    </row>
    <row r="4106" spans="1:8" s="1116" customFormat="1" ht="15" x14ac:dyDescent="0.25">
      <c r="A4106" s="1112" t="s">
        <v>6359</v>
      </c>
      <c r="B4106" s="1104"/>
      <c r="C4106" s="1104"/>
      <c r="D4106" s="1112" t="s">
        <v>6360</v>
      </c>
      <c r="E4106" s="1112" t="s">
        <v>3066</v>
      </c>
      <c r="F4106" s="1106"/>
      <c r="G4106" s="1107"/>
      <c r="H4106" s="1115"/>
    </row>
    <row r="4107" spans="1:8" s="1116" customFormat="1" ht="15" x14ac:dyDescent="0.25">
      <c r="A4107" s="1114"/>
      <c r="B4107" s="1113" t="s">
        <v>6361</v>
      </c>
      <c r="C4107" s="1114"/>
      <c r="D4107" s="1113" t="s">
        <v>6360</v>
      </c>
      <c r="E4107" s="1113" t="s">
        <v>3066</v>
      </c>
      <c r="F4107" s="1106"/>
      <c r="G4107" s="1107"/>
      <c r="H4107" s="1115"/>
    </row>
    <row r="4108" spans="1:8" s="1116" customFormat="1" ht="15" x14ac:dyDescent="0.25">
      <c r="A4108" s="1114"/>
      <c r="B4108" s="1114"/>
      <c r="C4108" s="1113" t="s">
        <v>2684</v>
      </c>
      <c r="D4108" s="1113" t="s">
        <v>6362</v>
      </c>
      <c r="E4108" s="1113" t="s">
        <v>3066</v>
      </c>
      <c r="F4108" s="1106"/>
      <c r="G4108" s="1107"/>
      <c r="H4108" s="1115"/>
    </row>
    <row r="4109" spans="1:8" s="1116" customFormat="1" ht="15" x14ac:dyDescent="0.25">
      <c r="A4109" s="1113"/>
      <c r="B4109" s="1113"/>
      <c r="C4109" s="1113"/>
      <c r="D4109" s="1113"/>
      <c r="E4109" s="1113"/>
      <c r="F4109" s="1106"/>
      <c r="G4109" s="1107"/>
      <c r="H4109" s="1115"/>
    </row>
    <row r="4110" spans="1:8" s="1116" customFormat="1" ht="15.75" thickBot="1" x14ac:dyDescent="0.3">
      <c r="A4110" s="1113" t="s">
        <v>2686</v>
      </c>
      <c r="B4110" s="1113" t="s">
        <v>2687</v>
      </c>
      <c r="C4110" s="1113" t="s">
        <v>2686</v>
      </c>
      <c r="D4110" s="1113" t="s">
        <v>2688</v>
      </c>
      <c r="E4110" s="1113" t="s">
        <v>2689</v>
      </c>
      <c r="F4110" s="1106"/>
      <c r="G4110" s="1107"/>
      <c r="H4110" s="1115"/>
    </row>
    <row r="4111" spans="1:8" s="1116" customFormat="1" ht="16.5" thickBot="1" x14ac:dyDescent="0.3">
      <c r="A4111" s="1117" t="s">
        <v>6337</v>
      </c>
      <c r="B4111" s="1118"/>
      <c r="C4111" s="1118" t="s">
        <v>6363</v>
      </c>
      <c r="D4111" s="1125"/>
      <c r="E4111" s="1126"/>
      <c r="F4111" s="1120"/>
      <c r="G4111" s="1121"/>
      <c r="H4111" s="1115"/>
    </row>
    <row r="4112" spans="1:8" s="1116" customFormat="1" ht="15" x14ac:dyDescent="0.25">
      <c r="A4112" s="1113"/>
      <c r="B4112" s="1113"/>
      <c r="C4112" s="1113"/>
      <c r="D4112" s="1113"/>
      <c r="E4112" s="1113"/>
      <c r="F4112" s="1106"/>
      <c r="G4112" s="1107"/>
      <c r="H4112" s="1115"/>
    </row>
    <row r="4113" spans="1:8" s="1109" customFormat="1" ht="14.25" x14ac:dyDescent="0.2">
      <c r="A4113" s="1112" t="s">
        <v>6364</v>
      </c>
      <c r="B4113" s="1104"/>
      <c r="C4113" s="1104"/>
      <c r="D4113" s="1112" t="s">
        <v>6365</v>
      </c>
      <c r="E4113" s="1112" t="s">
        <v>3066</v>
      </c>
      <c r="F4113" s="1106"/>
      <c r="G4113" s="1107"/>
      <c r="H4113" s="1108"/>
    </row>
    <row r="4114" spans="1:8" s="1116" customFormat="1" ht="15" x14ac:dyDescent="0.25">
      <c r="A4114" s="1114"/>
      <c r="B4114" s="1113" t="s">
        <v>6366</v>
      </c>
      <c r="C4114" s="1114"/>
      <c r="D4114" s="1113" t="s">
        <v>6365</v>
      </c>
      <c r="E4114" s="1113" t="s">
        <v>3066</v>
      </c>
      <c r="F4114" s="1106"/>
      <c r="G4114" s="1107"/>
      <c r="H4114" s="1115"/>
    </row>
    <row r="4115" spans="1:8" s="1116" customFormat="1" ht="15" x14ac:dyDescent="0.25">
      <c r="A4115" s="1114"/>
      <c r="B4115" s="1114"/>
      <c r="C4115" s="1113" t="s">
        <v>2684</v>
      </c>
      <c r="D4115" s="1113" t="s">
        <v>6367</v>
      </c>
      <c r="E4115" s="1113" t="s">
        <v>3066</v>
      </c>
      <c r="F4115" s="1106"/>
      <c r="G4115" s="1107"/>
      <c r="H4115" s="1115"/>
    </row>
    <row r="4116" spans="1:8" s="1116" customFormat="1" ht="15" x14ac:dyDescent="0.25">
      <c r="A4116" s="1114"/>
      <c r="B4116" s="1114"/>
      <c r="C4116" s="1114"/>
      <c r="D4116" s="1114"/>
      <c r="E4116" s="1114"/>
      <c r="F4116" s="1106"/>
      <c r="G4116" s="1107"/>
      <c r="H4116" s="1115"/>
    </row>
    <row r="4117" spans="1:8" s="1116" customFormat="1" ht="15" x14ac:dyDescent="0.25">
      <c r="A4117" s="1113" t="s">
        <v>2686</v>
      </c>
      <c r="B4117" s="1113" t="s">
        <v>2687</v>
      </c>
      <c r="C4117" s="1113" t="s">
        <v>2686</v>
      </c>
      <c r="D4117" s="1113" t="s">
        <v>2688</v>
      </c>
      <c r="E4117" s="1113" t="s">
        <v>2689</v>
      </c>
      <c r="F4117" s="1106"/>
      <c r="G4117" s="1107"/>
      <c r="H4117" s="1115"/>
    </row>
    <row r="4118" spans="1:8" s="1109" customFormat="1" ht="14.25" x14ac:dyDescent="0.2">
      <c r="A4118" s="1112" t="s">
        <v>6368</v>
      </c>
      <c r="B4118" s="1104"/>
      <c r="C4118" s="1104"/>
      <c r="D4118" s="1112" t="s">
        <v>6369</v>
      </c>
      <c r="E4118" s="1112" t="s">
        <v>3066</v>
      </c>
      <c r="F4118" s="1106"/>
      <c r="G4118" s="1107"/>
      <c r="H4118" s="1108"/>
    </row>
    <row r="4119" spans="1:8" s="1116" customFormat="1" ht="15" x14ac:dyDescent="0.25">
      <c r="A4119" s="1114"/>
      <c r="B4119" s="1113" t="s">
        <v>6370</v>
      </c>
      <c r="C4119" s="1114"/>
      <c r="D4119" s="1113" t="s">
        <v>6369</v>
      </c>
      <c r="E4119" s="1113" t="s">
        <v>3066</v>
      </c>
      <c r="F4119" s="1106"/>
      <c r="G4119" s="1107"/>
      <c r="H4119" s="1115"/>
    </row>
    <row r="4120" spans="1:8" s="1116" customFormat="1" ht="15" x14ac:dyDescent="0.25">
      <c r="A4120" s="1114"/>
      <c r="B4120" s="1114"/>
      <c r="C4120" s="1113" t="s">
        <v>2684</v>
      </c>
      <c r="D4120" s="1113" t="s">
        <v>6371</v>
      </c>
      <c r="E4120" s="1113" t="s">
        <v>3066</v>
      </c>
      <c r="F4120" s="1106"/>
      <c r="G4120" s="1107"/>
      <c r="H4120" s="1115"/>
    </row>
    <row r="4121" spans="1:8" s="1116" customFormat="1" ht="15" x14ac:dyDescent="0.25">
      <c r="A4121" s="1114"/>
      <c r="B4121" s="1114"/>
      <c r="C4121" s="1113"/>
      <c r="D4121" s="1113"/>
      <c r="E4121" s="1113"/>
      <c r="F4121" s="1106"/>
      <c r="G4121" s="1107"/>
      <c r="H4121" s="1115"/>
    </row>
    <row r="4122" spans="1:8" s="1116" customFormat="1" ht="15" x14ac:dyDescent="0.25">
      <c r="A4122" s="1113" t="s">
        <v>2686</v>
      </c>
      <c r="B4122" s="1113" t="s">
        <v>2687</v>
      </c>
      <c r="C4122" s="1113" t="s">
        <v>2686</v>
      </c>
      <c r="D4122" s="1113" t="s">
        <v>2688</v>
      </c>
      <c r="E4122" s="1113" t="s">
        <v>2689</v>
      </c>
      <c r="F4122" s="1106"/>
      <c r="G4122" s="1107"/>
      <c r="H4122" s="1115"/>
    </row>
    <row r="4123" spans="1:8" s="1116" customFormat="1" ht="15" x14ac:dyDescent="0.25">
      <c r="A4123" s="1113" t="s">
        <v>2670</v>
      </c>
      <c r="B4123" s="1113"/>
      <c r="C4123" s="1113"/>
      <c r="D4123" s="1098" t="s">
        <v>2642</v>
      </c>
      <c r="E4123" s="1114">
        <v>72</v>
      </c>
      <c r="F4123" s="1106"/>
      <c r="G4123" s="1107"/>
      <c r="H4123" s="1115"/>
    </row>
    <row r="4124" spans="1:8" s="1116" customFormat="1" ht="15" x14ac:dyDescent="0.25">
      <c r="A4124" s="1113" t="s">
        <v>2671</v>
      </c>
      <c r="B4124" s="1113"/>
      <c r="C4124" s="1113"/>
      <c r="D4124" s="1112" t="s">
        <v>2662</v>
      </c>
      <c r="E4124" s="1114"/>
      <c r="F4124" s="1106"/>
      <c r="G4124" s="1107"/>
      <c r="H4124" s="1115"/>
    </row>
    <row r="4125" spans="1:8" s="1116" customFormat="1" ht="15" x14ac:dyDescent="0.25">
      <c r="A4125" s="1112" t="s">
        <v>2672</v>
      </c>
      <c r="B4125" s="1112" t="s">
        <v>2673</v>
      </c>
      <c r="C4125" s="1112" t="s">
        <v>2674</v>
      </c>
      <c r="D4125" s="1104"/>
      <c r="E4125" s="1114"/>
      <c r="F4125" s="1106"/>
      <c r="G4125" s="1107"/>
      <c r="H4125" s="1115"/>
    </row>
    <row r="4126" spans="1:8" s="1116" customFormat="1" ht="15" x14ac:dyDescent="0.25">
      <c r="A4126" s="1113" t="s">
        <v>2675</v>
      </c>
      <c r="B4126" s="1113" t="s">
        <v>2676</v>
      </c>
      <c r="C4126" s="1113" t="s">
        <v>2675</v>
      </c>
      <c r="D4126" s="1113" t="s">
        <v>2649</v>
      </c>
      <c r="E4126" s="1113" t="s">
        <v>2677</v>
      </c>
      <c r="F4126" s="1106"/>
      <c r="G4126" s="1107"/>
      <c r="H4126" s="1115"/>
    </row>
    <row r="4127" spans="1:8" s="1109" customFormat="1" ht="14.25" x14ac:dyDescent="0.2">
      <c r="A4127" s="1112" t="s">
        <v>6372</v>
      </c>
      <c r="B4127" s="1104"/>
      <c r="C4127" s="1104"/>
      <c r="D4127" s="1112" t="s">
        <v>6373</v>
      </c>
      <c r="E4127" s="1112" t="s">
        <v>3066</v>
      </c>
      <c r="F4127" s="1106"/>
      <c r="G4127" s="1107"/>
      <c r="H4127" s="1108"/>
    </row>
    <row r="4128" spans="1:8" s="1116" customFormat="1" ht="15" x14ac:dyDescent="0.25">
      <c r="A4128" s="1114"/>
      <c r="B4128" s="1113" t="s">
        <v>6374</v>
      </c>
      <c r="C4128" s="1114"/>
      <c r="D4128" s="1113" t="s">
        <v>6373</v>
      </c>
      <c r="E4128" s="1113" t="s">
        <v>3066</v>
      </c>
      <c r="F4128" s="1106"/>
      <c r="G4128" s="1107"/>
      <c r="H4128" s="1115"/>
    </row>
    <row r="4129" spans="1:8" s="1116" customFormat="1" ht="15" x14ac:dyDescent="0.25">
      <c r="A4129" s="1114"/>
      <c r="B4129" s="1114"/>
      <c r="C4129" s="1113" t="s">
        <v>2684</v>
      </c>
      <c r="D4129" s="1113" t="s">
        <v>6375</v>
      </c>
      <c r="E4129" s="1113" t="s">
        <v>3066</v>
      </c>
      <c r="F4129" s="1106"/>
      <c r="G4129" s="1107"/>
      <c r="H4129" s="1115"/>
    </row>
    <row r="4130" spans="1:8" s="1116" customFormat="1" ht="15" x14ac:dyDescent="0.25">
      <c r="A4130" s="1114"/>
      <c r="B4130" s="1114"/>
      <c r="C4130" s="1114"/>
      <c r="D4130" s="1114"/>
      <c r="E4130" s="1114"/>
      <c r="F4130" s="1106"/>
      <c r="G4130" s="1107"/>
      <c r="H4130" s="1115"/>
    </row>
    <row r="4131" spans="1:8" s="1116" customFormat="1" ht="15" x14ac:dyDescent="0.25">
      <c r="A4131" s="1113" t="s">
        <v>2686</v>
      </c>
      <c r="B4131" s="1113" t="s">
        <v>2687</v>
      </c>
      <c r="C4131" s="1113" t="s">
        <v>2686</v>
      </c>
      <c r="D4131" s="1113" t="s">
        <v>2688</v>
      </c>
      <c r="E4131" s="1113" t="s">
        <v>2689</v>
      </c>
      <c r="F4131" s="1106"/>
      <c r="G4131" s="1107"/>
      <c r="H4131" s="1115"/>
    </row>
    <row r="4132" spans="1:8" s="1109" customFormat="1" ht="14.25" x14ac:dyDescent="0.2">
      <c r="A4132" s="1112" t="s">
        <v>6376</v>
      </c>
      <c r="B4132" s="1104"/>
      <c r="C4132" s="1104"/>
      <c r="D4132" s="1112" t="s">
        <v>6377</v>
      </c>
      <c r="E4132" s="1112" t="s">
        <v>3066</v>
      </c>
      <c r="F4132" s="1106"/>
      <c r="G4132" s="1107"/>
      <c r="H4132" s="1108"/>
    </row>
    <row r="4133" spans="1:8" s="1116" customFormat="1" ht="15" x14ac:dyDescent="0.25">
      <c r="A4133" s="1114"/>
      <c r="B4133" s="1113" t="s">
        <v>6378</v>
      </c>
      <c r="C4133" s="1114"/>
      <c r="D4133" s="1113" t="s">
        <v>6377</v>
      </c>
      <c r="E4133" s="1113" t="s">
        <v>3066</v>
      </c>
      <c r="F4133" s="1106"/>
      <c r="G4133" s="1107"/>
      <c r="H4133" s="1115"/>
    </row>
    <row r="4134" spans="1:8" s="1116" customFormat="1" ht="15" x14ac:dyDescent="0.25">
      <c r="A4134" s="1114"/>
      <c r="B4134" s="1114"/>
      <c r="C4134" s="1113" t="s">
        <v>2684</v>
      </c>
      <c r="D4134" s="1113" t="s">
        <v>6379</v>
      </c>
      <c r="E4134" s="1113" t="s">
        <v>3066</v>
      </c>
      <c r="F4134" s="1106"/>
      <c r="G4134" s="1107"/>
      <c r="H4134" s="1115"/>
    </row>
    <row r="4135" spans="1:8" s="1116" customFormat="1" ht="15" x14ac:dyDescent="0.25">
      <c r="A4135" s="1114"/>
      <c r="B4135" s="1114"/>
      <c r="C4135" s="1114"/>
      <c r="D4135" s="1114"/>
      <c r="E4135" s="1114"/>
      <c r="F4135" s="1106"/>
      <c r="G4135" s="1107"/>
      <c r="H4135" s="1115"/>
    </row>
    <row r="4136" spans="1:8" s="1116" customFormat="1" ht="15" x14ac:dyDescent="0.25">
      <c r="A4136" s="1113" t="s">
        <v>2686</v>
      </c>
      <c r="B4136" s="1113" t="s">
        <v>2687</v>
      </c>
      <c r="C4136" s="1113" t="s">
        <v>2686</v>
      </c>
      <c r="D4136" s="1113" t="s">
        <v>2688</v>
      </c>
      <c r="E4136" s="1113" t="s">
        <v>2689</v>
      </c>
      <c r="F4136" s="1106"/>
      <c r="G4136" s="1107"/>
      <c r="H4136" s="1115"/>
    </row>
    <row r="4137" spans="1:8" s="1109" customFormat="1" ht="14.25" x14ac:dyDescent="0.2">
      <c r="A4137" s="1112" t="s">
        <v>6380</v>
      </c>
      <c r="B4137" s="1104"/>
      <c r="C4137" s="1104"/>
      <c r="D4137" s="1112" t="s">
        <v>6381</v>
      </c>
      <c r="E4137" s="1112" t="s">
        <v>3066</v>
      </c>
      <c r="F4137" s="1106"/>
      <c r="G4137" s="1107"/>
      <c r="H4137" s="1108"/>
    </row>
    <row r="4138" spans="1:8" s="1116" customFormat="1" ht="15" x14ac:dyDescent="0.25">
      <c r="A4138" s="1114"/>
      <c r="B4138" s="1113" t="s">
        <v>6382</v>
      </c>
      <c r="C4138" s="1114"/>
      <c r="D4138" s="1113" t="s">
        <v>6383</v>
      </c>
      <c r="E4138" s="1113" t="s">
        <v>3066</v>
      </c>
      <c r="F4138" s="1106"/>
      <c r="G4138" s="1107"/>
      <c r="H4138" s="1115"/>
    </row>
    <row r="4139" spans="1:8" s="1116" customFormat="1" ht="15" x14ac:dyDescent="0.25">
      <c r="A4139" s="1114"/>
      <c r="B4139" s="1114"/>
      <c r="C4139" s="1113" t="s">
        <v>2684</v>
      </c>
      <c r="D4139" s="1113" t="s">
        <v>6384</v>
      </c>
      <c r="E4139" s="1113" t="s">
        <v>3066</v>
      </c>
      <c r="F4139" s="1106"/>
      <c r="G4139" s="1107"/>
      <c r="H4139" s="1115"/>
    </row>
    <row r="4140" spans="1:8" s="1116" customFormat="1" ht="15" x14ac:dyDescent="0.25">
      <c r="A4140" s="1114"/>
      <c r="B4140" s="1114"/>
      <c r="C4140" s="1114"/>
      <c r="D4140" s="1114"/>
      <c r="E4140" s="1114"/>
      <c r="F4140" s="1106"/>
      <c r="G4140" s="1107"/>
      <c r="H4140" s="1115"/>
    </row>
    <row r="4141" spans="1:8" s="1116" customFormat="1" ht="15" x14ac:dyDescent="0.25">
      <c r="A4141" s="1113" t="s">
        <v>2686</v>
      </c>
      <c r="B4141" s="1113" t="s">
        <v>2687</v>
      </c>
      <c r="C4141" s="1113" t="s">
        <v>2686</v>
      </c>
      <c r="D4141" s="1113" t="s">
        <v>2688</v>
      </c>
      <c r="E4141" s="1113" t="s">
        <v>2689</v>
      </c>
      <c r="F4141" s="1106"/>
      <c r="G4141" s="1107"/>
      <c r="H4141" s="1115"/>
    </row>
    <row r="4142" spans="1:8" s="1109" customFormat="1" ht="14.25" x14ac:dyDescent="0.2">
      <c r="A4142" s="1112" t="s">
        <v>6385</v>
      </c>
      <c r="B4142" s="1104"/>
      <c r="C4142" s="1104"/>
      <c r="D4142" s="1112" t="s">
        <v>6386</v>
      </c>
      <c r="E4142" s="1112" t="s">
        <v>3066</v>
      </c>
      <c r="F4142" s="1106"/>
      <c r="G4142" s="1107"/>
      <c r="H4142" s="1108"/>
    </row>
    <row r="4143" spans="1:8" s="1116" customFormat="1" ht="15" x14ac:dyDescent="0.25">
      <c r="A4143" s="1114"/>
      <c r="B4143" s="1113" t="s">
        <v>6387</v>
      </c>
      <c r="C4143" s="1114"/>
      <c r="D4143" s="1113" t="s">
        <v>6388</v>
      </c>
      <c r="E4143" s="1113" t="s">
        <v>3066</v>
      </c>
      <c r="F4143" s="1106"/>
      <c r="G4143" s="1107"/>
      <c r="H4143" s="1115"/>
    </row>
    <row r="4144" spans="1:8" s="1116" customFormat="1" ht="15" x14ac:dyDescent="0.25">
      <c r="A4144" s="1114"/>
      <c r="B4144" s="1114"/>
      <c r="C4144" s="1113" t="s">
        <v>2684</v>
      </c>
      <c r="D4144" s="1113" t="s">
        <v>6389</v>
      </c>
      <c r="E4144" s="1113" t="s">
        <v>3066</v>
      </c>
      <c r="F4144" s="1106"/>
      <c r="G4144" s="1107"/>
      <c r="H4144" s="1115"/>
    </row>
    <row r="4145" spans="1:8" s="1116" customFormat="1" ht="15" x14ac:dyDescent="0.25">
      <c r="A4145" s="1114"/>
      <c r="B4145" s="1114"/>
      <c r="C4145" s="1114"/>
      <c r="D4145" s="1114"/>
      <c r="E4145" s="1114"/>
      <c r="F4145" s="1106"/>
      <c r="G4145" s="1107"/>
      <c r="H4145" s="1115"/>
    </row>
    <row r="4146" spans="1:8" s="1116" customFormat="1" ht="15" x14ac:dyDescent="0.25">
      <c r="A4146" s="1113" t="s">
        <v>2686</v>
      </c>
      <c r="B4146" s="1113" t="s">
        <v>2687</v>
      </c>
      <c r="C4146" s="1113" t="s">
        <v>2686</v>
      </c>
      <c r="D4146" s="1113" t="s">
        <v>2688</v>
      </c>
      <c r="E4146" s="1113" t="s">
        <v>2689</v>
      </c>
      <c r="F4146" s="1106"/>
      <c r="G4146" s="1107"/>
      <c r="H4146" s="1115"/>
    </row>
    <row r="4147" spans="1:8" s="1109" customFormat="1" ht="14.25" x14ac:dyDescent="0.2">
      <c r="A4147" s="1112" t="s">
        <v>6390</v>
      </c>
      <c r="B4147" s="1104"/>
      <c r="C4147" s="1104"/>
      <c r="D4147" s="1112" t="s">
        <v>6391</v>
      </c>
      <c r="E4147" s="1112" t="s">
        <v>3066</v>
      </c>
      <c r="F4147" s="1106"/>
      <c r="G4147" s="1107"/>
      <c r="H4147" s="1108"/>
    </row>
    <row r="4148" spans="1:8" s="1116" customFormat="1" ht="15" x14ac:dyDescent="0.25">
      <c r="A4148" s="1113"/>
      <c r="B4148" s="1114"/>
      <c r="C4148" s="1114"/>
      <c r="D4148" s="1112" t="s">
        <v>6392</v>
      </c>
      <c r="E4148" s="1113"/>
      <c r="F4148" s="1106"/>
      <c r="G4148" s="1107"/>
      <c r="H4148" s="1115"/>
    </row>
    <row r="4149" spans="1:8" s="1116" customFormat="1" ht="15" x14ac:dyDescent="0.25">
      <c r="A4149" s="1114"/>
      <c r="B4149" s="1113" t="s">
        <v>6393</v>
      </c>
      <c r="C4149" s="1114"/>
      <c r="D4149" s="1113" t="s">
        <v>6394</v>
      </c>
      <c r="E4149" s="1113" t="s">
        <v>3066</v>
      </c>
      <c r="F4149" s="1106"/>
      <c r="G4149" s="1107"/>
      <c r="H4149" s="1115"/>
    </row>
    <row r="4150" spans="1:8" s="1116" customFormat="1" ht="15" x14ac:dyDescent="0.25">
      <c r="A4150" s="1114"/>
      <c r="B4150" s="1114"/>
      <c r="C4150" s="1113" t="s">
        <v>2684</v>
      </c>
      <c r="D4150" s="1113" t="s">
        <v>6395</v>
      </c>
      <c r="E4150" s="1113" t="s">
        <v>3066</v>
      </c>
      <c r="F4150" s="1106"/>
      <c r="G4150" s="1107"/>
      <c r="H4150" s="1115"/>
    </row>
    <row r="4151" spans="1:8" s="1116" customFormat="1" ht="15" x14ac:dyDescent="0.25">
      <c r="A4151" s="1114"/>
      <c r="B4151" s="1114"/>
      <c r="C4151" s="1114"/>
      <c r="D4151" s="1114"/>
      <c r="E4151" s="1114"/>
      <c r="F4151" s="1106"/>
      <c r="G4151" s="1107"/>
      <c r="H4151" s="1115"/>
    </row>
    <row r="4152" spans="1:8" s="1116" customFormat="1" ht="15" x14ac:dyDescent="0.25">
      <c r="A4152" s="1113" t="s">
        <v>2686</v>
      </c>
      <c r="B4152" s="1113" t="s">
        <v>2687</v>
      </c>
      <c r="C4152" s="1113" t="s">
        <v>2686</v>
      </c>
      <c r="D4152" s="1113" t="s">
        <v>2688</v>
      </c>
      <c r="E4152" s="1113" t="s">
        <v>2689</v>
      </c>
      <c r="F4152" s="1106"/>
      <c r="G4152" s="1107"/>
      <c r="H4152" s="1115"/>
    </row>
    <row r="4153" spans="1:8" s="1109" customFormat="1" ht="14.25" x14ac:dyDescent="0.2">
      <c r="A4153" s="1112" t="s">
        <v>6396</v>
      </c>
      <c r="B4153" s="1104"/>
      <c r="C4153" s="1104"/>
      <c r="D4153" s="1112" t="s">
        <v>6397</v>
      </c>
      <c r="E4153" s="1112" t="s">
        <v>3066</v>
      </c>
      <c r="F4153" s="1106"/>
      <c r="G4153" s="1107"/>
      <c r="H4153" s="1108"/>
    </row>
    <row r="4154" spans="1:8" s="1116" customFormat="1" ht="15" x14ac:dyDescent="0.25">
      <c r="A4154" s="1113"/>
      <c r="B4154" s="1114"/>
      <c r="C4154" s="1114"/>
      <c r="D4154" s="1112" t="s">
        <v>6392</v>
      </c>
      <c r="E4154" s="1113"/>
      <c r="F4154" s="1106"/>
      <c r="G4154" s="1107"/>
      <c r="H4154" s="1115"/>
    </row>
    <row r="4155" spans="1:8" s="1116" customFormat="1" ht="15" x14ac:dyDescent="0.25">
      <c r="A4155" s="1114"/>
      <c r="B4155" s="1113" t="s">
        <v>6398</v>
      </c>
      <c r="C4155" s="1114"/>
      <c r="D4155" s="1113" t="s">
        <v>6399</v>
      </c>
      <c r="E4155" s="1113" t="s">
        <v>3066</v>
      </c>
      <c r="F4155" s="1106"/>
      <c r="G4155" s="1107"/>
      <c r="H4155" s="1115"/>
    </row>
    <row r="4156" spans="1:8" s="1116" customFormat="1" ht="15" x14ac:dyDescent="0.25">
      <c r="A4156" s="1114"/>
      <c r="B4156" s="1114"/>
      <c r="C4156" s="1113" t="s">
        <v>2684</v>
      </c>
      <c r="D4156" s="1113" t="s">
        <v>6400</v>
      </c>
      <c r="E4156" s="1113" t="s">
        <v>3066</v>
      </c>
      <c r="F4156" s="1106"/>
      <c r="G4156" s="1107"/>
      <c r="H4156" s="1115"/>
    </row>
    <row r="4157" spans="1:8" s="1116" customFormat="1" ht="15" x14ac:dyDescent="0.25">
      <c r="A4157" s="1114"/>
      <c r="B4157" s="1114"/>
      <c r="C4157" s="1114"/>
      <c r="D4157" s="1114"/>
      <c r="E4157" s="1114"/>
      <c r="F4157" s="1106"/>
      <c r="G4157" s="1107"/>
      <c r="H4157" s="1115"/>
    </row>
    <row r="4158" spans="1:8" s="1116" customFormat="1" ht="15.75" thickBot="1" x14ac:dyDescent="0.3">
      <c r="A4158" s="1113" t="s">
        <v>2686</v>
      </c>
      <c r="B4158" s="1113" t="s">
        <v>2687</v>
      </c>
      <c r="C4158" s="1113" t="s">
        <v>2686</v>
      </c>
      <c r="D4158" s="1113" t="s">
        <v>2688</v>
      </c>
      <c r="E4158" s="1113" t="s">
        <v>2689</v>
      </c>
      <c r="F4158" s="1106"/>
      <c r="G4158" s="1107"/>
      <c r="H4158" s="1115"/>
    </row>
    <row r="4159" spans="1:8" s="1116" customFormat="1" ht="16.5" thickBot="1" x14ac:dyDescent="0.3">
      <c r="A4159" s="1117" t="s">
        <v>6401</v>
      </c>
      <c r="B4159" s="1118"/>
      <c r="C4159" s="1118" t="s">
        <v>6402</v>
      </c>
      <c r="D4159" s="1125"/>
      <c r="E4159" s="1126"/>
      <c r="F4159" s="1120"/>
      <c r="G4159" s="1121"/>
      <c r="H4159" s="1115"/>
    </row>
    <row r="4160" spans="1:8" s="1116" customFormat="1" ht="15" x14ac:dyDescent="0.25">
      <c r="A4160" s="1113"/>
      <c r="B4160" s="1113"/>
      <c r="C4160" s="1113"/>
      <c r="D4160" s="1113"/>
      <c r="E4160" s="1113"/>
      <c r="F4160" s="1106"/>
      <c r="G4160" s="1107"/>
      <c r="H4160" s="1115"/>
    </row>
    <row r="4161" spans="1:8" s="1109" customFormat="1" ht="14.25" x14ac:dyDescent="0.2">
      <c r="A4161" s="1112" t="s">
        <v>6403</v>
      </c>
      <c r="B4161" s="1104"/>
      <c r="C4161" s="1104"/>
      <c r="D4161" s="1112" t="s">
        <v>6404</v>
      </c>
      <c r="E4161" s="1112" t="s">
        <v>3066</v>
      </c>
      <c r="F4161" s="1106"/>
      <c r="G4161" s="1107"/>
      <c r="H4161" s="1108"/>
    </row>
    <row r="4162" spans="1:8" s="1116" customFormat="1" ht="15" x14ac:dyDescent="0.25">
      <c r="A4162" s="1114"/>
      <c r="B4162" s="1113" t="s">
        <v>6405</v>
      </c>
      <c r="C4162" s="1114"/>
      <c r="D4162" s="1113" t="s">
        <v>6406</v>
      </c>
      <c r="E4162" s="1113" t="s">
        <v>3066</v>
      </c>
      <c r="F4162" s="1106"/>
      <c r="G4162" s="1107"/>
      <c r="H4162" s="1115"/>
    </row>
    <row r="4163" spans="1:8" s="1116" customFormat="1" ht="15" x14ac:dyDescent="0.25">
      <c r="A4163" s="1114"/>
      <c r="B4163" s="1114"/>
      <c r="C4163" s="1113" t="s">
        <v>2684</v>
      </c>
      <c r="D4163" s="1113" t="s">
        <v>6407</v>
      </c>
      <c r="E4163" s="1113" t="s">
        <v>3066</v>
      </c>
      <c r="F4163" s="1106"/>
      <c r="G4163" s="1107"/>
      <c r="H4163" s="1115"/>
    </row>
    <row r="4164" spans="1:8" s="1116" customFormat="1" ht="15" x14ac:dyDescent="0.25">
      <c r="A4164" s="1114"/>
      <c r="B4164" s="1114"/>
      <c r="C4164" s="1114"/>
      <c r="D4164" s="1114"/>
      <c r="E4164" s="1114"/>
      <c r="F4164" s="1106"/>
      <c r="G4164" s="1107"/>
      <c r="H4164" s="1115"/>
    </row>
    <row r="4165" spans="1:8" s="1116" customFormat="1" ht="15" x14ac:dyDescent="0.25">
      <c r="A4165" s="1113" t="s">
        <v>2686</v>
      </c>
      <c r="B4165" s="1113" t="s">
        <v>2687</v>
      </c>
      <c r="C4165" s="1113" t="s">
        <v>2686</v>
      </c>
      <c r="D4165" s="1113" t="s">
        <v>2688</v>
      </c>
      <c r="E4165" s="1113" t="s">
        <v>2689</v>
      </c>
      <c r="F4165" s="1106"/>
      <c r="G4165" s="1107"/>
      <c r="H4165" s="1115"/>
    </row>
    <row r="4166" spans="1:8" s="1109" customFormat="1" ht="14.25" x14ac:dyDescent="0.2">
      <c r="A4166" s="1112" t="s">
        <v>6408</v>
      </c>
      <c r="B4166" s="1104"/>
      <c r="C4166" s="1104"/>
      <c r="D4166" s="1112" t="s">
        <v>6409</v>
      </c>
      <c r="E4166" s="1112" t="s">
        <v>3066</v>
      </c>
      <c r="F4166" s="1106"/>
      <c r="G4166" s="1107"/>
      <c r="H4166" s="1108"/>
    </row>
    <row r="4167" spans="1:8" s="1116" customFormat="1" ht="15" x14ac:dyDescent="0.25">
      <c r="A4167" s="1114"/>
      <c r="B4167" s="1113" t="s">
        <v>6410</v>
      </c>
      <c r="C4167" s="1114"/>
      <c r="D4167" s="1113" t="s">
        <v>6411</v>
      </c>
      <c r="E4167" s="1113" t="s">
        <v>3066</v>
      </c>
      <c r="F4167" s="1106"/>
      <c r="G4167" s="1107"/>
      <c r="H4167" s="1115"/>
    </row>
    <row r="4168" spans="1:8" s="1116" customFormat="1" ht="15" x14ac:dyDescent="0.25">
      <c r="A4168" s="1114"/>
      <c r="B4168" s="1114"/>
      <c r="C4168" s="1113" t="s">
        <v>2684</v>
      </c>
      <c r="D4168" s="1113" t="s">
        <v>6412</v>
      </c>
      <c r="E4168" s="1113" t="s">
        <v>3066</v>
      </c>
      <c r="F4168" s="1106"/>
      <c r="G4168" s="1107"/>
      <c r="H4168" s="1115"/>
    </row>
    <row r="4169" spans="1:8" s="1116" customFormat="1" ht="15" x14ac:dyDescent="0.25">
      <c r="A4169" s="1114"/>
      <c r="B4169" s="1114"/>
      <c r="C4169" s="1114"/>
      <c r="D4169" s="1114"/>
      <c r="E4169" s="1114"/>
      <c r="F4169" s="1106"/>
      <c r="G4169" s="1107"/>
      <c r="H4169" s="1115"/>
    </row>
    <row r="4170" spans="1:8" s="1116" customFormat="1" ht="15" x14ac:dyDescent="0.25">
      <c r="A4170" s="1113" t="s">
        <v>2686</v>
      </c>
      <c r="B4170" s="1113" t="s">
        <v>2687</v>
      </c>
      <c r="C4170" s="1113" t="s">
        <v>2686</v>
      </c>
      <c r="D4170" s="1113" t="s">
        <v>2688</v>
      </c>
      <c r="E4170" s="1113" t="s">
        <v>2689</v>
      </c>
      <c r="F4170" s="1106"/>
      <c r="G4170" s="1107"/>
      <c r="H4170" s="1115"/>
    </row>
    <row r="4171" spans="1:8" s="1109" customFormat="1" ht="14.25" x14ac:dyDescent="0.2">
      <c r="A4171" s="1112" t="s">
        <v>6413</v>
      </c>
      <c r="B4171" s="1104"/>
      <c r="C4171" s="1104"/>
      <c r="D4171" s="1112" t="s">
        <v>6414</v>
      </c>
      <c r="E4171" s="1112" t="s">
        <v>3066</v>
      </c>
      <c r="F4171" s="1106"/>
      <c r="G4171" s="1107"/>
      <c r="H4171" s="1108"/>
    </row>
    <row r="4172" spans="1:8" s="1116" customFormat="1" ht="15" x14ac:dyDescent="0.25">
      <c r="A4172" s="1114"/>
      <c r="B4172" s="1113" t="s">
        <v>6415</v>
      </c>
      <c r="C4172" s="1114"/>
      <c r="D4172" s="1113" t="s">
        <v>6414</v>
      </c>
      <c r="E4172" s="1113" t="s">
        <v>3066</v>
      </c>
      <c r="F4172" s="1106"/>
      <c r="G4172" s="1107"/>
      <c r="H4172" s="1115"/>
    </row>
    <row r="4173" spans="1:8" s="1116" customFormat="1" ht="15" x14ac:dyDescent="0.25">
      <c r="A4173" s="1114"/>
      <c r="B4173" s="1114"/>
      <c r="C4173" s="1113" t="s">
        <v>2684</v>
      </c>
      <c r="D4173" s="1113" t="s">
        <v>6416</v>
      </c>
      <c r="E4173" s="1113" t="s">
        <v>3066</v>
      </c>
      <c r="F4173" s="1106"/>
      <c r="G4173" s="1107"/>
      <c r="H4173" s="1115"/>
    </row>
    <row r="4174" spans="1:8" s="1116" customFormat="1" ht="15" x14ac:dyDescent="0.25">
      <c r="A4174" s="1114"/>
      <c r="B4174" s="1114" t="s">
        <v>6417</v>
      </c>
      <c r="C4174" s="1113"/>
      <c r="D4174" s="1113" t="s">
        <v>6418</v>
      </c>
      <c r="E4174" s="1113" t="s">
        <v>3066</v>
      </c>
      <c r="F4174" s="1106"/>
      <c r="G4174" s="1107"/>
      <c r="H4174" s="1115"/>
    </row>
    <row r="4175" spans="1:8" s="1116" customFormat="1" ht="15" x14ac:dyDescent="0.25">
      <c r="A4175" s="1114"/>
      <c r="B4175" s="1114"/>
      <c r="C4175" s="1113" t="s">
        <v>3733</v>
      </c>
      <c r="D4175" s="1113" t="s">
        <v>6419</v>
      </c>
      <c r="E4175" s="1113" t="s">
        <v>3066</v>
      </c>
      <c r="F4175" s="1106"/>
      <c r="G4175" s="1107"/>
      <c r="H4175" s="1115"/>
    </row>
    <row r="4176" spans="1:8" s="1116" customFormat="1" ht="15" x14ac:dyDescent="0.25">
      <c r="A4176" s="1114"/>
      <c r="B4176" s="1114"/>
      <c r="C4176" s="1113"/>
      <c r="D4176" s="1113"/>
      <c r="E4176" s="1113"/>
      <c r="F4176" s="1106"/>
      <c r="G4176" s="1107"/>
      <c r="H4176" s="1115"/>
    </row>
    <row r="4177" spans="1:8" s="1116" customFormat="1" ht="15" x14ac:dyDescent="0.25">
      <c r="A4177" s="1113" t="s">
        <v>2686</v>
      </c>
      <c r="B4177" s="1113" t="s">
        <v>2687</v>
      </c>
      <c r="C4177" s="1113" t="s">
        <v>2686</v>
      </c>
      <c r="D4177" s="1113" t="s">
        <v>2688</v>
      </c>
      <c r="E4177" s="1113" t="s">
        <v>2689</v>
      </c>
      <c r="F4177" s="1106"/>
      <c r="G4177" s="1107"/>
      <c r="H4177" s="1115"/>
    </row>
    <row r="4178" spans="1:8" s="1109" customFormat="1" ht="14.25" x14ac:dyDescent="0.2">
      <c r="A4178" s="1112" t="s">
        <v>6420</v>
      </c>
      <c r="B4178" s="1104"/>
      <c r="C4178" s="1104"/>
      <c r="D4178" s="1112" t="s">
        <v>6421</v>
      </c>
      <c r="E4178" s="1112" t="s">
        <v>3066</v>
      </c>
      <c r="F4178" s="1106"/>
      <c r="G4178" s="1107"/>
      <c r="H4178" s="1108"/>
    </row>
    <row r="4179" spans="1:8" s="1116" customFormat="1" ht="15" x14ac:dyDescent="0.25">
      <c r="A4179" s="1114"/>
      <c r="B4179" s="1113" t="s">
        <v>6422</v>
      </c>
      <c r="C4179" s="1114"/>
      <c r="D4179" s="1113" t="s">
        <v>6421</v>
      </c>
      <c r="E4179" s="1113" t="s">
        <v>3066</v>
      </c>
      <c r="F4179" s="1106"/>
      <c r="G4179" s="1107"/>
      <c r="H4179" s="1115"/>
    </row>
    <row r="4180" spans="1:8" s="1116" customFormat="1" ht="15" x14ac:dyDescent="0.25">
      <c r="A4180" s="1114"/>
      <c r="B4180" s="1114"/>
      <c r="C4180" s="1113" t="s">
        <v>2684</v>
      </c>
      <c r="D4180" s="1113" t="s">
        <v>6423</v>
      </c>
      <c r="E4180" s="1113" t="s">
        <v>3066</v>
      </c>
      <c r="F4180" s="1106"/>
      <c r="G4180" s="1107"/>
      <c r="H4180" s="1115"/>
    </row>
    <row r="4181" spans="1:8" s="1116" customFormat="1" ht="15" x14ac:dyDescent="0.25">
      <c r="A4181" s="1114"/>
      <c r="B4181" s="1114"/>
      <c r="C4181" s="1114"/>
      <c r="D4181" s="1114"/>
      <c r="E4181" s="1114"/>
      <c r="F4181" s="1106"/>
      <c r="G4181" s="1107"/>
      <c r="H4181" s="1115"/>
    </row>
    <row r="4182" spans="1:8" s="1116" customFormat="1" ht="15" x14ac:dyDescent="0.25">
      <c r="A4182" s="1113" t="s">
        <v>2670</v>
      </c>
      <c r="B4182" s="1113"/>
      <c r="C4182" s="1113"/>
      <c r="D4182" s="1098" t="s">
        <v>2642</v>
      </c>
      <c r="E4182" s="1114">
        <v>73</v>
      </c>
      <c r="F4182" s="1106"/>
      <c r="G4182" s="1107"/>
      <c r="H4182" s="1115"/>
    </row>
    <row r="4183" spans="1:8" s="1116" customFormat="1" ht="15" x14ac:dyDescent="0.25">
      <c r="A4183" s="1113" t="s">
        <v>2671</v>
      </c>
      <c r="B4183" s="1113"/>
      <c r="C4183" s="1113"/>
      <c r="D4183" s="1112" t="s">
        <v>2662</v>
      </c>
      <c r="E4183" s="1114"/>
      <c r="F4183" s="1106"/>
      <c r="G4183" s="1107"/>
      <c r="H4183" s="1115"/>
    </row>
    <row r="4184" spans="1:8" s="1116" customFormat="1" ht="15" x14ac:dyDescent="0.25">
      <c r="A4184" s="1112" t="s">
        <v>2672</v>
      </c>
      <c r="B4184" s="1112" t="s">
        <v>2673</v>
      </c>
      <c r="C4184" s="1112" t="s">
        <v>2674</v>
      </c>
      <c r="D4184" s="1104"/>
      <c r="E4184" s="1114"/>
      <c r="F4184" s="1106"/>
      <c r="G4184" s="1107"/>
      <c r="H4184" s="1115"/>
    </row>
    <row r="4185" spans="1:8" s="1116" customFormat="1" ht="15" x14ac:dyDescent="0.25">
      <c r="A4185" s="1113" t="s">
        <v>2675</v>
      </c>
      <c r="B4185" s="1113" t="s">
        <v>2676</v>
      </c>
      <c r="C4185" s="1113" t="s">
        <v>2675</v>
      </c>
      <c r="D4185" s="1113" t="s">
        <v>2649</v>
      </c>
      <c r="E4185" s="1113" t="s">
        <v>2677</v>
      </c>
      <c r="F4185" s="1106"/>
      <c r="G4185" s="1107"/>
      <c r="H4185" s="1115"/>
    </row>
    <row r="4186" spans="1:8" s="1116" customFormat="1" ht="15" x14ac:dyDescent="0.25">
      <c r="A4186" s="1112" t="s">
        <v>6424</v>
      </c>
      <c r="B4186" s="1104"/>
      <c r="C4186" s="1104"/>
      <c r="D4186" s="1112" t="s">
        <v>6425</v>
      </c>
      <c r="E4186" s="1112" t="s">
        <v>3066</v>
      </c>
      <c r="F4186" s="1106"/>
      <c r="G4186" s="1107"/>
      <c r="H4186" s="1115"/>
    </row>
    <row r="4187" spans="1:8" s="1116" customFormat="1" ht="15" x14ac:dyDescent="0.25">
      <c r="A4187" s="1114"/>
      <c r="B4187" s="1113" t="s">
        <v>6426</v>
      </c>
      <c r="C4187" s="1114"/>
      <c r="D4187" s="1113" t="s">
        <v>6425</v>
      </c>
      <c r="E4187" s="1113" t="s">
        <v>3066</v>
      </c>
      <c r="F4187" s="1106"/>
      <c r="G4187" s="1107"/>
      <c r="H4187" s="1115"/>
    </row>
    <row r="4188" spans="1:8" s="1116" customFormat="1" ht="15" x14ac:dyDescent="0.25">
      <c r="A4188" s="1114"/>
      <c r="B4188" s="1114"/>
      <c r="C4188" s="1113" t="s">
        <v>2684</v>
      </c>
      <c r="D4188" s="1113" t="s">
        <v>6427</v>
      </c>
      <c r="E4188" s="1113" t="s">
        <v>3066</v>
      </c>
      <c r="F4188" s="1106"/>
      <c r="G4188" s="1107"/>
      <c r="H4188" s="1115"/>
    </row>
    <row r="4189" spans="1:8" s="1116" customFormat="1" ht="15" x14ac:dyDescent="0.25">
      <c r="A4189" s="1113"/>
      <c r="B4189" s="1113"/>
      <c r="C4189" s="1113"/>
      <c r="D4189" s="1113"/>
      <c r="E4189" s="1113"/>
      <c r="F4189" s="1106"/>
      <c r="G4189" s="1107"/>
      <c r="H4189" s="1115"/>
    </row>
    <row r="4190" spans="1:8" s="1116" customFormat="1" ht="15" x14ac:dyDescent="0.25">
      <c r="A4190" s="1113" t="s">
        <v>2686</v>
      </c>
      <c r="B4190" s="1113" t="s">
        <v>2687</v>
      </c>
      <c r="C4190" s="1113" t="s">
        <v>2686</v>
      </c>
      <c r="D4190" s="1113" t="s">
        <v>2688</v>
      </c>
      <c r="E4190" s="1113" t="s">
        <v>2689</v>
      </c>
      <c r="F4190" s="1106"/>
      <c r="G4190" s="1107"/>
      <c r="H4190" s="1115"/>
    </row>
    <row r="4191" spans="1:8" s="1116" customFormat="1" ht="15" x14ac:dyDescent="0.25">
      <c r="A4191" s="1112" t="s">
        <v>6428</v>
      </c>
      <c r="B4191" s="1104"/>
      <c r="C4191" s="1104"/>
      <c r="D4191" s="1112" t="s">
        <v>6429</v>
      </c>
      <c r="E4191" s="1112" t="s">
        <v>3066</v>
      </c>
      <c r="F4191" s="1106"/>
      <c r="G4191" s="1107"/>
      <c r="H4191" s="1115"/>
    </row>
    <row r="4192" spans="1:8" s="1116" customFormat="1" ht="15" x14ac:dyDescent="0.25">
      <c r="A4192" s="1114"/>
      <c r="B4192" s="1113" t="s">
        <v>6430</v>
      </c>
      <c r="C4192" s="1114"/>
      <c r="D4192" s="1113" t="s">
        <v>6429</v>
      </c>
      <c r="E4192" s="1113" t="s">
        <v>3066</v>
      </c>
      <c r="F4192" s="1106"/>
      <c r="G4192" s="1107"/>
      <c r="H4192" s="1115"/>
    </row>
    <row r="4193" spans="1:8" s="1116" customFormat="1" ht="15" x14ac:dyDescent="0.25">
      <c r="A4193" s="1114"/>
      <c r="B4193" s="1114"/>
      <c r="C4193" s="1113" t="s">
        <v>2684</v>
      </c>
      <c r="D4193" s="1113" t="s">
        <v>6431</v>
      </c>
      <c r="E4193" s="1113" t="s">
        <v>3066</v>
      </c>
      <c r="F4193" s="1106"/>
      <c r="G4193" s="1107"/>
      <c r="H4193" s="1115"/>
    </row>
    <row r="4194" spans="1:8" s="1116" customFormat="1" ht="15" x14ac:dyDescent="0.25">
      <c r="A4194" s="1114"/>
      <c r="B4194" s="1114"/>
      <c r="C4194" s="1113"/>
      <c r="D4194" s="1113"/>
      <c r="E4194" s="1113"/>
      <c r="F4194" s="1106"/>
      <c r="G4194" s="1107"/>
      <c r="H4194" s="1115"/>
    </row>
    <row r="4195" spans="1:8" s="1116" customFormat="1" ht="15" x14ac:dyDescent="0.25">
      <c r="A4195" s="1113" t="s">
        <v>2686</v>
      </c>
      <c r="B4195" s="1113" t="s">
        <v>2687</v>
      </c>
      <c r="C4195" s="1113" t="s">
        <v>2686</v>
      </c>
      <c r="D4195" s="1113" t="s">
        <v>2688</v>
      </c>
      <c r="E4195" s="1113" t="s">
        <v>2689</v>
      </c>
      <c r="F4195" s="1106"/>
      <c r="G4195" s="1107"/>
      <c r="H4195" s="1115"/>
    </row>
    <row r="4196" spans="1:8" s="1109" customFormat="1" ht="14.25" x14ac:dyDescent="0.2">
      <c r="A4196" s="1112" t="s">
        <v>6432</v>
      </c>
      <c r="B4196" s="1104"/>
      <c r="C4196" s="1104"/>
      <c r="D4196" s="1112" t="s">
        <v>6433</v>
      </c>
      <c r="E4196" s="1112" t="s">
        <v>3066</v>
      </c>
      <c r="F4196" s="1106"/>
      <c r="G4196" s="1107"/>
      <c r="H4196" s="1108"/>
    </row>
    <row r="4197" spans="1:8" s="1116" customFormat="1" ht="15" x14ac:dyDescent="0.25">
      <c r="A4197" s="1113"/>
      <c r="B4197" s="1114"/>
      <c r="C4197" s="1114"/>
      <c r="D4197" s="1112" t="s">
        <v>6434</v>
      </c>
      <c r="E4197" s="1113"/>
      <c r="F4197" s="1106"/>
      <c r="G4197" s="1107"/>
      <c r="H4197" s="1115"/>
    </row>
    <row r="4198" spans="1:8" s="1116" customFormat="1" ht="15" x14ac:dyDescent="0.25">
      <c r="A4198" s="1114"/>
      <c r="B4198" s="1113" t="s">
        <v>6435</v>
      </c>
      <c r="C4198" s="1114"/>
      <c r="D4198" s="1113" t="s">
        <v>6436</v>
      </c>
      <c r="E4198" s="1113" t="s">
        <v>3066</v>
      </c>
      <c r="F4198" s="1106"/>
      <c r="G4198" s="1107"/>
      <c r="H4198" s="1115"/>
    </row>
    <row r="4199" spans="1:8" s="1116" customFormat="1" ht="15" x14ac:dyDescent="0.25">
      <c r="A4199" s="1114"/>
      <c r="B4199" s="1114"/>
      <c r="C4199" s="1113" t="s">
        <v>2684</v>
      </c>
      <c r="D4199" s="1113" t="s">
        <v>6437</v>
      </c>
      <c r="E4199" s="1113" t="s">
        <v>3066</v>
      </c>
      <c r="F4199" s="1106"/>
      <c r="G4199" s="1107"/>
      <c r="H4199" s="1115"/>
    </row>
    <row r="4200" spans="1:8" s="1116" customFormat="1" ht="15" x14ac:dyDescent="0.25">
      <c r="A4200" s="1113"/>
      <c r="B4200" s="1113"/>
      <c r="C4200" s="1113"/>
      <c r="D4200" s="1113"/>
      <c r="E4200" s="1113"/>
      <c r="F4200" s="1106"/>
      <c r="G4200" s="1107"/>
      <c r="H4200" s="1115"/>
    </row>
    <row r="4201" spans="1:8" s="1116" customFormat="1" ht="15" x14ac:dyDescent="0.25">
      <c r="A4201" s="1113" t="s">
        <v>2686</v>
      </c>
      <c r="B4201" s="1113" t="s">
        <v>2687</v>
      </c>
      <c r="C4201" s="1113" t="s">
        <v>2686</v>
      </c>
      <c r="D4201" s="1113" t="s">
        <v>2688</v>
      </c>
      <c r="E4201" s="1113" t="s">
        <v>2689</v>
      </c>
      <c r="F4201" s="1106"/>
      <c r="G4201" s="1107"/>
      <c r="H4201" s="1115"/>
    </row>
    <row r="4202" spans="1:8" s="1109" customFormat="1" ht="14.25" x14ac:dyDescent="0.2">
      <c r="A4202" s="1112" t="s">
        <v>6438</v>
      </c>
      <c r="B4202" s="1104"/>
      <c r="C4202" s="1104"/>
      <c r="D4202" s="1112" t="s">
        <v>6439</v>
      </c>
      <c r="E4202" s="1112" t="s">
        <v>3066</v>
      </c>
      <c r="F4202" s="1106"/>
      <c r="G4202" s="1107"/>
      <c r="H4202" s="1108"/>
    </row>
    <row r="4203" spans="1:8" s="1116" customFormat="1" ht="15" x14ac:dyDescent="0.25">
      <c r="A4203" s="1113"/>
      <c r="B4203" s="1114"/>
      <c r="C4203" s="1114"/>
      <c r="D4203" s="1112" t="s">
        <v>6434</v>
      </c>
      <c r="E4203" s="1113"/>
      <c r="F4203" s="1106"/>
      <c r="G4203" s="1107"/>
      <c r="H4203" s="1115"/>
    </row>
    <row r="4204" spans="1:8" s="1116" customFormat="1" ht="15" x14ac:dyDescent="0.25">
      <c r="A4204" s="1114"/>
      <c r="B4204" s="1113" t="s">
        <v>6440</v>
      </c>
      <c r="C4204" s="1114"/>
      <c r="D4204" s="1113" t="s">
        <v>6441</v>
      </c>
      <c r="E4204" s="1113" t="s">
        <v>3066</v>
      </c>
      <c r="F4204" s="1106"/>
      <c r="G4204" s="1107"/>
      <c r="H4204" s="1115"/>
    </row>
    <row r="4205" spans="1:8" s="1116" customFormat="1" ht="15" x14ac:dyDescent="0.25">
      <c r="A4205" s="1114"/>
      <c r="B4205" s="1114"/>
      <c r="C4205" s="1113" t="s">
        <v>2684</v>
      </c>
      <c r="D4205" s="1113" t="s">
        <v>6442</v>
      </c>
      <c r="E4205" s="1113" t="s">
        <v>3066</v>
      </c>
      <c r="F4205" s="1106"/>
      <c r="G4205" s="1107"/>
      <c r="H4205" s="1115"/>
    </row>
    <row r="4206" spans="1:8" s="1116" customFormat="1" ht="15" x14ac:dyDescent="0.25">
      <c r="A4206" s="1114"/>
      <c r="B4206" s="1114"/>
      <c r="C4206" s="1113"/>
      <c r="D4206" s="1113"/>
      <c r="E4206" s="1113"/>
      <c r="F4206" s="1106"/>
      <c r="G4206" s="1107"/>
      <c r="H4206" s="1115"/>
    </row>
    <row r="4207" spans="1:8" s="1116" customFormat="1" ht="15" x14ac:dyDescent="0.25">
      <c r="A4207" s="1113" t="s">
        <v>2686</v>
      </c>
      <c r="B4207" s="1113" t="s">
        <v>2687</v>
      </c>
      <c r="C4207" s="1113" t="s">
        <v>2686</v>
      </c>
      <c r="D4207" s="1113" t="s">
        <v>2688</v>
      </c>
      <c r="E4207" s="1113" t="s">
        <v>2689</v>
      </c>
      <c r="F4207" s="1106"/>
      <c r="G4207" s="1107"/>
      <c r="H4207" s="1115"/>
    </row>
    <row r="4208" spans="1:8" s="1109" customFormat="1" ht="14.25" x14ac:dyDescent="0.2">
      <c r="A4208" s="1112" t="s">
        <v>6443</v>
      </c>
      <c r="B4208" s="1104"/>
      <c r="C4208" s="1104"/>
      <c r="D4208" s="1112" t="s">
        <v>6444</v>
      </c>
      <c r="E4208" s="1112" t="s">
        <v>3066</v>
      </c>
      <c r="F4208" s="1106"/>
      <c r="G4208" s="1107"/>
      <c r="H4208" s="1108"/>
    </row>
    <row r="4209" spans="1:8" s="1116" customFormat="1" ht="15" x14ac:dyDescent="0.25">
      <c r="A4209" s="1114"/>
      <c r="B4209" s="1113" t="s">
        <v>6445</v>
      </c>
      <c r="C4209" s="1114"/>
      <c r="D4209" s="1113" t="s">
        <v>6444</v>
      </c>
      <c r="E4209" s="1113" t="s">
        <v>3066</v>
      </c>
      <c r="F4209" s="1106"/>
      <c r="G4209" s="1107"/>
      <c r="H4209" s="1115"/>
    </row>
    <row r="4210" spans="1:8" s="1116" customFormat="1" ht="15" x14ac:dyDescent="0.25">
      <c r="A4210" s="1114"/>
      <c r="B4210" s="1114"/>
      <c r="C4210" s="1113" t="s">
        <v>2684</v>
      </c>
      <c r="D4210" s="1113" t="s">
        <v>6446</v>
      </c>
      <c r="E4210" s="1113" t="s">
        <v>3066</v>
      </c>
      <c r="F4210" s="1106"/>
      <c r="G4210" s="1107"/>
      <c r="H4210" s="1115"/>
    </row>
    <row r="4211" spans="1:8" s="1116" customFormat="1" ht="15" x14ac:dyDescent="0.25">
      <c r="A4211" s="1114"/>
      <c r="B4211" s="1114"/>
      <c r="C4211" s="1114"/>
      <c r="D4211" s="1114"/>
      <c r="E4211" s="1114"/>
      <c r="F4211" s="1106"/>
      <c r="G4211" s="1107"/>
      <c r="H4211" s="1115"/>
    </row>
    <row r="4212" spans="1:8" s="1116" customFormat="1" ht="15" x14ac:dyDescent="0.25">
      <c r="A4212" s="1113" t="s">
        <v>2686</v>
      </c>
      <c r="B4212" s="1113" t="s">
        <v>2687</v>
      </c>
      <c r="C4212" s="1113" t="s">
        <v>2686</v>
      </c>
      <c r="D4212" s="1113" t="s">
        <v>2688</v>
      </c>
      <c r="E4212" s="1113" t="s">
        <v>2689</v>
      </c>
      <c r="F4212" s="1106"/>
      <c r="G4212" s="1107"/>
      <c r="H4212" s="1115"/>
    </row>
    <row r="4213" spans="1:8" s="1109" customFormat="1" ht="14.25" x14ac:dyDescent="0.2">
      <c r="A4213" s="1112" t="s">
        <v>6447</v>
      </c>
      <c r="B4213" s="1104"/>
      <c r="C4213" s="1104"/>
      <c r="D4213" s="1112" t="s">
        <v>6448</v>
      </c>
      <c r="E4213" s="1112" t="s">
        <v>3066</v>
      </c>
      <c r="F4213" s="1106"/>
      <c r="G4213" s="1107"/>
      <c r="H4213" s="1108"/>
    </row>
    <row r="4214" spans="1:8" s="1116" customFormat="1" ht="15" x14ac:dyDescent="0.25">
      <c r="A4214" s="1114"/>
      <c r="B4214" s="1113" t="s">
        <v>6449</v>
      </c>
      <c r="C4214" s="1114"/>
      <c r="D4214" s="1113" t="s">
        <v>6448</v>
      </c>
      <c r="E4214" s="1113" t="s">
        <v>3066</v>
      </c>
      <c r="F4214" s="1106"/>
      <c r="G4214" s="1107"/>
      <c r="H4214" s="1115"/>
    </row>
    <row r="4215" spans="1:8" s="1116" customFormat="1" ht="15" x14ac:dyDescent="0.25">
      <c r="A4215" s="1114"/>
      <c r="B4215" s="1114"/>
      <c r="C4215" s="1113" t="s">
        <v>2684</v>
      </c>
      <c r="D4215" s="1113" t="s">
        <v>6450</v>
      </c>
      <c r="E4215" s="1113" t="s">
        <v>3066</v>
      </c>
      <c r="F4215" s="1106"/>
      <c r="G4215" s="1107"/>
      <c r="H4215" s="1115"/>
    </row>
    <row r="4216" spans="1:8" s="1116" customFormat="1" ht="15" x14ac:dyDescent="0.25">
      <c r="A4216" s="1114"/>
      <c r="B4216" s="1114"/>
      <c r="C4216" s="1114"/>
      <c r="D4216" s="1114"/>
      <c r="E4216" s="1114"/>
      <c r="F4216" s="1106"/>
      <c r="G4216" s="1107"/>
      <c r="H4216" s="1115"/>
    </row>
    <row r="4217" spans="1:8" s="1116" customFormat="1" ht="15" x14ac:dyDescent="0.25">
      <c r="A4217" s="1113" t="s">
        <v>2686</v>
      </c>
      <c r="B4217" s="1113" t="s">
        <v>2687</v>
      </c>
      <c r="C4217" s="1113" t="s">
        <v>2686</v>
      </c>
      <c r="D4217" s="1113" t="s">
        <v>2688</v>
      </c>
      <c r="E4217" s="1113" t="s">
        <v>2689</v>
      </c>
      <c r="F4217" s="1106"/>
      <c r="G4217" s="1107"/>
      <c r="H4217" s="1115"/>
    </row>
    <row r="4218" spans="1:8" s="1109" customFormat="1" ht="14.25" x14ac:dyDescent="0.2">
      <c r="A4218" s="1112" t="s">
        <v>6451</v>
      </c>
      <c r="B4218" s="1104"/>
      <c r="C4218" s="1104"/>
      <c r="D4218" s="1112" t="s">
        <v>6452</v>
      </c>
      <c r="E4218" s="1112" t="s">
        <v>3066</v>
      </c>
      <c r="F4218" s="1106"/>
      <c r="G4218" s="1107"/>
      <c r="H4218" s="1108"/>
    </row>
    <row r="4219" spans="1:8" s="1116" customFormat="1" ht="15" x14ac:dyDescent="0.25">
      <c r="A4219" s="1114"/>
      <c r="B4219" s="1113" t="s">
        <v>6453</v>
      </c>
      <c r="C4219" s="1114"/>
      <c r="D4219" s="1113" t="s">
        <v>6452</v>
      </c>
      <c r="E4219" s="1113" t="s">
        <v>3066</v>
      </c>
      <c r="F4219" s="1106"/>
      <c r="G4219" s="1107"/>
      <c r="H4219" s="1115"/>
    </row>
    <row r="4220" spans="1:8" s="1116" customFormat="1" ht="15" x14ac:dyDescent="0.25">
      <c r="A4220" s="1114"/>
      <c r="B4220" s="1114"/>
      <c r="C4220" s="1113" t="s">
        <v>2684</v>
      </c>
      <c r="D4220" s="1113" t="s">
        <v>6454</v>
      </c>
      <c r="E4220" s="1113" t="s">
        <v>3066</v>
      </c>
      <c r="F4220" s="1106"/>
      <c r="G4220" s="1107"/>
      <c r="H4220" s="1115"/>
    </row>
    <row r="4221" spans="1:8" s="1116" customFormat="1" ht="15" x14ac:dyDescent="0.25">
      <c r="A4221" s="1114"/>
      <c r="B4221" s="1114"/>
      <c r="C4221" s="1114"/>
      <c r="D4221" s="1114"/>
      <c r="E4221" s="1114"/>
      <c r="F4221" s="1106"/>
      <c r="G4221" s="1107"/>
      <c r="H4221" s="1115"/>
    </row>
    <row r="4222" spans="1:8" s="1116" customFormat="1" ht="15" x14ac:dyDescent="0.25">
      <c r="A4222" s="1113" t="s">
        <v>2686</v>
      </c>
      <c r="B4222" s="1113" t="s">
        <v>2687</v>
      </c>
      <c r="C4222" s="1113" t="s">
        <v>2686</v>
      </c>
      <c r="D4222" s="1113" t="s">
        <v>2688</v>
      </c>
      <c r="E4222" s="1113" t="s">
        <v>2689</v>
      </c>
      <c r="F4222" s="1106"/>
      <c r="G4222" s="1107"/>
      <c r="H4222" s="1115"/>
    </row>
    <row r="4223" spans="1:8" s="1109" customFormat="1" ht="14.25" x14ac:dyDescent="0.2">
      <c r="A4223" s="1112" t="s">
        <v>6455</v>
      </c>
      <c r="B4223" s="1104"/>
      <c r="C4223" s="1104"/>
      <c r="D4223" s="1112" t="s">
        <v>6456</v>
      </c>
      <c r="E4223" s="1112" t="s">
        <v>3066</v>
      </c>
      <c r="F4223" s="1106"/>
      <c r="G4223" s="1107"/>
      <c r="H4223" s="1108"/>
    </row>
    <row r="4224" spans="1:8" s="1116" customFormat="1" ht="15" x14ac:dyDescent="0.25">
      <c r="A4224" s="1114"/>
      <c r="B4224" s="1113" t="s">
        <v>6457</v>
      </c>
      <c r="C4224" s="1114"/>
      <c r="D4224" s="1113" t="s">
        <v>6456</v>
      </c>
      <c r="E4224" s="1113" t="s">
        <v>3066</v>
      </c>
      <c r="F4224" s="1106"/>
      <c r="G4224" s="1107"/>
      <c r="H4224" s="1115"/>
    </row>
    <row r="4225" spans="1:8" s="1116" customFormat="1" ht="15" x14ac:dyDescent="0.25">
      <c r="A4225" s="1114"/>
      <c r="B4225" s="1114"/>
      <c r="C4225" s="1113" t="s">
        <v>2684</v>
      </c>
      <c r="D4225" s="1113" t="s">
        <v>6458</v>
      </c>
      <c r="E4225" s="1113" t="s">
        <v>3066</v>
      </c>
      <c r="F4225" s="1106"/>
      <c r="G4225" s="1107"/>
      <c r="H4225" s="1115"/>
    </row>
    <row r="4226" spans="1:8" s="1116" customFormat="1" ht="15" x14ac:dyDescent="0.25">
      <c r="A4226" s="1114"/>
      <c r="B4226" s="1114"/>
      <c r="C4226" s="1114"/>
      <c r="D4226" s="1114"/>
      <c r="E4226" s="1114"/>
      <c r="F4226" s="1106"/>
      <c r="G4226" s="1107"/>
      <c r="H4226" s="1115"/>
    </row>
    <row r="4227" spans="1:8" s="1116" customFormat="1" ht="15" x14ac:dyDescent="0.25">
      <c r="A4227" s="1113" t="s">
        <v>2686</v>
      </c>
      <c r="B4227" s="1113" t="s">
        <v>2687</v>
      </c>
      <c r="C4227" s="1113" t="s">
        <v>2686</v>
      </c>
      <c r="D4227" s="1113" t="s">
        <v>2688</v>
      </c>
      <c r="E4227" s="1113" t="s">
        <v>2689</v>
      </c>
      <c r="F4227" s="1106"/>
      <c r="G4227" s="1107"/>
      <c r="H4227" s="1115"/>
    </row>
    <row r="4228" spans="1:8" s="1109" customFormat="1" ht="14.25" x14ac:dyDescent="0.2">
      <c r="A4228" s="1112" t="s">
        <v>6459</v>
      </c>
      <c r="B4228" s="1104"/>
      <c r="C4228" s="1104"/>
      <c r="D4228" s="1112" t="s">
        <v>6460</v>
      </c>
      <c r="E4228" s="1112" t="s">
        <v>3066</v>
      </c>
      <c r="F4228" s="1106"/>
      <c r="G4228" s="1107"/>
      <c r="H4228" s="1108"/>
    </row>
    <row r="4229" spans="1:8" s="1116" customFormat="1" ht="15" x14ac:dyDescent="0.25">
      <c r="A4229" s="1114"/>
      <c r="B4229" s="1113" t="s">
        <v>6461</v>
      </c>
      <c r="C4229" s="1114"/>
      <c r="D4229" s="1113" t="s">
        <v>6462</v>
      </c>
      <c r="E4229" s="1113" t="s">
        <v>3066</v>
      </c>
      <c r="F4229" s="1106"/>
      <c r="G4229" s="1107"/>
      <c r="H4229" s="1115"/>
    </row>
    <row r="4230" spans="1:8" s="1116" customFormat="1" ht="15" x14ac:dyDescent="0.25">
      <c r="A4230" s="1114"/>
      <c r="B4230" s="1114"/>
      <c r="C4230" s="1113" t="s">
        <v>2684</v>
      </c>
      <c r="D4230" s="1113" t="s">
        <v>6463</v>
      </c>
      <c r="E4230" s="1113" t="s">
        <v>3066</v>
      </c>
      <c r="F4230" s="1106"/>
      <c r="G4230" s="1107"/>
      <c r="H4230" s="1115"/>
    </row>
    <row r="4231" spans="1:8" s="1116" customFormat="1" ht="15" x14ac:dyDescent="0.25">
      <c r="A4231" s="1114"/>
      <c r="B4231" s="1114"/>
      <c r="C4231" s="1114"/>
      <c r="D4231" s="1114"/>
      <c r="E4231" s="1114"/>
      <c r="F4231" s="1106"/>
      <c r="G4231" s="1107"/>
      <c r="H4231" s="1115"/>
    </row>
    <row r="4232" spans="1:8" s="1116" customFormat="1" ht="15" x14ac:dyDescent="0.25">
      <c r="A4232" s="1113" t="s">
        <v>2686</v>
      </c>
      <c r="B4232" s="1113" t="s">
        <v>2687</v>
      </c>
      <c r="C4232" s="1113" t="s">
        <v>2686</v>
      </c>
      <c r="D4232" s="1113" t="s">
        <v>2688</v>
      </c>
      <c r="E4232" s="1113" t="s">
        <v>2689</v>
      </c>
      <c r="F4232" s="1106"/>
      <c r="G4232" s="1107"/>
      <c r="H4232" s="1115"/>
    </row>
    <row r="4233" spans="1:8" s="1109" customFormat="1" ht="14.25" x14ac:dyDescent="0.2">
      <c r="A4233" s="1112" t="s">
        <v>6464</v>
      </c>
      <c r="B4233" s="1104"/>
      <c r="C4233" s="1104"/>
      <c r="D4233" s="1112" t="s">
        <v>6465</v>
      </c>
      <c r="E4233" s="1112" t="s">
        <v>3066</v>
      </c>
      <c r="F4233" s="1106"/>
      <c r="G4233" s="1107"/>
      <c r="H4233" s="1108"/>
    </row>
    <row r="4234" spans="1:8" s="1116" customFormat="1" ht="15" x14ac:dyDescent="0.25">
      <c r="A4234" s="1114"/>
      <c r="B4234" s="1113" t="s">
        <v>6466</v>
      </c>
      <c r="C4234" s="1114"/>
      <c r="D4234" s="1113" t="s">
        <v>6467</v>
      </c>
      <c r="E4234" s="1113" t="s">
        <v>3066</v>
      </c>
      <c r="F4234" s="1106"/>
      <c r="G4234" s="1107"/>
      <c r="H4234" s="1115"/>
    </row>
    <row r="4235" spans="1:8" s="1116" customFormat="1" ht="15" x14ac:dyDescent="0.25">
      <c r="A4235" s="1114"/>
      <c r="B4235" s="1114"/>
      <c r="C4235" s="1113" t="s">
        <v>2684</v>
      </c>
      <c r="D4235" s="1113" t="s">
        <v>6468</v>
      </c>
      <c r="E4235" s="1113" t="s">
        <v>3066</v>
      </c>
      <c r="F4235" s="1106"/>
      <c r="G4235" s="1107"/>
      <c r="H4235" s="1115"/>
    </row>
    <row r="4236" spans="1:8" s="1116" customFormat="1" ht="15" x14ac:dyDescent="0.25">
      <c r="A4236" s="1114"/>
      <c r="B4236" s="1114"/>
      <c r="C4236" s="1114"/>
      <c r="D4236" s="1114"/>
      <c r="E4236" s="1114"/>
      <c r="F4236" s="1106"/>
      <c r="G4236" s="1107"/>
      <c r="H4236" s="1115"/>
    </row>
    <row r="4237" spans="1:8" s="1116" customFormat="1" ht="15" x14ac:dyDescent="0.25">
      <c r="A4237" s="1113" t="s">
        <v>2686</v>
      </c>
      <c r="B4237" s="1113" t="s">
        <v>2687</v>
      </c>
      <c r="C4237" s="1113" t="s">
        <v>2686</v>
      </c>
      <c r="D4237" s="1113" t="s">
        <v>2688</v>
      </c>
      <c r="E4237" s="1113" t="s">
        <v>2689</v>
      </c>
      <c r="F4237" s="1106"/>
      <c r="G4237" s="1107"/>
      <c r="H4237" s="1115"/>
    </row>
    <row r="4238" spans="1:8" s="1116" customFormat="1" ht="15" x14ac:dyDescent="0.25">
      <c r="A4238" s="1113"/>
      <c r="B4238" s="1113"/>
      <c r="C4238" s="1113"/>
      <c r="D4238" s="1113"/>
      <c r="E4238" s="1113"/>
      <c r="F4238" s="1106"/>
      <c r="G4238" s="1107"/>
      <c r="H4238" s="1115"/>
    </row>
    <row r="4239" spans="1:8" s="1116" customFormat="1" ht="15" x14ac:dyDescent="0.25">
      <c r="A4239" s="1113"/>
      <c r="B4239" s="1113"/>
      <c r="C4239" s="1113"/>
      <c r="D4239" s="1113"/>
      <c r="E4239" s="1113"/>
      <c r="F4239" s="1106"/>
      <c r="G4239" s="1107"/>
      <c r="H4239" s="1115"/>
    </row>
    <row r="4240" spans="1:8" s="1116" customFormat="1" ht="15" x14ac:dyDescent="0.25">
      <c r="A4240" s="1113"/>
      <c r="B4240" s="1113"/>
      <c r="C4240" s="1113"/>
      <c r="D4240" s="1113"/>
      <c r="E4240" s="1113"/>
      <c r="F4240" s="1106"/>
      <c r="G4240" s="1107"/>
      <c r="H4240" s="1115"/>
    </row>
    <row r="4241" spans="1:8" s="1116" customFormat="1" ht="17.25" customHeight="1" x14ac:dyDescent="0.25">
      <c r="A4241" s="1113" t="s">
        <v>2670</v>
      </c>
      <c r="B4241" s="1113"/>
      <c r="C4241" s="1113"/>
      <c r="D4241" s="1098" t="s">
        <v>2642</v>
      </c>
      <c r="E4241" s="1114">
        <v>74</v>
      </c>
      <c r="F4241" s="1106"/>
      <c r="G4241" s="1107"/>
      <c r="H4241" s="1115"/>
    </row>
    <row r="4242" spans="1:8" s="1116" customFormat="1" ht="17.25" customHeight="1" x14ac:dyDescent="0.25">
      <c r="A4242" s="1113" t="s">
        <v>2671</v>
      </c>
      <c r="B4242" s="1113"/>
      <c r="C4242" s="1113"/>
      <c r="D4242" s="1112" t="s">
        <v>2662</v>
      </c>
      <c r="E4242" s="1114"/>
      <c r="F4242" s="1106"/>
      <c r="G4242" s="1107"/>
      <c r="H4242" s="1115"/>
    </row>
    <row r="4243" spans="1:8" s="1116" customFormat="1" ht="17.25" customHeight="1" x14ac:dyDescent="0.25">
      <c r="A4243" s="1112" t="s">
        <v>2672</v>
      </c>
      <c r="B4243" s="1112" t="s">
        <v>2673</v>
      </c>
      <c r="C4243" s="1112" t="s">
        <v>2674</v>
      </c>
      <c r="D4243" s="1104"/>
      <c r="E4243" s="1114"/>
      <c r="F4243" s="1106"/>
      <c r="G4243" s="1107"/>
      <c r="H4243" s="1115"/>
    </row>
    <row r="4244" spans="1:8" s="1116" customFormat="1" ht="17.25" customHeight="1" thickBot="1" x14ac:dyDescent="0.3">
      <c r="A4244" s="1113" t="s">
        <v>2675</v>
      </c>
      <c r="B4244" s="1113" t="s">
        <v>2676</v>
      </c>
      <c r="C4244" s="1113" t="s">
        <v>2675</v>
      </c>
      <c r="D4244" s="1113" t="s">
        <v>2649</v>
      </c>
      <c r="E4244" s="1113" t="s">
        <v>2677</v>
      </c>
      <c r="F4244" s="1106"/>
      <c r="G4244" s="1107"/>
      <c r="H4244" s="1115"/>
    </row>
    <row r="4245" spans="1:8" s="1116" customFormat="1" ht="16.5" thickBot="1" x14ac:dyDescent="0.3">
      <c r="A4245" s="1117" t="s">
        <v>6469</v>
      </c>
      <c r="B4245" s="1118"/>
      <c r="C4245" s="1118" t="s">
        <v>6470</v>
      </c>
      <c r="D4245" s="1125"/>
      <c r="E4245" s="1126"/>
      <c r="F4245" s="1120"/>
      <c r="G4245" s="1121"/>
      <c r="H4245" s="1115"/>
    </row>
    <row r="4246" spans="1:8" s="1116" customFormat="1" ht="15" x14ac:dyDescent="0.25">
      <c r="A4246" s="1113"/>
      <c r="B4246" s="1113"/>
      <c r="C4246" s="1113"/>
      <c r="D4246" s="1113"/>
      <c r="E4246" s="1113"/>
      <c r="F4246" s="1106"/>
      <c r="G4246" s="1107"/>
      <c r="H4246" s="1115"/>
    </row>
    <row r="4247" spans="1:8" s="1104" customFormat="1" ht="14.25" x14ac:dyDescent="0.2">
      <c r="A4247" s="1112" t="s">
        <v>6471</v>
      </c>
      <c r="D4247" s="1112" t="s">
        <v>6472</v>
      </c>
      <c r="E4247" s="1112" t="s">
        <v>12</v>
      </c>
      <c r="F4247" s="1106"/>
      <c r="G4247" s="1107"/>
      <c r="H4247" s="1124"/>
    </row>
    <row r="4248" spans="1:8" s="1114" customFormat="1" ht="15" x14ac:dyDescent="0.25">
      <c r="B4248" s="1113" t="s">
        <v>6473</v>
      </c>
      <c r="D4248" s="1113" t="s">
        <v>6472</v>
      </c>
      <c r="E4248" s="1113" t="s">
        <v>12</v>
      </c>
      <c r="F4248" s="1106"/>
      <c r="G4248" s="1107"/>
      <c r="H4248" s="1099"/>
    </row>
    <row r="4249" spans="1:8" s="1114" customFormat="1" ht="15" x14ac:dyDescent="0.25">
      <c r="C4249" s="1113" t="s">
        <v>2684</v>
      </c>
      <c r="D4249" s="1113" t="s">
        <v>6474</v>
      </c>
      <c r="E4249" s="1113" t="s">
        <v>12</v>
      </c>
      <c r="F4249" s="1106"/>
      <c r="G4249" s="1107"/>
      <c r="H4249" s="1099"/>
    </row>
    <row r="4250" spans="1:8" s="1116" customFormat="1" ht="15" x14ac:dyDescent="0.25">
      <c r="A4250" s="1114"/>
      <c r="B4250" s="1114"/>
      <c r="C4250" s="1114"/>
      <c r="D4250" s="1114"/>
      <c r="E4250" s="1114"/>
      <c r="F4250" s="1106"/>
      <c r="G4250" s="1107"/>
      <c r="H4250" s="1115"/>
    </row>
    <row r="4251" spans="1:8" s="1116" customFormat="1" ht="15" x14ac:dyDescent="0.25">
      <c r="A4251" s="1113" t="s">
        <v>2686</v>
      </c>
      <c r="B4251" s="1113" t="s">
        <v>2687</v>
      </c>
      <c r="C4251" s="1113" t="s">
        <v>2686</v>
      </c>
      <c r="D4251" s="1113" t="s">
        <v>2688</v>
      </c>
      <c r="E4251" s="1113" t="s">
        <v>2689</v>
      </c>
      <c r="F4251" s="1106"/>
      <c r="G4251" s="1107"/>
      <c r="H4251" s="1115"/>
    </row>
    <row r="4252" spans="1:8" s="1104" customFormat="1" ht="14.25" x14ac:dyDescent="0.2">
      <c r="A4252" s="1112" t="s">
        <v>6475</v>
      </c>
      <c r="D4252" s="1112" t="s">
        <v>6476</v>
      </c>
      <c r="E4252" s="1112" t="s">
        <v>12</v>
      </c>
      <c r="F4252" s="1106"/>
      <c r="G4252" s="1107"/>
      <c r="H4252" s="1124"/>
    </row>
    <row r="4253" spans="1:8" s="1114" customFormat="1" ht="15" x14ac:dyDescent="0.25">
      <c r="B4253" s="1113" t="s">
        <v>6477</v>
      </c>
      <c r="D4253" s="1113" t="s">
        <v>6476</v>
      </c>
      <c r="E4253" s="1113" t="s">
        <v>12</v>
      </c>
      <c r="F4253" s="1106"/>
      <c r="G4253" s="1107"/>
      <c r="H4253" s="1099"/>
    </row>
    <row r="4254" spans="1:8" s="1114" customFormat="1" ht="15" x14ac:dyDescent="0.25">
      <c r="C4254" s="1113" t="s">
        <v>2684</v>
      </c>
      <c r="D4254" s="1113" t="s">
        <v>6478</v>
      </c>
      <c r="E4254" s="1113" t="s">
        <v>12</v>
      </c>
      <c r="F4254" s="1106"/>
      <c r="G4254" s="1107"/>
      <c r="H4254" s="1099"/>
    </row>
    <row r="4255" spans="1:8" s="1116" customFormat="1" ht="15" x14ac:dyDescent="0.25">
      <c r="A4255" s="1114"/>
      <c r="B4255" s="1114"/>
      <c r="C4255" s="1114"/>
      <c r="D4255" s="1114"/>
      <c r="E4255" s="1114"/>
      <c r="F4255" s="1106"/>
      <c r="G4255" s="1107"/>
      <c r="H4255" s="1115"/>
    </row>
    <row r="4256" spans="1:8" s="1116" customFormat="1" ht="15" x14ac:dyDescent="0.25">
      <c r="A4256" s="1113" t="s">
        <v>2686</v>
      </c>
      <c r="B4256" s="1113" t="s">
        <v>2687</v>
      </c>
      <c r="C4256" s="1113" t="s">
        <v>2686</v>
      </c>
      <c r="D4256" s="1113" t="s">
        <v>2688</v>
      </c>
      <c r="E4256" s="1113" t="s">
        <v>2689</v>
      </c>
      <c r="F4256" s="1106"/>
      <c r="G4256" s="1107"/>
      <c r="H4256" s="1115"/>
    </row>
    <row r="4257" spans="1:8" s="1116" customFormat="1" ht="15" x14ac:dyDescent="0.25">
      <c r="A4257" s="1113"/>
      <c r="B4257" s="1113"/>
      <c r="C4257" s="1113"/>
      <c r="D4257" s="1113"/>
      <c r="E4257" s="1113"/>
      <c r="F4257" s="1106"/>
      <c r="G4257" s="1107"/>
      <c r="H4257" s="1115"/>
    </row>
    <row r="4258" spans="1:8" s="1104" customFormat="1" ht="14.25" x14ac:dyDescent="0.2">
      <c r="A4258" s="1112" t="s">
        <v>6479</v>
      </c>
      <c r="D4258" s="1112" t="s">
        <v>6480</v>
      </c>
      <c r="E4258" s="1112" t="s">
        <v>3066</v>
      </c>
      <c r="F4258" s="1106"/>
      <c r="G4258" s="1107"/>
      <c r="H4258" s="1124"/>
    </row>
    <row r="4259" spans="1:8" s="1114" customFormat="1" ht="15" x14ac:dyDescent="0.25">
      <c r="B4259" s="1113" t="s">
        <v>6481</v>
      </c>
      <c r="D4259" s="1113" t="s">
        <v>6472</v>
      </c>
      <c r="E4259" s="1113" t="s">
        <v>3066</v>
      </c>
      <c r="F4259" s="1106"/>
      <c r="G4259" s="1107"/>
      <c r="H4259" s="1099"/>
    </row>
    <row r="4260" spans="1:8" s="1114" customFormat="1" ht="15" x14ac:dyDescent="0.25">
      <c r="C4260" s="1113" t="s">
        <v>2684</v>
      </c>
      <c r="D4260" s="1113" t="s">
        <v>6474</v>
      </c>
      <c r="E4260" s="1113" t="s">
        <v>3066</v>
      </c>
      <c r="F4260" s="1106"/>
      <c r="G4260" s="1107"/>
      <c r="H4260" s="1099"/>
    </row>
    <row r="4261" spans="1:8" s="1114" customFormat="1" ht="15" x14ac:dyDescent="0.25">
      <c r="C4261" s="1113"/>
      <c r="D4261" s="1113"/>
      <c r="E4261" s="1113"/>
      <c r="F4261" s="1106"/>
      <c r="G4261" s="1107"/>
      <c r="H4261" s="1099"/>
    </row>
    <row r="4262" spans="1:8" s="1114" customFormat="1" ht="15" x14ac:dyDescent="0.25">
      <c r="A4262" s="1113" t="s">
        <v>2686</v>
      </c>
      <c r="B4262" s="1113" t="s">
        <v>2687</v>
      </c>
      <c r="C4262" s="1113" t="s">
        <v>2686</v>
      </c>
      <c r="D4262" s="1113" t="s">
        <v>2688</v>
      </c>
      <c r="E4262" s="1113" t="s">
        <v>2689</v>
      </c>
      <c r="F4262" s="1106"/>
      <c r="G4262" s="1107"/>
      <c r="H4262" s="1099"/>
    </row>
    <row r="4263" spans="1:8" s="1104" customFormat="1" ht="14.25" x14ac:dyDescent="0.2">
      <c r="A4263" s="1112" t="s">
        <v>6482</v>
      </c>
      <c r="D4263" s="1112" t="s">
        <v>6483</v>
      </c>
      <c r="E4263" s="1112" t="s">
        <v>3066</v>
      </c>
      <c r="F4263" s="1106"/>
      <c r="G4263" s="1107"/>
      <c r="H4263" s="1124"/>
    </row>
    <row r="4264" spans="1:8" s="1114" customFormat="1" ht="15" x14ac:dyDescent="0.25">
      <c r="B4264" s="1113" t="s">
        <v>6484</v>
      </c>
      <c r="D4264" s="1113" t="s">
        <v>6483</v>
      </c>
      <c r="E4264" s="1113" t="s">
        <v>3066</v>
      </c>
      <c r="F4264" s="1106"/>
      <c r="G4264" s="1107"/>
      <c r="H4264" s="1099"/>
    </row>
    <row r="4265" spans="1:8" s="1114" customFormat="1" ht="15" x14ac:dyDescent="0.25">
      <c r="C4265" s="1113" t="s">
        <v>2684</v>
      </c>
      <c r="D4265" s="1113" t="s">
        <v>6485</v>
      </c>
      <c r="E4265" s="1113" t="s">
        <v>3066</v>
      </c>
      <c r="F4265" s="1106"/>
      <c r="G4265" s="1107"/>
      <c r="H4265" s="1099"/>
    </row>
    <row r="4267" spans="1:8" s="1114" customFormat="1" ht="15" x14ac:dyDescent="0.25">
      <c r="A4267" s="1113" t="s">
        <v>2686</v>
      </c>
      <c r="B4267" s="1113" t="s">
        <v>2687</v>
      </c>
      <c r="C4267" s="1113" t="s">
        <v>2686</v>
      </c>
      <c r="D4267" s="1113" t="s">
        <v>2688</v>
      </c>
      <c r="E4267" s="1113" t="s">
        <v>2689</v>
      </c>
      <c r="F4267" s="1106"/>
      <c r="G4267" s="1107"/>
      <c r="H4267" s="1099"/>
    </row>
    <row r="4268" spans="1:8" s="1109" customFormat="1" ht="14.25" x14ac:dyDescent="0.2">
      <c r="A4268" s="1112" t="s">
        <v>4229</v>
      </c>
      <c r="B4268" s="1104"/>
      <c r="C4268" s="1104"/>
      <c r="D4268" s="1112" t="s">
        <v>6486</v>
      </c>
      <c r="E4268" s="1112" t="s">
        <v>12</v>
      </c>
      <c r="F4268" s="1106"/>
      <c r="G4268" s="1107"/>
      <c r="H4268" s="1108"/>
    </row>
    <row r="4269" spans="1:8" s="1116" customFormat="1" ht="15" x14ac:dyDescent="0.25">
      <c r="A4269" s="1114"/>
      <c r="B4269" s="1113" t="s">
        <v>6487</v>
      </c>
      <c r="C4269" s="1114"/>
      <c r="D4269" s="1113" t="s">
        <v>6486</v>
      </c>
      <c r="E4269" s="1113" t="s">
        <v>12</v>
      </c>
      <c r="F4269" s="1106"/>
      <c r="G4269" s="1107"/>
      <c r="H4269" s="1115"/>
    </row>
    <row r="4270" spans="1:8" s="1116" customFormat="1" ht="15" x14ac:dyDescent="0.25">
      <c r="A4270" s="1114"/>
      <c r="B4270" s="1114"/>
      <c r="C4270" s="1113" t="s">
        <v>2684</v>
      </c>
      <c r="D4270" s="1113" t="s">
        <v>6488</v>
      </c>
      <c r="E4270" s="1113" t="s">
        <v>12</v>
      </c>
      <c r="F4270" s="1106"/>
      <c r="G4270" s="1107"/>
      <c r="H4270" s="1115"/>
    </row>
    <row r="4274" spans="1:8" s="1116" customFormat="1" ht="15" x14ac:dyDescent="0.25">
      <c r="A4274" s="1114"/>
      <c r="B4274" s="1114"/>
      <c r="C4274" s="1114"/>
      <c r="D4274" s="1114"/>
      <c r="E4274" s="1114"/>
      <c r="F4274" s="1106"/>
      <c r="G4274" s="1107"/>
      <c r="H4274" s="1115"/>
    </row>
    <row r="4275" spans="1:8" s="1116" customFormat="1" ht="15" x14ac:dyDescent="0.25">
      <c r="A4275" s="1113"/>
      <c r="B4275" s="1113"/>
      <c r="C4275" s="1113"/>
      <c r="D4275" s="1113"/>
      <c r="E4275" s="1114"/>
      <c r="F4275" s="1106"/>
      <c r="G4275" s="1107"/>
      <c r="H4275" s="1115"/>
    </row>
  </sheetData>
  <pageMargins left="0.39370078740157483" right="0.19685039370078741" top="0.78740157480314965" bottom="0.19685039370078741" header="0.31496062992125984" footer="0.31496062992125984"/>
  <pageSetup paperSize="9" scale="89" orientation="portrait" verticalDpi="0" r:id="rId1"/>
  <rowBreaks count="73" manualBreakCount="73">
    <brk id="60" min="1" max="6" man="1"/>
    <brk id="118" min="1" max="6" man="1"/>
    <brk id="172" min="1" max="6" man="1"/>
    <brk id="231" min="1" max="6" man="1"/>
    <brk id="286" min="1" max="6" man="1"/>
    <brk id="340" min="1" max="6" man="1"/>
    <brk id="398" min="1" max="6" man="1"/>
    <brk id="453" min="1" max="6" man="1"/>
    <brk id="513" min="1" max="6" man="1"/>
    <brk id="567" min="1" max="6" man="1"/>
    <brk id="624" min="1" max="6" man="1"/>
    <brk id="684" min="1" max="6" man="1"/>
    <brk id="735" min="1" max="6" man="1"/>
    <brk id="794" min="1" max="6" man="1"/>
    <brk id="855" min="1" max="6" man="1"/>
    <brk id="912" min="1" max="6" man="1"/>
    <brk id="970" min="1" max="6" man="1"/>
    <brk id="1027" min="1" max="6" man="1"/>
    <brk id="1082" min="1" max="6" man="1"/>
    <brk id="1142" min="1" max="6" man="1"/>
    <brk id="1197" min="1" max="6" man="1"/>
    <brk id="1253" min="1" max="6" man="1"/>
    <brk id="1313" min="1" max="6" man="1"/>
    <brk id="1349" min="1" max="6" man="1"/>
    <brk id="1405" min="1" max="6" man="1"/>
    <brk id="1463" min="1" max="6" man="1"/>
    <brk id="1525" min="1" max="6" man="1"/>
    <brk id="1590" min="1" max="6" man="1"/>
    <brk id="1646" min="1" max="6" man="1"/>
    <brk id="1703" min="1" max="6" man="1"/>
    <brk id="1760" min="1" max="6" man="1"/>
    <brk id="1818" min="1" max="6" man="1"/>
    <brk id="1876" min="1" max="6" man="1"/>
    <brk id="1935" min="1" max="6" man="1"/>
    <brk id="1997" min="1" max="6" man="1"/>
    <brk id="2056" min="1" max="6" man="1"/>
    <brk id="2112" min="1" max="6" man="1"/>
    <brk id="2172" min="1" max="6" man="1"/>
    <brk id="2228" min="1" max="6" man="1"/>
    <brk id="2289" min="1" max="6" man="1"/>
    <brk id="2345" min="1" max="6" man="1"/>
    <brk id="2403" min="1" max="6" man="1"/>
    <brk id="2459" min="1" max="6" man="1"/>
    <brk id="2518" min="1" max="6" man="1"/>
    <brk id="2580" min="1" max="6" man="1"/>
    <brk id="2636" min="1" max="6" man="1"/>
    <brk id="2693" min="1" max="6" man="1"/>
    <brk id="2747" min="1" max="6" man="1"/>
    <brk id="2809" min="1" max="6" man="1"/>
    <brk id="2870" min="1" max="6" man="1"/>
    <brk id="2929" min="1" max="6" man="1"/>
    <brk id="2989" min="1" max="6" man="1"/>
    <brk id="3047" min="1" max="6" man="1"/>
    <brk id="3106" min="1" max="6" man="1"/>
    <brk id="3165" min="1" max="6" man="1"/>
    <brk id="3224" min="1" max="6" man="1"/>
    <brk id="3283" min="1" max="6" man="1"/>
    <brk id="3341" min="1" max="6" man="1"/>
    <brk id="3399" min="1" max="6" man="1"/>
    <brk id="3453" min="1" max="6" man="1"/>
    <brk id="3512" min="1" max="6" man="1"/>
    <brk id="3569" min="1" max="6" man="1"/>
    <brk id="3635" min="1" max="6" man="1"/>
    <brk id="3701" min="1" max="6" man="1"/>
    <brk id="3766" min="1" max="6" man="1"/>
    <brk id="3823" min="1" max="6" man="1"/>
    <brk id="3880" min="1" max="6" man="1"/>
    <brk id="3946" max="6" man="1"/>
    <brk id="4005" min="1" max="6" man="1"/>
    <brk id="4064" min="1" max="6" man="1"/>
    <brk id="4122" min="1" max="6" man="1"/>
    <brk id="4181" min="1" max="6" man="1"/>
    <brk id="4240" min="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275"/>
  <sheetViews>
    <sheetView workbookViewId="0">
      <selection activeCell="D2237" sqref="D2237"/>
    </sheetView>
  </sheetViews>
  <sheetFormatPr defaultRowHeight="12.75" x14ac:dyDescent="0.2"/>
  <cols>
    <col min="1" max="1" width="5.5703125" style="1097" bestFit="1" customWidth="1"/>
    <col min="2" max="2" width="9" style="1097" bestFit="1" customWidth="1"/>
    <col min="3" max="3" width="6.5703125" style="1097" customWidth="1"/>
    <col min="4" max="4" width="61.85546875" style="1097" customWidth="1"/>
    <col min="5" max="5" width="4" style="1097" bestFit="1" customWidth="1"/>
    <col min="6" max="6" width="10.5703125" style="1100" bestFit="1" customWidth="1"/>
    <col min="7" max="7" width="13" style="1101" hidden="1" customWidth="1"/>
    <col min="8" max="8" width="9.140625" style="1102" customWidth="1"/>
    <col min="9" max="256" width="9.140625" style="1103"/>
    <col min="257" max="257" width="5.5703125" style="1103" bestFit="1" customWidth="1"/>
    <col min="258" max="258" width="9" style="1103" bestFit="1" customWidth="1"/>
    <col min="259" max="259" width="6.5703125" style="1103" customWidth="1"/>
    <col min="260" max="260" width="61.85546875" style="1103" customWidth="1"/>
    <col min="261" max="261" width="4" style="1103" bestFit="1" customWidth="1"/>
    <col min="262" max="262" width="10.5703125" style="1103" bestFit="1" customWidth="1"/>
    <col min="263" max="263" width="0" style="1103" hidden="1" customWidth="1"/>
    <col min="264" max="264" width="9.140625" style="1103" customWidth="1"/>
    <col min="265" max="512" width="9.140625" style="1103"/>
    <col min="513" max="513" width="5.5703125" style="1103" bestFit="1" customWidth="1"/>
    <col min="514" max="514" width="9" style="1103" bestFit="1" customWidth="1"/>
    <col min="515" max="515" width="6.5703125" style="1103" customWidth="1"/>
    <col min="516" max="516" width="61.85546875" style="1103" customWidth="1"/>
    <col min="517" max="517" width="4" style="1103" bestFit="1" customWidth="1"/>
    <col min="518" max="518" width="10.5703125" style="1103" bestFit="1" customWidth="1"/>
    <col min="519" max="519" width="0" style="1103" hidden="1" customWidth="1"/>
    <col min="520" max="520" width="9.140625" style="1103" customWidth="1"/>
    <col min="521" max="768" width="9.140625" style="1103"/>
    <col min="769" max="769" width="5.5703125" style="1103" bestFit="1" customWidth="1"/>
    <col min="770" max="770" width="9" style="1103" bestFit="1" customWidth="1"/>
    <col min="771" max="771" width="6.5703125" style="1103" customWidth="1"/>
    <col min="772" max="772" width="61.85546875" style="1103" customWidth="1"/>
    <col min="773" max="773" width="4" style="1103" bestFit="1" customWidth="1"/>
    <col min="774" max="774" width="10.5703125" style="1103" bestFit="1" customWidth="1"/>
    <col min="775" max="775" width="0" style="1103" hidden="1" customWidth="1"/>
    <col min="776" max="776" width="9.140625" style="1103" customWidth="1"/>
    <col min="777" max="1024" width="9.140625" style="1103"/>
    <col min="1025" max="1025" width="5.5703125" style="1103" bestFit="1" customWidth="1"/>
    <col min="1026" max="1026" width="9" style="1103" bestFit="1" customWidth="1"/>
    <col min="1027" max="1027" width="6.5703125" style="1103" customWidth="1"/>
    <col min="1028" max="1028" width="61.85546875" style="1103" customWidth="1"/>
    <col min="1029" max="1029" width="4" style="1103" bestFit="1" customWidth="1"/>
    <col min="1030" max="1030" width="10.5703125" style="1103" bestFit="1" customWidth="1"/>
    <col min="1031" max="1031" width="0" style="1103" hidden="1" customWidth="1"/>
    <col min="1032" max="1032" width="9.140625" style="1103" customWidth="1"/>
    <col min="1033" max="1280" width="9.140625" style="1103"/>
    <col min="1281" max="1281" width="5.5703125" style="1103" bestFit="1" customWidth="1"/>
    <col min="1282" max="1282" width="9" style="1103" bestFit="1" customWidth="1"/>
    <col min="1283" max="1283" width="6.5703125" style="1103" customWidth="1"/>
    <col min="1284" max="1284" width="61.85546875" style="1103" customWidth="1"/>
    <col min="1285" max="1285" width="4" style="1103" bestFit="1" customWidth="1"/>
    <col min="1286" max="1286" width="10.5703125" style="1103" bestFit="1" customWidth="1"/>
    <col min="1287" max="1287" width="0" style="1103" hidden="1" customWidth="1"/>
    <col min="1288" max="1288" width="9.140625" style="1103" customWidth="1"/>
    <col min="1289" max="1536" width="9.140625" style="1103"/>
    <col min="1537" max="1537" width="5.5703125" style="1103" bestFit="1" customWidth="1"/>
    <col min="1538" max="1538" width="9" style="1103" bestFit="1" customWidth="1"/>
    <col min="1539" max="1539" width="6.5703125" style="1103" customWidth="1"/>
    <col min="1540" max="1540" width="61.85546875" style="1103" customWidth="1"/>
    <col min="1541" max="1541" width="4" style="1103" bestFit="1" customWidth="1"/>
    <col min="1542" max="1542" width="10.5703125" style="1103" bestFit="1" customWidth="1"/>
    <col min="1543" max="1543" width="0" style="1103" hidden="1" customWidth="1"/>
    <col min="1544" max="1544" width="9.140625" style="1103" customWidth="1"/>
    <col min="1545" max="1792" width="9.140625" style="1103"/>
    <col min="1793" max="1793" width="5.5703125" style="1103" bestFit="1" customWidth="1"/>
    <col min="1794" max="1794" width="9" style="1103" bestFit="1" customWidth="1"/>
    <col min="1795" max="1795" width="6.5703125" style="1103" customWidth="1"/>
    <col min="1796" max="1796" width="61.85546875" style="1103" customWidth="1"/>
    <col min="1797" max="1797" width="4" style="1103" bestFit="1" customWidth="1"/>
    <col min="1798" max="1798" width="10.5703125" style="1103" bestFit="1" customWidth="1"/>
    <col min="1799" max="1799" width="0" style="1103" hidden="1" customWidth="1"/>
    <col min="1800" max="1800" width="9.140625" style="1103" customWidth="1"/>
    <col min="1801" max="2048" width="9.140625" style="1103"/>
    <col min="2049" max="2049" width="5.5703125" style="1103" bestFit="1" customWidth="1"/>
    <col min="2050" max="2050" width="9" style="1103" bestFit="1" customWidth="1"/>
    <col min="2051" max="2051" width="6.5703125" style="1103" customWidth="1"/>
    <col min="2052" max="2052" width="61.85546875" style="1103" customWidth="1"/>
    <col min="2053" max="2053" width="4" style="1103" bestFit="1" customWidth="1"/>
    <col min="2054" max="2054" width="10.5703125" style="1103" bestFit="1" customWidth="1"/>
    <col min="2055" max="2055" width="0" style="1103" hidden="1" customWidth="1"/>
    <col min="2056" max="2056" width="9.140625" style="1103" customWidth="1"/>
    <col min="2057" max="2304" width="9.140625" style="1103"/>
    <col min="2305" max="2305" width="5.5703125" style="1103" bestFit="1" customWidth="1"/>
    <col min="2306" max="2306" width="9" style="1103" bestFit="1" customWidth="1"/>
    <col min="2307" max="2307" width="6.5703125" style="1103" customWidth="1"/>
    <col min="2308" max="2308" width="61.85546875" style="1103" customWidth="1"/>
    <col min="2309" max="2309" width="4" style="1103" bestFit="1" customWidth="1"/>
    <col min="2310" max="2310" width="10.5703125" style="1103" bestFit="1" customWidth="1"/>
    <col min="2311" max="2311" width="0" style="1103" hidden="1" customWidth="1"/>
    <col min="2312" max="2312" width="9.140625" style="1103" customWidth="1"/>
    <col min="2313" max="2560" width="9.140625" style="1103"/>
    <col min="2561" max="2561" width="5.5703125" style="1103" bestFit="1" customWidth="1"/>
    <col min="2562" max="2562" width="9" style="1103" bestFit="1" customWidth="1"/>
    <col min="2563" max="2563" width="6.5703125" style="1103" customWidth="1"/>
    <col min="2564" max="2564" width="61.85546875" style="1103" customWidth="1"/>
    <col min="2565" max="2565" width="4" style="1103" bestFit="1" customWidth="1"/>
    <col min="2566" max="2566" width="10.5703125" style="1103" bestFit="1" customWidth="1"/>
    <col min="2567" max="2567" width="0" style="1103" hidden="1" customWidth="1"/>
    <col min="2568" max="2568" width="9.140625" style="1103" customWidth="1"/>
    <col min="2569" max="2816" width="9.140625" style="1103"/>
    <col min="2817" max="2817" width="5.5703125" style="1103" bestFit="1" customWidth="1"/>
    <col min="2818" max="2818" width="9" style="1103" bestFit="1" customWidth="1"/>
    <col min="2819" max="2819" width="6.5703125" style="1103" customWidth="1"/>
    <col min="2820" max="2820" width="61.85546875" style="1103" customWidth="1"/>
    <col min="2821" max="2821" width="4" style="1103" bestFit="1" customWidth="1"/>
    <col min="2822" max="2822" width="10.5703125" style="1103" bestFit="1" customWidth="1"/>
    <col min="2823" max="2823" width="0" style="1103" hidden="1" customWidth="1"/>
    <col min="2824" max="2824" width="9.140625" style="1103" customWidth="1"/>
    <col min="2825" max="3072" width="9.140625" style="1103"/>
    <col min="3073" max="3073" width="5.5703125" style="1103" bestFit="1" customWidth="1"/>
    <col min="3074" max="3074" width="9" style="1103" bestFit="1" customWidth="1"/>
    <col min="3075" max="3075" width="6.5703125" style="1103" customWidth="1"/>
    <col min="3076" max="3076" width="61.85546875" style="1103" customWidth="1"/>
    <col min="3077" max="3077" width="4" style="1103" bestFit="1" customWidth="1"/>
    <col min="3078" max="3078" width="10.5703125" style="1103" bestFit="1" customWidth="1"/>
    <col min="3079" max="3079" width="0" style="1103" hidden="1" customWidth="1"/>
    <col min="3080" max="3080" width="9.140625" style="1103" customWidth="1"/>
    <col min="3081" max="3328" width="9.140625" style="1103"/>
    <col min="3329" max="3329" width="5.5703125" style="1103" bestFit="1" customWidth="1"/>
    <col min="3330" max="3330" width="9" style="1103" bestFit="1" customWidth="1"/>
    <col min="3331" max="3331" width="6.5703125" style="1103" customWidth="1"/>
    <col min="3332" max="3332" width="61.85546875" style="1103" customWidth="1"/>
    <col min="3333" max="3333" width="4" style="1103" bestFit="1" customWidth="1"/>
    <col min="3334" max="3334" width="10.5703125" style="1103" bestFit="1" customWidth="1"/>
    <col min="3335" max="3335" width="0" style="1103" hidden="1" customWidth="1"/>
    <col min="3336" max="3336" width="9.140625" style="1103" customWidth="1"/>
    <col min="3337" max="3584" width="9.140625" style="1103"/>
    <col min="3585" max="3585" width="5.5703125" style="1103" bestFit="1" customWidth="1"/>
    <col min="3586" max="3586" width="9" style="1103" bestFit="1" customWidth="1"/>
    <col min="3587" max="3587" width="6.5703125" style="1103" customWidth="1"/>
    <col min="3588" max="3588" width="61.85546875" style="1103" customWidth="1"/>
    <col min="3589" max="3589" width="4" style="1103" bestFit="1" customWidth="1"/>
    <col min="3590" max="3590" width="10.5703125" style="1103" bestFit="1" customWidth="1"/>
    <col min="3591" max="3591" width="0" style="1103" hidden="1" customWidth="1"/>
    <col min="3592" max="3592" width="9.140625" style="1103" customWidth="1"/>
    <col min="3593" max="3840" width="9.140625" style="1103"/>
    <col min="3841" max="3841" width="5.5703125" style="1103" bestFit="1" customWidth="1"/>
    <col min="3842" max="3842" width="9" style="1103" bestFit="1" customWidth="1"/>
    <col min="3843" max="3843" width="6.5703125" style="1103" customWidth="1"/>
    <col min="3844" max="3844" width="61.85546875" style="1103" customWidth="1"/>
    <col min="3845" max="3845" width="4" style="1103" bestFit="1" customWidth="1"/>
    <col min="3846" max="3846" width="10.5703125" style="1103" bestFit="1" customWidth="1"/>
    <col min="3847" max="3847" width="0" style="1103" hidden="1" customWidth="1"/>
    <col min="3848" max="3848" width="9.140625" style="1103" customWidth="1"/>
    <col min="3849" max="4096" width="9.140625" style="1103"/>
    <col min="4097" max="4097" width="5.5703125" style="1103" bestFit="1" customWidth="1"/>
    <col min="4098" max="4098" width="9" style="1103" bestFit="1" customWidth="1"/>
    <col min="4099" max="4099" width="6.5703125" style="1103" customWidth="1"/>
    <col min="4100" max="4100" width="61.85546875" style="1103" customWidth="1"/>
    <col min="4101" max="4101" width="4" style="1103" bestFit="1" customWidth="1"/>
    <col min="4102" max="4102" width="10.5703125" style="1103" bestFit="1" customWidth="1"/>
    <col min="4103" max="4103" width="0" style="1103" hidden="1" customWidth="1"/>
    <col min="4104" max="4104" width="9.140625" style="1103" customWidth="1"/>
    <col min="4105" max="4352" width="9.140625" style="1103"/>
    <col min="4353" max="4353" width="5.5703125" style="1103" bestFit="1" customWidth="1"/>
    <col min="4354" max="4354" width="9" style="1103" bestFit="1" customWidth="1"/>
    <col min="4355" max="4355" width="6.5703125" style="1103" customWidth="1"/>
    <col min="4356" max="4356" width="61.85546875" style="1103" customWidth="1"/>
    <col min="4357" max="4357" width="4" style="1103" bestFit="1" customWidth="1"/>
    <col min="4358" max="4358" width="10.5703125" style="1103" bestFit="1" customWidth="1"/>
    <col min="4359" max="4359" width="0" style="1103" hidden="1" customWidth="1"/>
    <col min="4360" max="4360" width="9.140625" style="1103" customWidth="1"/>
    <col min="4361" max="4608" width="9.140625" style="1103"/>
    <col min="4609" max="4609" width="5.5703125" style="1103" bestFit="1" customWidth="1"/>
    <col min="4610" max="4610" width="9" style="1103" bestFit="1" customWidth="1"/>
    <col min="4611" max="4611" width="6.5703125" style="1103" customWidth="1"/>
    <col min="4612" max="4612" width="61.85546875" style="1103" customWidth="1"/>
    <col min="4613" max="4613" width="4" style="1103" bestFit="1" customWidth="1"/>
    <col min="4614" max="4614" width="10.5703125" style="1103" bestFit="1" customWidth="1"/>
    <col min="4615" max="4615" width="0" style="1103" hidden="1" customWidth="1"/>
    <col min="4616" max="4616" width="9.140625" style="1103" customWidth="1"/>
    <col min="4617" max="4864" width="9.140625" style="1103"/>
    <col min="4865" max="4865" width="5.5703125" style="1103" bestFit="1" customWidth="1"/>
    <col min="4866" max="4866" width="9" style="1103" bestFit="1" customWidth="1"/>
    <col min="4867" max="4867" width="6.5703125" style="1103" customWidth="1"/>
    <col min="4868" max="4868" width="61.85546875" style="1103" customWidth="1"/>
    <col min="4869" max="4869" width="4" style="1103" bestFit="1" customWidth="1"/>
    <col min="4870" max="4870" width="10.5703125" style="1103" bestFit="1" customWidth="1"/>
    <col min="4871" max="4871" width="0" style="1103" hidden="1" customWidth="1"/>
    <col min="4872" max="4872" width="9.140625" style="1103" customWidth="1"/>
    <col min="4873" max="5120" width="9.140625" style="1103"/>
    <col min="5121" max="5121" width="5.5703125" style="1103" bestFit="1" customWidth="1"/>
    <col min="5122" max="5122" width="9" style="1103" bestFit="1" customWidth="1"/>
    <col min="5123" max="5123" width="6.5703125" style="1103" customWidth="1"/>
    <col min="5124" max="5124" width="61.85546875" style="1103" customWidth="1"/>
    <col min="5125" max="5125" width="4" style="1103" bestFit="1" customWidth="1"/>
    <col min="5126" max="5126" width="10.5703125" style="1103" bestFit="1" customWidth="1"/>
    <col min="5127" max="5127" width="0" style="1103" hidden="1" customWidth="1"/>
    <col min="5128" max="5128" width="9.140625" style="1103" customWidth="1"/>
    <col min="5129" max="5376" width="9.140625" style="1103"/>
    <col min="5377" max="5377" width="5.5703125" style="1103" bestFit="1" customWidth="1"/>
    <col min="5378" max="5378" width="9" style="1103" bestFit="1" customWidth="1"/>
    <col min="5379" max="5379" width="6.5703125" style="1103" customWidth="1"/>
    <col min="5380" max="5380" width="61.85546875" style="1103" customWidth="1"/>
    <col min="5381" max="5381" width="4" style="1103" bestFit="1" customWidth="1"/>
    <col min="5382" max="5382" width="10.5703125" style="1103" bestFit="1" customWidth="1"/>
    <col min="5383" max="5383" width="0" style="1103" hidden="1" customWidth="1"/>
    <col min="5384" max="5384" width="9.140625" style="1103" customWidth="1"/>
    <col min="5385" max="5632" width="9.140625" style="1103"/>
    <col min="5633" max="5633" width="5.5703125" style="1103" bestFit="1" customWidth="1"/>
    <col min="5634" max="5634" width="9" style="1103" bestFit="1" customWidth="1"/>
    <col min="5635" max="5635" width="6.5703125" style="1103" customWidth="1"/>
    <col min="5636" max="5636" width="61.85546875" style="1103" customWidth="1"/>
    <col min="5637" max="5637" width="4" style="1103" bestFit="1" customWidth="1"/>
    <col min="5638" max="5638" width="10.5703125" style="1103" bestFit="1" customWidth="1"/>
    <col min="5639" max="5639" width="0" style="1103" hidden="1" customWidth="1"/>
    <col min="5640" max="5640" width="9.140625" style="1103" customWidth="1"/>
    <col min="5641" max="5888" width="9.140625" style="1103"/>
    <col min="5889" max="5889" width="5.5703125" style="1103" bestFit="1" customWidth="1"/>
    <col min="5890" max="5890" width="9" style="1103" bestFit="1" customWidth="1"/>
    <col min="5891" max="5891" width="6.5703125" style="1103" customWidth="1"/>
    <col min="5892" max="5892" width="61.85546875" style="1103" customWidth="1"/>
    <col min="5893" max="5893" width="4" style="1103" bestFit="1" customWidth="1"/>
    <col min="5894" max="5894" width="10.5703125" style="1103" bestFit="1" customWidth="1"/>
    <col min="5895" max="5895" width="0" style="1103" hidden="1" customWidth="1"/>
    <col min="5896" max="5896" width="9.140625" style="1103" customWidth="1"/>
    <col min="5897" max="6144" width="9.140625" style="1103"/>
    <col min="6145" max="6145" width="5.5703125" style="1103" bestFit="1" customWidth="1"/>
    <col min="6146" max="6146" width="9" style="1103" bestFit="1" customWidth="1"/>
    <col min="6147" max="6147" width="6.5703125" style="1103" customWidth="1"/>
    <col min="6148" max="6148" width="61.85546875" style="1103" customWidth="1"/>
    <col min="6149" max="6149" width="4" style="1103" bestFit="1" customWidth="1"/>
    <col min="6150" max="6150" width="10.5703125" style="1103" bestFit="1" customWidth="1"/>
    <col min="6151" max="6151" width="0" style="1103" hidden="1" customWidth="1"/>
    <col min="6152" max="6152" width="9.140625" style="1103" customWidth="1"/>
    <col min="6153" max="6400" width="9.140625" style="1103"/>
    <col min="6401" max="6401" width="5.5703125" style="1103" bestFit="1" customWidth="1"/>
    <col min="6402" max="6402" width="9" style="1103" bestFit="1" customWidth="1"/>
    <col min="6403" max="6403" width="6.5703125" style="1103" customWidth="1"/>
    <col min="6404" max="6404" width="61.85546875" style="1103" customWidth="1"/>
    <col min="6405" max="6405" width="4" style="1103" bestFit="1" customWidth="1"/>
    <col min="6406" max="6406" width="10.5703125" style="1103" bestFit="1" customWidth="1"/>
    <col min="6407" max="6407" width="0" style="1103" hidden="1" customWidth="1"/>
    <col min="6408" max="6408" width="9.140625" style="1103" customWidth="1"/>
    <col min="6409" max="6656" width="9.140625" style="1103"/>
    <col min="6657" max="6657" width="5.5703125" style="1103" bestFit="1" customWidth="1"/>
    <col min="6658" max="6658" width="9" style="1103" bestFit="1" customWidth="1"/>
    <col min="6659" max="6659" width="6.5703125" style="1103" customWidth="1"/>
    <col min="6660" max="6660" width="61.85546875" style="1103" customWidth="1"/>
    <col min="6661" max="6661" width="4" style="1103" bestFit="1" customWidth="1"/>
    <col min="6662" max="6662" width="10.5703125" style="1103" bestFit="1" customWidth="1"/>
    <col min="6663" max="6663" width="0" style="1103" hidden="1" customWidth="1"/>
    <col min="6664" max="6664" width="9.140625" style="1103" customWidth="1"/>
    <col min="6665" max="6912" width="9.140625" style="1103"/>
    <col min="6913" max="6913" width="5.5703125" style="1103" bestFit="1" customWidth="1"/>
    <col min="6914" max="6914" width="9" style="1103" bestFit="1" customWidth="1"/>
    <col min="6915" max="6915" width="6.5703125" style="1103" customWidth="1"/>
    <col min="6916" max="6916" width="61.85546875" style="1103" customWidth="1"/>
    <col min="6917" max="6917" width="4" style="1103" bestFit="1" customWidth="1"/>
    <col min="6918" max="6918" width="10.5703125" style="1103" bestFit="1" customWidth="1"/>
    <col min="6919" max="6919" width="0" style="1103" hidden="1" customWidth="1"/>
    <col min="6920" max="6920" width="9.140625" style="1103" customWidth="1"/>
    <col min="6921" max="7168" width="9.140625" style="1103"/>
    <col min="7169" max="7169" width="5.5703125" style="1103" bestFit="1" customWidth="1"/>
    <col min="7170" max="7170" width="9" style="1103" bestFit="1" customWidth="1"/>
    <col min="7171" max="7171" width="6.5703125" style="1103" customWidth="1"/>
    <col min="7172" max="7172" width="61.85546875" style="1103" customWidth="1"/>
    <col min="7173" max="7173" width="4" style="1103" bestFit="1" customWidth="1"/>
    <col min="7174" max="7174" width="10.5703125" style="1103" bestFit="1" customWidth="1"/>
    <col min="7175" max="7175" width="0" style="1103" hidden="1" customWidth="1"/>
    <col min="7176" max="7176" width="9.140625" style="1103" customWidth="1"/>
    <col min="7177" max="7424" width="9.140625" style="1103"/>
    <col min="7425" max="7425" width="5.5703125" style="1103" bestFit="1" customWidth="1"/>
    <col min="7426" max="7426" width="9" style="1103" bestFit="1" customWidth="1"/>
    <col min="7427" max="7427" width="6.5703125" style="1103" customWidth="1"/>
    <col min="7428" max="7428" width="61.85546875" style="1103" customWidth="1"/>
    <col min="7429" max="7429" width="4" style="1103" bestFit="1" customWidth="1"/>
    <col min="7430" max="7430" width="10.5703125" style="1103" bestFit="1" customWidth="1"/>
    <col min="7431" max="7431" width="0" style="1103" hidden="1" customWidth="1"/>
    <col min="7432" max="7432" width="9.140625" style="1103" customWidth="1"/>
    <col min="7433" max="7680" width="9.140625" style="1103"/>
    <col min="7681" max="7681" width="5.5703125" style="1103" bestFit="1" customWidth="1"/>
    <col min="7682" max="7682" width="9" style="1103" bestFit="1" customWidth="1"/>
    <col min="7683" max="7683" width="6.5703125" style="1103" customWidth="1"/>
    <col min="7684" max="7684" width="61.85546875" style="1103" customWidth="1"/>
    <col min="7685" max="7685" width="4" style="1103" bestFit="1" customWidth="1"/>
    <col min="7686" max="7686" width="10.5703125" style="1103" bestFit="1" customWidth="1"/>
    <col min="7687" max="7687" width="0" style="1103" hidden="1" customWidth="1"/>
    <col min="7688" max="7688" width="9.140625" style="1103" customWidth="1"/>
    <col min="7689" max="7936" width="9.140625" style="1103"/>
    <col min="7937" max="7937" width="5.5703125" style="1103" bestFit="1" customWidth="1"/>
    <col min="7938" max="7938" width="9" style="1103" bestFit="1" customWidth="1"/>
    <col min="7939" max="7939" width="6.5703125" style="1103" customWidth="1"/>
    <col min="7940" max="7940" width="61.85546875" style="1103" customWidth="1"/>
    <col min="7941" max="7941" width="4" style="1103" bestFit="1" customWidth="1"/>
    <col min="7942" max="7942" width="10.5703125" style="1103" bestFit="1" customWidth="1"/>
    <col min="7943" max="7943" width="0" style="1103" hidden="1" customWidth="1"/>
    <col min="7944" max="7944" width="9.140625" style="1103" customWidth="1"/>
    <col min="7945" max="8192" width="9.140625" style="1103"/>
    <col min="8193" max="8193" width="5.5703125" style="1103" bestFit="1" customWidth="1"/>
    <col min="8194" max="8194" width="9" style="1103" bestFit="1" customWidth="1"/>
    <col min="8195" max="8195" width="6.5703125" style="1103" customWidth="1"/>
    <col min="8196" max="8196" width="61.85546875" style="1103" customWidth="1"/>
    <col min="8197" max="8197" width="4" style="1103" bestFit="1" customWidth="1"/>
    <col min="8198" max="8198" width="10.5703125" style="1103" bestFit="1" customWidth="1"/>
    <col min="8199" max="8199" width="0" style="1103" hidden="1" customWidth="1"/>
    <col min="8200" max="8200" width="9.140625" style="1103" customWidth="1"/>
    <col min="8201" max="8448" width="9.140625" style="1103"/>
    <col min="8449" max="8449" width="5.5703125" style="1103" bestFit="1" customWidth="1"/>
    <col min="8450" max="8450" width="9" style="1103" bestFit="1" customWidth="1"/>
    <col min="8451" max="8451" width="6.5703125" style="1103" customWidth="1"/>
    <col min="8452" max="8452" width="61.85546875" style="1103" customWidth="1"/>
    <col min="8453" max="8453" width="4" style="1103" bestFit="1" customWidth="1"/>
    <col min="8454" max="8454" width="10.5703125" style="1103" bestFit="1" customWidth="1"/>
    <col min="8455" max="8455" width="0" style="1103" hidden="1" customWidth="1"/>
    <col min="8456" max="8456" width="9.140625" style="1103" customWidth="1"/>
    <col min="8457" max="8704" width="9.140625" style="1103"/>
    <col min="8705" max="8705" width="5.5703125" style="1103" bestFit="1" customWidth="1"/>
    <col min="8706" max="8706" width="9" style="1103" bestFit="1" customWidth="1"/>
    <col min="8707" max="8707" width="6.5703125" style="1103" customWidth="1"/>
    <col min="8708" max="8708" width="61.85546875" style="1103" customWidth="1"/>
    <col min="8709" max="8709" width="4" style="1103" bestFit="1" customWidth="1"/>
    <col min="8710" max="8710" width="10.5703125" style="1103" bestFit="1" customWidth="1"/>
    <col min="8711" max="8711" width="0" style="1103" hidden="1" customWidth="1"/>
    <col min="8712" max="8712" width="9.140625" style="1103" customWidth="1"/>
    <col min="8713" max="8960" width="9.140625" style="1103"/>
    <col min="8961" max="8961" width="5.5703125" style="1103" bestFit="1" customWidth="1"/>
    <col min="8962" max="8962" width="9" style="1103" bestFit="1" customWidth="1"/>
    <col min="8963" max="8963" width="6.5703125" style="1103" customWidth="1"/>
    <col min="8964" max="8964" width="61.85546875" style="1103" customWidth="1"/>
    <col min="8965" max="8965" width="4" style="1103" bestFit="1" customWidth="1"/>
    <col min="8966" max="8966" width="10.5703125" style="1103" bestFit="1" customWidth="1"/>
    <col min="8967" max="8967" width="0" style="1103" hidden="1" customWidth="1"/>
    <col min="8968" max="8968" width="9.140625" style="1103" customWidth="1"/>
    <col min="8969" max="9216" width="9.140625" style="1103"/>
    <col min="9217" max="9217" width="5.5703125" style="1103" bestFit="1" customWidth="1"/>
    <col min="9218" max="9218" width="9" style="1103" bestFit="1" customWidth="1"/>
    <col min="9219" max="9219" width="6.5703125" style="1103" customWidth="1"/>
    <col min="9220" max="9220" width="61.85546875" style="1103" customWidth="1"/>
    <col min="9221" max="9221" width="4" style="1103" bestFit="1" customWidth="1"/>
    <col min="9222" max="9222" width="10.5703125" style="1103" bestFit="1" customWidth="1"/>
    <col min="9223" max="9223" width="0" style="1103" hidden="1" customWidth="1"/>
    <col min="9224" max="9224" width="9.140625" style="1103" customWidth="1"/>
    <col min="9225" max="9472" width="9.140625" style="1103"/>
    <col min="9473" max="9473" width="5.5703125" style="1103" bestFit="1" customWidth="1"/>
    <col min="9474" max="9474" width="9" style="1103" bestFit="1" customWidth="1"/>
    <col min="9475" max="9475" width="6.5703125" style="1103" customWidth="1"/>
    <col min="9476" max="9476" width="61.85546875" style="1103" customWidth="1"/>
    <col min="9477" max="9477" width="4" style="1103" bestFit="1" customWidth="1"/>
    <col min="9478" max="9478" width="10.5703125" style="1103" bestFit="1" customWidth="1"/>
    <col min="9479" max="9479" width="0" style="1103" hidden="1" customWidth="1"/>
    <col min="9480" max="9480" width="9.140625" style="1103" customWidth="1"/>
    <col min="9481" max="9728" width="9.140625" style="1103"/>
    <col min="9729" max="9729" width="5.5703125" style="1103" bestFit="1" customWidth="1"/>
    <col min="9730" max="9730" width="9" style="1103" bestFit="1" customWidth="1"/>
    <col min="9731" max="9731" width="6.5703125" style="1103" customWidth="1"/>
    <col min="9732" max="9732" width="61.85546875" style="1103" customWidth="1"/>
    <col min="9733" max="9733" width="4" style="1103" bestFit="1" customWidth="1"/>
    <col min="9734" max="9734" width="10.5703125" style="1103" bestFit="1" customWidth="1"/>
    <col min="9735" max="9735" width="0" style="1103" hidden="1" customWidth="1"/>
    <col min="9736" max="9736" width="9.140625" style="1103" customWidth="1"/>
    <col min="9737" max="9984" width="9.140625" style="1103"/>
    <col min="9985" max="9985" width="5.5703125" style="1103" bestFit="1" customWidth="1"/>
    <col min="9986" max="9986" width="9" style="1103" bestFit="1" customWidth="1"/>
    <col min="9987" max="9987" width="6.5703125" style="1103" customWidth="1"/>
    <col min="9988" max="9988" width="61.85546875" style="1103" customWidth="1"/>
    <col min="9989" max="9989" width="4" style="1103" bestFit="1" customWidth="1"/>
    <col min="9990" max="9990" width="10.5703125" style="1103" bestFit="1" customWidth="1"/>
    <col min="9991" max="9991" width="0" style="1103" hidden="1" customWidth="1"/>
    <col min="9992" max="9992" width="9.140625" style="1103" customWidth="1"/>
    <col min="9993" max="10240" width="9.140625" style="1103"/>
    <col min="10241" max="10241" width="5.5703125" style="1103" bestFit="1" customWidth="1"/>
    <col min="10242" max="10242" width="9" style="1103" bestFit="1" customWidth="1"/>
    <col min="10243" max="10243" width="6.5703125" style="1103" customWidth="1"/>
    <col min="10244" max="10244" width="61.85546875" style="1103" customWidth="1"/>
    <col min="10245" max="10245" width="4" style="1103" bestFit="1" customWidth="1"/>
    <col min="10246" max="10246" width="10.5703125" style="1103" bestFit="1" customWidth="1"/>
    <col min="10247" max="10247" width="0" style="1103" hidden="1" customWidth="1"/>
    <col min="10248" max="10248" width="9.140625" style="1103" customWidth="1"/>
    <col min="10249" max="10496" width="9.140625" style="1103"/>
    <col min="10497" max="10497" width="5.5703125" style="1103" bestFit="1" customWidth="1"/>
    <col min="10498" max="10498" width="9" style="1103" bestFit="1" customWidth="1"/>
    <col min="10499" max="10499" width="6.5703125" style="1103" customWidth="1"/>
    <col min="10500" max="10500" width="61.85546875" style="1103" customWidth="1"/>
    <col min="10501" max="10501" width="4" style="1103" bestFit="1" customWidth="1"/>
    <col min="10502" max="10502" width="10.5703125" style="1103" bestFit="1" customWidth="1"/>
    <col min="10503" max="10503" width="0" style="1103" hidden="1" customWidth="1"/>
    <col min="10504" max="10504" width="9.140625" style="1103" customWidth="1"/>
    <col min="10505" max="10752" width="9.140625" style="1103"/>
    <col min="10753" max="10753" width="5.5703125" style="1103" bestFit="1" customWidth="1"/>
    <col min="10754" max="10754" width="9" style="1103" bestFit="1" customWidth="1"/>
    <col min="10755" max="10755" width="6.5703125" style="1103" customWidth="1"/>
    <col min="10756" max="10756" width="61.85546875" style="1103" customWidth="1"/>
    <col min="10757" max="10757" width="4" style="1103" bestFit="1" customWidth="1"/>
    <col min="10758" max="10758" width="10.5703125" style="1103" bestFit="1" customWidth="1"/>
    <col min="10759" max="10759" width="0" style="1103" hidden="1" customWidth="1"/>
    <col min="10760" max="10760" width="9.140625" style="1103" customWidth="1"/>
    <col min="10761" max="11008" width="9.140625" style="1103"/>
    <col min="11009" max="11009" width="5.5703125" style="1103" bestFit="1" customWidth="1"/>
    <col min="11010" max="11010" width="9" style="1103" bestFit="1" customWidth="1"/>
    <col min="11011" max="11011" width="6.5703125" style="1103" customWidth="1"/>
    <col min="11012" max="11012" width="61.85546875" style="1103" customWidth="1"/>
    <col min="11013" max="11013" width="4" style="1103" bestFit="1" customWidth="1"/>
    <col min="11014" max="11014" width="10.5703125" style="1103" bestFit="1" customWidth="1"/>
    <col min="11015" max="11015" width="0" style="1103" hidden="1" customWidth="1"/>
    <col min="11016" max="11016" width="9.140625" style="1103" customWidth="1"/>
    <col min="11017" max="11264" width="9.140625" style="1103"/>
    <col min="11265" max="11265" width="5.5703125" style="1103" bestFit="1" customWidth="1"/>
    <col min="11266" max="11266" width="9" style="1103" bestFit="1" customWidth="1"/>
    <col min="11267" max="11267" width="6.5703125" style="1103" customWidth="1"/>
    <col min="11268" max="11268" width="61.85546875" style="1103" customWidth="1"/>
    <col min="11269" max="11269" width="4" style="1103" bestFit="1" customWidth="1"/>
    <col min="11270" max="11270" width="10.5703125" style="1103" bestFit="1" customWidth="1"/>
    <col min="11271" max="11271" width="0" style="1103" hidden="1" customWidth="1"/>
    <col min="11272" max="11272" width="9.140625" style="1103" customWidth="1"/>
    <col min="11273" max="11520" width="9.140625" style="1103"/>
    <col min="11521" max="11521" width="5.5703125" style="1103" bestFit="1" customWidth="1"/>
    <col min="11522" max="11522" width="9" style="1103" bestFit="1" customWidth="1"/>
    <col min="11523" max="11523" width="6.5703125" style="1103" customWidth="1"/>
    <col min="11524" max="11524" width="61.85546875" style="1103" customWidth="1"/>
    <col min="11525" max="11525" width="4" style="1103" bestFit="1" customWidth="1"/>
    <col min="11526" max="11526" width="10.5703125" style="1103" bestFit="1" customWidth="1"/>
    <col min="11527" max="11527" width="0" style="1103" hidden="1" customWidth="1"/>
    <col min="11528" max="11528" width="9.140625" style="1103" customWidth="1"/>
    <col min="11529" max="11776" width="9.140625" style="1103"/>
    <col min="11777" max="11777" width="5.5703125" style="1103" bestFit="1" customWidth="1"/>
    <col min="11778" max="11778" width="9" style="1103" bestFit="1" customWidth="1"/>
    <col min="11779" max="11779" width="6.5703125" style="1103" customWidth="1"/>
    <col min="11780" max="11780" width="61.85546875" style="1103" customWidth="1"/>
    <col min="11781" max="11781" width="4" style="1103" bestFit="1" customWidth="1"/>
    <col min="11782" max="11782" width="10.5703125" style="1103" bestFit="1" customWidth="1"/>
    <col min="11783" max="11783" width="0" style="1103" hidden="1" customWidth="1"/>
    <col min="11784" max="11784" width="9.140625" style="1103" customWidth="1"/>
    <col min="11785" max="12032" width="9.140625" style="1103"/>
    <col min="12033" max="12033" width="5.5703125" style="1103" bestFit="1" customWidth="1"/>
    <col min="12034" max="12034" width="9" style="1103" bestFit="1" customWidth="1"/>
    <col min="12035" max="12035" width="6.5703125" style="1103" customWidth="1"/>
    <col min="12036" max="12036" width="61.85546875" style="1103" customWidth="1"/>
    <col min="12037" max="12037" width="4" style="1103" bestFit="1" customWidth="1"/>
    <col min="12038" max="12038" width="10.5703125" style="1103" bestFit="1" customWidth="1"/>
    <col min="12039" max="12039" width="0" style="1103" hidden="1" customWidth="1"/>
    <col min="12040" max="12040" width="9.140625" style="1103" customWidth="1"/>
    <col min="12041" max="12288" width="9.140625" style="1103"/>
    <col min="12289" max="12289" width="5.5703125" style="1103" bestFit="1" customWidth="1"/>
    <col min="12290" max="12290" width="9" style="1103" bestFit="1" customWidth="1"/>
    <col min="12291" max="12291" width="6.5703125" style="1103" customWidth="1"/>
    <col min="12292" max="12292" width="61.85546875" style="1103" customWidth="1"/>
    <col min="12293" max="12293" width="4" style="1103" bestFit="1" customWidth="1"/>
    <col min="12294" max="12294" width="10.5703125" style="1103" bestFit="1" customWidth="1"/>
    <col min="12295" max="12295" width="0" style="1103" hidden="1" customWidth="1"/>
    <col min="12296" max="12296" width="9.140625" style="1103" customWidth="1"/>
    <col min="12297" max="12544" width="9.140625" style="1103"/>
    <col min="12545" max="12545" width="5.5703125" style="1103" bestFit="1" customWidth="1"/>
    <col min="12546" max="12546" width="9" style="1103" bestFit="1" customWidth="1"/>
    <col min="12547" max="12547" width="6.5703125" style="1103" customWidth="1"/>
    <col min="12548" max="12548" width="61.85546875" style="1103" customWidth="1"/>
    <col min="12549" max="12549" width="4" style="1103" bestFit="1" customWidth="1"/>
    <col min="12550" max="12550" width="10.5703125" style="1103" bestFit="1" customWidth="1"/>
    <col min="12551" max="12551" width="0" style="1103" hidden="1" customWidth="1"/>
    <col min="12552" max="12552" width="9.140625" style="1103" customWidth="1"/>
    <col min="12553" max="12800" width="9.140625" style="1103"/>
    <col min="12801" max="12801" width="5.5703125" style="1103" bestFit="1" customWidth="1"/>
    <col min="12802" max="12802" width="9" style="1103" bestFit="1" customWidth="1"/>
    <col min="12803" max="12803" width="6.5703125" style="1103" customWidth="1"/>
    <col min="12804" max="12804" width="61.85546875" style="1103" customWidth="1"/>
    <col min="12805" max="12805" width="4" style="1103" bestFit="1" customWidth="1"/>
    <col min="12806" max="12806" width="10.5703125" style="1103" bestFit="1" customWidth="1"/>
    <col min="12807" max="12807" width="0" style="1103" hidden="1" customWidth="1"/>
    <col min="12808" max="12808" width="9.140625" style="1103" customWidth="1"/>
    <col min="12809" max="13056" width="9.140625" style="1103"/>
    <col min="13057" max="13057" width="5.5703125" style="1103" bestFit="1" customWidth="1"/>
    <col min="13058" max="13058" width="9" style="1103" bestFit="1" customWidth="1"/>
    <col min="13059" max="13059" width="6.5703125" style="1103" customWidth="1"/>
    <col min="13060" max="13060" width="61.85546875" style="1103" customWidth="1"/>
    <col min="13061" max="13061" width="4" style="1103" bestFit="1" customWidth="1"/>
    <col min="13062" max="13062" width="10.5703125" style="1103" bestFit="1" customWidth="1"/>
    <col min="13063" max="13063" width="0" style="1103" hidden="1" customWidth="1"/>
    <col min="13064" max="13064" width="9.140625" style="1103" customWidth="1"/>
    <col min="13065" max="13312" width="9.140625" style="1103"/>
    <col min="13313" max="13313" width="5.5703125" style="1103" bestFit="1" customWidth="1"/>
    <col min="13314" max="13314" width="9" style="1103" bestFit="1" customWidth="1"/>
    <col min="13315" max="13315" width="6.5703125" style="1103" customWidth="1"/>
    <col min="13316" max="13316" width="61.85546875" style="1103" customWidth="1"/>
    <col min="13317" max="13317" width="4" style="1103" bestFit="1" customWidth="1"/>
    <col min="13318" max="13318" width="10.5703125" style="1103" bestFit="1" customWidth="1"/>
    <col min="13319" max="13319" width="0" style="1103" hidden="1" customWidth="1"/>
    <col min="13320" max="13320" width="9.140625" style="1103" customWidth="1"/>
    <col min="13321" max="13568" width="9.140625" style="1103"/>
    <col min="13569" max="13569" width="5.5703125" style="1103" bestFit="1" customWidth="1"/>
    <col min="13570" max="13570" width="9" style="1103" bestFit="1" customWidth="1"/>
    <col min="13571" max="13571" width="6.5703125" style="1103" customWidth="1"/>
    <col min="13572" max="13572" width="61.85546875" style="1103" customWidth="1"/>
    <col min="13573" max="13573" width="4" style="1103" bestFit="1" customWidth="1"/>
    <col min="13574" max="13574" width="10.5703125" style="1103" bestFit="1" customWidth="1"/>
    <col min="13575" max="13575" width="0" style="1103" hidden="1" customWidth="1"/>
    <col min="13576" max="13576" width="9.140625" style="1103" customWidth="1"/>
    <col min="13577" max="13824" width="9.140625" style="1103"/>
    <col min="13825" max="13825" width="5.5703125" style="1103" bestFit="1" customWidth="1"/>
    <col min="13826" max="13826" width="9" style="1103" bestFit="1" customWidth="1"/>
    <col min="13827" max="13827" width="6.5703125" style="1103" customWidth="1"/>
    <col min="13828" max="13828" width="61.85546875" style="1103" customWidth="1"/>
    <col min="13829" max="13829" width="4" style="1103" bestFit="1" customWidth="1"/>
    <col min="13830" max="13830" width="10.5703125" style="1103" bestFit="1" customWidth="1"/>
    <col min="13831" max="13831" width="0" style="1103" hidden="1" customWidth="1"/>
    <col min="13832" max="13832" width="9.140625" style="1103" customWidth="1"/>
    <col min="13833" max="14080" width="9.140625" style="1103"/>
    <col min="14081" max="14081" width="5.5703125" style="1103" bestFit="1" customWidth="1"/>
    <col min="14082" max="14082" width="9" style="1103" bestFit="1" customWidth="1"/>
    <col min="14083" max="14083" width="6.5703125" style="1103" customWidth="1"/>
    <col min="14084" max="14084" width="61.85546875" style="1103" customWidth="1"/>
    <col min="14085" max="14085" width="4" style="1103" bestFit="1" customWidth="1"/>
    <col min="14086" max="14086" width="10.5703125" style="1103" bestFit="1" customWidth="1"/>
    <col min="14087" max="14087" width="0" style="1103" hidden="1" customWidth="1"/>
    <col min="14088" max="14088" width="9.140625" style="1103" customWidth="1"/>
    <col min="14089" max="14336" width="9.140625" style="1103"/>
    <col min="14337" max="14337" width="5.5703125" style="1103" bestFit="1" customWidth="1"/>
    <col min="14338" max="14338" width="9" style="1103" bestFit="1" customWidth="1"/>
    <col min="14339" max="14339" width="6.5703125" style="1103" customWidth="1"/>
    <col min="14340" max="14340" width="61.85546875" style="1103" customWidth="1"/>
    <col min="14341" max="14341" width="4" style="1103" bestFit="1" customWidth="1"/>
    <col min="14342" max="14342" width="10.5703125" style="1103" bestFit="1" customWidth="1"/>
    <col min="14343" max="14343" width="0" style="1103" hidden="1" customWidth="1"/>
    <col min="14344" max="14344" width="9.140625" style="1103" customWidth="1"/>
    <col min="14345" max="14592" width="9.140625" style="1103"/>
    <col min="14593" max="14593" width="5.5703125" style="1103" bestFit="1" customWidth="1"/>
    <col min="14594" max="14594" width="9" style="1103" bestFit="1" customWidth="1"/>
    <col min="14595" max="14595" width="6.5703125" style="1103" customWidth="1"/>
    <col min="14596" max="14596" width="61.85546875" style="1103" customWidth="1"/>
    <col min="14597" max="14597" width="4" style="1103" bestFit="1" customWidth="1"/>
    <col min="14598" max="14598" width="10.5703125" style="1103" bestFit="1" customWidth="1"/>
    <col min="14599" max="14599" width="0" style="1103" hidden="1" customWidth="1"/>
    <col min="14600" max="14600" width="9.140625" style="1103" customWidth="1"/>
    <col min="14601" max="14848" width="9.140625" style="1103"/>
    <col min="14849" max="14849" width="5.5703125" style="1103" bestFit="1" customWidth="1"/>
    <col min="14850" max="14850" width="9" style="1103" bestFit="1" customWidth="1"/>
    <col min="14851" max="14851" width="6.5703125" style="1103" customWidth="1"/>
    <col min="14852" max="14852" width="61.85546875" style="1103" customWidth="1"/>
    <col min="14853" max="14853" width="4" style="1103" bestFit="1" customWidth="1"/>
    <col min="14854" max="14854" width="10.5703125" style="1103" bestFit="1" customWidth="1"/>
    <col min="14855" max="14855" width="0" style="1103" hidden="1" customWidth="1"/>
    <col min="14856" max="14856" width="9.140625" style="1103" customWidth="1"/>
    <col min="14857" max="15104" width="9.140625" style="1103"/>
    <col min="15105" max="15105" width="5.5703125" style="1103" bestFit="1" customWidth="1"/>
    <col min="15106" max="15106" width="9" style="1103" bestFit="1" customWidth="1"/>
    <col min="15107" max="15107" width="6.5703125" style="1103" customWidth="1"/>
    <col min="15108" max="15108" width="61.85546875" style="1103" customWidth="1"/>
    <col min="15109" max="15109" width="4" style="1103" bestFit="1" customWidth="1"/>
    <col min="15110" max="15110" width="10.5703125" style="1103" bestFit="1" customWidth="1"/>
    <col min="15111" max="15111" width="0" style="1103" hidden="1" customWidth="1"/>
    <col min="15112" max="15112" width="9.140625" style="1103" customWidth="1"/>
    <col min="15113" max="15360" width="9.140625" style="1103"/>
    <col min="15361" max="15361" width="5.5703125" style="1103" bestFit="1" customWidth="1"/>
    <col min="15362" max="15362" width="9" style="1103" bestFit="1" customWidth="1"/>
    <col min="15363" max="15363" width="6.5703125" style="1103" customWidth="1"/>
    <col min="15364" max="15364" width="61.85546875" style="1103" customWidth="1"/>
    <col min="15365" max="15365" width="4" style="1103" bestFit="1" customWidth="1"/>
    <col min="15366" max="15366" width="10.5703125" style="1103" bestFit="1" customWidth="1"/>
    <col min="15367" max="15367" width="0" style="1103" hidden="1" customWidth="1"/>
    <col min="15368" max="15368" width="9.140625" style="1103" customWidth="1"/>
    <col min="15369" max="15616" width="9.140625" style="1103"/>
    <col min="15617" max="15617" width="5.5703125" style="1103" bestFit="1" customWidth="1"/>
    <col min="15618" max="15618" width="9" style="1103" bestFit="1" customWidth="1"/>
    <col min="15619" max="15619" width="6.5703125" style="1103" customWidth="1"/>
    <col min="15620" max="15620" width="61.85546875" style="1103" customWidth="1"/>
    <col min="15621" max="15621" width="4" style="1103" bestFit="1" customWidth="1"/>
    <col min="15622" max="15622" width="10.5703125" style="1103" bestFit="1" customWidth="1"/>
    <col min="15623" max="15623" width="0" style="1103" hidden="1" customWidth="1"/>
    <col min="15624" max="15624" width="9.140625" style="1103" customWidth="1"/>
    <col min="15625" max="15872" width="9.140625" style="1103"/>
    <col min="15873" max="15873" width="5.5703125" style="1103" bestFit="1" customWidth="1"/>
    <col min="15874" max="15874" width="9" style="1103" bestFit="1" customWidth="1"/>
    <col min="15875" max="15875" width="6.5703125" style="1103" customWidth="1"/>
    <col min="15876" max="15876" width="61.85546875" style="1103" customWidth="1"/>
    <col min="15877" max="15877" width="4" style="1103" bestFit="1" customWidth="1"/>
    <col min="15878" max="15878" width="10.5703125" style="1103" bestFit="1" customWidth="1"/>
    <col min="15879" max="15879" width="0" style="1103" hidden="1" customWidth="1"/>
    <col min="15880" max="15880" width="9.140625" style="1103" customWidth="1"/>
    <col min="15881" max="16128" width="9.140625" style="1103"/>
    <col min="16129" max="16129" width="5.5703125" style="1103" bestFit="1" customWidth="1"/>
    <col min="16130" max="16130" width="9" style="1103" bestFit="1" customWidth="1"/>
    <col min="16131" max="16131" width="6.5703125" style="1103" customWidth="1"/>
    <col min="16132" max="16132" width="61.85546875" style="1103" customWidth="1"/>
    <col min="16133" max="16133" width="4" style="1103" bestFit="1" customWidth="1"/>
    <col min="16134" max="16134" width="10.5703125" style="1103" bestFit="1" customWidth="1"/>
    <col min="16135" max="16135" width="0" style="1103" hidden="1" customWidth="1"/>
    <col min="16136" max="16136" width="9.140625" style="1103" customWidth="1"/>
    <col min="16137" max="16384" width="9.140625" style="1103"/>
  </cols>
  <sheetData>
    <row r="1" spans="1:8" ht="15" x14ac:dyDescent="0.25">
      <c r="D1" s="1098" t="s">
        <v>2642</v>
      </c>
      <c r="E1" s="1099">
        <v>1</v>
      </c>
    </row>
    <row r="4" spans="1:8" s="1109" customFormat="1" ht="14.25" x14ac:dyDescent="0.2">
      <c r="A4" s="1104"/>
      <c r="B4" s="1104"/>
      <c r="C4" s="1104"/>
      <c r="D4" s="1105" t="s">
        <v>2643</v>
      </c>
      <c r="E4" s="1104"/>
      <c r="F4" s="1106"/>
      <c r="G4" s="1107"/>
      <c r="H4" s="1108"/>
    </row>
    <row r="5" spans="1:8" s="1109" customFormat="1" ht="14.25" x14ac:dyDescent="0.2">
      <c r="A5" s="1104"/>
      <c r="B5" s="1104"/>
      <c r="C5" s="1104"/>
      <c r="D5" s="1105" t="s">
        <v>2644</v>
      </c>
      <c r="E5" s="1104"/>
      <c r="F5" s="1106"/>
      <c r="G5" s="1107"/>
      <c r="H5" s="1108"/>
    </row>
    <row r="6" spans="1:8" s="1109" customFormat="1" ht="14.25" x14ac:dyDescent="0.2">
      <c r="A6" s="1104"/>
      <c r="B6" s="1104"/>
      <c r="C6" s="1104"/>
      <c r="D6" s="1104"/>
      <c r="E6" s="1104"/>
      <c r="F6" s="1106"/>
      <c r="G6" s="1107"/>
      <c r="H6" s="1108"/>
    </row>
    <row r="7" spans="1:8" s="1109" customFormat="1" ht="14.25" x14ac:dyDescent="0.2">
      <c r="A7" s="1104"/>
      <c r="B7" s="1104"/>
      <c r="C7" s="1104"/>
      <c r="D7" s="1104"/>
      <c r="E7" s="1104"/>
      <c r="F7" s="1106"/>
      <c r="G7" s="1107"/>
      <c r="H7" s="1108"/>
    </row>
    <row r="8" spans="1:8" s="1109" customFormat="1" ht="14.25" x14ac:dyDescent="0.2">
      <c r="A8" s="1104"/>
      <c r="B8" s="1104"/>
      <c r="C8" s="1104"/>
      <c r="D8" s="1104"/>
      <c r="E8" s="1104"/>
      <c r="F8" s="1106"/>
      <c r="G8" s="1107"/>
      <c r="H8" s="1108"/>
    </row>
    <row r="9" spans="1:8" s="1109" customFormat="1" ht="14.25" x14ac:dyDescent="0.2">
      <c r="A9" s="1104"/>
      <c r="B9" s="1104"/>
      <c r="C9" s="1104"/>
      <c r="D9" s="1105" t="s">
        <v>2645</v>
      </c>
      <c r="E9" s="1104"/>
      <c r="F9" s="1106"/>
      <c r="G9" s="1107"/>
      <c r="H9" s="1108"/>
    </row>
    <row r="10" spans="1:8" s="1109" customFormat="1" ht="14.25" x14ac:dyDescent="0.2">
      <c r="A10" s="1104"/>
      <c r="B10" s="1104"/>
      <c r="C10" s="1104"/>
      <c r="D10" s="1110"/>
      <c r="E10" s="1104"/>
      <c r="F10" s="1106"/>
      <c r="G10" s="1107"/>
      <c r="H10" s="1108"/>
    </row>
    <row r="11" spans="1:8" s="1109" customFormat="1" ht="14.25" x14ac:dyDescent="0.2">
      <c r="A11" s="1104"/>
      <c r="B11" s="1104"/>
      <c r="C11" s="1104"/>
      <c r="D11" s="1105" t="s">
        <v>2646</v>
      </c>
      <c r="E11" s="1104"/>
      <c r="F11" s="1106"/>
      <c r="G11" s="1107"/>
      <c r="H11" s="1108"/>
    </row>
    <row r="12" spans="1:8" s="1109" customFormat="1" ht="15" x14ac:dyDescent="0.25">
      <c r="A12" s="1104"/>
      <c r="B12" s="1104"/>
      <c r="C12" s="1104"/>
      <c r="D12" s="1111" t="s">
        <v>2647</v>
      </c>
      <c r="E12" s="1104"/>
      <c r="F12" s="1106"/>
      <c r="G12" s="1107"/>
      <c r="H12" s="1108"/>
    </row>
    <row r="13" spans="1:8" s="1109" customFormat="1" ht="14.25" x14ac:dyDescent="0.2">
      <c r="A13" s="1104"/>
      <c r="B13" s="1104"/>
      <c r="C13" s="1104"/>
      <c r="D13" s="1104"/>
      <c r="E13" s="1104"/>
      <c r="F13" s="1106"/>
      <c r="G13" s="1107"/>
      <c r="H13" s="1108"/>
    </row>
    <row r="14" spans="1:8" s="1109" customFormat="1" ht="14.25" x14ac:dyDescent="0.2">
      <c r="A14" s="1104"/>
      <c r="B14" s="1104"/>
      <c r="C14" s="1104"/>
      <c r="D14" s="1104"/>
      <c r="E14" s="1104"/>
      <c r="F14" s="1106"/>
      <c r="G14" s="1107"/>
      <c r="H14" s="1108"/>
    </row>
    <row r="15" spans="1:8" s="1109" customFormat="1" ht="14.25" x14ac:dyDescent="0.2">
      <c r="A15" s="1104"/>
      <c r="B15" s="1104"/>
      <c r="C15" s="1104"/>
      <c r="D15" s="1104"/>
      <c r="E15" s="1104"/>
      <c r="F15" s="1106"/>
      <c r="G15" s="1107"/>
      <c r="H15" s="1108"/>
    </row>
    <row r="16" spans="1:8" s="1109" customFormat="1" ht="14.25" x14ac:dyDescent="0.2">
      <c r="A16" s="1104"/>
      <c r="B16" s="1104"/>
      <c r="C16" s="1104"/>
      <c r="D16" s="1104"/>
      <c r="E16" s="1104"/>
      <c r="F16" s="1106"/>
      <c r="G16" s="1107"/>
      <c r="H16" s="1108"/>
    </row>
    <row r="17" spans="1:8" s="1109" customFormat="1" ht="14.25" x14ac:dyDescent="0.2">
      <c r="A17" s="1104"/>
      <c r="B17" s="1104"/>
      <c r="C17" s="1104"/>
      <c r="D17" s="1104"/>
      <c r="E17" s="1104"/>
      <c r="F17" s="1106"/>
      <c r="G17" s="1107"/>
      <c r="H17" s="1108"/>
    </row>
    <row r="18" spans="1:8" s="1109" customFormat="1" ht="14.25" x14ac:dyDescent="0.2">
      <c r="A18" s="1104"/>
      <c r="B18" s="1104"/>
      <c r="C18" s="1104"/>
      <c r="D18" s="1105" t="s">
        <v>2648</v>
      </c>
      <c r="E18" s="1104"/>
      <c r="F18" s="1106"/>
      <c r="G18" s="1107"/>
      <c r="H18" s="1108"/>
    </row>
    <row r="19" spans="1:8" s="1109" customFormat="1" ht="14.25" x14ac:dyDescent="0.2">
      <c r="A19" s="1104"/>
      <c r="B19" s="1104"/>
      <c r="C19" s="1104"/>
      <c r="D19" s="1105" t="s">
        <v>35</v>
      </c>
      <c r="E19" s="1104"/>
      <c r="F19" s="1106"/>
      <c r="G19" s="1107"/>
      <c r="H19" s="1108"/>
    </row>
    <row r="20" spans="1:8" s="1109" customFormat="1" ht="14.25" x14ac:dyDescent="0.2">
      <c r="A20" s="1104"/>
      <c r="B20" s="1104"/>
      <c r="C20" s="1104"/>
      <c r="D20" s="1104"/>
      <c r="E20" s="1104"/>
      <c r="F20" s="1106"/>
      <c r="G20" s="1107"/>
      <c r="H20" s="1108"/>
    </row>
    <row r="21" spans="1:8" s="1109" customFormat="1" ht="15" x14ac:dyDescent="0.25">
      <c r="A21" s="1104"/>
      <c r="B21" s="1112"/>
      <c r="C21" s="1112"/>
      <c r="D21" s="1113" t="s">
        <v>2649</v>
      </c>
      <c r="E21" s="1113"/>
      <c r="F21" s="1106"/>
      <c r="G21" s="1107"/>
      <c r="H21" s="1108"/>
    </row>
    <row r="22" spans="1:8" s="1109" customFormat="1" ht="14.25" x14ac:dyDescent="0.2">
      <c r="A22" s="1104"/>
      <c r="B22" s="1104"/>
      <c r="C22" s="1104"/>
      <c r="D22" s="1104"/>
      <c r="E22" s="1104"/>
      <c r="F22" s="1106"/>
      <c r="G22" s="1107"/>
      <c r="H22" s="1108"/>
    </row>
    <row r="23" spans="1:8" s="1109" customFormat="1" ht="14.25" x14ac:dyDescent="0.2">
      <c r="A23" s="1104"/>
      <c r="B23" s="1104"/>
      <c r="C23" s="1104"/>
      <c r="D23" s="1104"/>
      <c r="E23" s="1104"/>
      <c r="F23" s="1106"/>
      <c r="G23" s="1107"/>
      <c r="H23" s="1108"/>
    </row>
    <row r="24" spans="1:8" s="1109" customFormat="1" ht="14.25" x14ac:dyDescent="0.2">
      <c r="A24" s="1104"/>
      <c r="B24" s="1104"/>
      <c r="C24" s="1104"/>
      <c r="D24" s="1104"/>
      <c r="E24" s="1104"/>
      <c r="F24" s="1106"/>
      <c r="G24" s="1107"/>
      <c r="H24" s="1108"/>
    </row>
    <row r="25" spans="1:8" s="1109" customFormat="1" ht="14.25" x14ac:dyDescent="0.2">
      <c r="A25" s="1104"/>
      <c r="B25" s="1104"/>
      <c r="C25" s="1104"/>
      <c r="D25" s="1104"/>
      <c r="E25" s="1104"/>
      <c r="F25" s="1106"/>
      <c r="G25" s="1107"/>
      <c r="H25" s="1108"/>
    </row>
    <row r="26" spans="1:8" s="1109" customFormat="1" ht="14.25" x14ac:dyDescent="0.2">
      <c r="A26" s="1104"/>
      <c r="B26" s="1104"/>
      <c r="C26" s="1104"/>
      <c r="D26" s="1104"/>
      <c r="E26" s="1104"/>
      <c r="F26" s="1106"/>
      <c r="G26" s="1107"/>
      <c r="H26" s="1108"/>
    </row>
    <row r="27" spans="1:8" s="1109" customFormat="1" ht="14.25" x14ac:dyDescent="0.2">
      <c r="A27" s="1104"/>
      <c r="B27" s="1104"/>
      <c r="C27" s="1104"/>
      <c r="D27" s="1104"/>
      <c r="E27" s="1104"/>
      <c r="F27" s="1106"/>
      <c r="G27" s="1107"/>
      <c r="H27" s="1108"/>
    </row>
    <row r="28" spans="1:8" s="1109" customFormat="1" ht="15" x14ac:dyDescent="0.25">
      <c r="A28" s="1104"/>
      <c r="B28" s="1104"/>
      <c r="C28" s="1104"/>
      <c r="D28" s="1113" t="s">
        <v>2650</v>
      </c>
      <c r="E28" s="1104"/>
      <c r="F28" s="1106"/>
      <c r="G28" s="1107"/>
      <c r="H28" s="1108"/>
    </row>
    <row r="29" spans="1:8" s="1109" customFormat="1" ht="15" x14ac:dyDescent="0.25">
      <c r="A29" s="1104"/>
      <c r="B29" s="1104"/>
      <c r="C29" s="1104"/>
      <c r="D29" s="1113" t="s">
        <v>2651</v>
      </c>
      <c r="E29" s="1104"/>
      <c r="F29" s="1106"/>
      <c r="G29" s="1107"/>
      <c r="H29" s="1108"/>
    </row>
    <row r="30" spans="1:8" s="1109" customFormat="1" ht="15" x14ac:dyDescent="0.25">
      <c r="A30" s="1104"/>
      <c r="B30" s="1104"/>
      <c r="C30" s="1104"/>
      <c r="D30" s="1113" t="s">
        <v>2652</v>
      </c>
      <c r="E30" s="1104"/>
      <c r="F30" s="1106"/>
      <c r="G30" s="1107"/>
      <c r="H30" s="1108"/>
    </row>
    <row r="31" spans="1:8" s="1109" customFormat="1" ht="15" x14ac:dyDescent="0.25">
      <c r="A31" s="1104"/>
      <c r="B31" s="1104"/>
      <c r="C31" s="1104"/>
      <c r="D31" s="1113" t="s">
        <v>2653</v>
      </c>
      <c r="E31" s="1104"/>
      <c r="F31" s="1106"/>
      <c r="G31" s="1107"/>
      <c r="H31" s="1108"/>
    </row>
    <row r="32" spans="1:8" s="1109" customFormat="1" ht="15" x14ac:dyDescent="0.25">
      <c r="A32" s="1104"/>
      <c r="B32" s="1104"/>
      <c r="C32" s="1104"/>
      <c r="D32" s="1113" t="s">
        <v>2654</v>
      </c>
      <c r="E32" s="1104"/>
      <c r="F32" s="1106"/>
      <c r="G32" s="1107"/>
      <c r="H32" s="1108"/>
    </row>
    <row r="33" spans="1:8" s="1109" customFormat="1" ht="15" x14ac:dyDescent="0.25">
      <c r="A33" s="1104"/>
      <c r="B33" s="1104"/>
      <c r="C33" s="1104"/>
      <c r="D33" s="1113" t="s">
        <v>2655</v>
      </c>
      <c r="E33" s="1104"/>
      <c r="F33" s="1106"/>
      <c r="G33" s="1107"/>
      <c r="H33" s="1108"/>
    </row>
    <row r="34" spans="1:8" s="1109" customFormat="1" ht="15" x14ac:dyDescent="0.25">
      <c r="A34" s="1104"/>
      <c r="B34" s="1104"/>
      <c r="C34" s="1104"/>
      <c r="D34" s="1113" t="s">
        <v>2656</v>
      </c>
      <c r="E34" s="1112"/>
      <c r="F34" s="1106"/>
      <c r="G34" s="1107"/>
      <c r="H34" s="1108"/>
    </row>
    <row r="35" spans="1:8" s="1109" customFormat="1" ht="15" x14ac:dyDescent="0.25">
      <c r="A35" s="1104"/>
      <c r="B35" s="1104"/>
      <c r="C35" s="1104"/>
      <c r="D35" s="1113" t="s">
        <v>2657</v>
      </c>
      <c r="E35" s="1104"/>
      <c r="F35" s="1106"/>
      <c r="G35" s="1107"/>
      <c r="H35" s="1108"/>
    </row>
    <row r="36" spans="1:8" s="1109" customFormat="1" ht="15" x14ac:dyDescent="0.25">
      <c r="A36" s="1104"/>
      <c r="B36" s="1104"/>
      <c r="C36" s="1104"/>
      <c r="D36" s="1113" t="s">
        <v>2658</v>
      </c>
      <c r="E36" s="1104"/>
      <c r="F36" s="1106"/>
      <c r="G36" s="1107"/>
      <c r="H36" s="1108"/>
    </row>
    <row r="37" spans="1:8" s="1109" customFormat="1" ht="15" x14ac:dyDescent="0.25">
      <c r="A37" s="1104"/>
      <c r="B37" s="1104"/>
      <c r="C37" s="1104"/>
      <c r="D37" s="1113" t="s">
        <v>2659</v>
      </c>
      <c r="E37" s="1104"/>
      <c r="F37" s="1106"/>
      <c r="G37" s="1107"/>
      <c r="H37" s="1108"/>
    </row>
    <row r="38" spans="1:8" s="1109" customFormat="1" ht="15" x14ac:dyDescent="0.25">
      <c r="A38" s="1104"/>
      <c r="B38" s="1104"/>
      <c r="C38" s="1104"/>
      <c r="D38" s="1113" t="s">
        <v>2660</v>
      </c>
      <c r="E38" s="1104"/>
      <c r="F38" s="1106"/>
      <c r="G38" s="1107"/>
      <c r="H38" s="1108"/>
    </row>
    <row r="39" spans="1:8" s="1109" customFormat="1" ht="15" x14ac:dyDescent="0.25">
      <c r="A39" s="1104"/>
      <c r="B39" s="1104"/>
      <c r="C39" s="1104"/>
      <c r="D39" s="1113" t="s">
        <v>2661</v>
      </c>
      <c r="E39" s="1104"/>
      <c r="F39" s="1106"/>
      <c r="G39" s="1107"/>
      <c r="H39" s="1108"/>
    </row>
    <row r="40" spans="1:8" s="1109" customFormat="1" ht="15" x14ac:dyDescent="0.25">
      <c r="A40" s="1104"/>
      <c r="B40" s="1104"/>
      <c r="C40" s="1104"/>
      <c r="D40" s="1113" t="s">
        <v>2662</v>
      </c>
      <c r="E40" s="1104"/>
      <c r="F40" s="1106"/>
      <c r="G40" s="1107"/>
      <c r="H40" s="1108"/>
    </row>
    <row r="41" spans="1:8" s="1109" customFormat="1" ht="14.25" x14ac:dyDescent="0.2">
      <c r="A41" s="1104"/>
      <c r="B41" s="1104"/>
      <c r="C41" s="1104"/>
      <c r="D41" s="1104"/>
      <c r="E41" s="1104"/>
      <c r="F41" s="1106"/>
      <c r="G41" s="1107"/>
      <c r="H41" s="1108"/>
    </row>
    <row r="42" spans="1:8" s="1109" customFormat="1" ht="14.25" x14ac:dyDescent="0.2">
      <c r="A42" s="1104"/>
      <c r="B42" s="1104"/>
      <c r="C42" s="1104"/>
      <c r="D42" s="1104"/>
      <c r="E42" s="1104"/>
      <c r="F42" s="1106"/>
      <c r="G42" s="1107"/>
      <c r="H42" s="1108"/>
    </row>
    <row r="43" spans="1:8" s="1109" customFormat="1" ht="14.25" x14ac:dyDescent="0.2">
      <c r="A43" s="1104"/>
      <c r="B43" s="1104"/>
      <c r="C43" s="1104"/>
      <c r="D43" s="1104"/>
      <c r="E43" s="1104"/>
      <c r="F43" s="1106"/>
      <c r="G43" s="1107"/>
      <c r="H43" s="1108"/>
    </row>
    <row r="44" spans="1:8" s="1109" customFormat="1" ht="14.25" x14ac:dyDescent="0.2">
      <c r="A44" s="1104"/>
      <c r="B44" s="1104"/>
      <c r="C44" s="1104"/>
      <c r="D44" s="1104"/>
      <c r="E44" s="1104"/>
      <c r="F44" s="1106"/>
      <c r="G44" s="1107"/>
      <c r="H44" s="1108"/>
    </row>
    <row r="45" spans="1:8" s="1109" customFormat="1" ht="15" x14ac:dyDescent="0.25">
      <c r="A45" s="1104"/>
      <c r="B45" s="1114"/>
      <c r="C45" s="1114"/>
      <c r="D45" s="1114"/>
      <c r="E45" s="1104"/>
      <c r="F45" s="1106"/>
      <c r="G45" s="1107"/>
      <c r="H45" s="1108"/>
    </row>
    <row r="46" spans="1:8" s="1109" customFormat="1" ht="15" x14ac:dyDescent="0.25">
      <c r="A46" s="1104"/>
      <c r="B46" s="1113" t="s">
        <v>2663</v>
      </c>
      <c r="C46" s="1113"/>
      <c r="D46" s="1113"/>
      <c r="E46" s="1104"/>
      <c r="F46" s="1106"/>
      <c r="G46" s="1107"/>
      <c r="H46" s="1108"/>
    </row>
    <row r="47" spans="1:8" s="1109" customFormat="1" ht="15" x14ac:dyDescent="0.25">
      <c r="A47" s="1104"/>
      <c r="B47" s="1113" t="s">
        <v>2664</v>
      </c>
      <c r="C47" s="1114"/>
      <c r="D47" s="1113" t="s">
        <v>2665</v>
      </c>
      <c r="E47" s="1104"/>
      <c r="F47" s="1106"/>
      <c r="G47" s="1107"/>
      <c r="H47" s="1108"/>
    </row>
    <row r="48" spans="1:8" s="1109" customFormat="1" ht="15" x14ac:dyDescent="0.25">
      <c r="A48" s="1104"/>
      <c r="B48" s="1113"/>
      <c r="C48" s="1113"/>
      <c r="D48" s="1113"/>
      <c r="E48" s="1104"/>
      <c r="F48" s="1106"/>
      <c r="G48" s="1107"/>
      <c r="H48" s="1108"/>
    </row>
    <row r="49" spans="1:8" s="1109" customFormat="1" ht="14.25" x14ac:dyDescent="0.2">
      <c r="A49" s="1104"/>
      <c r="B49" s="1112"/>
      <c r="C49" s="1112"/>
      <c r="D49" s="1112"/>
      <c r="E49" s="1104"/>
      <c r="F49" s="1106"/>
      <c r="G49" s="1107"/>
      <c r="H49" s="1108"/>
    </row>
    <row r="50" spans="1:8" s="1109" customFormat="1" ht="14.25" x14ac:dyDescent="0.2">
      <c r="A50" s="1104"/>
      <c r="B50" s="1112"/>
      <c r="C50" s="1112"/>
      <c r="D50" s="1112" t="s">
        <v>2666</v>
      </c>
      <c r="E50" s="1104"/>
      <c r="F50" s="1106"/>
      <c r="G50" s="1107"/>
      <c r="H50" s="1108"/>
    </row>
    <row r="51" spans="1:8" s="1109" customFormat="1" ht="15" x14ac:dyDescent="0.25">
      <c r="A51" s="1104"/>
      <c r="B51" s="1114" t="s">
        <v>2667</v>
      </c>
      <c r="C51" s="1114" t="s">
        <v>2668</v>
      </c>
      <c r="D51" s="1104"/>
      <c r="E51" s="1104"/>
      <c r="F51" s="1106"/>
      <c r="G51" s="1107"/>
      <c r="H51" s="1108"/>
    </row>
    <row r="52" spans="1:8" s="1109" customFormat="1" ht="15" x14ac:dyDescent="0.25">
      <c r="A52" s="1104"/>
      <c r="B52" s="1104"/>
      <c r="C52" s="1114" t="s">
        <v>2669</v>
      </c>
      <c r="D52" s="1104"/>
      <c r="E52" s="1104"/>
      <c r="F52" s="1106"/>
      <c r="G52" s="1107"/>
      <c r="H52" s="1108"/>
    </row>
    <row r="53" spans="1:8" s="1116" customFormat="1" ht="15" x14ac:dyDescent="0.25">
      <c r="A53" s="1114"/>
      <c r="B53" s="1114"/>
      <c r="C53" s="1114"/>
      <c r="D53" s="1114"/>
      <c r="E53" s="1114"/>
      <c r="F53" s="1106"/>
      <c r="G53" s="1107"/>
      <c r="H53" s="1115"/>
    </row>
    <row r="54" spans="1:8" s="1116" customFormat="1" ht="15" x14ac:dyDescent="0.25">
      <c r="A54" s="1114"/>
      <c r="B54" s="1114"/>
      <c r="C54" s="1114"/>
      <c r="D54" s="1114"/>
      <c r="E54" s="1114"/>
      <c r="F54" s="1106"/>
      <c r="G54" s="1107"/>
      <c r="H54" s="1115"/>
    </row>
    <row r="55" spans="1:8" s="1116" customFormat="1" ht="15" x14ac:dyDescent="0.25">
      <c r="A55" s="1114"/>
      <c r="B55" s="1114"/>
      <c r="C55" s="1114"/>
      <c r="D55" s="1114"/>
      <c r="E55" s="1114"/>
      <c r="F55" s="1106"/>
      <c r="G55" s="1107"/>
      <c r="H55" s="1115"/>
    </row>
    <row r="56" spans="1:8" s="1116" customFormat="1" ht="15" x14ac:dyDescent="0.25">
      <c r="A56" s="1114"/>
      <c r="B56" s="1114"/>
      <c r="C56" s="1114"/>
      <c r="D56" s="1114"/>
      <c r="E56" s="1114"/>
      <c r="F56" s="1106"/>
      <c r="G56" s="1107"/>
      <c r="H56" s="1115"/>
    </row>
    <row r="57" spans="1:8" s="1116" customFormat="1" ht="15" x14ac:dyDescent="0.25">
      <c r="A57" s="1114"/>
      <c r="B57" s="1114"/>
      <c r="C57" s="1114"/>
      <c r="D57" s="1114"/>
      <c r="E57" s="1114"/>
      <c r="F57" s="1106"/>
      <c r="G57" s="1107"/>
      <c r="H57" s="1115"/>
    </row>
    <row r="58" spans="1:8" s="1116" customFormat="1" ht="15" x14ac:dyDescent="0.25">
      <c r="A58" s="1114"/>
      <c r="B58" s="1114"/>
      <c r="C58" s="1114"/>
      <c r="D58" s="1114"/>
      <c r="E58" s="1114"/>
      <c r="F58" s="1106"/>
      <c r="G58" s="1107"/>
      <c r="H58" s="1115"/>
    </row>
    <row r="59" spans="1:8" s="1116" customFormat="1" ht="15" x14ac:dyDescent="0.25">
      <c r="A59" s="1114"/>
      <c r="B59" s="1114"/>
      <c r="C59" s="1114"/>
      <c r="D59" s="1114"/>
      <c r="E59" s="1114"/>
      <c r="F59" s="1106"/>
      <c r="G59" s="1107"/>
      <c r="H59" s="1115"/>
    </row>
    <row r="60" spans="1:8" s="1116" customFormat="1" ht="15" x14ac:dyDescent="0.25">
      <c r="A60" s="1114"/>
      <c r="B60" s="1114"/>
      <c r="C60" s="1114"/>
      <c r="D60" s="1114"/>
      <c r="E60" s="1114"/>
      <c r="F60" s="1106"/>
      <c r="G60" s="1107"/>
      <c r="H60" s="1115"/>
    </row>
    <row r="61" spans="1:8" s="1116" customFormat="1" ht="15" x14ac:dyDescent="0.25">
      <c r="A61" s="1113" t="s">
        <v>2670</v>
      </c>
      <c r="B61" s="1113"/>
      <c r="C61" s="1113"/>
      <c r="D61" s="1098" t="s">
        <v>2642</v>
      </c>
      <c r="E61" s="1114">
        <v>2</v>
      </c>
      <c r="F61" s="1106"/>
      <c r="G61" s="1107"/>
      <c r="H61" s="1115"/>
    </row>
    <row r="62" spans="1:8" s="1116" customFormat="1" ht="15" x14ac:dyDescent="0.25">
      <c r="A62" s="1113" t="s">
        <v>2671</v>
      </c>
      <c r="B62" s="1113"/>
      <c r="C62" s="1113"/>
      <c r="D62" s="1112" t="s">
        <v>2651</v>
      </c>
      <c r="E62" s="1114"/>
      <c r="F62" s="1106"/>
      <c r="G62" s="1107"/>
      <c r="H62" s="1115"/>
    </row>
    <row r="63" spans="1:8" s="1116" customFormat="1" ht="15" x14ac:dyDescent="0.25">
      <c r="A63" s="1112" t="s">
        <v>2672</v>
      </c>
      <c r="B63" s="1112" t="s">
        <v>2673</v>
      </c>
      <c r="C63" s="1112" t="s">
        <v>2674</v>
      </c>
      <c r="D63" s="1114"/>
      <c r="E63" s="1114"/>
      <c r="F63" s="1106"/>
      <c r="G63" s="1107"/>
      <c r="H63" s="1115"/>
    </row>
    <row r="64" spans="1:8" s="1116" customFormat="1" ht="15.75" thickBot="1" x14ac:dyDescent="0.3">
      <c r="A64" s="1113" t="s">
        <v>2675</v>
      </c>
      <c r="B64" s="1113" t="s">
        <v>2676</v>
      </c>
      <c r="C64" s="1113" t="s">
        <v>2675</v>
      </c>
      <c r="D64" s="1113" t="s">
        <v>2649</v>
      </c>
      <c r="E64" s="1113" t="s">
        <v>2677</v>
      </c>
      <c r="F64" s="1106"/>
      <c r="G64" s="1107"/>
      <c r="H64" s="1115"/>
    </row>
    <row r="65" spans="1:8" s="1122" customFormat="1" ht="16.5" thickBot="1" x14ac:dyDescent="0.3">
      <c r="A65" s="1117" t="s">
        <v>2678</v>
      </c>
      <c r="B65" s="1118"/>
      <c r="C65" s="1118" t="s">
        <v>2679</v>
      </c>
      <c r="D65" s="1119"/>
      <c r="E65" s="1118"/>
      <c r="F65" s="1120"/>
      <c r="G65" s="1121"/>
    </row>
    <row r="66" spans="1:8" s="1122" customFormat="1" ht="15.75" x14ac:dyDescent="0.25">
      <c r="A66" s="1123"/>
      <c r="B66" s="1123"/>
      <c r="C66" s="1123"/>
      <c r="D66" s="1123"/>
      <c r="E66" s="1123"/>
      <c r="F66" s="1106"/>
      <c r="G66" s="1107"/>
    </row>
    <row r="67" spans="1:8" s="1109" customFormat="1" ht="14.25" x14ac:dyDescent="0.2">
      <c r="A67" s="1112" t="s">
        <v>2680</v>
      </c>
      <c r="B67" s="1104"/>
      <c r="C67" s="1104"/>
      <c r="D67" s="1112" t="s">
        <v>2681</v>
      </c>
      <c r="E67" s="1112" t="s">
        <v>12</v>
      </c>
      <c r="F67" s="1106"/>
      <c r="G67" s="1107"/>
      <c r="H67" s="1108"/>
    </row>
    <row r="68" spans="1:8" s="1116" customFormat="1" ht="15" x14ac:dyDescent="0.25">
      <c r="A68" s="1114"/>
      <c r="B68" s="1113" t="s">
        <v>2682</v>
      </c>
      <c r="C68" s="1114"/>
      <c r="D68" s="1113" t="s">
        <v>2683</v>
      </c>
      <c r="E68" s="1113" t="s">
        <v>12</v>
      </c>
      <c r="F68" s="1106"/>
      <c r="G68" s="1107"/>
      <c r="H68" s="1115"/>
    </row>
    <row r="69" spans="1:8" s="1116" customFormat="1" ht="15" x14ac:dyDescent="0.25">
      <c r="A69" s="1114"/>
      <c r="B69" s="1114"/>
      <c r="C69" s="1113" t="s">
        <v>2684</v>
      </c>
      <c r="D69" s="1113" t="s">
        <v>2685</v>
      </c>
      <c r="E69" s="1113" t="s">
        <v>12</v>
      </c>
      <c r="F69" s="1106"/>
      <c r="G69" s="1107"/>
      <c r="H69" s="1115"/>
    </row>
    <row r="70" spans="1:8" s="1116" customFormat="1" ht="15" x14ac:dyDescent="0.25">
      <c r="F70" s="1106"/>
      <c r="G70" s="1107"/>
      <c r="H70" s="1115"/>
    </row>
    <row r="71" spans="1:8" s="1116" customFormat="1" ht="15" x14ac:dyDescent="0.25">
      <c r="A71" s="1113" t="s">
        <v>2686</v>
      </c>
      <c r="B71" s="1113" t="s">
        <v>2687</v>
      </c>
      <c r="C71" s="1113" t="s">
        <v>2686</v>
      </c>
      <c r="D71" s="1113" t="s">
        <v>2688</v>
      </c>
      <c r="E71" s="1113" t="s">
        <v>2689</v>
      </c>
      <c r="F71" s="1106"/>
      <c r="G71" s="1107"/>
      <c r="H71" s="1115"/>
    </row>
    <row r="72" spans="1:8" s="1109" customFormat="1" ht="14.25" x14ac:dyDescent="0.2">
      <c r="A72" s="1112" t="s">
        <v>2690</v>
      </c>
      <c r="B72" s="1104"/>
      <c r="C72" s="1104"/>
      <c r="D72" s="1112" t="s">
        <v>2691</v>
      </c>
      <c r="E72" s="1112" t="s">
        <v>12</v>
      </c>
      <c r="F72" s="1106"/>
      <c r="G72" s="1107"/>
      <c r="H72" s="1108"/>
    </row>
    <row r="73" spans="1:8" s="1116" customFormat="1" ht="15" x14ac:dyDescent="0.25">
      <c r="A73" s="1114"/>
      <c r="B73" s="1113" t="s">
        <v>2692</v>
      </c>
      <c r="C73" s="1114"/>
      <c r="D73" s="1113" t="s">
        <v>2691</v>
      </c>
      <c r="E73" s="1113" t="s">
        <v>12</v>
      </c>
      <c r="F73" s="1106"/>
      <c r="G73" s="1107"/>
      <c r="H73" s="1115"/>
    </row>
    <row r="74" spans="1:8" s="1116" customFormat="1" ht="15" x14ac:dyDescent="0.25">
      <c r="A74" s="1114"/>
      <c r="B74" s="1114"/>
      <c r="C74" s="1113" t="s">
        <v>2684</v>
      </c>
      <c r="D74" s="1113" t="s">
        <v>2693</v>
      </c>
      <c r="E74" s="1113" t="s">
        <v>12</v>
      </c>
      <c r="F74" s="1106"/>
      <c r="G74" s="1107"/>
      <c r="H74" s="1115"/>
    </row>
    <row r="75" spans="1:8" s="1116" customFormat="1" ht="15" x14ac:dyDescent="0.25">
      <c r="F75" s="1106"/>
      <c r="G75" s="1107"/>
      <c r="H75" s="1115"/>
    </row>
    <row r="76" spans="1:8" s="1116" customFormat="1" ht="15" x14ac:dyDescent="0.25">
      <c r="A76" s="1113" t="s">
        <v>2686</v>
      </c>
      <c r="B76" s="1113" t="s">
        <v>2687</v>
      </c>
      <c r="C76" s="1113" t="s">
        <v>2686</v>
      </c>
      <c r="D76" s="1113" t="s">
        <v>2688</v>
      </c>
      <c r="E76" s="1113" t="s">
        <v>2689</v>
      </c>
      <c r="F76" s="1106"/>
      <c r="G76" s="1107"/>
      <c r="H76" s="1115"/>
    </row>
    <row r="77" spans="1:8" s="1109" customFormat="1" ht="14.25" x14ac:dyDescent="0.2">
      <c r="A77" s="1112" t="s">
        <v>2694</v>
      </c>
      <c r="B77" s="1104"/>
      <c r="C77" s="1104"/>
      <c r="D77" s="1112" t="s">
        <v>2695</v>
      </c>
      <c r="E77" s="1112" t="s">
        <v>12</v>
      </c>
      <c r="F77" s="1106"/>
      <c r="G77" s="1107"/>
      <c r="H77" s="1108"/>
    </row>
    <row r="78" spans="1:8" s="1116" customFormat="1" ht="15" x14ac:dyDescent="0.25">
      <c r="A78" s="1114"/>
      <c r="B78" s="1113" t="s">
        <v>2696</v>
      </c>
      <c r="C78" s="1114"/>
      <c r="D78" s="1113" t="s">
        <v>2695</v>
      </c>
      <c r="E78" s="1113" t="s">
        <v>12</v>
      </c>
      <c r="F78" s="1106"/>
      <c r="G78" s="1107"/>
      <c r="H78" s="1115"/>
    </row>
    <row r="79" spans="1:8" s="1116" customFormat="1" ht="15" x14ac:dyDescent="0.25">
      <c r="A79" s="1114"/>
      <c r="B79" s="1114"/>
      <c r="C79" s="1113" t="s">
        <v>2684</v>
      </c>
      <c r="D79" s="1113" t="s">
        <v>2697</v>
      </c>
      <c r="E79" s="1113" t="s">
        <v>12</v>
      </c>
      <c r="F79" s="1106"/>
      <c r="G79" s="1107"/>
      <c r="H79" s="1115"/>
    </row>
    <row r="80" spans="1:8" s="1116" customFormat="1" ht="15" x14ac:dyDescent="0.25">
      <c r="F80" s="1106"/>
      <c r="G80" s="1107"/>
      <c r="H80" s="1115"/>
    </row>
    <row r="81" spans="1:8" s="1116" customFormat="1" ht="15" x14ac:dyDescent="0.25">
      <c r="A81" s="1113" t="s">
        <v>2686</v>
      </c>
      <c r="B81" s="1113" t="s">
        <v>2687</v>
      </c>
      <c r="C81" s="1113" t="s">
        <v>2686</v>
      </c>
      <c r="D81" s="1113" t="s">
        <v>2688</v>
      </c>
      <c r="E81" s="1113" t="s">
        <v>2689</v>
      </c>
      <c r="F81" s="1106"/>
      <c r="G81" s="1107"/>
      <c r="H81" s="1115"/>
    </row>
    <row r="82" spans="1:8" s="1109" customFormat="1" ht="14.25" x14ac:dyDescent="0.2">
      <c r="A82" s="1112" t="s">
        <v>2698</v>
      </c>
      <c r="B82" s="1104"/>
      <c r="C82" s="1104"/>
      <c r="D82" s="1112" t="s">
        <v>2699</v>
      </c>
      <c r="E82" s="1112" t="s">
        <v>12</v>
      </c>
      <c r="F82" s="1106"/>
      <c r="G82" s="1107"/>
      <c r="H82" s="1108"/>
    </row>
    <row r="83" spans="1:8" s="1116" customFormat="1" ht="15" x14ac:dyDescent="0.25">
      <c r="A83" s="1114"/>
      <c r="B83" s="1113" t="s">
        <v>2700</v>
      </c>
      <c r="C83" s="1114"/>
      <c r="D83" s="1113" t="s">
        <v>2701</v>
      </c>
      <c r="E83" s="1113" t="s">
        <v>12</v>
      </c>
      <c r="F83" s="1106"/>
      <c r="G83" s="1107"/>
      <c r="H83" s="1115"/>
    </row>
    <row r="84" spans="1:8" s="1116" customFormat="1" ht="15" x14ac:dyDescent="0.25">
      <c r="A84" s="1114"/>
      <c r="B84" s="1114"/>
      <c r="C84" s="1113" t="s">
        <v>2684</v>
      </c>
      <c r="D84" s="1113" t="s">
        <v>2702</v>
      </c>
      <c r="E84" s="1113" t="s">
        <v>12</v>
      </c>
      <c r="F84" s="1106"/>
      <c r="G84" s="1107"/>
      <c r="H84" s="1115"/>
    </row>
    <row r="85" spans="1:8" s="1116" customFormat="1" ht="15" x14ac:dyDescent="0.25">
      <c r="F85" s="1106"/>
      <c r="G85" s="1107"/>
      <c r="H85" s="1115"/>
    </row>
    <row r="86" spans="1:8" s="1116" customFormat="1" ht="15" x14ac:dyDescent="0.25">
      <c r="A86" s="1113" t="s">
        <v>2686</v>
      </c>
      <c r="B86" s="1113" t="s">
        <v>2687</v>
      </c>
      <c r="C86" s="1113" t="s">
        <v>2686</v>
      </c>
      <c r="D86" s="1113" t="s">
        <v>2688</v>
      </c>
      <c r="E86" s="1113" t="s">
        <v>2689</v>
      </c>
      <c r="F86" s="1106"/>
      <c r="G86" s="1107"/>
      <c r="H86" s="1115"/>
    </row>
    <row r="87" spans="1:8" s="1104" customFormat="1" ht="14.25" x14ac:dyDescent="0.2">
      <c r="A87" s="1112" t="s">
        <v>2703</v>
      </c>
      <c r="D87" s="1112" t="s">
        <v>2704</v>
      </c>
      <c r="E87" s="1112" t="s">
        <v>12</v>
      </c>
      <c r="F87" s="1106"/>
      <c r="G87" s="1107"/>
      <c r="H87" s="1124"/>
    </row>
    <row r="88" spans="1:8" s="1114" customFormat="1" ht="15" x14ac:dyDescent="0.25">
      <c r="B88" s="1113" t="s">
        <v>2705</v>
      </c>
      <c r="D88" s="1113" t="s">
        <v>2706</v>
      </c>
      <c r="E88" s="1113" t="s">
        <v>12</v>
      </c>
      <c r="F88" s="1106"/>
      <c r="G88" s="1107"/>
      <c r="H88" s="1099"/>
    </row>
    <row r="89" spans="1:8" s="1114" customFormat="1" ht="15" x14ac:dyDescent="0.25">
      <c r="C89" s="1113" t="s">
        <v>2684</v>
      </c>
      <c r="D89" s="1113" t="s">
        <v>2706</v>
      </c>
      <c r="E89" s="1113" t="s">
        <v>12</v>
      </c>
      <c r="F89" s="1106"/>
      <c r="G89" s="1107"/>
      <c r="H89" s="1099"/>
    </row>
    <row r="90" spans="1:8" s="1116" customFormat="1" ht="15" x14ac:dyDescent="0.25">
      <c r="F90" s="1106"/>
      <c r="G90" s="1107"/>
      <c r="H90" s="1115"/>
    </row>
    <row r="91" spans="1:8" s="1116" customFormat="1" ht="15" x14ac:dyDescent="0.25">
      <c r="A91" s="1113" t="s">
        <v>2686</v>
      </c>
      <c r="B91" s="1113" t="s">
        <v>2687</v>
      </c>
      <c r="C91" s="1113" t="s">
        <v>2686</v>
      </c>
      <c r="D91" s="1113" t="s">
        <v>2688</v>
      </c>
      <c r="E91" s="1113" t="s">
        <v>2689</v>
      </c>
      <c r="F91" s="1106"/>
      <c r="G91" s="1107"/>
      <c r="H91" s="1115"/>
    </row>
    <row r="92" spans="1:8" s="1109" customFormat="1" ht="14.25" x14ac:dyDescent="0.2">
      <c r="A92" s="1112" t="s">
        <v>2707</v>
      </c>
      <c r="B92" s="1104"/>
      <c r="C92" s="1104"/>
      <c r="D92" s="1112" t="s">
        <v>2708</v>
      </c>
      <c r="E92" s="1112" t="s">
        <v>12</v>
      </c>
      <c r="F92" s="1106"/>
      <c r="G92" s="1107"/>
      <c r="H92" s="1108"/>
    </row>
    <row r="93" spans="1:8" s="1116" customFormat="1" ht="15" x14ac:dyDescent="0.25">
      <c r="A93" s="1114"/>
      <c r="B93" s="1113" t="s">
        <v>2709</v>
      </c>
      <c r="C93" s="1114"/>
      <c r="D93" s="1113" t="s">
        <v>2710</v>
      </c>
      <c r="E93" s="1113" t="s">
        <v>12</v>
      </c>
      <c r="F93" s="1106"/>
      <c r="G93" s="1107"/>
      <c r="H93" s="1115"/>
    </row>
    <row r="94" spans="1:8" s="1116" customFormat="1" ht="15" x14ac:dyDescent="0.25">
      <c r="A94" s="1114"/>
      <c r="B94" s="1114"/>
      <c r="C94" s="1113" t="s">
        <v>2684</v>
      </c>
      <c r="D94" s="1113" t="s">
        <v>2711</v>
      </c>
      <c r="E94" s="1113" t="s">
        <v>12</v>
      </c>
      <c r="F94" s="1106"/>
      <c r="G94" s="1107"/>
      <c r="H94" s="1115"/>
    </row>
    <row r="95" spans="1:8" s="1116" customFormat="1" ht="15" x14ac:dyDescent="0.25">
      <c r="A95" s="1114"/>
      <c r="B95" s="1114"/>
      <c r="C95" s="1113" t="s">
        <v>2712</v>
      </c>
      <c r="D95" s="1113" t="s">
        <v>2713</v>
      </c>
      <c r="E95" s="1113"/>
      <c r="F95" s="1106"/>
      <c r="G95" s="1107"/>
      <c r="H95" s="1115"/>
    </row>
    <row r="96" spans="1:8" s="1116" customFormat="1" ht="15" x14ac:dyDescent="0.25">
      <c r="A96" s="1114"/>
      <c r="B96" s="1114"/>
      <c r="C96" s="1114"/>
      <c r="D96" s="1114"/>
      <c r="E96" s="1114"/>
      <c r="F96" s="1106"/>
      <c r="G96" s="1107"/>
      <c r="H96" s="1115"/>
    </row>
    <row r="97" spans="1:8" s="1116" customFormat="1" ht="15.75" thickBot="1" x14ac:dyDescent="0.3">
      <c r="A97" s="1113" t="s">
        <v>2686</v>
      </c>
      <c r="B97" s="1113" t="s">
        <v>2687</v>
      </c>
      <c r="C97" s="1113" t="s">
        <v>2686</v>
      </c>
      <c r="D97" s="1113" t="s">
        <v>2688</v>
      </c>
      <c r="E97" s="1113" t="s">
        <v>2689</v>
      </c>
      <c r="F97" s="1106"/>
      <c r="G97" s="1107"/>
      <c r="H97" s="1115"/>
    </row>
    <row r="98" spans="1:8" s="1116" customFormat="1" ht="16.5" thickBot="1" x14ac:dyDescent="0.3">
      <c r="A98" s="1117" t="s">
        <v>2714</v>
      </c>
      <c r="B98" s="1118"/>
      <c r="C98" s="1118" t="s">
        <v>2715</v>
      </c>
      <c r="D98" s="1125"/>
      <c r="E98" s="1126"/>
      <c r="F98" s="1120"/>
      <c r="G98" s="1121"/>
      <c r="H98" s="1115"/>
    </row>
    <row r="99" spans="1:8" s="1116" customFormat="1" ht="15" x14ac:dyDescent="0.25">
      <c r="A99" s="1113"/>
      <c r="B99" s="1113"/>
      <c r="C99" s="1113"/>
      <c r="D99" s="1113"/>
      <c r="E99" s="1113"/>
      <c r="F99" s="1106"/>
      <c r="G99" s="1107"/>
      <c r="H99" s="1115"/>
    </row>
    <row r="100" spans="1:8" s="1109" customFormat="1" ht="14.25" x14ac:dyDescent="0.2">
      <c r="A100" s="1112" t="s">
        <v>2716</v>
      </c>
      <c r="B100" s="1104"/>
      <c r="C100" s="1104"/>
      <c r="D100" s="1112" t="s">
        <v>2717</v>
      </c>
      <c r="E100" s="1112" t="s">
        <v>12</v>
      </c>
      <c r="F100" s="1106"/>
      <c r="G100" s="1107"/>
      <c r="H100" s="1108"/>
    </row>
    <row r="101" spans="1:8" s="1116" customFormat="1" ht="15" x14ac:dyDescent="0.25">
      <c r="A101" s="1114"/>
      <c r="B101" s="1113" t="s">
        <v>2718</v>
      </c>
      <c r="C101" s="1114"/>
      <c r="D101" s="1113" t="s">
        <v>2719</v>
      </c>
      <c r="E101" s="1113" t="s">
        <v>12</v>
      </c>
      <c r="F101" s="1106"/>
      <c r="G101" s="1107"/>
      <c r="H101" s="1115"/>
    </row>
    <row r="102" spans="1:8" s="1116" customFormat="1" ht="15" x14ac:dyDescent="0.25">
      <c r="A102" s="1114"/>
      <c r="B102" s="1114"/>
      <c r="C102" s="1113" t="s">
        <v>2684</v>
      </c>
      <c r="D102" s="1113" t="s">
        <v>2720</v>
      </c>
      <c r="E102" s="1113" t="s">
        <v>12</v>
      </c>
      <c r="F102" s="1106"/>
      <c r="G102" s="1107"/>
      <c r="H102" s="1115"/>
    </row>
    <row r="103" spans="1:8" s="1116" customFormat="1" ht="15" x14ac:dyDescent="0.25">
      <c r="A103" s="1114"/>
      <c r="B103" s="1114"/>
      <c r="C103" s="1113" t="s">
        <v>2721</v>
      </c>
      <c r="D103" s="1113" t="s">
        <v>2722</v>
      </c>
      <c r="E103" s="1113" t="s">
        <v>12</v>
      </c>
      <c r="F103" s="1106"/>
      <c r="G103" s="1107"/>
      <c r="H103" s="1115"/>
    </row>
    <row r="104" spans="1:8" s="1116" customFormat="1" ht="15" x14ac:dyDescent="0.25">
      <c r="A104" s="1114"/>
      <c r="B104" s="1113" t="s">
        <v>2723</v>
      </c>
      <c r="C104" s="1114"/>
      <c r="D104" s="1113" t="s">
        <v>2724</v>
      </c>
      <c r="E104" s="1113" t="s">
        <v>12</v>
      </c>
      <c r="F104" s="1106"/>
      <c r="G104" s="1107"/>
      <c r="H104" s="1115"/>
    </row>
    <row r="105" spans="1:8" s="1116" customFormat="1" ht="15" x14ac:dyDescent="0.25">
      <c r="A105" s="1114"/>
      <c r="B105" s="1114"/>
      <c r="C105" s="1113" t="s">
        <v>2684</v>
      </c>
      <c r="D105" s="1113" t="s">
        <v>2725</v>
      </c>
      <c r="E105" s="1113" t="s">
        <v>12</v>
      </c>
      <c r="F105" s="1106"/>
      <c r="G105" s="1107"/>
      <c r="H105" s="1115"/>
    </row>
    <row r="106" spans="1:8" s="1116" customFormat="1" ht="15" x14ac:dyDescent="0.25">
      <c r="A106" s="1114"/>
      <c r="B106" s="1114"/>
      <c r="C106" s="1113" t="s">
        <v>2721</v>
      </c>
      <c r="D106" s="1113" t="s">
        <v>2726</v>
      </c>
      <c r="E106" s="1113" t="s">
        <v>12</v>
      </c>
      <c r="F106" s="1106"/>
      <c r="G106" s="1107"/>
      <c r="H106" s="1115"/>
    </row>
    <row r="107" spans="1:8" s="1116" customFormat="1" ht="15" x14ac:dyDescent="0.25">
      <c r="A107" s="1114"/>
      <c r="B107" s="1113" t="s">
        <v>2727</v>
      </c>
      <c r="C107" s="1114"/>
      <c r="D107" s="1113" t="s">
        <v>2728</v>
      </c>
      <c r="E107" s="1113" t="s">
        <v>12</v>
      </c>
      <c r="F107" s="1106"/>
      <c r="G107" s="1107"/>
      <c r="H107" s="1115"/>
    </row>
    <row r="108" spans="1:8" s="1116" customFormat="1" ht="15" x14ac:dyDescent="0.25">
      <c r="A108" s="1114"/>
      <c r="B108" s="1114"/>
      <c r="C108" s="1113" t="s">
        <v>2684</v>
      </c>
      <c r="D108" s="1113" t="s">
        <v>2729</v>
      </c>
      <c r="E108" s="1113" t="s">
        <v>12</v>
      </c>
      <c r="F108" s="1106"/>
      <c r="G108" s="1107"/>
      <c r="H108" s="1115"/>
    </row>
    <row r="109" spans="1:8" s="1116" customFormat="1" ht="15" x14ac:dyDescent="0.25">
      <c r="A109" s="1114"/>
      <c r="B109" s="1114"/>
      <c r="C109" s="1113" t="s">
        <v>2721</v>
      </c>
      <c r="D109" s="1113" t="s">
        <v>2730</v>
      </c>
      <c r="E109" s="1113" t="s">
        <v>12</v>
      </c>
      <c r="F109" s="1106"/>
      <c r="G109" s="1107"/>
      <c r="H109" s="1115"/>
    </row>
    <row r="110" spans="1:8" s="1116" customFormat="1" ht="15" x14ac:dyDescent="0.25">
      <c r="A110" s="1114"/>
      <c r="B110" s="1113" t="s">
        <v>2731</v>
      </c>
      <c r="C110" s="1114"/>
      <c r="D110" s="1113" t="s">
        <v>2732</v>
      </c>
      <c r="E110" s="1113" t="s">
        <v>12</v>
      </c>
      <c r="F110" s="1106"/>
      <c r="G110" s="1107"/>
      <c r="H110" s="1115"/>
    </row>
    <row r="111" spans="1:8" s="1116" customFormat="1" ht="15" x14ac:dyDescent="0.25">
      <c r="A111" s="1114"/>
      <c r="B111" s="1114"/>
      <c r="C111" s="1113" t="s">
        <v>2684</v>
      </c>
      <c r="D111" s="1113" t="s">
        <v>2733</v>
      </c>
      <c r="E111" s="1113" t="s">
        <v>12</v>
      </c>
      <c r="F111" s="1106"/>
      <c r="G111" s="1107"/>
      <c r="H111" s="1115"/>
    </row>
    <row r="112" spans="1:8" s="1116" customFormat="1" ht="15" x14ac:dyDescent="0.25">
      <c r="A112" s="1114"/>
      <c r="B112" s="1114"/>
      <c r="C112" s="1113" t="s">
        <v>2721</v>
      </c>
      <c r="D112" s="1113" t="s">
        <v>2734</v>
      </c>
      <c r="E112" s="1113" t="s">
        <v>12</v>
      </c>
      <c r="F112" s="1106"/>
      <c r="G112" s="1107"/>
      <c r="H112" s="1115"/>
    </row>
    <row r="113" spans="1:8" s="1116" customFormat="1" ht="15" x14ac:dyDescent="0.25">
      <c r="A113" s="1114"/>
      <c r="B113" s="1113" t="s">
        <v>2735</v>
      </c>
      <c r="C113" s="1114"/>
      <c r="D113" s="1113" t="s">
        <v>2736</v>
      </c>
      <c r="E113" s="1113" t="s">
        <v>12</v>
      </c>
      <c r="F113" s="1106"/>
      <c r="G113" s="1107"/>
      <c r="H113" s="1115"/>
    </row>
    <row r="114" spans="1:8" s="1116" customFormat="1" ht="15" x14ac:dyDescent="0.25">
      <c r="A114" s="1114"/>
      <c r="B114" s="1114"/>
      <c r="C114" s="1113" t="s">
        <v>2684</v>
      </c>
      <c r="D114" s="1113" t="s">
        <v>2737</v>
      </c>
      <c r="E114" s="1113" t="s">
        <v>12</v>
      </c>
      <c r="F114" s="1106"/>
      <c r="G114" s="1107"/>
      <c r="H114" s="1115"/>
    </row>
    <row r="115" spans="1:8" s="1116" customFormat="1" ht="15" x14ac:dyDescent="0.25">
      <c r="A115" s="1114"/>
      <c r="B115" s="1114"/>
      <c r="C115" s="1113" t="s">
        <v>2721</v>
      </c>
      <c r="D115" s="1113" t="s">
        <v>2738</v>
      </c>
      <c r="E115" s="1113" t="s">
        <v>12</v>
      </c>
      <c r="F115" s="1106"/>
      <c r="G115" s="1107"/>
      <c r="H115" s="1115"/>
    </row>
    <row r="116" spans="1:8" s="1116" customFormat="1" ht="15" x14ac:dyDescent="0.25">
      <c r="A116" s="1114"/>
      <c r="B116" s="1113"/>
      <c r="C116" s="1114"/>
      <c r="D116" s="1113"/>
      <c r="E116" s="1113"/>
      <c r="F116" s="1106"/>
      <c r="G116" s="1107"/>
      <c r="H116" s="1115"/>
    </row>
    <row r="117" spans="1:8" s="1116" customFormat="1" ht="15" x14ac:dyDescent="0.25">
      <c r="A117" s="1114"/>
      <c r="B117" s="1113"/>
      <c r="C117" s="1114"/>
      <c r="D117" s="1113"/>
      <c r="E117" s="1113"/>
      <c r="F117" s="1106"/>
      <c r="G117" s="1107"/>
      <c r="H117" s="1115"/>
    </row>
    <row r="118" spans="1:8" s="1116" customFormat="1" ht="15" x14ac:dyDescent="0.25">
      <c r="A118" s="1114"/>
      <c r="B118" s="1114"/>
      <c r="C118" s="1113"/>
      <c r="D118" s="1113"/>
      <c r="E118" s="1113"/>
      <c r="F118" s="1106"/>
      <c r="G118" s="1107"/>
      <c r="H118" s="1115"/>
    </row>
    <row r="119" spans="1:8" s="1116" customFormat="1" ht="15" x14ac:dyDescent="0.25">
      <c r="A119" s="1113" t="s">
        <v>2670</v>
      </c>
      <c r="B119" s="1113"/>
      <c r="C119" s="1113"/>
      <c r="D119" s="1098" t="s">
        <v>2642</v>
      </c>
      <c r="E119" s="1114">
        <v>3</v>
      </c>
      <c r="F119" s="1106"/>
      <c r="G119" s="1107"/>
      <c r="H119" s="1115"/>
    </row>
    <row r="120" spans="1:8" s="1116" customFormat="1" ht="15" x14ac:dyDescent="0.25">
      <c r="A120" s="1113" t="s">
        <v>2671</v>
      </c>
      <c r="B120" s="1113"/>
      <c r="C120" s="1113"/>
      <c r="D120" s="1112" t="s">
        <v>2651</v>
      </c>
      <c r="E120" s="1114"/>
      <c r="F120" s="1106"/>
      <c r="G120" s="1107"/>
      <c r="H120" s="1115"/>
    </row>
    <row r="121" spans="1:8" s="1116" customFormat="1" ht="15" x14ac:dyDescent="0.25">
      <c r="A121" s="1112" t="s">
        <v>2672</v>
      </c>
      <c r="B121" s="1112" t="s">
        <v>2673</v>
      </c>
      <c r="C121" s="1112" t="s">
        <v>2674</v>
      </c>
      <c r="D121" s="1114"/>
      <c r="E121" s="1114"/>
      <c r="F121" s="1106"/>
      <c r="G121" s="1107"/>
      <c r="H121" s="1115"/>
    </row>
    <row r="122" spans="1:8" s="1116" customFormat="1" ht="15" x14ac:dyDescent="0.25">
      <c r="A122" s="1113" t="s">
        <v>2675</v>
      </c>
      <c r="B122" s="1113" t="s">
        <v>2676</v>
      </c>
      <c r="C122" s="1113" t="s">
        <v>2675</v>
      </c>
      <c r="D122" s="1113" t="s">
        <v>2649</v>
      </c>
      <c r="E122" s="1113" t="s">
        <v>2677</v>
      </c>
      <c r="F122" s="1106"/>
      <c r="G122" s="1107"/>
      <c r="H122" s="1115"/>
    </row>
    <row r="123" spans="1:8" s="1116" customFormat="1" ht="15" x14ac:dyDescent="0.25">
      <c r="A123" s="1114"/>
      <c r="B123" s="1113" t="s">
        <v>2739</v>
      </c>
      <c r="C123" s="1114"/>
      <c r="D123" s="1113" t="s">
        <v>2740</v>
      </c>
      <c r="E123" s="1113" t="s">
        <v>12</v>
      </c>
      <c r="F123" s="1106"/>
      <c r="G123" s="1107"/>
      <c r="H123" s="1115"/>
    </row>
    <row r="124" spans="1:8" s="1116" customFormat="1" ht="15" x14ac:dyDescent="0.25">
      <c r="A124" s="1114"/>
      <c r="B124" s="1114"/>
      <c r="C124" s="1113" t="s">
        <v>2684</v>
      </c>
      <c r="D124" s="1113" t="s">
        <v>2741</v>
      </c>
      <c r="E124" s="1113" t="s">
        <v>12</v>
      </c>
      <c r="F124" s="1106"/>
      <c r="G124" s="1107"/>
      <c r="H124" s="1115"/>
    </row>
    <row r="125" spans="1:8" s="1116" customFormat="1" ht="15" x14ac:dyDescent="0.25">
      <c r="A125" s="1114"/>
      <c r="B125" s="1114"/>
      <c r="C125" s="1113" t="s">
        <v>2721</v>
      </c>
      <c r="D125" s="1113" t="s">
        <v>2742</v>
      </c>
      <c r="E125" s="1113" t="s">
        <v>12</v>
      </c>
      <c r="F125" s="1106"/>
      <c r="G125" s="1107"/>
      <c r="H125" s="1115"/>
    </row>
    <row r="126" spans="1:8" s="1116" customFormat="1" ht="15" x14ac:dyDescent="0.25">
      <c r="A126" s="1114"/>
      <c r="B126" s="1113" t="s">
        <v>2743</v>
      </c>
      <c r="C126" s="1114"/>
      <c r="D126" s="1113" t="s">
        <v>2744</v>
      </c>
      <c r="E126" s="1113" t="s">
        <v>12</v>
      </c>
      <c r="F126" s="1106"/>
      <c r="G126" s="1107"/>
      <c r="H126" s="1115"/>
    </row>
    <row r="127" spans="1:8" s="1116" customFormat="1" ht="15" x14ac:dyDescent="0.25">
      <c r="A127" s="1114"/>
      <c r="B127" s="1114"/>
      <c r="C127" s="1113" t="s">
        <v>2684</v>
      </c>
      <c r="D127" s="1113" t="s">
        <v>2745</v>
      </c>
      <c r="E127" s="1113" t="s">
        <v>12</v>
      </c>
      <c r="F127" s="1106"/>
      <c r="G127" s="1107"/>
      <c r="H127" s="1115"/>
    </row>
    <row r="128" spans="1:8" s="1116" customFormat="1" ht="15" x14ac:dyDescent="0.25">
      <c r="A128" s="1114"/>
      <c r="B128" s="1114"/>
      <c r="C128" s="1113" t="s">
        <v>2721</v>
      </c>
      <c r="D128" s="1113" t="s">
        <v>2746</v>
      </c>
      <c r="E128" s="1113" t="s">
        <v>12</v>
      </c>
      <c r="F128" s="1106"/>
      <c r="G128" s="1107"/>
      <c r="H128" s="1115"/>
    </row>
    <row r="129" spans="1:8" s="1114" customFormat="1" ht="15" x14ac:dyDescent="0.25">
      <c r="C129" s="1113"/>
      <c r="D129" s="1113"/>
      <c r="E129" s="1113"/>
      <c r="F129" s="1106"/>
      <c r="G129" s="1107"/>
      <c r="H129" s="1099"/>
    </row>
    <row r="130" spans="1:8" s="1116" customFormat="1" ht="15" x14ac:dyDescent="0.25">
      <c r="F130" s="1106"/>
      <c r="G130" s="1107"/>
      <c r="H130" s="1115"/>
    </row>
    <row r="131" spans="1:8" s="1109" customFormat="1" ht="14.25" x14ac:dyDescent="0.2">
      <c r="A131" s="1112" t="s">
        <v>2747</v>
      </c>
      <c r="B131" s="1104"/>
      <c r="C131" s="1104"/>
      <c r="D131" s="1112" t="s">
        <v>2748</v>
      </c>
      <c r="E131" s="1112" t="s">
        <v>12</v>
      </c>
      <c r="F131" s="1106"/>
      <c r="G131" s="1107"/>
      <c r="H131" s="1108"/>
    </row>
    <row r="132" spans="1:8" s="1116" customFormat="1" ht="15" x14ac:dyDescent="0.25">
      <c r="A132" s="1114"/>
      <c r="B132" s="1113" t="s">
        <v>2749</v>
      </c>
      <c r="C132" s="1114"/>
      <c r="D132" s="1113" t="s">
        <v>2750</v>
      </c>
      <c r="E132" s="1113" t="s">
        <v>12</v>
      </c>
      <c r="F132" s="1106"/>
      <c r="G132" s="1107"/>
      <c r="H132" s="1115"/>
    </row>
    <row r="133" spans="1:8" s="1116" customFormat="1" ht="15" x14ac:dyDescent="0.25">
      <c r="A133" s="1114"/>
      <c r="B133" s="1114"/>
      <c r="C133" s="1113" t="s">
        <v>2684</v>
      </c>
      <c r="D133" s="1113" t="s">
        <v>2751</v>
      </c>
      <c r="E133" s="1113" t="s">
        <v>12</v>
      </c>
      <c r="F133" s="1106"/>
      <c r="G133" s="1107"/>
      <c r="H133" s="1115"/>
    </row>
    <row r="134" spans="1:8" s="1116" customFormat="1" ht="15" x14ac:dyDescent="0.25">
      <c r="A134" s="1114"/>
      <c r="B134" s="1114"/>
      <c r="C134" s="1113" t="s">
        <v>2712</v>
      </c>
      <c r="D134" s="1113" t="s">
        <v>2752</v>
      </c>
      <c r="E134" s="1113" t="s">
        <v>12</v>
      </c>
      <c r="F134" s="1106"/>
      <c r="G134" s="1107"/>
      <c r="H134" s="1115"/>
    </row>
    <row r="135" spans="1:8" s="1116" customFormat="1" ht="15" x14ac:dyDescent="0.25">
      <c r="A135" s="1114"/>
      <c r="B135" s="1113" t="s">
        <v>2753</v>
      </c>
      <c r="C135" s="1114"/>
      <c r="D135" s="1113" t="s">
        <v>2754</v>
      </c>
      <c r="E135" s="1113" t="s">
        <v>12</v>
      </c>
      <c r="F135" s="1106"/>
      <c r="G135" s="1107"/>
      <c r="H135" s="1115"/>
    </row>
    <row r="136" spans="1:8" s="1116" customFormat="1" ht="15" x14ac:dyDescent="0.25">
      <c r="A136" s="1114"/>
      <c r="B136" s="1114"/>
      <c r="C136" s="1113" t="s">
        <v>2684</v>
      </c>
      <c r="D136" s="1113" t="s">
        <v>2755</v>
      </c>
      <c r="E136" s="1113" t="s">
        <v>12</v>
      </c>
      <c r="F136" s="1106"/>
      <c r="G136" s="1107"/>
      <c r="H136" s="1115"/>
    </row>
    <row r="137" spans="1:8" s="1116" customFormat="1" ht="15" x14ac:dyDescent="0.25">
      <c r="A137" s="1114"/>
      <c r="B137" s="1113" t="s">
        <v>2756</v>
      </c>
      <c r="C137" s="1114"/>
      <c r="D137" s="1113" t="s">
        <v>2757</v>
      </c>
      <c r="E137" s="1113" t="s">
        <v>12</v>
      </c>
      <c r="F137" s="1106"/>
      <c r="G137" s="1107"/>
      <c r="H137" s="1115"/>
    </row>
    <row r="138" spans="1:8" s="1116" customFormat="1" ht="15" x14ac:dyDescent="0.25">
      <c r="A138" s="1114"/>
      <c r="B138" s="1114"/>
      <c r="C138" s="1113" t="s">
        <v>2684</v>
      </c>
      <c r="D138" s="1113" t="s">
        <v>2758</v>
      </c>
      <c r="E138" s="1113" t="s">
        <v>12</v>
      </c>
      <c r="F138" s="1106"/>
      <c r="G138" s="1107"/>
      <c r="H138" s="1115"/>
    </row>
    <row r="139" spans="1:8" s="1116" customFormat="1" ht="15" x14ac:dyDescent="0.25">
      <c r="A139" s="1114"/>
      <c r="B139" s="1113" t="s">
        <v>2759</v>
      </c>
      <c r="C139" s="1114"/>
      <c r="D139" s="1113" t="s">
        <v>2760</v>
      </c>
      <c r="E139" s="1113" t="s">
        <v>12</v>
      </c>
      <c r="F139" s="1106"/>
      <c r="G139" s="1107"/>
      <c r="H139" s="1115"/>
    </row>
    <row r="140" spans="1:8" s="1116" customFormat="1" ht="15" x14ac:dyDescent="0.25">
      <c r="A140" s="1114"/>
      <c r="B140" s="1114"/>
      <c r="C140" s="1113" t="s">
        <v>2684</v>
      </c>
      <c r="D140" s="1113" t="s">
        <v>2761</v>
      </c>
      <c r="E140" s="1113" t="s">
        <v>12</v>
      </c>
      <c r="F140" s="1106"/>
      <c r="G140" s="1107"/>
      <c r="H140" s="1115"/>
    </row>
    <row r="141" spans="1:8" s="1116" customFormat="1" ht="15" x14ac:dyDescent="0.25">
      <c r="A141" s="1114"/>
      <c r="B141" s="1113" t="s">
        <v>2762</v>
      </c>
      <c r="C141" s="1114"/>
      <c r="D141" s="1113" t="s">
        <v>2763</v>
      </c>
      <c r="E141" s="1113" t="s">
        <v>12</v>
      </c>
      <c r="F141" s="1106"/>
      <c r="G141" s="1107"/>
      <c r="H141" s="1115"/>
    </row>
    <row r="142" spans="1:8" s="1116" customFormat="1" ht="15" x14ac:dyDescent="0.25">
      <c r="A142" s="1114"/>
      <c r="B142" s="1114"/>
      <c r="C142" s="1113" t="s">
        <v>2684</v>
      </c>
      <c r="D142" s="1113" t="s">
        <v>2764</v>
      </c>
      <c r="E142" s="1113" t="s">
        <v>12</v>
      </c>
      <c r="F142" s="1106"/>
      <c r="G142" s="1107"/>
      <c r="H142" s="1115"/>
    </row>
    <row r="143" spans="1:8" s="1116" customFormat="1" ht="15" x14ac:dyDescent="0.25">
      <c r="A143" s="1114"/>
      <c r="B143" s="1113" t="s">
        <v>2765</v>
      </c>
      <c r="C143" s="1114"/>
      <c r="D143" s="1113" t="s">
        <v>2766</v>
      </c>
      <c r="E143" s="1113" t="s">
        <v>12</v>
      </c>
      <c r="F143" s="1106"/>
      <c r="G143" s="1107"/>
      <c r="H143" s="1115"/>
    </row>
    <row r="144" spans="1:8" s="1116" customFormat="1" ht="15" x14ac:dyDescent="0.25">
      <c r="A144" s="1114"/>
      <c r="B144" s="1114"/>
      <c r="C144" s="1113" t="s">
        <v>2684</v>
      </c>
      <c r="D144" s="1113" t="s">
        <v>2767</v>
      </c>
      <c r="E144" s="1113" t="s">
        <v>12</v>
      </c>
      <c r="F144" s="1106"/>
      <c r="G144" s="1107"/>
      <c r="H144" s="1115"/>
    </row>
    <row r="145" spans="1:8" s="1116" customFormat="1" ht="15" x14ac:dyDescent="0.25">
      <c r="A145" s="1114"/>
      <c r="B145" s="1114"/>
      <c r="C145" s="1127"/>
      <c r="D145" s="1127"/>
      <c r="E145" s="1127"/>
      <c r="F145" s="1106"/>
      <c r="G145" s="1107"/>
      <c r="H145" s="1115"/>
    </row>
    <row r="146" spans="1:8" s="1116" customFormat="1" ht="15" x14ac:dyDescent="0.25">
      <c r="A146" s="1113" t="s">
        <v>2686</v>
      </c>
      <c r="B146" s="1113" t="s">
        <v>2687</v>
      </c>
      <c r="C146" s="1113" t="s">
        <v>2686</v>
      </c>
      <c r="D146" s="1113" t="s">
        <v>2688</v>
      </c>
      <c r="E146" s="1113" t="s">
        <v>2689</v>
      </c>
      <c r="F146" s="1106"/>
      <c r="G146" s="1107"/>
      <c r="H146" s="1115"/>
    </row>
    <row r="147" spans="1:8" s="1109" customFormat="1" ht="14.25" x14ac:dyDescent="0.2">
      <c r="A147" s="1112" t="s">
        <v>2768</v>
      </c>
      <c r="B147" s="1104"/>
      <c r="C147" s="1104"/>
      <c r="D147" s="1112" t="s">
        <v>2769</v>
      </c>
      <c r="E147" s="1112" t="s">
        <v>12</v>
      </c>
      <c r="F147" s="1106"/>
      <c r="G147" s="1107"/>
      <c r="H147" s="1108"/>
    </row>
    <row r="148" spans="1:8" s="1116" customFormat="1" ht="15" x14ac:dyDescent="0.25">
      <c r="A148" s="1114"/>
      <c r="B148" s="1113" t="s">
        <v>2770</v>
      </c>
      <c r="C148" s="1114"/>
      <c r="D148" s="1113" t="s">
        <v>2769</v>
      </c>
      <c r="E148" s="1113" t="s">
        <v>12</v>
      </c>
      <c r="F148" s="1106"/>
      <c r="G148" s="1107"/>
      <c r="H148" s="1115"/>
    </row>
    <row r="149" spans="1:8" s="1116" customFormat="1" ht="15" x14ac:dyDescent="0.25">
      <c r="A149" s="1114"/>
      <c r="B149" s="1114"/>
      <c r="C149" s="1113" t="s">
        <v>2684</v>
      </c>
      <c r="D149" s="1113" t="s">
        <v>2771</v>
      </c>
      <c r="E149" s="1113" t="s">
        <v>12</v>
      </c>
      <c r="F149" s="1106"/>
      <c r="G149" s="1107"/>
      <c r="H149" s="1115"/>
    </row>
    <row r="150" spans="1:8" s="1116" customFormat="1" ht="15" x14ac:dyDescent="0.25">
      <c r="A150" s="1114"/>
      <c r="B150" s="1114"/>
      <c r="C150" s="1114"/>
      <c r="D150" s="1114"/>
      <c r="E150" s="1114"/>
      <c r="F150" s="1106"/>
      <c r="G150" s="1107"/>
      <c r="H150" s="1115"/>
    </row>
    <row r="151" spans="1:8" s="1116" customFormat="1" ht="15" x14ac:dyDescent="0.25">
      <c r="A151" s="1113" t="s">
        <v>2686</v>
      </c>
      <c r="B151" s="1113" t="s">
        <v>2687</v>
      </c>
      <c r="C151" s="1113" t="s">
        <v>2686</v>
      </c>
      <c r="D151" s="1113" t="s">
        <v>2688</v>
      </c>
      <c r="E151" s="1113" t="s">
        <v>2689</v>
      </c>
      <c r="F151" s="1106"/>
      <c r="G151" s="1107"/>
      <c r="H151" s="1115"/>
    </row>
    <row r="152" spans="1:8" s="1109" customFormat="1" ht="14.25" x14ac:dyDescent="0.2">
      <c r="A152" s="1112" t="s">
        <v>2772</v>
      </c>
      <c r="B152" s="1104"/>
      <c r="C152" s="1104"/>
      <c r="D152" s="1112" t="s">
        <v>2773</v>
      </c>
      <c r="E152" s="1112" t="s">
        <v>12</v>
      </c>
      <c r="F152" s="1106"/>
      <c r="G152" s="1107"/>
      <c r="H152" s="1108"/>
    </row>
    <row r="153" spans="1:8" s="1116" customFormat="1" ht="15" x14ac:dyDescent="0.25">
      <c r="A153" s="1114"/>
      <c r="B153" s="1113" t="s">
        <v>2774</v>
      </c>
      <c r="C153" s="1114"/>
      <c r="D153" s="1113" t="s">
        <v>2775</v>
      </c>
      <c r="E153" s="1113" t="s">
        <v>12</v>
      </c>
      <c r="F153" s="1106"/>
      <c r="G153" s="1107"/>
      <c r="H153" s="1115"/>
    </row>
    <row r="154" spans="1:8" s="1116" customFormat="1" ht="15" x14ac:dyDescent="0.25">
      <c r="A154" s="1114"/>
      <c r="B154" s="1114"/>
      <c r="C154" s="1113" t="s">
        <v>2684</v>
      </c>
      <c r="D154" s="1113" t="s">
        <v>2776</v>
      </c>
      <c r="E154" s="1113" t="s">
        <v>12</v>
      </c>
      <c r="F154" s="1106"/>
      <c r="G154" s="1107"/>
      <c r="H154" s="1115"/>
    </row>
    <row r="155" spans="1:8" s="1116" customFormat="1" ht="15" x14ac:dyDescent="0.25">
      <c r="A155" s="1114"/>
      <c r="B155" s="1113" t="s">
        <v>2777</v>
      </c>
      <c r="C155" s="1114"/>
      <c r="D155" s="1113" t="s">
        <v>2778</v>
      </c>
      <c r="E155" s="1113" t="s">
        <v>12</v>
      </c>
      <c r="F155" s="1106"/>
      <c r="G155" s="1107"/>
      <c r="H155" s="1115"/>
    </row>
    <row r="156" spans="1:8" s="1116" customFormat="1" ht="15" x14ac:dyDescent="0.25">
      <c r="A156" s="1114"/>
      <c r="B156" s="1114"/>
      <c r="C156" s="1113" t="s">
        <v>2684</v>
      </c>
      <c r="D156" s="1113" t="s">
        <v>2779</v>
      </c>
      <c r="E156" s="1113" t="s">
        <v>12</v>
      </c>
      <c r="F156" s="1106"/>
      <c r="G156" s="1107"/>
      <c r="H156" s="1115"/>
    </row>
    <row r="157" spans="1:8" s="1116" customFormat="1" ht="15" x14ac:dyDescent="0.25">
      <c r="A157" s="1114"/>
      <c r="B157" s="1113" t="s">
        <v>2780</v>
      </c>
      <c r="C157" s="1114"/>
      <c r="D157" s="1113" t="s">
        <v>2781</v>
      </c>
      <c r="E157" s="1113" t="s">
        <v>12</v>
      </c>
      <c r="F157" s="1106"/>
      <c r="G157" s="1107"/>
      <c r="H157" s="1115"/>
    </row>
    <row r="158" spans="1:8" s="1116" customFormat="1" ht="15" x14ac:dyDescent="0.25">
      <c r="A158" s="1114"/>
      <c r="B158" s="1114"/>
      <c r="C158" s="1113" t="s">
        <v>2684</v>
      </c>
      <c r="D158" s="1113" t="s">
        <v>2782</v>
      </c>
      <c r="E158" s="1113" t="s">
        <v>12</v>
      </c>
      <c r="F158" s="1106"/>
      <c r="G158" s="1107"/>
      <c r="H158" s="1115"/>
    </row>
    <row r="159" spans="1:8" s="1116" customFormat="1" ht="15" x14ac:dyDescent="0.25">
      <c r="A159" s="1114"/>
      <c r="B159" s="1113" t="s">
        <v>2783</v>
      </c>
      <c r="C159" s="1114"/>
      <c r="D159" s="1113" t="s">
        <v>2784</v>
      </c>
      <c r="E159" s="1113" t="s">
        <v>12</v>
      </c>
      <c r="F159" s="1106"/>
      <c r="G159" s="1107"/>
      <c r="H159" s="1115"/>
    </row>
    <row r="160" spans="1:8" s="1116" customFormat="1" ht="15" x14ac:dyDescent="0.25">
      <c r="A160" s="1114"/>
      <c r="B160" s="1114"/>
      <c r="C160" s="1113" t="s">
        <v>2684</v>
      </c>
      <c r="D160" s="1113" t="s">
        <v>2785</v>
      </c>
      <c r="E160" s="1113" t="s">
        <v>12</v>
      </c>
      <c r="F160" s="1106"/>
      <c r="G160" s="1107"/>
      <c r="H160" s="1115"/>
    </row>
    <row r="161" spans="1:8" s="1116" customFormat="1" ht="15" x14ac:dyDescent="0.25">
      <c r="A161" s="1114"/>
      <c r="B161" s="1113" t="s">
        <v>2786</v>
      </c>
      <c r="C161" s="1114"/>
      <c r="D161" s="1113" t="s">
        <v>2787</v>
      </c>
      <c r="E161" s="1113" t="s">
        <v>12</v>
      </c>
      <c r="F161" s="1106"/>
      <c r="G161" s="1107"/>
      <c r="H161" s="1115"/>
    </row>
    <row r="162" spans="1:8" s="1116" customFormat="1" ht="15" x14ac:dyDescent="0.25">
      <c r="A162" s="1114"/>
      <c r="B162" s="1114"/>
      <c r="C162" s="1113" t="s">
        <v>2684</v>
      </c>
      <c r="D162" s="1113" t="s">
        <v>2788</v>
      </c>
      <c r="E162" s="1113" t="s">
        <v>12</v>
      </c>
      <c r="F162" s="1106"/>
      <c r="G162" s="1107"/>
      <c r="H162" s="1115"/>
    </row>
    <row r="163" spans="1:8" s="1116" customFormat="1" ht="15" x14ac:dyDescent="0.25">
      <c r="A163" s="1114"/>
      <c r="B163" s="1114"/>
      <c r="C163" s="1114"/>
      <c r="D163" s="1114"/>
      <c r="E163" s="1114"/>
      <c r="F163" s="1106"/>
      <c r="G163" s="1107"/>
      <c r="H163" s="1115"/>
    </row>
    <row r="164" spans="1:8" s="1116" customFormat="1" ht="15" x14ac:dyDescent="0.25">
      <c r="A164" s="1113" t="s">
        <v>2686</v>
      </c>
      <c r="B164" s="1113" t="s">
        <v>2687</v>
      </c>
      <c r="C164" s="1113" t="s">
        <v>2686</v>
      </c>
      <c r="D164" s="1113" t="s">
        <v>2688</v>
      </c>
      <c r="E164" s="1113" t="s">
        <v>2689</v>
      </c>
      <c r="F164" s="1106"/>
      <c r="G164" s="1107"/>
      <c r="H164" s="1115"/>
    </row>
    <row r="165" spans="1:8" s="1109" customFormat="1" ht="14.25" x14ac:dyDescent="0.2">
      <c r="A165" s="1112" t="s">
        <v>2789</v>
      </c>
      <c r="B165" s="1104"/>
      <c r="C165" s="1104"/>
      <c r="D165" s="1112" t="s">
        <v>2790</v>
      </c>
      <c r="E165" s="1112" t="s">
        <v>12</v>
      </c>
      <c r="F165" s="1106"/>
      <c r="G165" s="1107"/>
      <c r="H165" s="1108"/>
    </row>
    <row r="166" spans="1:8" s="1116" customFormat="1" ht="15" x14ac:dyDescent="0.25">
      <c r="A166" s="1114"/>
      <c r="B166" s="1113" t="s">
        <v>2791</v>
      </c>
      <c r="C166" s="1114"/>
      <c r="D166" s="1113" t="s">
        <v>2790</v>
      </c>
      <c r="E166" s="1113" t="s">
        <v>12</v>
      </c>
      <c r="F166" s="1106"/>
      <c r="G166" s="1107"/>
      <c r="H166" s="1115"/>
    </row>
    <row r="167" spans="1:8" s="1116" customFormat="1" ht="15" x14ac:dyDescent="0.25">
      <c r="A167" s="1114"/>
      <c r="B167" s="1114"/>
      <c r="C167" s="1113" t="s">
        <v>2684</v>
      </c>
      <c r="D167" s="1113" t="s">
        <v>2792</v>
      </c>
      <c r="E167" s="1113" t="s">
        <v>12</v>
      </c>
      <c r="F167" s="1106"/>
      <c r="G167" s="1107"/>
      <c r="H167" s="1115"/>
    </row>
    <row r="168" spans="1:8" s="1116" customFormat="1" ht="15" x14ac:dyDescent="0.25">
      <c r="A168" s="1114"/>
      <c r="B168" s="1114"/>
      <c r="C168" s="1113" t="s">
        <v>2712</v>
      </c>
      <c r="D168" s="1113" t="s">
        <v>2793</v>
      </c>
      <c r="E168" s="1113" t="s">
        <v>12</v>
      </c>
      <c r="F168" s="1106"/>
      <c r="G168" s="1107"/>
      <c r="H168" s="1115"/>
    </row>
    <row r="169" spans="1:8" s="1116" customFormat="1" ht="15" x14ac:dyDescent="0.25">
      <c r="A169" s="1114"/>
      <c r="B169" s="1114"/>
      <c r="C169" s="1113"/>
      <c r="D169" s="1113"/>
      <c r="E169" s="1113"/>
      <c r="F169" s="1106"/>
      <c r="G169" s="1107"/>
      <c r="H169" s="1115"/>
    </row>
    <row r="170" spans="1:8" s="1116" customFormat="1" ht="15" x14ac:dyDescent="0.25">
      <c r="A170" s="1113" t="s">
        <v>2686</v>
      </c>
      <c r="B170" s="1113" t="s">
        <v>2687</v>
      </c>
      <c r="C170" s="1113" t="s">
        <v>2686</v>
      </c>
      <c r="D170" s="1113" t="s">
        <v>2688</v>
      </c>
      <c r="E170" s="1113" t="s">
        <v>2689</v>
      </c>
      <c r="F170" s="1106"/>
      <c r="G170" s="1107"/>
      <c r="H170" s="1115"/>
    </row>
    <row r="171" spans="1:8" s="1109" customFormat="1" ht="14.25" x14ac:dyDescent="0.2">
      <c r="F171" s="1106"/>
      <c r="G171" s="1107"/>
      <c r="H171" s="1108"/>
    </row>
    <row r="172" spans="1:8" s="1116" customFormat="1" ht="15" x14ac:dyDescent="0.25">
      <c r="F172" s="1106"/>
      <c r="G172" s="1107"/>
      <c r="H172" s="1115"/>
    </row>
    <row r="173" spans="1:8" s="1116" customFormat="1" ht="15" x14ac:dyDescent="0.25">
      <c r="A173" s="1113" t="s">
        <v>2670</v>
      </c>
      <c r="B173" s="1113"/>
      <c r="C173" s="1113"/>
      <c r="D173" s="1098" t="s">
        <v>2642</v>
      </c>
      <c r="E173" s="1114">
        <v>4</v>
      </c>
      <c r="F173" s="1106"/>
      <c r="G173" s="1107"/>
      <c r="H173" s="1115"/>
    </row>
    <row r="174" spans="1:8" s="1116" customFormat="1" ht="15" x14ac:dyDescent="0.25">
      <c r="A174" s="1113" t="s">
        <v>2671</v>
      </c>
      <c r="B174" s="1113"/>
      <c r="C174" s="1113"/>
      <c r="D174" s="1112" t="s">
        <v>2651</v>
      </c>
      <c r="E174" s="1114"/>
      <c r="F174" s="1106"/>
      <c r="G174" s="1107"/>
      <c r="H174" s="1115"/>
    </row>
    <row r="175" spans="1:8" s="1116" customFormat="1" ht="15" x14ac:dyDescent="0.25">
      <c r="A175" s="1112" t="s">
        <v>2672</v>
      </c>
      <c r="B175" s="1112" t="s">
        <v>2673</v>
      </c>
      <c r="C175" s="1112" t="s">
        <v>2674</v>
      </c>
      <c r="D175" s="1114"/>
      <c r="E175" s="1114"/>
      <c r="F175" s="1106"/>
      <c r="G175" s="1107"/>
      <c r="H175" s="1115"/>
    </row>
    <row r="176" spans="1:8" s="1116" customFormat="1" ht="15.75" thickBot="1" x14ac:dyDescent="0.3">
      <c r="A176" s="1113" t="s">
        <v>2675</v>
      </c>
      <c r="B176" s="1113" t="s">
        <v>2676</v>
      </c>
      <c r="C176" s="1113" t="s">
        <v>2675</v>
      </c>
      <c r="D176" s="1113" t="s">
        <v>2649</v>
      </c>
      <c r="E176" s="1113" t="s">
        <v>2677</v>
      </c>
      <c r="F176" s="1106"/>
      <c r="G176" s="1107"/>
      <c r="H176" s="1115"/>
    </row>
    <row r="177" spans="1:8" s="1116" customFormat="1" ht="16.5" thickBot="1" x14ac:dyDescent="0.3">
      <c r="A177" s="1117" t="s">
        <v>2794</v>
      </c>
      <c r="B177" s="1118"/>
      <c r="C177" s="1118" t="s">
        <v>2795</v>
      </c>
      <c r="D177" s="1125"/>
      <c r="E177" s="1126"/>
      <c r="F177" s="1120"/>
      <c r="G177" s="1121"/>
      <c r="H177" s="1115"/>
    </row>
    <row r="178" spans="1:8" s="1116" customFormat="1" ht="15" x14ac:dyDescent="0.25">
      <c r="A178" s="1113"/>
      <c r="B178" s="1113"/>
      <c r="C178" s="1113"/>
      <c r="D178" s="1113"/>
      <c r="E178" s="1113"/>
      <c r="F178" s="1106"/>
      <c r="G178" s="1107"/>
      <c r="H178" s="1115"/>
    </row>
    <row r="179" spans="1:8" s="1116" customFormat="1" ht="15" x14ac:dyDescent="0.25">
      <c r="A179" s="1112" t="s">
        <v>2796</v>
      </c>
      <c r="B179" s="1104"/>
      <c r="C179" s="1104"/>
      <c r="D179" s="1112" t="s">
        <v>2797</v>
      </c>
      <c r="E179" s="1112" t="s">
        <v>12</v>
      </c>
      <c r="F179" s="1106"/>
      <c r="G179" s="1107"/>
      <c r="H179" s="1115"/>
    </row>
    <row r="180" spans="1:8" s="1116" customFormat="1" ht="15" x14ac:dyDescent="0.25">
      <c r="A180" s="1114"/>
      <c r="B180" s="1113" t="s">
        <v>2798</v>
      </c>
      <c r="C180" s="1114"/>
      <c r="D180" s="1113" t="s">
        <v>2799</v>
      </c>
      <c r="E180" s="1113" t="s">
        <v>12</v>
      </c>
      <c r="F180" s="1106"/>
      <c r="G180" s="1107"/>
      <c r="H180" s="1115"/>
    </row>
    <row r="181" spans="1:8" s="1116" customFormat="1" ht="15" x14ac:dyDescent="0.25">
      <c r="A181" s="1114"/>
      <c r="B181" s="1114"/>
      <c r="C181" s="1113" t="s">
        <v>2684</v>
      </c>
      <c r="D181" s="1113" t="s">
        <v>2800</v>
      </c>
      <c r="E181" s="1113" t="s">
        <v>12</v>
      </c>
      <c r="F181" s="1106"/>
      <c r="G181" s="1107"/>
      <c r="H181" s="1115"/>
    </row>
    <row r="182" spans="1:8" s="1116" customFormat="1" ht="15" x14ac:dyDescent="0.25">
      <c r="A182" s="1114"/>
      <c r="B182" s="1113" t="s">
        <v>2801</v>
      </c>
      <c r="C182" s="1114"/>
      <c r="D182" s="1113" t="s">
        <v>2802</v>
      </c>
      <c r="E182" s="1113" t="s">
        <v>12</v>
      </c>
      <c r="F182" s="1106"/>
      <c r="G182" s="1107"/>
      <c r="H182" s="1115"/>
    </row>
    <row r="183" spans="1:8" s="1116" customFormat="1" ht="15" x14ac:dyDescent="0.25">
      <c r="A183" s="1114"/>
      <c r="B183" s="1114"/>
      <c r="C183" s="1113" t="s">
        <v>2684</v>
      </c>
      <c r="D183" s="1113" t="s">
        <v>2803</v>
      </c>
      <c r="E183" s="1113" t="s">
        <v>12</v>
      </c>
      <c r="F183" s="1106"/>
      <c r="G183" s="1107"/>
      <c r="H183" s="1115"/>
    </row>
    <row r="184" spans="1:8" s="1116" customFormat="1" ht="15" x14ac:dyDescent="0.25">
      <c r="A184" s="1114"/>
      <c r="B184" s="1113" t="s">
        <v>2804</v>
      </c>
      <c r="C184" s="1114"/>
      <c r="D184" s="1113" t="s">
        <v>2805</v>
      </c>
      <c r="E184" s="1113" t="s">
        <v>12</v>
      </c>
      <c r="F184" s="1106"/>
      <c r="G184" s="1107"/>
      <c r="H184" s="1115"/>
    </row>
    <row r="185" spans="1:8" s="1116" customFormat="1" ht="15" x14ac:dyDescent="0.25">
      <c r="A185" s="1114"/>
      <c r="B185" s="1114"/>
      <c r="C185" s="1113" t="s">
        <v>2684</v>
      </c>
      <c r="D185" s="1113" t="s">
        <v>2806</v>
      </c>
      <c r="E185" s="1113" t="s">
        <v>12</v>
      </c>
      <c r="F185" s="1106"/>
      <c r="G185" s="1107"/>
      <c r="H185" s="1115"/>
    </row>
    <row r="186" spans="1:8" s="1116" customFormat="1" ht="15" x14ac:dyDescent="0.25">
      <c r="A186" s="1114"/>
      <c r="B186" s="1113" t="s">
        <v>2807</v>
      </c>
      <c r="C186" s="1114"/>
      <c r="D186" s="1113" t="s">
        <v>2808</v>
      </c>
      <c r="E186" s="1113" t="s">
        <v>12</v>
      </c>
      <c r="F186" s="1106"/>
      <c r="G186" s="1107"/>
      <c r="H186" s="1115"/>
    </row>
    <row r="187" spans="1:8" s="1116" customFormat="1" ht="15" x14ac:dyDescent="0.25">
      <c r="A187" s="1114"/>
      <c r="B187" s="1114"/>
      <c r="C187" s="1113" t="s">
        <v>2684</v>
      </c>
      <c r="D187" s="1113" t="s">
        <v>2809</v>
      </c>
      <c r="E187" s="1113" t="s">
        <v>12</v>
      </c>
      <c r="F187" s="1106"/>
      <c r="G187" s="1107"/>
      <c r="H187" s="1115"/>
    </row>
    <row r="188" spans="1:8" s="1116" customFormat="1" ht="15" x14ac:dyDescent="0.25">
      <c r="A188" s="1114"/>
      <c r="B188" s="1113" t="s">
        <v>2810</v>
      </c>
      <c r="C188" s="1114"/>
      <c r="D188" s="1113" t="s">
        <v>2811</v>
      </c>
      <c r="E188" s="1113" t="s">
        <v>12</v>
      </c>
      <c r="F188" s="1106"/>
      <c r="G188" s="1107"/>
      <c r="H188" s="1115"/>
    </row>
    <row r="189" spans="1:8" s="1116" customFormat="1" ht="15" x14ac:dyDescent="0.25">
      <c r="A189" s="1114"/>
      <c r="B189" s="1114"/>
      <c r="C189" s="1113" t="s">
        <v>2684</v>
      </c>
      <c r="D189" s="1113" t="s">
        <v>2812</v>
      </c>
      <c r="E189" s="1113" t="s">
        <v>12</v>
      </c>
      <c r="F189" s="1106"/>
      <c r="G189" s="1107"/>
      <c r="H189" s="1115"/>
    </row>
    <row r="190" spans="1:8" s="1116" customFormat="1" ht="15" x14ac:dyDescent="0.25">
      <c r="A190" s="1114"/>
      <c r="B190" s="1113" t="s">
        <v>2813</v>
      </c>
      <c r="C190" s="1114"/>
      <c r="D190" s="1113" t="s">
        <v>2814</v>
      </c>
      <c r="E190" s="1113" t="s">
        <v>12</v>
      </c>
      <c r="F190" s="1106"/>
      <c r="G190" s="1107"/>
      <c r="H190" s="1115"/>
    </row>
    <row r="191" spans="1:8" s="1116" customFormat="1" ht="15" x14ac:dyDescent="0.25">
      <c r="A191" s="1114"/>
      <c r="B191" s="1114"/>
      <c r="C191" s="1113" t="s">
        <v>2684</v>
      </c>
      <c r="D191" s="1113" t="s">
        <v>2815</v>
      </c>
      <c r="E191" s="1113" t="s">
        <v>12</v>
      </c>
      <c r="F191" s="1106"/>
      <c r="G191" s="1107"/>
      <c r="H191" s="1115"/>
    </row>
    <row r="192" spans="1:8" s="1116" customFormat="1" ht="15" x14ac:dyDescent="0.25">
      <c r="A192" s="1114"/>
      <c r="B192" s="1113" t="s">
        <v>2816</v>
      </c>
      <c r="C192" s="1114"/>
      <c r="D192" s="1113" t="s">
        <v>2817</v>
      </c>
      <c r="E192" s="1113" t="s">
        <v>12</v>
      </c>
      <c r="F192" s="1106"/>
      <c r="G192" s="1107"/>
      <c r="H192" s="1115"/>
    </row>
    <row r="193" spans="1:8" s="1116" customFormat="1" ht="15" x14ac:dyDescent="0.25">
      <c r="A193" s="1114"/>
      <c r="B193" s="1114"/>
      <c r="C193" s="1113" t="s">
        <v>2684</v>
      </c>
      <c r="D193" s="1113" t="s">
        <v>2818</v>
      </c>
      <c r="E193" s="1113" t="s">
        <v>12</v>
      </c>
      <c r="F193" s="1106"/>
      <c r="G193" s="1107"/>
      <c r="H193" s="1115"/>
    </row>
    <row r="194" spans="1:8" s="1116" customFormat="1" ht="15" x14ac:dyDescent="0.25">
      <c r="A194" s="1114"/>
      <c r="B194" s="1113" t="s">
        <v>2819</v>
      </c>
      <c r="C194" s="1114"/>
      <c r="D194" s="1113" t="s">
        <v>2820</v>
      </c>
      <c r="E194" s="1113" t="s">
        <v>12</v>
      </c>
      <c r="F194" s="1106"/>
      <c r="G194" s="1107"/>
      <c r="H194" s="1115"/>
    </row>
    <row r="195" spans="1:8" s="1116" customFormat="1" ht="15" x14ac:dyDescent="0.25">
      <c r="A195" s="1114"/>
      <c r="B195" s="1114"/>
      <c r="C195" s="1113" t="s">
        <v>2684</v>
      </c>
      <c r="D195" s="1113" t="s">
        <v>2821</v>
      </c>
      <c r="E195" s="1113" t="s">
        <v>12</v>
      </c>
      <c r="F195" s="1106"/>
      <c r="G195" s="1107"/>
      <c r="H195" s="1115"/>
    </row>
    <row r="196" spans="1:8" s="1116" customFormat="1" ht="15" x14ac:dyDescent="0.25">
      <c r="A196" s="1114"/>
      <c r="B196" s="1113" t="s">
        <v>2822</v>
      </c>
      <c r="C196" s="1114"/>
      <c r="D196" s="1113" t="s">
        <v>2823</v>
      </c>
      <c r="E196" s="1113" t="s">
        <v>12</v>
      </c>
      <c r="F196" s="1106"/>
      <c r="G196" s="1107"/>
      <c r="H196" s="1115"/>
    </row>
    <row r="197" spans="1:8" s="1116" customFormat="1" ht="15" x14ac:dyDescent="0.25">
      <c r="A197" s="1114"/>
      <c r="B197" s="1114"/>
      <c r="C197" s="1113" t="s">
        <v>2684</v>
      </c>
      <c r="D197" s="1113" t="s">
        <v>2824</v>
      </c>
      <c r="E197" s="1113" t="s">
        <v>12</v>
      </c>
      <c r="F197" s="1106"/>
      <c r="G197" s="1107"/>
      <c r="H197" s="1115"/>
    </row>
    <row r="198" spans="1:8" s="1116" customFormat="1" ht="15" x14ac:dyDescent="0.25">
      <c r="A198" s="1114"/>
      <c r="B198" s="1113" t="s">
        <v>2825</v>
      </c>
      <c r="C198" s="1114"/>
      <c r="D198" s="1113" t="s">
        <v>2826</v>
      </c>
      <c r="E198" s="1113" t="s">
        <v>12</v>
      </c>
      <c r="F198" s="1106"/>
      <c r="G198" s="1107"/>
      <c r="H198" s="1115"/>
    </row>
    <row r="199" spans="1:8" s="1116" customFormat="1" ht="15" x14ac:dyDescent="0.25">
      <c r="A199" s="1114"/>
      <c r="B199" s="1114"/>
      <c r="C199" s="1113" t="s">
        <v>2684</v>
      </c>
      <c r="D199" s="1113" t="s">
        <v>2827</v>
      </c>
      <c r="E199" s="1113" t="s">
        <v>12</v>
      </c>
      <c r="F199" s="1106"/>
      <c r="G199" s="1107"/>
      <c r="H199" s="1115"/>
    </row>
    <row r="200" spans="1:8" s="1116" customFormat="1" ht="15" x14ac:dyDescent="0.25">
      <c r="A200" s="1114"/>
      <c r="B200" s="1113" t="s">
        <v>2828</v>
      </c>
      <c r="C200" s="1114"/>
      <c r="D200" s="1113" t="s">
        <v>2829</v>
      </c>
      <c r="E200" s="1113" t="s">
        <v>12</v>
      </c>
      <c r="F200" s="1106"/>
      <c r="G200" s="1107"/>
      <c r="H200" s="1115"/>
    </row>
    <row r="201" spans="1:8" s="1116" customFormat="1" ht="15" x14ac:dyDescent="0.25">
      <c r="A201" s="1114"/>
      <c r="B201" s="1114"/>
      <c r="C201" s="1113" t="s">
        <v>2684</v>
      </c>
      <c r="D201" s="1113" t="s">
        <v>2830</v>
      </c>
      <c r="E201" s="1113" t="s">
        <v>12</v>
      </c>
      <c r="F201" s="1106"/>
      <c r="G201" s="1107"/>
      <c r="H201" s="1115"/>
    </row>
    <row r="202" spans="1:8" s="1116" customFormat="1" ht="15" x14ac:dyDescent="0.25">
      <c r="A202" s="1114"/>
      <c r="B202" s="1114"/>
      <c r="C202" s="1113"/>
      <c r="D202" s="1113"/>
      <c r="E202" s="1113"/>
      <c r="F202" s="1106"/>
      <c r="G202" s="1107"/>
      <c r="H202" s="1115"/>
    </row>
    <row r="203" spans="1:8" s="1116" customFormat="1" ht="15" x14ac:dyDescent="0.25">
      <c r="A203" s="1113" t="s">
        <v>2686</v>
      </c>
      <c r="B203" s="1113" t="s">
        <v>2687</v>
      </c>
      <c r="C203" s="1113" t="s">
        <v>2686</v>
      </c>
      <c r="D203" s="1113" t="s">
        <v>2688</v>
      </c>
      <c r="E203" s="1113" t="s">
        <v>2689</v>
      </c>
      <c r="F203" s="1106"/>
      <c r="G203" s="1107"/>
      <c r="H203" s="1115"/>
    </row>
    <row r="204" spans="1:8" s="1109" customFormat="1" ht="14.25" x14ac:dyDescent="0.2">
      <c r="A204" s="1112" t="s">
        <v>2831</v>
      </c>
      <c r="B204" s="1104"/>
      <c r="C204" s="1104"/>
      <c r="D204" s="1112" t="s">
        <v>2832</v>
      </c>
      <c r="E204" s="1112" t="s">
        <v>12</v>
      </c>
      <c r="F204" s="1106"/>
      <c r="G204" s="1107"/>
      <c r="H204" s="1108"/>
    </row>
    <row r="205" spans="1:8" s="1116" customFormat="1" ht="15" x14ac:dyDescent="0.25">
      <c r="A205" s="1114"/>
      <c r="B205" s="1113" t="s">
        <v>2833</v>
      </c>
      <c r="C205" s="1114"/>
      <c r="D205" s="1113" t="s">
        <v>2832</v>
      </c>
      <c r="E205" s="1113" t="s">
        <v>12</v>
      </c>
      <c r="F205" s="1106"/>
      <c r="G205" s="1107"/>
      <c r="H205" s="1115"/>
    </row>
    <row r="206" spans="1:8" s="1116" customFormat="1" ht="15" x14ac:dyDescent="0.25">
      <c r="A206" s="1114"/>
      <c r="B206" s="1114"/>
      <c r="C206" s="1113" t="s">
        <v>2684</v>
      </c>
      <c r="D206" s="1113" t="s">
        <v>2834</v>
      </c>
      <c r="E206" s="1113" t="s">
        <v>12</v>
      </c>
      <c r="F206" s="1106"/>
      <c r="G206" s="1107"/>
      <c r="H206" s="1115"/>
    </row>
    <row r="207" spans="1:8" s="1116" customFormat="1" ht="15" x14ac:dyDescent="0.25">
      <c r="A207" s="1114"/>
      <c r="B207" s="1114"/>
      <c r="C207" s="1113"/>
      <c r="D207" s="1113"/>
      <c r="E207" s="1113"/>
      <c r="F207" s="1106"/>
      <c r="G207" s="1107"/>
      <c r="H207" s="1115"/>
    </row>
    <row r="208" spans="1:8" s="1116" customFormat="1" ht="15" x14ac:dyDescent="0.25">
      <c r="A208" s="1113" t="s">
        <v>2686</v>
      </c>
      <c r="B208" s="1113" t="s">
        <v>2687</v>
      </c>
      <c r="C208" s="1113" t="s">
        <v>2686</v>
      </c>
      <c r="D208" s="1113" t="s">
        <v>2688</v>
      </c>
      <c r="E208" s="1113" t="s">
        <v>2689</v>
      </c>
      <c r="F208" s="1106"/>
      <c r="G208" s="1107"/>
      <c r="H208" s="1115"/>
    </row>
    <row r="209" spans="1:8" s="1109" customFormat="1" ht="14.25" x14ac:dyDescent="0.2">
      <c r="A209" s="1112" t="s">
        <v>2835</v>
      </c>
      <c r="B209" s="1104"/>
      <c r="C209" s="1104"/>
      <c r="D209" s="1112" t="s">
        <v>2836</v>
      </c>
      <c r="E209" s="1112" t="s">
        <v>12</v>
      </c>
      <c r="F209" s="1106"/>
      <c r="G209" s="1107"/>
      <c r="H209" s="1108"/>
    </row>
    <row r="210" spans="1:8" s="1116" customFormat="1" ht="15" x14ac:dyDescent="0.25">
      <c r="A210" s="1114"/>
      <c r="B210" s="1113" t="s">
        <v>2837</v>
      </c>
      <c r="C210" s="1114"/>
      <c r="D210" s="1113" t="s">
        <v>2681</v>
      </c>
      <c r="E210" s="1113" t="s">
        <v>12</v>
      </c>
      <c r="F210" s="1106"/>
      <c r="G210" s="1107"/>
      <c r="H210" s="1115"/>
    </row>
    <row r="211" spans="1:8" s="1116" customFormat="1" ht="15" x14ac:dyDescent="0.25">
      <c r="A211" s="1114"/>
      <c r="B211" s="1114"/>
      <c r="C211" s="1113" t="s">
        <v>2684</v>
      </c>
      <c r="D211" s="1113" t="s">
        <v>2838</v>
      </c>
      <c r="E211" s="1113" t="s">
        <v>12</v>
      </c>
      <c r="F211" s="1106"/>
      <c r="G211" s="1107"/>
      <c r="H211" s="1115"/>
    </row>
    <row r="212" spans="1:8" s="1116" customFormat="1" ht="15" x14ac:dyDescent="0.25">
      <c r="A212" s="1114"/>
      <c r="B212" s="1113" t="s">
        <v>2839</v>
      </c>
      <c r="C212" s="1114"/>
      <c r="D212" s="1113" t="s">
        <v>2691</v>
      </c>
      <c r="E212" s="1113" t="s">
        <v>12</v>
      </c>
      <c r="F212" s="1106"/>
      <c r="G212" s="1107"/>
      <c r="H212" s="1115"/>
    </row>
    <row r="213" spans="1:8" s="1116" customFormat="1" ht="15" x14ac:dyDescent="0.25">
      <c r="A213" s="1114"/>
      <c r="B213" s="1114"/>
      <c r="C213" s="1113" t="s">
        <v>2684</v>
      </c>
      <c r="D213" s="1113" t="s">
        <v>2693</v>
      </c>
      <c r="E213" s="1113" t="s">
        <v>12</v>
      </c>
      <c r="F213" s="1106"/>
      <c r="G213" s="1107"/>
      <c r="H213" s="1115"/>
    </row>
    <row r="214" spans="1:8" s="1116" customFormat="1" ht="15" x14ac:dyDescent="0.25">
      <c r="A214" s="1114"/>
      <c r="B214" s="1113" t="s">
        <v>2840</v>
      </c>
      <c r="C214" s="1114"/>
      <c r="D214" s="1113" t="s">
        <v>2695</v>
      </c>
      <c r="E214" s="1113" t="s">
        <v>12</v>
      </c>
      <c r="F214" s="1106"/>
      <c r="G214" s="1107"/>
      <c r="H214" s="1115"/>
    </row>
    <row r="215" spans="1:8" s="1116" customFormat="1" ht="15" x14ac:dyDescent="0.25">
      <c r="A215" s="1114"/>
      <c r="B215" s="1114"/>
      <c r="C215" s="1113" t="s">
        <v>2684</v>
      </c>
      <c r="D215" s="1113" t="s">
        <v>2697</v>
      </c>
      <c r="E215" s="1113" t="s">
        <v>12</v>
      </c>
      <c r="F215" s="1106"/>
      <c r="G215" s="1107"/>
      <c r="H215" s="1115"/>
    </row>
    <row r="216" spans="1:8" s="1116" customFormat="1" ht="15" x14ac:dyDescent="0.25">
      <c r="A216" s="1114"/>
      <c r="B216" s="1113" t="s">
        <v>2841</v>
      </c>
      <c r="C216" s="1114"/>
      <c r="D216" s="1113" t="s">
        <v>2699</v>
      </c>
      <c r="E216" s="1113" t="s">
        <v>12</v>
      </c>
      <c r="F216" s="1106"/>
      <c r="G216" s="1107"/>
      <c r="H216" s="1115"/>
    </row>
    <row r="217" spans="1:8" s="1116" customFormat="1" ht="15" x14ac:dyDescent="0.25">
      <c r="A217" s="1114"/>
      <c r="B217" s="1114"/>
      <c r="C217" s="1113" t="s">
        <v>2684</v>
      </c>
      <c r="D217" s="1113" t="s">
        <v>2702</v>
      </c>
      <c r="E217" s="1113" t="s">
        <v>12</v>
      </c>
      <c r="F217" s="1106"/>
      <c r="G217" s="1107"/>
      <c r="H217" s="1115"/>
    </row>
    <row r="218" spans="1:8" s="1116" customFormat="1" ht="15" x14ac:dyDescent="0.25">
      <c r="A218" s="1114"/>
      <c r="B218" s="1113" t="s">
        <v>2842</v>
      </c>
      <c r="C218" s="1114"/>
      <c r="D218" s="1113" t="s">
        <v>2843</v>
      </c>
      <c r="E218" s="1113" t="s">
        <v>12</v>
      </c>
      <c r="F218" s="1106"/>
      <c r="G218" s="1107"/>
      <c r="H218" s="1115"/>
    </row>
    <row r="219" spans="1:8" s="1116" customFormat="1" ht="15" x14ac:dyDescent="0.25">
      <c r="A219" s="1114"/>
      <c r="B219" s="1114"/>
      <c r="C219" s="1113" t="s">
        <v>2684</v>
      </c>
      <c r="D219" s="1113" t="s">
        <v>2844</v>
      </c>
      <c r="E219" s="1113" t="s">
        <v>12</v>
      </c>
      <c r="F219" s="1106"/>
      <c r="G219" s="1107"/>
      <c r="H219" s="1115"/>
    </row>
    <row r="220" spans="1:8" s="1116" customFormat="1" ht="15" x14ac:dyDescent="0.25">
      <c r="A220" s="1114"/>
      <c r="B220" s="1113" t="s">
        <v>2845</v>
      </c>
      <c r="C220" s="1114"/>
      <c r="D220" s="1113" t="s">
        <v>2846</v>
      </c>
      <c r="E220" s="1113" t="s">
        <v>12</v>
      </c>
      <c r="F220" s="1106"/>
      <c r="G220" s="1107"/>
      <c r="H220" s="1115"/>
    </row>
    <row r="221" spans="1:8" s="1116" customFormat="1" ht="15" x14ac:dyDescent="0.25">
      <c r="A221" s="1114"/>
      <c r="B221" s="1114"/>
      <c r="C221" s="1113" t="s">
        <v>2684</v>
      </c>
      <c r="D221" s="1113" t="s">
        <v>2847</v>
      </c>
      <c r="E221" s="1113" t="s">
        <v>12</v>
      </c>
      <c r="F221" s="1106"/>
      <c r="G221" s="1107"/>
      <c r="H221" s="1115"/>
    </row>
    <row r="222" spans="1:8" s="1116" customFormat="1" ht="15" x14ac:dyDescent="0.25">
      <c r="A222" s="1114"/>
      <c r="B222" s="1113" t="s">
        <v>2848</v>
      </c>
      <c r="C222" s="1114"/>
      <c r="D222" s="1113" t="s">
        <v>2849</v>
      </c>
      <c r="E222" s="1113" t="s">
        <v>12</v>
      </c>
      <c r="F222" s="1106"/>
      <c r="G222" s="1107"/>
      <c r="H222" s="1115"/>
    </row>
    <row r="223" spans="1:8" s="1116" customFormat="1" ht="15" x14ac:dyDescent="0.25">
      <c r="A223" s="1114"/>
      <c r="B223" s="1114"/>
      <c r="C223" s="1113" t="s">
        <v>2684</v>
      </c>
      <c r="D223" s="1113" t="s">
        <v>2850</v>
      </c>
      <c r="E223" s="1113" t="s">
        <v>12</v>
      </c>
      <c r="F223" s="1106"/>
      <c r="G223" s="1107"/>
      <c r="H223" s="1115"/>
    </row>
    <row r="224" spans="1:8" s="1116" customFormat="1" ht="15" x14ac:dyDescent="0.25">
      <c r="A224" s="1114"/>
      <c r="B224" s="1114"/>
      <c r="C224" s="1113"/>
      <c r="D224" s="1113"/>
      <c r="E224" s="1113"/>
      <c r="F224" s="1106"/>
      <c r="G224" s="1107"/>
      <c r="H224" s="1115"/>
    </row>
    <row r="225" spans="1:8" s="1116" customFormat="1" ht="15" x14ac:dyDescent="0.25">
      <c r="A225" s="1113" t="s">
        <v>2686</v>
      </c>
      <c r="B225" s="1113" t="s">
        <v>2687</v>
      </c>
      <c r="C225" s="1113" t="s">
        <v>2686</v>
      </c>
      <c r="D225" s="1113" t="s">
        <v>2688</v>
      </c>
      <c r="E225" s="1113" t="s">
        <v>2689</v>
      </c>
      <c r="F225" s="1106"/>
      <c r="G225" s="1107"/>
      <c r="H225" s="1115"/>
    </row>
    <row r="226" spans="1:8" s="1109" customFormat="1" ht="14.25" x14ac:dyDescent="0.2">
      <c r="A226" s="1112" t="s">
        <v>2851</v>
      </c>
      <c r="B226" s="1104"/>
      <c r="C226" s="1104"/>
      <c r="D226" s="1112" t="s">
        <v>2852</v>
      </c>
      <c r="E226" s="1112" t="s">
        <v>12</v>
      </c>
      <c r="F226" s="1106"/>
      <c r="G226" s="1107"/>
      <c r="H226" s="1108"/>
    </row>
    <row r="227" spans="1:8" s="1109" customFormat="1" ht="15" x14ac:dyDescent="0.25">
      <c r="A227" s="1112"/>
      <c r="B227" s="1114" t="s">
        <v>2853</v>
      </c>
      <c r="C227" s="1104"/>
      <c r="D227" s="1113" t="s">
        <v>2854</v>
      </c>
      <c r="E227" s="1113" t="s">
        <v>12</v>
      </c>
      <c r="F227" s="1106"/>
      <c r="G227" s="1107"/>
      <c r="H227" s="1108"/>
    </row>
    <row r="228" spans="1:8" s="1109" customFormat="1" ht="15" x14ac:dyDescent="0.25">
      <c r="A228" s="1112"/>
      <c r="B228" s="1104"/>
      <c r="C228" s="1113" t="s">
        <v>2684</v>
      </c>
      <c r="D228" s="1113" t="s">
        <v>2855</v>
      </c>
      <c r="E228" s="1113" t="s">
        <v>12</v>
      </c>
      <c r="F228" s="1106"/>
      <c r="G228" s="1107"/>
      <c r="H228" s="1108"/>
    </row>
    <row r="229" spans="1:8" s="1116" customFormat="1" ht="15" x14ac:dyDescent="0.25">
      <c r="A229" s="1114"/>
      <c r="B229" s="1114" t="s">
        <v>2856</v>
      </c>
      <c r="C229" s="1113"/>
      <c r="D229" s="1113" t="s">
        <v>2857</v>
      </c>
      <c r="E229" s="1113" t="s">
        <v>12</v>
      </c>
      <c r="F229" s="1106"/>
      <c r="G229" s="1107"/>
      <c r="H229" s="1115"/>
    </row>
    <row r="230" spans="1:8" s="1116" customFormat="1" ht="15" x14ac:dyDescent="0.25">
      <c r="A230" s="1114"/>
      <c r="B230" s="1114"/>
      <c r="C230" s="1113" t="s">
        <v>2684</v>
      </c>
      <c r="D230" s="1113" t="s">
        <v>2858</v>
      </c>
      <c r="E230" s="1113" t="s">
        <v>12</v>
      </c>
      <c r="F230" s="1106"/>
      <c r="G230" s="1107"/>
      <c r="H230" s="1115"/>
    </row>
    <row r="232" spans="1:8" s="1116" customFormat="1" ht="15" x14ac:dyDescent="0.25">
      <c r="A232" s="1113" t="s">
        <v>2670</v>
      </c>
      <c r="B232" s="1113"/>
      <c r="C232" s="1113"/>
      <c r="D232" s="1098" t="s">
        <v>2642</v>
      </c>
      <c r="E232" s="1114">
        <v>5</v>
      </c>
      <c r="F232" s="1106"/>
      <c r="G232" s="1107"/>
      <c r="H232" s="1115"/>
    </row>
    <row r="233" spans="1:8" s="1116" customFormat="1" ht="15" x14ac:dyDescent="0.25">
      <c r="A233" s="1113" t="s">
        <v>2671</v>
      </c>
      <c r="B233" s="1113"/>
      <c r="C233" s="1113"/>
      <c r="D233" s="1112" t="s">
        <v>2651</v>
      </c>
      <c r="E233" s="1114"/>
      <c r="F233" s="1106"/>
      <c r="G233" s="1107"/>
      <c r="H233" s="1115"/>
    </row>
    <row r="234" spans="1:8" s="1116" customFormat="1" ht="15" x14ac:dyDescent="0.25">
      <c r="A234" s="1112" t="s">
        <v>2672</v>
      </c>
      <c r="B234" s="1112" t="s">
        <v>2673</v>
      </c>
      <c r="C234" s="1112" t="s">
        <v>2674</v>
      </c>
      <c r="D234" s="1114"/>
      <c r="E234" s="1114"/>
      <c r="F234" s="1106"/>
      <c r="G234" s="1107"/>
      <c r="H234" s="1115"/>
    </row>
    <row r="235" spans="1:8" s="1116" customFormat="1" ht="15" x14ac:dyDescent="0.25">
      <c r="A235" s="1113" t="s">
        <v>2675</v>
      </c>
      <c r="B235" s="1113" t="s">
        <v>2676</v>
      </c>
      <c r="C235" s="1113" t="s">
        <v>2675</v>
      </c>
      <c r="D235" s="1113" t="s">
        <v>2649</v>
      </c>
      <c r="E235" s="1113" t="s">
        <v>2677</v>
      </c>
      <c r="F235" s="1106"/>
      <c r="G235" s="1107"/>
      <c r="H235" s="1115"/>
    </row>
    <row r="236" spans="1:8" s="1116" customFormat="1" ht="15" x14ac:dyDescent="0.25">
      <c r="A236" s="1114"/>
      <c r="B236" s="1114" t="s">
        <v>2859</v>
      </c>
      <c r="C236" s="1113"/>
      <c r="D236" s="1113" t="s">
        <v>2860</v>
      </c>
      <c r="E236" s="1113" t="s">
        <v>12</v>
      </c>
      <c r="F236" s="1106"/>
      <c r="G236" s="1107"/>
      <c r="H236" s="1115"/>
    </row>
    <row r="237" spans="1:8" s="1116" customFormat="1" ht="15" x14ac:dyDescent="0.25">
      <c r="A237" s="1114"/>
      <c r="B237" s="1114"/>
      <c r="C237" s="1113" t="s">
        <v>2684</v>
      </c>
      <c r="D237" s="1113" t="s">
        <v>2861</v>
      </c>
      <c r="E237" s="1113" t="s">
        <v>12</v>
      </c>
      <c r="F237" s="1106"/>
      <c r="G237" s="1107"/>
      <c r="H237" s="1115"/>
    </row>
    <row r="238" spans="1:8" s="1116" customFormat="1" ht="15" x14ac:dyDescent="0.25">
      <c r="A238" s="1114"/>
      <c r="B238" s="1114" t="s">
        <v>2862</v>
      </c>
      <c r="C238" s="1113"/>
      <c r="D238" s="1113" t="s">
        <v>2863</v>
      </c>
      <c r="E238" s="1113" t="s">
        <v>12</v>
      </c>
      <c r="F238" s="1106"/>
      <c r="G238" s="1107"/>
      <c r="H238" s="1115"/>
    </row>
    <row r="239" spans="1:8" s="1116" customFormat="1" ht="15" x14ac:dyDescent="0.25">
      <c r="A239" s="1114"/>
      <c r="B239" s="1114"/>
      <c r="C239" s="1113" t="s">
        <v>2684</v>
      </c>
      <c r="D239" s="1113" t="s">
        <v>2864</v>
      </c>
      <c r="E239" s="1113" t="s">
        <v>12</v>
      </c>
      <c r="F239" s="1106"/>
      <c r="G239" s="1107"/>
      <c r="H239" s="1115"/>
    </row>
    <row r="240" spans="1:8" s="1116" customFormat="1" ht="15" x14ac:dyDescent="0.25">
      <c r="A240" s="1114"/>
      <c r="B240" s="1114" t="s">
        <v>2865</v>
      </c>
      <c r="C240" s="1113"/>
      <c r="D240" s="1113" t="s">
        <v>2736</v>
      </c>
      <c r="E240" s="1113" t="s">
        <v>12</v>
      </c>
      <c r="F240" s="1106"/>
      <c r="G240" s="1107"/>
      <c r="H240" s="1115"/>
    </row>
    <row r="241" spans="1:8" s="1116" customFormat="1" ht="15" x14ac:dyDescent="0.25">
      <c r="A241" s="1114"/>
      <c r="B241" s="1114"/>
      <c r="C241" s="1113" t="s">
        <v>2684</v>
      </c>
      <c r="D241" s="1113" t="s">
        <v>2866</v>
      </c>
      <c r="E241" s="1113" t="s">
        <v>12</v>
      </c>
      <c r="F241" s="1106"/>
      <c r="G241" s="1107"/>
      <c r="H241" s="1115"/>
    </row>
    <row r="242" spans="1:8" s="1116" customFormat="1" ht="15" x14ac:dyDescent="0.25">
      <c r="A242" s="1114"/>
      <c r="B242" s="1114" t="s">
        <v>2867</v>
      </c>
      <c r="C242" s="1113"/>
      <c r="D242" s="1113" t="s">
        <v>2868</v>
      </c>
      <c r="E242" s="1113" t="s">
        <v>12</v>
      </c>
      <c r="F242" s="1106"/>
      <c r="G242" s="1107"/>
      <c r="H242" s="1115"/>
    </row>
    <row r="243" spans="1:8" s="1116" customFormat="1" ht="15" x14ac:dyDescent="0.25">
      <c r="A243" s="1114"/>
      <c r="B243" s="1114"/>
      <c r="C243" s="1113" t="s">
        <v>2684</v>
      </c>
      <c r="D243" s="1113" t="s">
        <v>2869</v>
      </c>
      <c r="E243" s="1113" t="s">
        <v>12</v>
      </c>
      <c r="F243" s="1106"/>
      <c r="G243" s="1107"/>
      <c r="H243" s="1115"/>
    </row>
    <row r="244" spans="1:8" s="1116" customFormat="1" ht="15" x14ac:dyDescent="0.25">
      <c r="A244" s="1114"/>
      <c r="B244" s="1114" t="s">
        <v>2870</v>
      </c>
      <c r="C244" s="1113"/>
      <c r="D244" s="1113" t="s">
        <v>2871</v>
      </c>
      <c r="E244" s="1113" t="s">
        <v>12</v>
      </c>
      <c r="F244" s="1106"/>
      <c r="G244" s="1107"/>
      <c r="H244" s="1115"/>
    </row>
    <row r="245" spans="1:8" s="1116" customFormat="1" ht="15" x14ac:dyDescent="0.25">
      <c r="A245" s="1114"/>
      <c r="B245" s="1114"/>
      <c r="C245" s="1113" t="s">
        <v>2684</v>
      </c>
      <c r="D245" s="1113" t="s">
        <v>2745</v>
      </c>
      <c r="E245" s="1113" t="s">
        <v>12</v>
      </c>
      <c r="F245" s="1106"/>
      <c r="G245" s="1107"/>
      <c r="H245" s="1115"/>
    </row>
    <row r="246" spans="1:8" s="1116" customFormat="1" ht="15" x14ac:dyDescent="0.25">
      <c r="A246" s="1114"/>
      <c r="B246" s="1113" t="s">
        <v>2872</v>
      </c>
      <c r="C246" s="1114"/>
      <c r="D246" s="1113" t="s">
        <v>2873</v>
      </c>
      <c r="E246" s="1113" t="s">
        <v>12</v>
      </c>
      <c r="F246" s="1106"/>
      <c r="G246" s="1107"/>
      <c r="H246" s="1115"/>
    </row>
    <row r="247" spans="1:8" s="1116" customFormat="1" ht="15" x14ac:dyDescent="0.25">
      <c r="A247" s="1114"/>
      <c r="B247" s="1114"/>
      <c r="C247" s="1113" t="s">
        <v>2684</v>
      </c>
      <c r="D247" s="1113" t="s">
        <v>2874</v>
      </c>
      <c r="E247" s="1113" t="s">
        <v>12</v>
      </c>
      <c r="F247" s="1106"/>
      <c r="G247" s="1107"/>
      <c r="H247" s="1115"/>
    </row>
    <row r="248" spans="1:8" s="1116" customFormat="1" ht="15" x14ac:dyDescent="0.25">
      <c r="A248" s="1114"/>
      <c r="B248" s="1113" t="s">
        <v>2875</v>
      </c>
      <c r="C248" s="1114"/>
      <c r="D248" s="1113" t="s">
        <v>2876</v>
      </c>
      <c r="E248" s="1113" t="s">
        <v>12</v>
      </c>
      <c r="F248" s="1106"/>
      <c r="G248" s="1107"/>
      <c r="H248" s="1115"/>
    </row>
    <row r="249" spans="1:8" s="1116" customFormat="1" ht="15" x14ac:dyDescent="0.25">
      <c r="A249" s="1114"/>
      <c r="B249" s="1114"/>
      <c r="C249" s="1113" t="s">
        <v>2684</v>
      </c>
      <c r="D249" s="1113" t="s">
        <v>2877</v>
      </c>
      <c r="E249" s="1113" t="s">
        <v>12</v>
      </c>
      <c r="F249" s="1106"/>
      <c r="G249" s="1107"/>
      <c r="H249" s="1115"/>
    </row>
    <row r="250" spans="1:8" s="1116" customFormat="1" ht="15" x14ac:dyDescent="0.25">
      <c r="A250" s="1114"/>
      <c r="B250" s="1113" t="s">
        <v>2878</v>
      </c>
      <c r="C250" s="1114"/>
      <c r="D250" s="1113" t="s">
        <v>2757</v>
      </c>
      <c r="E250" s="1113" t="s">
        <v>12</v>
      </c>
      <c r="F250" s="1106"/>
      <c r="G250" s="1107"/>
      <c r="H250" s="1115"/>
    </row>
    <row r="251" spans="1:8" s="1116" customFormat="1" ht="15" x14ac:dyDescent="0.25">
      <c r="A251" s="1114"/>
      <c r="B251" s="1114"/>
      <c r="C251" s="1113" t="s">
        <v>2684</v>
      </c>
      <c r="D251" s="1113" t="s">
        <v>2758</v>
      </c>
      <c r="E251" s="1113" t="s">
        <v>12</v>
      </c>
      <c r="F251" s="1106"/>
      <c r="G251" s="1107"/>
      <c r="H251" s="1115"/>
    </row>
    <row r="252" spans="1:8" s="1116" customFormat="1" ht="15" x14ac:dyDescent="0.25">
      <c r="A252" s="1114"/>
      <c r="B252" s="1113" t="s">
        <v>2879</v>
      </c>
      <c r="C252" s="1114"/>
      <c r="D252" s="1113" t="s">
        <v>2760</v>
      </c>
      <c r="E252" s="1113" t="s">
        <v>12</v>
      </c>
      <c r="F252" s="1106"/>
      <c r="G252" s="1107"/>
      <c r="H252" s="1115"/>
    </row>
    <row r="253" spans="1:8" s="1116" customFormat="1" ht="15" x14ac:dyDescent="0.25">
      <c r="A253" s="1114"/>
      <c r="B253" s="1114"/>
      <c r="C253" s="1113" t="s">
        <v>2684</v>
      </c>
      <c r="D253" s="1113" t="s">
        <v>2761</v>
      </c>
      <c r="E253" s="1113" t="s">
        <v>12</v>
      </c>
      <c r="F253" s="1106"/>
      <c r="G253" s="1107"/>
      <c r="H253" s="1115"/>
    </row>
    <row r="254" spans="1:8" s="1116" customFormat="1" ht="15" x14ac:dyDescent="0.25">
      <c r="A254" s="1114"/>
      <c r="B254" s="1114" t="s">
        <v>2880</v>
      </c>
      <c r="C254" s="1113"/>
      <c r="D254" s="1113" t="s">
        <v>2881</v>
      </c>
      <c r="E254" s="1113" t="s">
        <v>12</v>
      </c>
      <c r="F254" s="1106"/>
      <c r="G254" s="1107"/>
      <c r="H254" s="1115"/>
    </row>
    <row r="255" spans="1:8" s="1116" customFormat="1" ht="15" x14ac:dyDescent="0.25">
      <c r="A255" s="1114"/>
      <c r="B255" s="1114"/>
      <c r="C255" s="1113" t="s">
        <v>2684</v>
      </c>
      <c r="D255" s="1113" t="s">
        <v>2882</v>
      </c>
      <c r="E255" s="1113" t="s">
        <v>12</v>
      </c>
      <c r="F255" s="1106"/>
      <c r="G255" s="1107"/>
      <c r="H255" s="1115"/>
    </row>
    <row r="256" spans="1:8" s="1116" customFormat="1" ht="15" x14ac:dyDescent="0.25">
      <c r="A256" s="1114"/>
      <c r="B256" s="1114" t="s">
        <v>2883</v>
      </c>
      <c r="C256" s="1113"/>
      <c r="D256" s="1113" t="s">
        <v>2766</v>
      </c>
      <c r="E256" s="1113" t="s">
        <v>12</v>
      </c>
      <c r="F256" s="1106"/>
      <c r="G256" s="1107"/>
      <c r="H256" s="1115"/>
    </row>
    <row r="257" spans="1:8" s="1116" customFormat="1" ht="15" x14ac:dyDescent="0.25">
      <c r="A257" s="1114"/>
      <c r="B257" s="1114"/>
      <c r="C257" s="1113" t="s">
        <v>2684</v>
      </c>
      <c r="D257" s="1113" t="s">
        <v>2884</v>
      </c>
      <c r="E257" s="1113" t="s">
        <v>12</v>
      </c>
      <c r="F257" s="1106"/>
      <c r="G257" s="1107"/>
      <c r="H257" s="1115"/>
    </row>
    <row r="258" spans="1:8" s="1116" customFormat="1" ht="15" x14ac:dyDescent="0.25">
      <c r="A258" s="1114"/>
      <c r="B258" s="1114" t="s">
        <v>2885</v>
      </c>
      <c r="C258" s="1113"/>
      <c r="D258" s="1113" t="s">
        <v>2886</v>
      </c>
      <c r="E258" s="1113" t="s">
        <v>12</v>
      </c>
      <c r="F258" s="1106"/>
      <c r="G258" s="1107"/>
      <c r="H258" s="1115"/>
    </row>
    <row r="259" spans="1:8" s="1116" customFormat="1" ht="15" x14ac:dyDescent="0.25">
      <c r="A259" s="1114"/>
      <c r="B259" s="1114"/>
      <c r="C259" s="1113" t="s">
        <v>2684</v>
      </c>
      <c r="D259" s="1113" t="s">
        <v>2887</v>
      </c>
      <c r="E259" s="1113" t="s">
        <v>12</v>
      </c>
      <c r="F259" s="1106"/>
      <c r="G259" s="1107"/>
      <c r="H259" s="1115"/>
    </row>
    <row r="260" spans="1:8" s="1116" customFormat="1" ht="15" x14ac:dyDescent="0.25">
      <c r="A260" s="1114"/>
      <c r="B260" s="1114" t="s">
        <v>2888</v>
      </c>
      <c r="C260" s="1113"/>
      <c r="D260" s="1113" t="s">
        <v>2889</v>
      </c>
      <c r="E260" s="1113" t="s">
        <v>12</v>
      </c>
      <c r="F260" s="1106"/>
      <c r="G260" s="1107"/>
      <c r="H260" s="1115"/>
    </row>
    <row r="261" spans="1:8" s="1116" customFormat="1" ht="15" x14ac:dyDescent="0.25">
      <c r="A261" s="1114"/>
      <c r="B261" s="1114"/>
      <c r="C261" s="1113" t="s">
        <v>2684</v>
      </c>
      <c r="D261" s="1113" t="s">
        <v>2890</v>
      </c>
      <c r="E261" s="1113" t="s">
        <v>12</v>
      </c>
      <c r="F261" s="1106"/>
      <c r="G261" s="1107"/>
      <c r="H261" s="1115"/>
    </row>
    <row r="262" spans="1:8" s="1116" customFormat="1" ht="15" x14ac:dyDescent="0.25">
      <c r="A262" s="1114"/>
      <c r="B262" s="1114" t="s">
        <v>2891</v>
      </c>
      <c r="C262" s="1113"/>
      <c r="D262" s="1113" t="s">
        <v>2892</v>
      </c>
      <c r="E262" s="1113" t="s">
        <v>12</v>
      </c>
      <c r="F262" s="1106"/>
      <c r="G262" s="1107"/>
      <c r="H262" s="1115"/>
    </row>
    <row r="263" spans="1:8" s="1116" customFormat="1" ht="15" x14ac:dyDescent="0.25">
      <c r="A263" s="1114"/>
      <c r="B263" s="1114"/>
      <c r="C263" s="1113" t="s">
        <v>2684</v>
      </c>
      <c r="D263" s="1113" t="s">
        <v>2893</v>
      </c>
      <c r="E263" s="1113" t="s">
        <v>12</v>
      </c>
      <c r="F263" s="1106"/>
      <c r="G263" s="1107"/>
      <c r="H263" s="1115"/>
    </row>
    <row r="264" spans="1:8" ht="15" x14ac:dyDescent="0.25">
      <c r="B264" s="1114" t="s">
        <v>2894</v>
      </c>
      <c r="C264" s="1113"/>
      <c r="D264" s="1113" t="s">
        <v>2797</v>
      </c>
      <c r="E264" s="1113" t="s">
        <v>12</v>
      </c>
    </row>
    <row r="265" spans="1:8" ht="15" x14ac:dyDescent="0.25">
      <c r="B265" s="1114"/>
      <c r="C265" s="1113" t="s">
        <v>2684</v>
      </c>
      <c r="D265" s="1113" t="s">
        <v>2895</v>
      </c>
      <c r="E265" s="1113" t="s">
        <v>12</v>
      </c>
    </row>
    <row r="266" spans="1:8" ht="15" x14ac:dyDescent="0.25">
      <c r="B266" s="1114" t="s">
        <v>2896</v>
      </c>
      <c r="C266" s="1113"/>
      <c r="D266" s="1113" t="s">
        <v>2897</v>
      </c>
      <c r="E266" s="1113" t="s">
        <v>12</v>
      </c>
    </row>
    <row r="267" spans="1:8" ht="15" x14ac:dyDescent="0.25">
      <c r="B267" s="1114"/>
      <c r="C267" s="1113" t="s">
        <v>2684</v>
      </c>
      <c r="D267" s="1113" t="s">
        <v>2834</v>
      </c>
      <c r="E267" s="1113" t="s">
        <v>12</v>
      </c>
    </row>
    <row r="268" spans="1:8" s="1116" customFormat="1" ht="15.75" thickBot="1" x14ac:dyDescent="0.3">
      <c r="A268" s="1113"/>
      <c r="B268" s="1113"/>
      <c r="C268" s="1113"/>
      <c r="D268" s="1113"/>
      <c r="E268" s="1113"/>
      <c r="F268" s="1106"/>
      <c r="G268" s="1107"/>
      <c r="H268" s="1115"/>
    </row>
    <row r="269" spans="1:8" s="1116" customFormat="1" ht="16.5" thickBot="1" x14ac:dyDescent="0.3">
      <c r="A269" s="1117" t="s">
        <v>2898</v>
      </c>
      <c r="B269" s="1118"/>
      <c r="C269" s="1118" t="s">
        <v>2899</v>
      </c>
      <c r="D269" s="1125"/>
      <c r="E269" s="1126"/>
      <c r="F269" s="1120"/>
      <c r="G269" s="1121"/>
      <c r="H269" s="1115"/>
    </row>
    <row r="270" spans="1:8" s="1116" customFormat="1" ht="15" x14ac:dyDescent="0.25">
      <c r="A270" s="1113"/>
      <c r="B270" s="1113"/>
      <c r="C270" s="1113"/>
      <c r="D270" s="1113"/>
      <c r="E270" s="1113"/>
      <c r="F270" s="1106"/>
      <c r="G270" s="1107"/>
      <c r="H270" s="1115"/>
    </row>
    <row r="271" spans="1:8" s="1109" customFormat="1" ht="14.25" x14ac:dyDescent="0.2">
      <c r="A271" s="1112" t="s">
        <v>2900</v>
      </c>
      <c r="B271" s="1104"/>
      <c r="C271" s="1104"/>
      <c r="D271" s="1112" t="s">
        <v>2901</v>
      </c>
      <c r="E271" s="1112" t="s">
        <v>12</v>
      </c>
      <c r="F271" s="1106"/>
      <c r="G271" s="1107"/>
      <c r="H271" s="1108"/>
    </row>
    <row r="272" spans="1:8" s="1116" customFormat="1" ht="15" x14ac:dyDescent="0.25">
      <c r="A272" s="1114"/>
      <c r="B272" s="1113" t="s">
        <v>2902</v>
      </c>
      <c r="C272" s="1114"/>
      <c r="D272" s="1113" t="s">
        <v>2681</v>
      </c>
      <c r="E272" s="1113" t="s">
        <v>12</v>
      </c>
      <c r="F272" s="1106"/>
      <c r="G272" s="1107"/>
      <c r="H272" s="1115"/>
    </row>
    <row r="273" spans="1:8" s="1116" customFormat="1" ht="15" x14ac:dyDescent="0.25">
      <c r="A273" s="1114"/>
      <c r="B273" s="1114"/>
      <c r="C273" s="1113" t="s">
        <v>2903</v>
      </c>
      <c r="D273" s="1113" t="s">
        <v>2904</v>
      </c>
      <c r="E273" s="1113" t="s">
        <v>12</v>
      </c>
      <c r="F273" s="1106"/>
      <c r="G273" s="1107"/>
      <c r="H273" s="1115"/>
    </row>
    <row r="274" spans="1:8" s="1116" customFormat="1" ht="15" x14ac:dyDescent="0.25">
      <c r="A274" s="1114"/>
      <c r="B274" s="1114"/>
      <c r="C274" s="1113" t="s">
        <v>2905</v>
      </c>
      <c r="D274" s="1113" t="s">
        <v>2906</v>
      </c>
      <c r="E274" s="1113" t="s">
        <v>12</v>
      </c>
      <c r="F274" s="1106"/>
      <c r="G274" s="1107"/>
      <c r="H274" s="1115"/>
    </row>
    <row r="275" spans="1:8" s="1116" customFormat="1" ht="15" x14ac:dyDescent="0.25">
      <c r="A275" s="1114"/>
      <c r="B275" s="1114"/>
      <c r="C275" s="1113" t="s">
        <v>2907</v>
      </c>
      <c r="D275" s="1113" t="s">
        <v>2908</v>
      </c>
      <c r="E275" s="1113" t="s">
        <v>12</v>
      </c>
      <c r="F275" s="1106"/>
      <c r="G275" s="1107"/>
      <c r="H275" s="1115"/>
    </row>
    <row r="276" spans="1:8" s="1116" customFormat="1" ht="15" x14ac:dyDescent="0.25">
      <c r="A276" s="1114"/>
      <c r="B276" s="1114"/>
      <c r="C276" s="1113" t="s">
        <v>2680</v>
      </c>
      <c r="D276" s="1113" t="s">
        <v>2909</v>
      </c>
      <c r="E276" s="1113" t="s">
        <v>12</v>
      </c>
      <c r="F276" s="1106"/>
      <c r="G276" s="1107"/>
      <c r="H276" s="1115"/>
    </row>
    <row r="277" spans="1:8" s="1116" customFormat="1" ht="15" x14ac:dyDescent="0.25">
      <c r="A277" s="1114"/>
      <c r="B277" s="1114"/>
      <c r="C277" s="1113" t="s">
        <v>2690</v>
      </c>
      <c r="D277" s="1113" t="s">
        <v>2910</v>
      </c>
      <c r="E277" s="1113" t="s">
        <v>12</v>
      </c>
      <c r="F277" s="1106"/>
      <c r="G277" s="1107"/>
      <c r="H277" s="1115"/>
    </row>
    <row r="278" spans="1:8" s="1116" customFormat="1" ht="15" x14ac:dyDescent="0.25">
      <c r="A278" s="1114"/>
      <c r="B278" s="1114"/>
      <c r="C278" s="1113" t="s">
        <v>2694</v>
      </c>
      <c r="D278" s="1113" t="s">
        <v>2911</v>
      </c>
      <c r="E278" s="1113" t="s">
        <v>12</v>
      </c>
      <c r="F278" s="1106"/>
      <c r="G278" s="1107"/>
      <c r="H278" s="1115"/>
    </row>
    <row r="279" spans="1:8" s="1116" customFormat="1" ht="15" x14ac:dyDescent="0.25">
      <c r="A279" s="1114"/>
      <c r="B279" s="1114"/>
      <c r="C279" s="1113" t="s">
        <v>2716</v>
      </c>
      <c r="D279" s="1113" t="s">
        <v>2912</v>
      </c>
      <c r="E279" s="1113" t="s">
        <v>12</v>
      </c>
      <c r="F279" s="1106"/>
      <c r="G279" s="1107"/>
      <c r="H279" s="1115"/>
    </row>
    <row r="280" spans="1:8" s="1116" customFormat="1" ht="15" x14ac:dyDescent="0.25">
      <c r="A280" s="1114"/>
      <c r="B280" s="1114"/>
      <c r="C280" s="1113" t="s">
        <v>2747</v>
      </c>
      <c r="D280" s="1113" t="s">
        <v>2913</v>
      </c>
      <c r="E280" s="1113" t="s">
        <v>12</v>
      </c>
      <c r="F280" s="1106"/>
      <c r="G280" s="1107"/>
      <c r="H280" s="1115"/>
    </row>
    <row r="281" spans="1:8" s="1116" customFormat="1" ht="15" x14ac:dyDescent="0.25">
      <c r="A281" s="1114"/>
      <c r="B281" s="1114"/>
      <c r="C281" s="1113" t="s">
        <v>2914</v>
      </c>
      <c r="D281" s="1113" t="s">
        <v>2915</v>
      </c>
      <c r="E281" s="1113" t="s">
        <v>12</v>
      </c>
      <c r="F281" s="1106"/>
      <c r="G281" s="1107"/>
      <c r="H281" s="1115"/>
    </row>
    <row r="282" spans="1:8" s="1116" customFormat="1" ht="15" x14ac:dyDescent="0.25">
      <c r="A282" s="1114"/>
      <c r="B282" s="1114"/>
      <c r="C282" s="1113" t="s">
        <v>2916</v>
      </c>
      <c r="D282" s="1113" t="s">
        <v>2917</v>
      </c>
      <c r="E282" s="1113" t="s">
        <v>12</v>
      </c>
      <c r="F282" s="1106"/>
      <c r="G282" s="1107"/>
      <c r="H282" s="1115"/>
    </row>
    <row r="283" spans="1:8" s="1116" customFormat="1" ht="15" x14ac:dyDescent="0.25">
      <c r="A283" s="1114"/>
      <c r="B283" s="1114"/>
      <c r="C283" s="1113" t="s">
        <v>2918</v>
      </c>
      <c r="D283" s="1113" t="s">
        <v>2919</v>
      </c>
      <c r="E283" s="1113" t="s">
        <v>12</v>
      </c>
      <c r="F283" s="1106"/>
      <c r="G283" s="1107"/>
      <c r="H283" s="1115"/>
    </row>
    <row r="284" spans="1:8" s="1116" customFormat="1" ht="15" x14ac:dyDescent="0.25">
      <c r="A284" s="1114"/>
      <c r="B284" s="1114"/>
      <c r="C284" s="1113" t="s">
        <v>2920</v>
      </c>
      <c r="D284" s="1113" t="s">
        <v>2921</v>
      </c>
      <c r="E284" s="1113" t="s">
        <v>12</v>
      </c>
      <c r="F284" s="1106"/>
      <c r="G284" s="1107"/>
      <c r="H284" s="1115"/>
    </row>
    <row r="285" spans="1:8" s="1116" customFormat="1" ht="15" x14ac:dyDescent="0.25">
      <c r="A285" s="1114"/>
      <c r="B285" s="1114"/>
      <c r="C285" s="1113" t="s">
        <v>2922</v>
      </c>
      <c r="D285" s="1113" t="s">
        <v>2923</v>
      </c>
      <c r="E285" s="1113" t="s">
        <v>12</v>
      </c>
      <c r="F285" s="1106"/>
      <c r="G285" s="1107"/>
      <c r="H285" s="1115"/>
    </row>
    <row r="286" spans="1:8" s="1116" customFormat="1" ht="15" x14ac:dyDescent="0.25">
      <c r="A286" s="1114"/>
      <c r="B286" s="1114"/>
      <c r="C286" s="1113" t="s">
        <v>2924</v>
      </c>
      <c r="D286" s="1113" t="s">
        <v>2925</v>
      </c>
      <c r="E286" s="1113" t="s">
        <v>12</v>
      </c>
      <c r="F286" s="1106"/>
      <c r="G286" s="1107"/>
      <c r="H286" s="1115"/>
    </row>
    <row r="287" spans="1:8" s="1116" customFormat="1" ht="15" x14ac:dyDescent="0.25">
      <c r="A287" s="1113" t="s">
        <v>2670</v>
      </c>
      <c r="B287" s="1113"/>
      <c r="C287" s="1113"/>
      <c r="D287" s="1098" t="s">
        <v>2642</v>
      </c>
      <c r="E287" s="1114">
        <v>6</v>
      </c>
      <c r="F287" s="1106"/>
      <c r="G287" s="1107"/>
      <c r="H287" s="1115"/>
    </row>
    <row r="288" spans="1:8" s="1116" customFormat="1" ht="15" x14ac:dyDescent="0.25">
      <c r="A288" s="1113" t="s">
        <v>2671</v>
      </c>
      <c r="B288" s="1113"/>
      <c r="C288" s="1113"/>
      <c r="D288" s="1112" t="s">
        <v>2651</v>
      </c>
      <c r="E288" s="1114"/>
      <c r="F288" s="1106"/>
      <c r="G288" s="1107"/>
      <c r="H288" s="1115"/>
    </row>
    <row r="289" spans="1:8" s="1116" customFormat="1" ht="15" x14ac:dyDescent="0.25">
      <c r="A289" s="1112" t="s">
        <v>2672</v>
      </c>
      <c r="B289" s="1112" t="s">
        <v>2673</v>
      </c>
      <c r="C289" s="1112" t="s">
        <v>2674</v>
      </c>
      <c r="D289" s="1114"/>
      <c r="E289" s="1114"/>
      <c r="F289" s="1106"/>
      <c r="G289" s="1107"/>
      <c r="H289" s="1115"/>
    </row>
    <row r="290" spans="1:8" s="1116" customFormat="1" ht="15" x14ac:dyDescent="0.25">
      <c r="A290" s="1113" t="s">
        <v>2675</v>
      </c>
      <c r="B290" s="1113" t="s">
        <v>2676</v>
      </c>
      <c r="C290" s="1113" t="s">
        <v>2675</v>
      </c>
      <c r="D290" s="1113" t="s">
        <v>2649</v>
      </c>
      <c r="E290" s="1113" t="s">
        <v>2677</v>
      </c>
      <c r="F290" s="1106"/>
      <c r="G290" s="1107"/>
      <c r="H290" s="1115"/>
    </row>
    <row r="291" spans="1:8" s="1116" customFormat="1" ht="15" x14ac:dyDescent="0.25">
      <c r="A291" s="1113"/>
      <c r="B291" s="1114" t="s">
        <v>2926</v>
      </c>
      <c r="C291" s="1113"/>
      <c r="D291" s="1113" t="s">
        <v>2691</v>
      </c>
      <c r="E291" s="1113" t="s">
        <v>12</v>
      </c>
      <c r="F291" s="1106"/>
      <c r="G291" s="1107"/>
      <c r="H291" s="1115"/>
    </row>
    <row r="292" spans="1:8" s="1116" customFormat="1" ht="15" x14ac:dyDescent="0.25">
      <c r="A292" s="1113"/>
      <c r="B292" s="1114"/>
      <c r="C292" s="1113" t="s">
        <v>2903</v>
      </c>
      <c r="D292" s="1113" t="s">
        <v>2904</v>
      </c>
      <c r="E292" s="1113" t="s">
        <v>12</v>
      </c>
      <c r="F292" s="1106"/>
      <c r="G292" s="1107"/>
      <c r="H292" s="1115"/>
    </row>
    <row r="293" spans="1:8" s="1116" customFormat="1" ht="15" x14ac:dyDescent="0.25">
      <c r="A293" s="1113"/>
      <c r="B293" s="1114"/>
      <c r="C293" s="1113" t="s">
        <v>2905</v>
      </c>
      <c r="D293" s="1113" t="s">
        <v>2906</v>
      </c>
      <c r="E293" s="1113" t="s">
        <v>12</v>
      </c>
      <c r="F293" s="1106"/>
      <c r="G293" s="1107"/>
      <c r="H293" s="1115"/>
    </row>
    <row r="294" spans="1:8" s="1116" customFormat="1" ht="15" x14ac:dyDescent="0.25">
      <c r="A294" s="1113"/>
      <c r="B294" s="1114"/>
      <c r="C294" s="1113" t="s">
        <v>2907</v>
      </c>
      <c r="D294" s="1113" t="s">
        <v>2908</v>
      </c>
      <c r="E294" s="1113" t="s">
        <v>12</v>
      </c>
      <c r="F294" s="1106"/>
      <c r="G294" s="1107"/>
      <c r="H294" s="1115"/>
    </row>
    <row r="295" spans="1:8" s="1116" customFormat="1" ht="15" x14ac:dyDescent="0.25">
      <c r="A295" s="1113"/>
      <c r="B295" s="1114"/>
      <c r="C295" s="1113" t="s">
        <v>2680</v>
      </c>
      <c r="D295" s="1113" t="s">
        <v>2909</v>
      </c>
      <c r="E295" s="1113" t="s">
        <v>12</v>
      </c>
      <c r="F295" s="1106"/>
      <c r="G295" s="1107"/>
      <c r="H295" s="1115"/>
    </row>
    <row r="296" spans="1:8" s="1116" customFormat="1" ht="15" x14ac:dyDescent="0.25">
      <c r="A296" s="1113"/>
      <c r="B296" s="1114"/>
      <c r="C296" s="1113" t="s">
        <v>2690</v>
      </c>
      <c r="D296" s="1113" t="s">
        <v>2910</v>
      </c>
      <c r="E296" s="1113" t="s">
        <v>12</v>
      </c>
      <c r="F296" s="1106"/>
      <c r="G296" s="1107"/>
      <c r="H296" s="1115"/>
    </row>
    <row r="297" spans="1:8" s="1116" customFormat="1" ht="15" x14ac:dyDescent="0.25">
      <c r="A297" s="1113"/>
      <c r="B297" s="1114"/>
      <c r="C297" s="1113" t="s">
        <v>2694</v>
      </c>
      <c r="D297" s="1113" t="s">
        <v>2911</v>
      </c>
      <c r="E297" s="1113" t="s">
        <v>12</v>
      </c>
      <c r="F297" s="1106"/>
      <c r="G297" s="1107"/>
      <c r="H297" s="1115"/>
    </row>
    <row r="298" spans="1:8" s="1116" customFormat="1" ht="15" x14ac:dyDescent="0.25">
      <c r="A298" s="1113"/>
      <c r="B298" s="1114"/>
      <c r="C298" s="1113" t="s">
        <v>2927</v>
      </c>
      <c r="D298" s="1113" t="s">
        <v>2928</v>
      </c>
      <c r="E298" s="1113" t="s">
        <v>12</v>
      </c>
      <c r="F298" s="1106"/>
      <c r="G298" s="1107"/>
      <c r="H298" s="1115"/>
    </row>
    <row r="299" spans="1:8" s="1116" customFormat="1" ht="15" x14ac:dyDescent="0.25">
      <c r="A299" s="1113"/>
      <c r="B299" s="1114"/>
      <c r="C299" s="1113" t="s">
        <v>2716</v>
      </c>
      <c r="D299" s="1113" t="s">
        <v>2912</v>
      </c>
      <c r="E299" s="1113" t="s">
        <v>12</v>
      </c>
      <c r="F299" s="1106"/>
      <c r="G299" s="1107"/>
      <c r="H299" s="1115"/>
    </row>
    <row r="300" spans="1:8" s="1116" customFormat="1" ht="15" x14ac:dyDescent="0.25">
      <c r="A300" s="1113"/>
      <c r="B300" s="1114"/>
      <c r="C300" s="1113" t="s">
        <v>2747</v>
      </c>
      <c r="D300" s="1113" t="s">
        <v>2913</v>
      </c>
      <c r="E300" s="1113" t="s">
        <v>12</v>
      </c>
      <c r="F300" s="1106"/>
      <c r="G300" s="1107"/>
      <c r="H300" s="1115"/>
    </row>
    <row r="301" spans="1:8" s="1116" customFormat="1" ht="15" x14ac:dyDescent="0.25">
      <c r="A301" s="1114"/>
      <c r="B301" s="1114"/>
      <c r="C301" s="1113" t="s">
        <v>2914</v>
      </c>
      <c r="D301" s="1113" t="s">
        <v>2915</v>
      </c>
      <c r="E301" s="1113" t="s">
        <v>12</v>
      </c>
      <c r="F301" s="1106"/>
      <c r="G301" s="1107"/>
      <c r="H301" s="1115"/>
    </row>
    <row r="302" spans="1:8" s="1116" customFormat="1" ht="15" x14ac:dyDescent="0.25">
      <c r="A302" s="1114"/>
      <c r="B302" s="1114"/>
      <c r="C302" s="1113" t="s">
        <v>2916</v>
      </c>
      <c r="D302" s="1113" t="s">
        <v>2917</v>
      </c>
      <c r="E302" s="1113" t="s">
        <v>12</v>
      </c>
      <c r="F302" s="1106"/>
      <c r="G302" s="1107"/>
      <c r="H302" s="1115"/>
    </row>
    <row r="303" spans="1:8" s="1116" customFormat="1" ht="15" x14ac:dyDescent="0.25">
      <c r="A303" s="1114"/>
      <c r="B303" s="1114"/>
      <c r="C303" s="1113" t="s">
        <v>2918</v>
      </c>
      <c r="D303" s="1113" t="s">
        <v>2919</v>
      </c>
      <c r="E303" s="1113" t="s">
        <v>12</v>
      </c>
      <c r="F303" s="1106"/>
      <c r="G303" s="1107"/>
      <c r="H303" s="1115"/>
    </row>
    <row r="304" spans="1:8" s="1116" customFormat="1" ht="15" x14ac:dyDescent="0.25">
      <c r="A304" s="1114"/>
      <c r="B304" s="1114"/>
      <c r="C304" s="1113" t="s">
        <v>2920</v>
      </c>
      <c r="D304" s="1113" t="s">
        <v>2929</v>
      </c>
      <c r="E304" s="1113" t="s">
        <v>12</v>
      </c>
      <c r="F304" s="1106"/>
      <c r="G304" s="1107"/>
      <c r="H304" s="1115"/>
    </row>
    <row r="305" spans="1:8" s="1116" customFormat="1" ht="15" x14ac:dyDescent="0.25">
      <c r="A305" s="1114"/>
      <c r="B305" s="1114"/>
      <c r="C305" s="1113" t="s">
        <v>2922</v>
      </c>
      <c r="D305" s="1113" t="s">
        <v>2930</v>
      </c>
      <c r="E305" s="1113" t="s">
        <v>12</v>
      </c>
      <c r="F305" s="1106"/>
      <c r="G305" s="1107"/>
      <c r="H305" s="1115"/>
    </row>
    <row r="306" spans="1:8" s="1116" customFormat="1" ht="15" x14ac:dyDescent="0.25">
      <c r="A306" s="1114"/>
      <c r="B306" s="1114"/>
      <c r="C306" s="1113" t="s">
        <v>2924</v>
      </c>
      <c r="D306" s="1113" t="s">
        <v>2925</v>
      </c>
      <c r="E306" s="1113" t="s">
        <v>12</v>
      </c>
      <c r="F306" s="1106"/>
      <c r="G306" s="1107"/>
      <c r="H306" s="1115"/>
    </row>
    <row r="307" spans="1:8" s="1116" customFormat="1" ht="15" x14ac:dyDescent="0.25">
      <c r="A307" s="1114"/>
      <c r="B307" s="1114" t="s">
        <v>2931</v>
      </c>
      <c r="C307" s="1113"/>
      <c r="D307" s="1113" t="s">
        <v>2695</v>
      </c>
      <c r="E307" s="1113" t="s">
        <v>12</v>
      </c>
      <c r="F307" s="1106"/>
      <c r="G307" s="1107"/>
      <c r="H307" s="1115"/>
    </row>
    <row r="308" spans="1:8" s="1116" customFormat="1" ht="15" x14ac:dyDescent="0.25">
      <c r="A308" s="1114"/>
      <c r="B308" s="1114"/>
      <c r="C308" s="1113" t="s">
        <v>2903</v>
      </c>
      <c r="D308" s="1113" t="s">
        <v>2904</v>
      </c>
      <c r="E308" s="1113" t="s">
        <v>12</v>
      </c>
      <c r="F308" s="1106"/>
      <c r="G308" s="1107"/>
      <c r="H308" s="1115"/>
    </row>
    <row r="309" spans="1:8" s="1116" customFormat="1" ht="15" x14ac:dyDescent="0.25">
      <c r="A309" s="1114"/>
      <c r="B309" s="1114"/>
      <c r="C309" s="1113" t="s">
        <v>2905</v>
      </c>
      <c r="D309" s="1113" t="s">
        <v>2906</v>
      </c>
      <c r="E309" s="1113" t="s">
        <v>12</v>
      </c>
      <c r="F309" s="1106"/>
      <c r="G309" s="1107"/>
      <c r="H309" s="1115"/>
    </row>
    <row r="310" spans="1:8" s="1116" customFormat="1" ht="15" x14ac:dyDescent="0.25">
      <c r="A310" s="1114"/>
      <c r="B310" s="1114"/>
      <c r="C310" s="1113" t="s">
        <v>2907</v>
      </c>
      <c r="D310" s="1113" t="s">
        <v>2908</v>
      </c>
      <c r="E310" s="1113" t="s">
        <v>12</v>
      </c>
      <c r="F310" s="1106"/>
      <c r="G310" s="1107"/>
      <c r="H310" s="1115"/>
    </row>
    <row r="311" spans="1:8" s="1116" customFormat="1" ht="15" x14ac:dyDescent="0.25">
      <c r="A311" s="1114"/>
      <c r="B311" s="1114"/>
      <c r="C311" s="1113" t="s">
        <v>2680</v>
      </c>
      <c r="D311" s="1113" t="s">
        <v>2909</v>
      </c>
      <c r="E311" s="1113" t="s">
        <v>12</v>
      </c>
      <c r="F311" s="1106"/>
      <c r="G311" s="1107"/>
      <c r="H311" s="1115"/>
    </row>
    <row r="312" spans="1:8" s="1116" customFormat="1" ht="15" x14ac:dyDescent="0.25">
      <c r="A312" s="1114"/>
      <c r="B312" s="1114"/>
      <c r="C312" s="1113" t="s">
        <v>2690</v>
      </c>
      <c r="D312" s="1113" t="s">
        <v>2910</v>
      </c>
      <c r="E312" s="1113" t="s">
        <v>12</v>
      </c>
      <c r="F312" s="1106"/>
      <c r="G312" s="1107"/>
      <c r="H312" s="1115"/>
    </row>
    <row r="313" spans="1:8" s="1116" customFormat="1" ht="15" x14ac:dyDescent="0.25">
      <c r="A313" s="1114"/>
      <c r="B313" s="1114"/>
      <c r="C313" s="1113" t="s">
        <v>2694</v>
      </c>
      <c r="D313" s="1113" t="s">
        <v>2911</v>
      </c>
      <c r="E313" s="1113" t="s">
        <v>12</v>
      </c>
      <c r="F313" s="1106"/>
      <c r="G313" s="1107"/>
      <c r="H313" s="1115"/>
    </row>
    <row r="314" spans="1:8" s="1116" customFormat="1" ht="15" x14ac:dyDescent="0.25">
      <c r="A314" s="1114"/>
      <c r="B314" s="1114"/>
      <c r="C314" s="1113" t="s">
        <v>2716</v>
      </c>
      <c r="D314" s="1113" t="s">
        <v>2912</v>
      </c>
      <c r="E314" s="1113" t="s">
        <v>12</v>
      </c>
      <c r="F314" s="1106"/>
      <c r="G314" s="1107"/>
      <c r="H314" s="1115"/>
    </row>
    <row r="315" spans="1:8" s="1116" customFormat="1" ht="15" x14ac:dyDescent="0.25">
      <c r="A315" s="1114"/>
      <c r="B315" s="1114"/>
      <c r="C315" s="1113" t="s">
        <v>2747</v>
      </c>
      <c r="D315" s="1113" t="s">
        <v>2932</v>
      </c>
      <c r="E315" s="1113" t="s">
        <v>12</v>
      </c>
      <c r="F315" s="1106"/>
      <c r="G315" s="1107"/>
      <c r="H315" s="1115"/>
    </row>
    <row r="316" spans="1:8" s="1116" customFormat="1" ht="15" x14ac:dyDescent="0.25">
      <c r="A316" s="1114"/>
      <c r="B316" s="1114"/>
      <c r="C316" s="1113" t="s">
        <v>2914</v>
      </c>
      <c r="D316" s="1113" t="s">
        <v>2915</v>
      </c>
      <c r="E316" s="1113" t="s">
        <v>12</v>
      </c>
      <c r="F316" s="1106"/>
      <c r="G316" s="1107"/>
      <c r="H316" s="1115"/>
    </row>
    <row r="317" spans="1:8" s="1116" customFormat="1" ht="15" x14ac:dyDescent="0.25">
      <c r="A317" s="1114"/>
      <c r="B317" s="1114"/>
      <c r="C317" s="1113" t="s">
        <v>2916</v>
      </c>
      <c r="D317" s="1113" t="s">
        <v>2917</v>
      </c>
      <c r="E317" s="1113" t="s">
        <v>12</v>
      </c>
      <c r="F317" s="1106"/>
      <c r="G317" s="1107"/>
      <c r="H317" s="1115"/>
    </row>
    <row r="318" spans="1:8" s="1116" customFormat="1" ht="15" x14ac:dyDescent="0.25">
      <c r="A318" s="1114"/>
      <c r="B318" s="1114"/>
      <c r="C318" s="1113" t="s">
        <v>2918</v>
      </c>
      <c r="D318" s="1113" t="s">
        <v>2933</v>
      </c>
      <c r="E318" s="1113" t="s">
        <v>12</v>
      </c>
      <c r="F318" s="1106"/>
      <c r="G318" s="1107"/>
      <c r="H318" s="1115"/>
    </row>
    <row r="319" spans="1:8" s="1116" customFormat="1" ht="15" x14ac:dyDescent="0.25">
      <c r="A319" s="1114"/>
      <c r="B319" s="1114"/>
      <c r="C319" s="1113" t="s">
        <v>2920</v>
      </c>
      <c r="D319" s="1113" t="s">
        <v>2929</v>
      </c>
      <c r="E319" s="1113" t="s">
        <v>12</v>
      </c>
      <c r="F319" s="1106"/>
      <c r="G319" s="1107"/>
      <c r="H319" s="1115"/>
    </row>
    <row r="320" spans="1:8" s="1116" customFormat="1" ht="15" x14ac:dyDescent="0.25">
      <c r="A320" s="1114"/>
      <c r="B320" s="1114"/>
      <c r="C320" s="1113" t="s">
        <v>2922</v>
      </c>
      <c r="D320" s="1113" t="s">
        <v>2930</v>
      </c>
      <c r="E320" s="1113" t="s">
        <v>12</v>
      </c>
      <c r="F320" s="1106"/>
      <c r="G320" s="1107"/>
      <c r="H320" s="1115"/>
    </row>
    <row r="321" spans="1:8" s="1116" customFormat="1" ht="15" x14ac:dyDescent="0.25">
      <c r="A321" s="1114"/>
      <c r="B321" s="1114"/>
      <c r="C321" s="1113" t="s">
        <v>2924</v>
      </c>
      <c r="D321" s="1113" t="s">
        <v>2925</v>
      </c>
      <c r="E321" s="1113" t="s">
        <v>12</v>
      </c>
      <c r="F321" s="1106"/>
      <c r="G321" s="1107"/>
      <c r="H321" s="1115"/>
    </row>
    <row r="322" spans="1:8" s="1116" customFormat="1" ht="15" x14ac:dyDescent="0.25">
      <c r="A322" s="1114"/>
      <c r="B322" s="1114" t="s">
        <v>2934</v>
      </c>
      <c r="C322" s="1113"/>
      <c r="D322" s="1113" t="s">
        <v>2699</v>
      </c>
      <c r="E322" s="1113" t="s">
        <v>12</v>
      </c>
      <c r="F322" s="1106"/>
      <c r="G322" s="1107"/>
      <c r="H322" s="1115"/>
    </row>
    <row r="323" spans="1:8" s="1116" customFormat="1" ht="15" x14ac:dyDescent="0.25">
      <c r="A323" s="1114"/>
      <c r="B323" s="1114"/>
      <c r="C323" s="1113" t="s">
        <v>2903</v>
      </c>
      <c r="D323" s="1113" t="s">
        <v>2904</v>
      </c>
      <c r="E323" s="1113" t="s">
        <v>12</v>
      </c>
      <c r="F323" s="1106"/>
      <c r="G323" s="1107"/>
      <c r="H323" s="1115"/>
    </row>
    <row r="324" spans="1:8" s="1116" customFormat="1" ht="15" x14ac:dyDescent="0.25">
      <c r="A324" s="1114"/>
      <c r="B324" s="1114"/>
      <c r="C324" s="1113" t="s">
        <v>2905</v>
      </c>
      <c r="D324" s="1113" t="s">
        <v>2906</v>
      </c>
      <c r="E324" s="1113" t="s">
        <v>12</v>
      </c>
      <c r="F324" s="1106"/>
      <c r="G324" s="1107"/>
      <c r="H324" s="1115"/>
    </row>
    <row r="325" spans="1:8" s="1116" customFormat="1" ht="15" x14ac:dyDescent="0.25">
      <c r="A325" s="1114"/>
      <c r="B325" s="1114"/>
      <c r="C325" s="1113" t="s">
        <v>2907</v>
      </c>
      <c r="D325" s="1113" t="s">
        <v>2908</v>
      </c>
      <c r="E325" s="1113" t="s">
        <v>12</v>
      </c>
      <c r="F325" s="1106"/>
      <c r="G325" s="1107"/>
      <c r="H325" s="1115"/>
    </row>
    <row r="326" spans="1:8" s="1116" customFormat="1" ht="15" x14ac:dyDescent="0.25">
      <c r="A326" s="1114"/>
      <c r="B326" s="1114"/>
      <c r="C326" s="1113" t="s">
        <v>2680</v>
      </c>
      <c r="D326" s="1113" t="s">
        <v>2909</v>
      </c>
      <c r="E326" s="1113" t="s">
        <v>12</v>
      </c>
      <c r="F326" s="1106"/>
      <c r="G326" s="1107"/>
      <c r="H326" s="1115"/>
    </row>
    <row r="327" spans="1:8" s="1116" customFormat="1" ht="15" x14ac:dyDescent="0.25">
      <c r="A327" s="1114"/>
      <c r="B327" s="1114"/>
      <c r="C327" s="1113" t="s">
        <v>2690</v>
      </c>
      <c r="D327" s="1113" t="s">
        <v>2910</v>
      </c>
      <c r="E327" s="1113" t="s">
        <v>12</v>
      </c>
      <c r="F327" s="1106"/>
      <c r="G327" s="1107"/>
      <c r="H327" s="1115"/>
    </row>
    <row r="328" spans="1:8" s="1116" customFormat="1" ht="15" x14ac:dyDescent="0.25">
      <c r="A328" s="1114"/>
      <c r="B328" s="1114"/>
      <c r="C328" s="1113" t="s">
        <v>2694</v>
      </c>
      <c r="D328" s="1113" t="s">
        <v>2911</v>
      </c>
      <c r="E328" s="1113" t="s">
        <v>12</v>
      </c>
      <c r="F328" s="1106"/>
      <c r="G328" s="1107"/>
      <c r="H328" s="1115"/>
    </row>
    <row r="329" spans="1:8" s="1116" customFormat="1" ht="15" x14ac:dyDescent="0.25">
      <c r="A329" s="1114"/>
      <c r="B329" s="1114"/>
      <c r="C329" s="1113" t="s">
        <v>2716</v>
      </c>
      <c r="D329" s="1113" t="s">
        <v>2912</v>
      </c>
      <c r="E329" s="1113" t="s">
        <v>12</v>
      </c>
      <c r="F329" s="1106"/>
      <c r="G329" s="1107"/>
      <c r="H329" s="1115"/>
    </row>
    <row r="330" spans="1:8" s="1116" customFormat="1" ht="15" x14ac:dyDescent="0.25">
      <c r="A330" s="1114"/>
      <c r="B330" s="1114"/>
      <c r="C330" s="1113" t="s">
        <v>2747</v>
      </c>
      <c r="D330" s="1113" t="s">
        <v>2913</v>
      </c>
      <c r="E330" s="1113" t="s">
        <v>12</v>
      </c>
      <c r="F330" s="1106"/>
      <c r="G330" s="1107"/>
      <c r="H330" s="1115"/>
    </row>
    <row r="331" spans="1:8" s="1116" customFormat="1" ht="15" x14ac:dyDescent="0.25">
      <c r="A331" s="1114"/>
      <c r="B331" s="1114"/>
      <c r="C331" s="1113" t="s">
        <v>2914</v>
      </c>
      <c r="D331" s="1113" t="s">
        <v>2915</v>
      </c>
      <c r="E331" s="1113" t="s">
        <v>12</v>
      </c>
      <c r="F331" s="1106"/>
      <c r="G331" s="1107"/>
      <c r="H331" s="1115"/>
    </row>
    <row r="332" spans="1:8" s="1116" customFormat="1" ht="15" x14ac:dyDescent="0.25">
      <c r="A332" s="1114"/>
      <c r="B332" s="1114"/>
      <c r="C332" s="1113" t="s">
        <v>2916</v>
      </c>
      <c r="D332" s="1113" t="s">
        <v>2917</v>
      </c>
      <c r="E332" s="1113" t="s">
        <v>12</v>
      </c>
      <c r="F332" s="1106"/>
      <c r="G332" s="1107"/>
      <c r="H332" s="1115"/>
    </row>
    <row r="333" spans="1:8" s="1116" customFormat="1" ht="15" x14ac:dyDescent="0.25">
      <c r="A333" s="1114"/>
      <c r="B333" s="1114"/>
      <c r="C333" s="1113" t="s">
        <v>2918</v>
      </c>
      <c r="D333" s="1113" t="s">
        <v>2919</v>
      </c>
      <c r="E333" s="1113" t="s">
        <v>12</v>
      </c>
      <c r="F333" s="1106"/>
      <c r="G333" s="1107"/>
      <c r="H333" s="1115"/>
    </row>
    <row r="334" spans="1:8" s="1116" customFormat="1" ht="15" x14ac:dyDescent="0.25">
      <c r="A334" s="1113"/>
      <c r="B334" s="1114"/>
      <c r="C334" s="1113" t="s">
        <v>2920</v>
      </c>
      <c r="D334" s="1113" t="s">
        <v>2929</v>
      </c>
      <c r="E334" s="1113" t="s">
        <v>12</v>
      </c>
      <c r="F334" s="1106"/>
      <c r="G334" s="1107"/>
      <c r="H334" s="1115"/>
    </row>
    <row r="335" spans="1:8" s="1116" customFormat="1" ht="15" x14ac:dyDescent="0.25">
      <c r="A335" s="1113"/>
      <c r="B335" s="1114"/>
      <c r="C335" s="1113" t="s">
        <v>2922</v>
      </c>
      <c r="D335" s="1113" t="s">
        <v>2930</v>
      </c>
      <c r="E335" s="1113" t="s">
        <v>12</v>
      </c>
      <c r="F335" s="1106"/>
      <c r="G335" s="1107"/>
      <c r="H335" s="1115"/>
    </row>
    <row r="336" spans="1:8" s="1116" customFormat="1" ht="15" x14ac:dyDescent="0.25">
      <c r="A336" s="1113"/>
      <c r="B336" s="1114"/>
      <c r="C336" s="1113" t="s">
        <v>2924</v>
      </c>
      <c r="D336" s="1113" t="s">
        <v>2925</v>
      </c>
      <c r="E336" s="1113" t="s">
        <v>12</v>
      </c>
      <c r="F336" s="1106"/>
      <c r="G336" s="1107"/>
      <c r="H336" s="1115"/>
    </row>
    <row r="337" spans="1:8" s="1116" customFormat="1" ht="15" x14ac:dyDescent="0.25">
      <c r="A337" s="1113"/>
      <c r="B337" s="1114"/>
      <c r="C337" s="1113"/>
      <c r="D337" s="1113"/>
      <c r="E337" s="1113"/>
      <c r="F337" s="1106"/>
      <c r="G337" s="1107"/>
      <c r="H337" s="1115"/>
    </row>
    <row r="338" spans="1:8" s="1116" customFormat="1" ht="15" x14ac:dyDescent="0.25">
      <c r="A338" s="1113"/>
      <c r="B338" s="1114"/>
      <c r="C338" s="1113"/>
      <c r="D338" s="1113"/>
      <c r="E338" s="1113"/>
      <c r="F338" s="1106"/>
      <c r="G338" s="1107"/>
      <c r="H338" s="1115"/>
    </row>
    <row r="339" spans="1:8" s="1116" customFormat="1" ht="15" x14ac:dyDescent="0.25">
      <c r="A339" s="1113"/>
      <c r="B339" s="1114"/>
      <c r="C339" s="1113"/>
      <c r="D339" s="1113"/>
      <c r="E339" s="1113"/>
      <c r="F339" s="1106"/>
      <c r="G339" s="1107"/>
      <c r="H339" s="1115"/>
    </row>
    <row r="340" spans="1:8" s="1116" customFormat="1" ht="15" x14ac:dyDescent="0.25">
      <c r="A340" s="1114"/>
      <c r="F340" s="1106"/>
      <c r="G340" s="1107"/>
      <c r="H340" s="1115"/>
    </row>
    <row r="341" spans="1:8" s="1116" customFormat="1" ht="15" x14ac:dyDescent="0.25">
      <c r="A341" s="1113" t="s">
        <v>2670</v>
      </c>
      <c r="B341" s="1113"/>
      <c r="C341" s="1113"/>
      <c r="D341" s="1098" t="s">
        <v>2642</v>
      </c>
      <c r="E341" s="1114">
        <v>7</v>
      </c>
      <c r="F341" s="1106"/>
      <c r="G341" s="1107"/>
      <c r="H341" s="1115"/>
    </row>
    <row r="342" spans="1:8" s="1116" customFormat="1" ht="15" x14ac:dyDescent="0.25">
      <c r="A342" s="1113" t="s">
        <v>2671</v>
      </c>
      <c r="B342" s="1113"/>
      <c r="C342" s="1113"/>
      <c r="D342" s="1112" t="s">
        <v>2651</v>
      </c>
      <c r="E342" s="1114"/>
      <c r="F342" s="1106"/>
      <c r="G342" s="1107"/>
      <c r="H342" s="1115"/>
    </row>
    <row r="343" spans="1:8" s="1116" customFormat="1" ht="15" x14ac:dyDescent="0.25">
      <c r="A343" s="1112" t="s">
        <v>2672</v>
      </c>
      <c r="B343" s="1112" t="s">
        <v>2673</v>
      </c>
      <c r="C343" s="1112" t="s">
        <v>2674</v>
      </c>
      <c r="D343" s="1114"/>
      <c r="E343" s="1114"/>
      <c r="F343" s="1106"/>
      <c r="G343" s="1107"/>
      <c r="H343" s="1115"/>
    </row>
    <row r="344" spans="1:8" s="1116" customFormat="1" ht="15" x14ac:dyDescent="0.25">
      <c r="A344" s="1113" t="s">
        <v>2675</v>
      </c>
      <c r="B344" s="1113" t="s">
        <v>2676</v>
      </c>
      <c r="C344" s="1113" t="s">
        <v>2675</v>
      </c>
      <c r="D344" s="1113" t="s">
        <v>2649</v>
      </c>
      <c r="E344" s="1113" t="s">
        <v>2677</v>
      </c>
      <c r="F344" s="1106"/>
      <c r="G344" s="1107"/>
      <c r="H344" s="1115"/>
    </row>
    <row r="345" spans="1:8" s="1116" customFormat="1" ht="15" x14ac:dyDescent="0.25">
      <c r="A345" s="1113"/>
      <c r="B345" s="1114" t="s">
        <v>2935</v>
      </c>
      <c r="C345" s="1113"/>
      <c r="D345" s="1113" t="s">
        <v>2936</v>
      </c>
      <c r="E345" s="1113" t="s">
        <v>12</v>
      </c>
      <c r="F345" s="1106"/>
      <c r="G345" s="1107"/>
      <c r="H345" s="1115"/>
    </row>
    <row r="346" spans="1:8" s="1116" customFormat="1" ht="15" x14ac:dyDescent="0.25">
      <c r="A346" s="1113"/>
      <c r="B346" s="1114"/>
      <c r="C346" s="1113" t="s">
        <v>2903</v>
      </c>
      <c r="D346" s="1113" t="s">
        <v>2904</v>
      </c>
      <c r="E346" s="1113" t="s">
        <v>12</v>
      </c>
      <c r="F346" s="1106"/>
      <c r="G346" s="1107"/>
      <c r="H346" s="1115"/>
    </row>
    <row r="347" spans="1:8" s="1116" customFormat="1" ht="15" x14ac:dyDescent="0.25">
      <c r="A347" s="1113"/>
      <c r="B347" s="1114"/>
      <c r="C347" s="1113" t="s">
        <v>2905</v>
      </c>
      <c r="D347" s="1113" t="s">
        <v>2906</v>
      </c>
      <c r="E347" s="1113" t="s">
        <v>12</v>
      </c>
      <c r="F347" s="1106"/>
      <c r="G347" s="1107"/>
      <c r="H347" s="1115"/>
    </row>
    <row r="348" spans="1:8" s="1116" customFormat="1" ht="15" x14ac:dyDescent="0.25">
      <c r="A348" s="1113"/>
      <c r="B348" s="1114"/>
      <c r="C348" s="1113" t="s">
        <v>2907</v>
      </c>
      <c r="D348" s="1113" t="s">
        <v>2908</v>
      </c>
      <c r="E348" s="1113" t="s">
        <v>12</v>
      </c>
      <c r="F348" s="1106"/>
      <c r="G348" s="1107"/>
      <c r="H348" s="1115"/>
    </row>
    <row r="349" spans="1:8" s="1116" customFormat="1" ht="15" x14ac:dyDescent="0.25">
      <c r="A349" s="1113"/>
      <c r="B349" s="1114"/>
      <c r="C349" s="1113" t="s">
        <v>2680</v>
      </c>
      <c r="D349" s="1113" t="s">
        <v>2909</v>
      </c>
      <c r="E349" s="1113" t="s">
        <v>12</v>
      </c>
      <c r="F349" s="1106"/>
      <c r="G349" s="1107"/>
      <c r="H349" s="1115"/>
    </row>
    <row r="350" spans="1:8" s="1116" customFormat="1" ht="15" x14ac:dyDescent="0.25">
      <c r="A350" s="1113"/>
      <c r="B350" s="1114"/>
      <c r="C350" s="1113" t="s">
        <v>2690</v>
      </c>
      <c r="D350" s="1113" t="s">
        <v>2910</v>
      </c>
      <c r="E350" s="1113" t="s">
        <v>12</v>
      </c>
      <c r="F350" s="1106"/>
      <c r="G350" s="1107"/>
      <c r="H350" s="1115"/>
    </row>
    <row r="351" spans="1:8" s="1116" customFormat="1" ht="15" x14ac:dyDescent="0.25">
      <c r="A351" s="1113"/>
      <c r="B351" s="1114"/>
      <c r="C351" s="1113" t="s">
        <v>2694</v>
      </c>
      <c r="D351" s="1113" t="s">
        <v>2911</v>
      </c>
      <c r="E351" s="1113" t="s">
        <v>12</v>
      </c>
      <c r="F351" s="1106"/>
      <c r="G351" s="1107"/>
      <c r="H351" s="1115"/>
    </row>
    <row r="352" spans="1:8" s="1116" customFormat="1" ht="15" x14ac:dyDescent="0.25">
      <c r="A352" s="1114"/>
      <c r="B352" s="1114"/>
      <c r="C352" s="1113" t="s">
        <v>2716</v>
      </c>
      <c r="D352" s="1113" t="s">
        <v>2912</v>
      </c>
      <c r="E352" s="1113" t="s">
        <v>12</v>
      </c>
      <c r="F352" s="1106"/>
      <c r="G352" s="1107"/>
      <c r="H352" s="1115"/>
    </row>
    <row r="353" spans="1:8" s="1116" customFormat="1" ht="15" x14ac:dyDescent="0.25">
      <c r="A353" s="1114"/>
      <c r="B353" s="1114"/>
      <c r="C353" s="1113" t="s">
        <v>2747</v>
      </c>
      <c r="D353" s="1113" t="s">
        <v>2913</v>
      </c>
      <c r="E353" s="1113" t="s">
        <v>12</v>
      </c>
      <c r="F353" s="1106"/>
      <c r="G353" s="1107"/>
      <c r="H353" s="1115"/>
    </row>
    <row r="354" spans="1:8" s="1116" customFormat="1" ht="15" x14ac:dyDescent="0.25">
      <c r="A354" s="1114"/>
      <c r="B354" s="1114"/>
      <c r="C354" s="1113" t="s">
        <v>2914</v>
      </c>
      <c r="D354" s="1113" t="s">
        <v>2915</v>
      </c>
      <c r="E354" s="1113" t="s">
        <v>12</v>
      </c>
      <c r="F354" s="1106"/>
      <c r="G354" s="1107"/>
      <c r="H354" s="1115"/>
    </row>
    <row r="355" spans="1:8" s="1116" customFormat="1" ht="15" x14ac:dyDescent="0.25">
      <c r="A355" s="1114"/>
      <c r="B355" s="1114"/>
      <c r="C355" s="1113" t="s">
        <v>2916</v>
      </c>
      <c r="D355" s="1113" t="s">
        <v>2917</v>
      </c>
      <c r="E355" s="1113" t="s">
        <v>12</v>
      </c>
      <c r="F355" s="1106"/>
      <c r="G355" s="1107"/>
      <c r="H355" s="1115"/>
    </row>
    <row r="356" spans="1:8" s="1116" customFormat="1" ht="15" x14ac:dyDescent="0.25">
      <c r="A356" s="1114"/>
      <c r="B356" s="1114"/>
      <c r="C356" s="1113" t="s">
        <v>2918</v>
      </c>
      <c r="D356" s="1113" t="s">
        <v>2919</v>
      </c>
      <c r="E356" s="1113" t="s">
        <v>12</v>
      </c>
      <c r="F356" s="1106"/>
      <c r="G356" s="1107"/>
      <c r="H356" s="1115"/>
    </row>
    <row r="357" spans="1:8" s="1116" customFormat="1" ht="15" x14ac:dyDescent="0.25">
      <c r="A357" s="1114"/>
      <c r="B357" s="1114"/>
      <c r="C357" s="1113" t="s">
        <v>2920</v>
      </c>
      <c r="D357" s="1113" t="s">
        <v>2929</v>
      </c>
      <c r="E357" s="1113" t="s">
        <v>12</v>
      </c>
      <c r="F357" s="1106"/>
      <c r="G357" s="1107"/>
      <c r="H357" s="1115"/>
    </row>
    <row r="358" spans="1:8" s="1116" customFormat="1" ht="15" x14ac:dyDescent="0.25">
      <c r="A358" s="1114"/>
      <c r="B358" s="1114"/>
      <c r="C358" s="1113" t="s">
        <v>2922</v>
      </c>
      <c r="D358" s="1113" t="s">
        <v>2930</v>
      </c>
      <c r="E358" s="1113" t="s">
        <v>12</v>
      </c>
      <c r="F358" s="1106"/>
      <c r="G358" s="1107"/>
      <c r="H358" s="1115"/>
    </row>
    <row r="359" spans="1:8" s="1116" customFormat="1" ht="15" x14ac:dyDescent="0.25">
      <c r="A359" s="1114"/>
      <c r="B359" s="1114"/>
      <c r="C359" s="1113" t="s">
        <v>2924</v>
      </c>
      <c r="D359" s="1113" t="s">
        <v>2925</v>
      </c>
      <c r="E359" s="1113" t="s">
        <v>12</v>
      </c>
      <c r="F359" s="1106"/>
      <c r="G359" s="1107"/>
      <c r="H359" s="1115"/>
    </row>
    <row r="360" spans="1:8" s="1116" customFormat="1" ht="15" x14ac:dyDescent="0.25">
      <c r="A360" s="1114"/>
      <c r="B360" s="1114" t="s">
        <v>2937</v>
      </c>
      <c r="C360" s="1113"/>
      <c r="D360" s="1113" t="s">
        <v>2938</v>
      </c>
      <c r="E360" s="1113" t="s">
        <v>12</v>
      </c>
      <c r="F360" s="1106"/>
      <c r="G360" s="1107"/>
      <c r="H360" s="1115"/>
    </row>
    <row r="361" spans="1:8" s="1116" customFormat="1" ht="15" x14ac:dyDescent="0.25">
      <c r="A361" s="1114"/>
      <c r="B361" s="1114"/>
      <c r="C361" s="1113" t="s">
        <v>2684</v>
      </c>
      <c r="D361" s="1113" t="s">
        <v>2939</v>
      </c>
      <c r="E361" s="1113" t="s">
        <v>12</v>
      </c>
      <c r="F361" s="1106"/>
      <c r="G361" s="1107"/>
      <c r="H361" s="1115"/>
    </row>
    <row r="362" spans="1:8" s="1116" customFormat="1" ht="15" x14ac:dyDescent="0.25">
      <c r="A362" s="1114"/>
      <c r="B362" s="1114"/>
      <c r="C362" s="1113"/>
      <c r="D362" s="1113"/>
      <c r="E362" s="1113"/>
      <c r="F362" s="1106"/>
      <c r="G362" s="1107"/>
      <c r="H362" s="1115"/>
    </row>
    <row r="363" spans="1:8" s="1116" customFormat="1" ht="15" x14ac:dyDescent="0.25">
      <c r="A363" s="1113" t="s">
        <v>2686</v>
      </c>
      <c r="B363" s="1113" t="s">
        <v>2687</v>
      </c>
      <c r="C363" s="1113" t="s">
        <v>2686</v>
      </c>
      <c r="D363" s="1113" t="s">
        <v>2688</v>
      </c>
      <c r="E363" s="1113" t="s">
        <v>2689</v>
      </c>
      <c r="F363" s="1106"/>
      <c r="G363" s="1107"/>
      <c r="H363" s="1115"/>
    </row>
    <row r="364" spans="1:8" s="1109" customFormat="1" ht="14.25" x14ac:dyDescent="0.2">
      <c r="A364" s="1112" t="s">
        <v>2940</v>
      </c>
      <c r="B364" s="1104"/>
      <c r="C364" s="1104"/>
      <c r="D364" s="1112" t="s">
        <v>2941</v>
      </c>
      <c r="E364" s="1112" t="s">
        <v>12</v>
      </c>
      <c r="F364" s="1106"/>
      <c r="G364" s="1107"/>
      <c r="H364" s="1108"/>
    </row>
    <row r="365" spans="1:8" s="1116" customFormat="1" ht="15" x14ac:dyDescent="0.25">
      <c r="A365" s="1114"/>
      <c r="B365" s="1113" t="s">
        <v>2942</v>
      </c>
      <c r="C365" s="1114"/>
      <c r="D365" s="1113" t="s">
        <v>2943</v>
      </c>
      <c r="E365" s="1113" t="s">
        <v>12</v>
      </c>
      <c r="F365" s="1106"/>
      <c r="G365" s="1107"/>
      <c r="H365" s="1115"/>
    </row>
    <row r="366" spans="1:8" s="1116" customFormat="1" ht="15" x14ac:dyDescent="0.25">
      <c r="A366" s="1114"/>
      <c r="B366" s="1114"/>
      <c r="C366" s="1113" t="s">
        <v>2903</v>
      </c>
      <c r="D366" s="1113" t="s">
        <v>2944</v>
      </c>
      <c r="E366" s="1113" t="s">
        <v>12</v>
      </c>
      <c r="F366" s="1106"/>
      <c r="G366" s="1107"/>
      <c r="H366" s="1115"/>
    </row>
    <row r="367" spans="1:8" s="1116" customFormat="1" ht="15" x14ac:dyDescent="0.25">
      <c r="A367" s="1114"/>
      <c r="B367" s="1114"/>
      <c r="C367" s="1113" t="s">
        <v>2905</v>
      </c>
      <c r="D367" s="1113" t="s">
        <v>2945</v>
      </c>
      <c r="E367" s="1113" t="s">
        <v>12</v>
      </c>
      <c r="F367" s="1106"/>
      <c r="G367" s="1107"/>
      <c r="H367" s="1115"/>
    </row>
    <row r="368" spans="1:8" s="1116" customFormat="1" ht="15" x14ac:dyDescent="0.25">
      <c r="A368" s="1113"/>
      <c r="B368" s="1113"/>
      <c r="C368" s="1113" t="s">
        <v>2907</v>
      </c>
      <c r="D368" s="1113" t="s">
        <v>2946</v>
      </c>
      <c r="E368" s="1113" t="s">
        <v>12</v>
      </c>
      <c r="F368" s="1106"/>
      <c r="G368" s="1107"/>
      <c r="H368" s="1115"/>
    </row>
    <row r="369" spans="1:8" s="1116" customFormat="1" ht="15" x14ac:dyDescent="0.25">
      <c r="A369" s="1114"/>
      <c r="B369" s="1114"/>
      <c r="C369" s="1113" t="s">
        <v>2680</v>
      </c>
      <c r="D369" s="1113" t="s">
        <v>2947</v>
      </c>
      <c r="E369" s="1113" t="s">
        <v>12</v>
      </c>
      <c r="F369" s="1106"/>
      <c r="G369" s="1107"/>
      <c r="H369" s="1115"/>
    </row>
    <row r="370" spans="1:8" s="1116" customFormat="1" ht="15" x14ac:dyDescent="0.25">
      <c r="A370" s="1114"/>
      <c r="B370" s="1114"/>
      <c r="C370" s="1113" t="s">
        <v>2716</v>
      </c>
      <c r="D370" s="1113" t="s">
        <v>2948</v>
      </c>
      <c r="E370" s="1113" t="s">
        <v>12</v>
      </c>
      <c r="F370" s="1106"/>
      <c r="G370" s="1107"/>
      <c r="H370" s="1115"/>
    </row>
    <row r="371" spans="1:8" s="1116" customFormat="1" ht="15" x14ac:dyDescent="0.25">
      <c r="A371" s="1114"/>
      <c r="B371" s="1114"/>
      <c r="C371" s="1113" t="s">
        <v>2747</v>
      </c>
      <c r="D371" s="1113" t="s">
        <v>2949</v>
      </c>
      <c r="E371" s="1113" t="s">
        <v>12</v>
      </c>
      <c r="F371" s="1106"/>
      <c r="G371" s="1107"/>
      <c r="H371" s="1115"/>
    </row>
    <row r="372" spans="1:8" s="1116" customFormat="1" ht="15" x14ac:dyDescent="0.25">
      <c r="A372" s="1114"/>
      <c r="B372" s="1114"/>
      <c r="C372" s="1113" t="s">
        <v>2914</v>
      </c>
      <c r="D372" s="1113" t="s">
        <v>2950</v>
      </c>
      <c r="E372" s="1113" t="s">
        <v>12</v>
      </c>
      <c r="F372" s="1106"/>
      <c r="G372" s="1107"/>
      <c r="H372" s="1115"/>
    </row>
    <row r="373" spans="1:8" s="1116" customFormat="1" ht="15" x14ac:dyDescent="0.25">
      <c r="A373" s="1114"/>
      <c r="B373" s="1114"/>
      <c r="C373" s="1113" t="s">
        <v>2916</v>
      </c>
      <c r="D373" s="1113" t="s">
        <v>2917</v>
      </c>
      <c r="E373" s="1113" t="s">
        <v>12</v>
      </c>
      <c r="F373" s="1106"/>
      <c r="G373" s="1107"/>
      <c r="H373" s="1115"/>
    </row>
    <row r="374" spans="1:8" s="1116" customFormat="1" ht="15" x14ac:dyDescent="0.25">
      <c r="A374" s="1114"/>
      <c r="B374" s="1114"/>
      <c r="C374" s="1113" t="s">
        <v>2918</v>
      </c>
      <c r="D374" s="1113" t="s">
        <v>2951</v>
      </c>
      <c r="E374" s="1113" t="s">
        <v>12</v>
      </c>
      <c r="F374" s="1106"/>
      <c r="G374" s="1107"/>
      <c r="H374" s="1115"/>
    </row>
    <row r="375" spans="1:8" s="1116" customFormat="1" ht="15" x14ac:dyDescent="0.25">
      <c r="A375" s="1114"/>
      <c r="B375" s="1114"/>
      <c r="C375" s="1113" t="s">
        <v>2796</v>
      </c>
      <c r="D375" s="1113" t="s">
        <v>2952</v>
      </c>
      <c r="E375" s="1113" t="s">
        <v>12</v>
      </c>
      <c r="F375" s="1106"/>
      <c r="G375" s="1107"/>
      <c r="H375" s="1115"/>
    </row>
    <row r="376" spans="1:8" s="1116" customFormat="1" ht="15" x14ac:dyDescent="0.25">
      <c r="A376" s="1114"/>
      <c r="B376" s="1114"/>
      <c r="C376" s="1113" t="s">
        <v>2920</v>
      </c>
      <c r="D376" s="1113" t="s">
        <v>2953</v>
      </c>
      <c r="E376" s="1113" t="s">
        <v>12</v>
      </c>
      <c r="F376" s="1106"/>
      <c r="G376" s="1107"/>
      <c r="H376" s="1115"/>
    </row>
    <row r="377" spans="1:8" s="1116" customFormat="1" ht="15" x14ac:dyDescent="0.25">
      <c r="A377" s="1114"/>
      <c r="B377" s="1114"/>
      <c r="C377" s="1113" t="s">
        <v>2954</v>
      </c>
      <c r="D377" s="1113" t="s">
        <v>2955</v>
      </c>
      <c r="E377" s="1113" t="s">
        <v>12</v>
      </c>
      <c r="F377" s="1106"/>
      <c r="G377" s="1107"/>
      <c r="H377" s="1115"/>
    </row>
    <row r="378" spans="1:8" s="1116" customFormat="1" ht="15" x14ac:dyDescent="0.25">
      <c r="A378" s="1114"/>
      <c r="B378" s="1114"/>
      <c r="C378" s="1113" t="s">
        <v>2956</v>
      </c>
      <c r="D378" s="1113" t="s">
        <v>2957</v>
      </c>
      <c r="E378" s="1113" t="s">
        <v>12</v>
      </c>
      <c r="F378" s="1106"/>
      <c r="G378" s="1107"/>
      <c r="H378" s="1115"/>
    </row>
    <row r="379" spans="1:8" s="1116" customFormat="1" ht="15" x14ac:dyDescent="0.25">
      <c r="A379" s="1114"/>
      <c r="B379" s="1114"/>
      <c r="C379" s="1113" t="s">
        <v>2958</v>
      </c>
      <c r="D379" s="1113" t="s">
        <v>2959</v>
      </c>
      <c r="E379" s="1113" t="s">
        <v>12</v>
      </c>
      <c r="F379" s="1106"/>
      <c r="G379" s="1107"/>
      <c r="H379" s="1115"/>
    </row>
    <row r="380" spans="1:8" s="1116" customFormat="1" ht="15" x14ac:dyDescent="0.25">
      <c r="A380" s="1114"/>
      <c r="B380" s="1114"/>
      <c r="C380" s="1113" t="s">
        <v>2922</v>
      </c>
      <c r="D380" s="1113" t="s">
        <v>2960</v>
      </c>
      <c r="E380" s="1113" t="s">
        <v>12</v>
      </c>
      <c r="F380" s="1106"/>
      <c r="G380" s="1107"/>
      <c r="H380" s="1115"/>
    </row>
    <row r="381" spans="1:8" s="1116" customFormat="1" ht="15" x14ac:dyDescent="0.25">
      <c r="A381" s="1114"/>
      <c r="B381" s="1114"/>
      <c r="C381" s="1113" t="s">
        <v>2924</v>
      </c>
      <c r="D381" s="1113" t="s">
        <v>2961</v>
      </c>
      <c r="E381" s="1113" t="s">
        <v>12</v>
      </c>
      <c r="F381" s="1106"/>
      <c r="G381" s="1107"/>
      <c r="H381" s="1115"/>
    </row>
    <row r="382" spans="1:8" s="1116" customFormat="1" ht="15" x14ac:dyDescent="0.25">
      <c r="A382" s="1114"/>
      <c r="B382" s="1114"/>
      <c r="C382" s="1113" t="s">
        <v>2962</v>
      </c>
      <c r="D382" s="1113" t="s">
        <v>2963</v>
      </c>
      <c r="E382" s="1113" t="s">
        <v>12</v>
      </c>
      <c r="F382" s="1106"/>
      <c r="G382" s="1107"/>
      <c r="H382" s="1115"/>
    </row>
    <row r="383" spans="1:8" s="1116" customFormat="1" ht="15" x14ac:dyDescent="0.25">
      <c r="A383" s="1114"/>
      <c r="B383" s="1114"/>
      <c r="C383" s="1113" t="s">
        <v>2964</v>
      </c>
      <c r="D383" s="1113" t="s">
        <v>2965</v>
      </c>
      <c r="E383" s="1113" t="s">
        <v>12</v>
      </c>
      <c r="F383" s="1106"/>
      <c r="G383" s="1107"/>
      <c r="H383" s="1115"/>
    </row>
    <row r="384" spans="1:8" s="1116" customFormat="1" ht="15" x14ac:dyDescent="0.25">
      <c r="A384" s="1114"/>
      <c r="B384" s="1114"/>
      <c r="C384" s="1113" t="s">
        <v>2966</v>
      </c>
      <c r="D384" s="1113" t="s">
        <v>2967</v>
      </c>
      <c r="E384" s="1113" t="s">
        <v>12</v>
      </c>
      <c r="F384" s="1106"/>
      <c r="G384" s="1107"/>
      <c r="H384" s="1115"/>
    </row>
    <row r="385" spans="1:8" s="1116" customFormat="1" ht="15" x14ac:dyDescent="0.25">
      <c r="A385" s="1114"/>
      <c r="B385" s="1114"/>
      <c r="C385" s="1113" t="s">
        <v>2968</v>
      </c>
      <c r="D385" s="1113" t="s">
        <v>2969</v>
      </c>
      <c r="E385" s="1113" t="s">
        <v>12</v>
      </c>
      <c r="F385" s="1106"/>
      <c r="G385" s="1107"/>
      <c r="H385" s="1115"/>
    </row>
    <row r="386" spans="1:8" s="1116" customFormat="1" ht="15" x14ac:dyDescent="0.25">
      <c r="A386" s="1114"/>
      <c r="B386" s="1113" t="s">
        <v>2970</v>
      </c>
      <c r="C386" s="1114"/>
      <c r="D386" s="1113" t="s">
        <v>2971</v>
      </c>
      <c r="E386" s="1113" t="s">
        <v>12</v>
      </c>
      <c r="F386" s="1106"/>
      <c r="G386" s="1107"/>
      <c r="H386" s="1115"/>
    </row>
    <row r="387" spans="1:8" s="1116" customFormat="1" ht="15" x14ac:dyDescent="0.25">
      <c r="A387" s="1114"/>
      <c r="B387" s="1114"/>
      <c r="C387" s="1113" t="s">
        <v>2903</v>
      </c>
      <c r="D387" s="1113" t="s">
        <v>2944</v>
      </c>
      <c r="E387" s="1113" t="s">
        <v>12</v>
      </c>
      <c r="F387" s="1106"/>
      <c r="G387" s="1107"/>
      <c r="H387" s="1115"/>
    </row>
    <row r="388" spans="1:8" s="1116" customFormat="1" ht="15" x14ac:dyDescent="0.25">
      <c r="A388" s="1114"/>
      <c r="B388" s="1114"/>
      <c r="C388" s="1113" t="s">
        <v>2905</v>
      </c>
      <c r="D388" s="1113" t="s">
        <v>2945</v>
      </c>
      <c r="E388" s="1113" t="s">
        <v>12</v>
      </c>
      <c r="F388" s="1106"/>
      <c r="G388" s="1107"/>
      <c r="H388" s="1115"/>
    </row>
    <row r="389" spans="1:8" s="1116" customFormat="1" ht="15" x14ac:dyDescent="0.25">
      <c r="A389" s="1114"/>
      <c r="B389" s="1114"/>
      <c r="C389" s="1113" t="s">
        <v>2907</v>
      </c>
      <c r="D389" s="1113" t="s">
        <v>2946</v>
      </c>
      <c r="E389" s="1113" t="s">
        <v>12</v>
      </c>
      <c r="F389" s="1106"/>
      <c r="G389" s="1107"/>
      <c r="H389" s="1115"/>
    </row>
    <row r="390" spans="1:8" s="1116" customFormat="1" ht="15" x14ac:dyDescent="0.25">
      <c r="A390" s="1114"/>
      <c r="B390" s="1114"/>
      <c r="C390" s="1113" t="s">
        <v>2680</v>
      </c>
      <c r="D390" s="1113" t="s">
        <v>2947</v>
      </c>
      <c r="E390" s="1113" t="s">
        <v>12</v>
      </c>
      <c r="F390" s="1106"/>
      <c r="G390" s="1107"/>
      <c r="H390" s="1115"/>
    </row>
    <row r="391" spans="1:8" s="1116" customFormat="1" ht="15" x14ac:dyDescent="0.25">
      <c r="A391" s="1114"/>
      <c r="B391" s="1114"/>
      <c r="C391" s="1113" t="s">
        <v>2927</v>
      </c>
      <c r="D391" s="1113" t="s">
        <v>2972</v>
      </c>
      <c r="E391" s="1113" t="s">
        <v>12</v>
      </c>
      <c r="F391" s="1106"/>
      <c r="G391" s="1107"/>
      <c r="H391" s="1115"/>
    </row>
    <row r="392" spans="1:8" s="1116" customFormat="1" ht="15" x14ac:dyDescent="0.25">
      <c r="A392" s="1114"/>
      <c r="B392" s="1114"/>
      <c r="C392" s="1113" t="s">
        <v>2716</v>
      </c>
      <c r="D392" s="1113" t="s">
        <v>2948</v>
      </c>
      <c r="E392" s="1113" t="s">
        <v>12</v>
      </c>
      <c r="F392" s="1106"/>
      <c r="G392" s="1107"/>
      <c r="H392" s="1115"/>
    </row>
    <row r="393" spans="1:8" s="1116" customFormat="1" ht="15" x14ac:dyDescent="0.25">
      <c r="A393" s="1114"/>
      <c r="B393" s="1114"/>
      <c r="C393" s="1113" t="s">
        <v>2747</v>
      </c>
      <c r="D393" s="1113" t="s">
        <v>2973</v>
      </c>
      <c r="E393" s="1113" t="s">
        <v>12</v>
      </c>
      <c r="F393" s="1106"/>
      <c r="G393" s="1107"/>
      <c r="H393" s="1115"/>
    </row>
    <row r="394" spans="1:8" s="1116" customFormat="1" ht="15" x14ac:dyDescent="0.25">
      <c r="A394" s="1114"/>
      <c r="B394" s="1114"/>
      <c r="C394" s="1113" t="s">
        <v>2914</v>
      </c>
      <c r="D394" s="1113" t="s">
        <v>2950</v>
      </c>
      <c r="E394" s="1113" t="s">
        <v>12</v>
      </c>
      <c r="F394" s="1106"/>
      <c r="G394" s="1107"/>
      <c r="H394" s="1115"/>
    </row>
    <row r="395" spans="1:8" s="1116" customFormat="1" ht="15" x14ac:dyDescent="0.25">
      <c r="A395" s="1114"/>
      <c r="B395" s="1114"/>
      <c r="C395" s="1113" t="s">
        <v>2916</v>
      </c>
      <c r="D395" s="1113" t="s">
        <v>2917</v>
      </c>
      <c r="E395" s="1113" t="s">
        <v>12</v>
      </c>
      <c r="F395" s="1106"/>
      <c r="G395" s="1107"/>
      <c r="H395" s="1115"/>
    </row>
    <row r="396" spans="1:8" s="1116" customFormat="1" ht="15" x14ac:dyDescent="0.25">
      <c r="A396" s="1114"/>
      <c r="B396" s="1114"/>
      <c r="C396" s="1113" t="s">
        <v>2918</v>
      </c>
      <c r="D396" s="1113" t="s">
        <v>2933</v>
      </c>
      <c r="E396" s="1113" t="s">
        <v>12</v>
      </c>
      <c r="F396" s="1106"/>
      <c r="G396" s="1107"/>
      <c r="H396" s="1115"/>
    </row>
    <row r="397" spans="1:8" s="1116" customFormat="1" ht="15" x14ac:dyDescent="0.25">
      <c r="A397" s="1114"/>
      <c r="B397" s="1114"/>
      <c r="C397" s="1113" t="s">
        <v>2796</v>
      </c>
      <c r="D397" s="1113" t="s">
        <v>2952</v>
      </c>
      <c r="E397" s="1113" t="s">
        <v>12</v>
      </c>
      <c r="F397" s="1106"/>
      <c r="G397" s="1107"/>
      <c r="H397" s="1115"/>
    </row>
    <row r="398" spans="1:8" s="1116" customFormat="1" ht="15" x14ac:dyDescent="0.25">
      <c r="F398" s="1106"/>
      <c r="G398" s="1107"/>
      <c r="H398" s="1115"/>
    </row>
    <row r="399" spans="1:8" s="1116" customFormat="1" ht="15" x14ac:dyDescent="0.25">
      <c r="A399" s="1113" t="s">
        <v>2670</v>
      </c>
      <c r="B399" s="1113"/>
      <c r="C399" s="1113"/>
      <c r="D399" s="1098" t="s">
        <v>2642</v>
      </c>
      <c r="E399" s="1114">
        <v>8</v>
      </c>
      <c r="F399" s="1106"/>
      <c r="G399" s="1107"/>
      <c r="H399" s="1115"/>
    </row>
    <row r="400" spans="1:8" s="1116" customFormat="1" ht="15" x14ac:dyDescent="0.25">
      <c r="A400" s="1113" t="s">
        <v>2671</v>
      </c>
      <c r="B400" s="1113"/>
      <c r="C400" s="1113"/>
      <c r="D400" s="1112" t="s">
        <v>2651</v>
      </c>
      <c r="E400" s="1114"/>
      <c r="F400" s="1106"/>
      <c r="G400" s="1107"/>
      <c r="H400" s="1115"/>
    </row>
    <row r="401" spans="1:8" s="1116" customFormat="1" ht="15" x14ac:dyDescent="0.25">
      <c r="A401" s="1112" t="s">
        <v>2672</v>
      </c>
      <c r="B401" s="1112" t="s">
        <v>2673</v>
      </c>
      <c r="C401" s="1112" t="s">
        <v>2674</v>
      </c>
      <c r="D401" s="1114"/>
      <c r="E401" s="1114"/>
      <c r="F401" s="1106"/>
      <c r="G401" s="1107"/>
      <c r="H401" s="1115"/>
    </row>
    <row r="402" spans="1:8" s="1116" customFormat="1" ht="15" x14ac:dyDescent="0.25">
      <c r="A402" s="1113" t="s">
        <v>2675</v>
      </c>
      <c r="B402" s="1113" t="s">
        <v>2676</v>
      </c>
      <c r="C402" s="1113" t="s">
        <v>2675</v>
      </c>
      <c r="D402" s="1113" t="s">
        <v>2649</v>
      </c>
      <c r="E402" s="1113" t="s">
        <v>2677</v>
      </c>
      <c r="F402" s="1106"/>
      <c r="G402" s="1107"/>
      <c r="H402" s="1115"/>
    </row>
    <row r="403" spans="1:8" s="1116" customFormat="1" ht="15" x14ac:dyDescent="0.25">
      <c r="A403" s="1114"/>
      <c r="B403" s="1114"/>
      <c r="C403" s="1113" t="s">
        <v>2920</v>
      </c>
      <c r="D403" s="1113" t="s">
        <v>2953</v>
      </c>
      <c r="E403" s="1113" t="s">
        <v>12</v>
      </c>
      <c r="F403" s="1106"/>
      <c r="G403" s="1107"/>
      <c r="H403" s="1115"/>
    </row>
    <row r="404" spans="1:8" s="1116" customFormat="1" ht="15" x14ac:dyDescent="0.25">
      <c r="A404" s="1114"/>
      <c r="B404" s="1114"/>
      <c r="C404" s="1113" t="s">
        <v>2954</v>
      </c>
      <c r="D404" s="1113" t="s">
        <v>2955</v>
      </c>
      <c r="E404" s="1113" t="s">
        <v>12</v>
      </c>
      <c r="F404" s="1106"/>
      <c r="G404" s="1107"/>
      <c r="H404" s="1115"/>
    </row>
    <row r="405" spans="1:8" s="1116" customFormat="1" ht="15" x14ac:dyDescent="0.25">
      <c r="A405" s="1114"/>
      <c r="B405" s="1114"/>
      <c r="C405" s="1113" t="s">
        <v>2956</v>
      </c>
      <c r="D405" s="1113" t="s">
        <v>2957</v>
      </c>
      <c r="E405" s="1113" t="s">
        <v>12</v>
      </c>
      <c r="F405" s="1106"/>
      <c r="G405" s="1107"/>
      <c r="H405" s="1115"/>
    </row>
    <row r="406" spans="1:8" s="1116" customFormat="1" ht="15" x14ac:dyDescent="0.25">
      <c r="A406" s="1114"/>
      <c r="B406" s="1114"/>
      <c r="C406" s="1113" t="s">
        <v>2958</v>
      </c>
      <c r="D406" s="1113" t="s">
        <v>2959</v>
      </c>
      <c r="E406" s="1113" t="s">
        <v>12</v>
      </c>
      <c r="F406" s="1106"/>
      <c r="G406" s="1107"/>
      <c r="H406" s="1115"/>
    </row>
    <row r="407" spans="1:8" s="1116" customFormat="1" ht="15" x14ac:dyDescent="0.25">
      <c r="A407" s="1114"/>
      <c r="B407" s="1114"/>
      <c r="C407" s="1113" t="s">
        <v>2922</v>
      </c>
      <c r="D407" s="1113" t="s">
        <v>2960</v>
      </c>
      <c r="E407" s="1113" t="s">
        <v>12</v>
      </c>
      <c r="F407" s="1106"/>
      <c r="G407" s="1107"/>
      <c r="H407" s="1115"/>
    </row>
    <row r="408" spans="1:8" s="1116" customFormat="1" ht="15" x14ac:dyDescent="0.25">
      <c r="A408" s="1114"/>
      <c r="B408" s="1114"/>
      <c r="C408" s="1113" t="s">
        <v>2924</v>
      </c>
      <c r="D408" s="1113" t="s">
        <v>2961</v>
      </c>
      <c r="E408" s="1113" t="s">
        <v>12</v>
      </c>
      <c r="F408" s="1106"/>
      <c r="G408" s="1107"/>
      <c r="H408" s="1115"/>
    </row>
    <row r="409" spans="1:8" s="1116" customFormat="1" ht="15" x14ac:dyDescent="0.25">
      <c r="A409" s="1114"/>
      <c r="B409" s="1114"/>
      <c r="C409" s="1113" t="s">
        <v>2962</v>
      </c>
      <c r="D409" s="1113" t="s">
        <v>2963</v>
      </c>
      <c r="E409" s="1113" t="s">
        <v>12</v>
      </c>
      <c r="F409" s="1106"/>
      <c r="G409" s="1107"/>
      <c r="H409" s="1115"/>
    </row>
    <row r="410" spans="1:8" s="1116" customFormat="1" ht="15" x14ac:dyDescent="0.25">
      <c r="A410" s="1114"/>
      <c r="B410" s="1114"/>
      <c r="C410" s="1113" t="s">
        <v>2966</v>
      </c>
      <c r="D410" s="1113" t="s">
        <v>2967</v>
      </c>
      <c r="E410" s="1113" t="s">
        <v>12</v>
      </c>
      <c r="F410" s="1106"/>
      <c r="G410" s="1107"/>
      <c r="H410" s="1115"/>
    </row>
    <row r="411" spans="1:8" s="1116" customFormat="1" ht="15" x14ac:dyDescent="0.25">
      <c r="A411" s="1114"/>
      <c r="B411" s="1114"/>
      <c r="C411" s="1113" t="s">
        <v>2968</v>
      </c>
      <c r="D411" s="1113" t="s">
        <v>2969</v>
      </c>
      <c r="E411" s="1113" t="s">
        <v>12</v>
      </c>
      <c r="F411" s="1106"/>
      <c r="G411" s="1107"/>
      <c r="H411" s="1115"/>
    </row>
    <row r="412" spans="1:8" s="1116" customFormat="1" ht="15" x14ac:dyDescent="0.25">
      <c r="A412" s="1113"/>
      <c r="B412" s="1113" t="s">
        <v>2974</v>
      </c>
      <c r="C412" s="1114"/>
      <c r="D412" s="1113" t="s">
        <v>2975</v>
      </c>
      <c r="E412" s="1113" t="s">
        <v>12</v>
      </c>
      <c r="F412" s="1106"/>
      <c r="G412" s="1107"/>
      <c r="H412" s="1115"/>
    </row>
    <row r="413" spans="1:8" s="1116" customFormat="1" ht="15" x14ac:dyDescent="0.25">
      <c r="A413" s="1113"/>
      <c r="B413" s="1114"/>
      <c r="C413" s="1113" t="s">
        <v>2903</v>
      </c>
      <c r="D413" s="1113" t="s">
        <v>2944</v>
      </c>
      <c r="E413" s="1113" t="s">
        <v>12</v>
      </c>
      <c r="F413" s="1106"/>
      <c r="G413" s="1107"/>
      <c r="H413" s="1115"/>
    </row>
    <row r="414" spans="1:8" s="1116" customFormat="1" ht="15" x14ac:dyDescent="0.25">
      <c r="A414" s="1113"/>
      <c r="B414" s="1114"/>
      <c r="C414" s="1113" t="s">
        <v>2905</v>
      </c>
      <c r="D414" s="1113" t="s">
        <v>2945</v>
      </c>
      <c r="E414" s="1113" t="s">
        <v>12</v>
      </c>
      <c r="F414" s="1106"/>
      <c r="G414" s="1107"/>
      <c r="H414" s="1115"/>
    </row>
    <row r="415" spans="1:8" s="1116" customFormat="1" ht="15" x14ac:dyDescent="0.25">
      <c r="A415" s="1114"/>
      <c r="B415" s="1114"/>
      <c r="C415" s="1113" t="s">
        <v>2907</v>
      </c>
      <c r="D415" s="1113" t="s">
        <v>2946</v>
      </c>
      <c r="E415" s="1113" t="s">
        <v>12</v>
      </c>
      <c r="F415" s="1106"/>
      <c r="G415" s="1107"/>
      <c r="H415" s="1115"/>
    </row>
    <row r="416" spans="1:8" s="1116" customFormat="1" ht="15" x14ac:dyDescent="0.25">
      <c r="A416" s="1114"/>
      <c r="B416" s="1114"/>
      <c r="C416" s="1113" t="s">
        <v>2680</v>
      </c>
      <c r="D416" s="1113" t="s">
        <v>2947</v>
      </c>
      <c r="E416" s="1113" t="s">
        <v>12</v>
      </c>
      <c r="F416" s="1106"/>
      <c r="G416" s="1107"/>
      <c r="H416" s="1115"/>
    </row>
    <row r="417" spans="1:8" s="1116" customFormat="1" ht="15" x14ac:dyDescent="0.25">
      <c r="A417" s="1114"/>
      <c r="B417" s="1114"/>
      <c r="C417" s="1113" t="s">
        <v>2716</v>
      </c>
      <c r="D417" s="1113" t="s">
        <v>2976</v>
      </c>
      <c r="E417" s="1113" t="s">
        <v>12</v>
      </c>
      <c r="F417" s="1106"/>
      <c r="G417" s="1107"/>
      <c r="H417" s="1115"/>
    </row>
    <row r="418" spans="1:8" s="1116" customFormat="1" ht="15" x14ac:dyDescent="0.25">
      <c r="A418" s="1114"/>
      <c r="B418" s="1114"/>
      <c r="C418" s="1113" t="s">
        <v>2747</v>
      </c>
      <c r="D418" s="1113" t="s">
        <v>2932</v>
      </c>
      <c r="E418" s="1113" t="s">
        <v>12</v>
      </c>
      <c r="F418" s="1106"/>
      <c r="G418" s="1107"/>
      <c r="H418" s="1115"/>
    </row>
    <row r="419" spans="1:8" s="1116" customFormat="1" ht="15" x14ac:dyDescent="0.25">
      <c r="A419" s="1114"/>
      <c r="B419" s="1114"/>
      <c r="C419" s="1113" t="s">
        <v>2914</v>
      </c>
      <c r="D419" s="1113" t="s">
        <v>2950</v>
      </c>
      <c r="E419" s="1113" t="s">
        <v>12</v>
      </c>
      <c r="F419" s="1106"/>
      <c r="G419" s="1107"/>
      <c r="H419" s="1115"/>
    </row>
    <row r="420" spans="1:8" s="1116" customFormat="1" ht="15" x14ac:dyDescent="0.25">
      <c r="A420" s="1114"/>
      <c r="B420" s="1114"/>
      <c r="C420" s="1113" t="s">
        <v>2916</v>
      </c>
      <c r="D420" s="1113" t="s">
        <v>2917</v>
      </c>
      <c r="E420" s="1113" t="s">
        <v>12</v>
      </c>
      <c r="F420" s="1106"/>
      <c r="G420" s="1107"/>
      <c r="H420" s="1115"/>
    </row>
    <row r="421" spans="1:8" s="1116" customFormat="1" ht="15" x14ac:dyDescent="0.25">
      <c r="A421" s="1114"/>
      <c r="B421" s="1114"/>
      <c r="C421" s="1113" t="s">
        <v>2918</v>
      </c>
      <c r="D421" s="1113" t="s">
        <v>2933</v>
      </c>
      <c r="E421" s="1113" t="s">
        <v>12</v>
      </c>
      <c r="F421" s="1106"/>
      <c r="G421" s="1107"/>
      <c r="H421" s="1115"/>
    </row>
    <row r="422" spans="1:8" s="1116" customFormat="1" ht="15" x14ac:dyDescent="0.25">
      <c r="A422" s="1114"/>
      <c r="B422" s="1114"/>
      <c r="C422" s="1113" t="s">
        <v>2796</v>
      </c>
      <c r="D422" s="1113" t="s">
        <v>2977</v>
      </c>
      <c r="E422" s="1113" t="s">
        <v>12</v>
      </c>
      <c r="F422" s="1106"/>
      <c r="G422" s="1107"/>
      <c r="H422" s="1115"/>
    </row>
    <row r="423" spans="1:8" s="1116" customFormat="1" ht="15" x14ac:dyDescent="0.25">
      <c r="A423" s="1114"/>
      <c r="B423" s="1113" t="s">
        <v>2978</v>
      </c>
      <c r="C423" s="1114"/>
      <c r="D423" s="1113" t="s">
        <v>2979</v>
      </c>
      <c r="E423" s="1113" t="s">
        <v>12</v>
      </c>
      <c r="F423" s="1106"/>
      <c r="G423" s="1107"/>
      <c r="H423" s="1115"/>
    </row>
    <row r="424" spans="1:8" s="1116" customFormat="1" ht="15" x14ac:dyDescent="0.25">
      <c r="A424" s="1114"/>
      <c r="B424" s="1114"/>
      <c r="C424" s="1113" t="s">
        <v>2903</v>
      </c>
      <c r="D424" s="1113" t="s">
        <v>2944</v>
      </c>
      <c r="E424" s="1113" t="s">
        <v>12</v>
      </c>
      <c r="F424" s="1106"/>
      <c r="G424" s="1107"/>
      <c r="H424" s="1115"/>
    </row>
    <row r="425" spans="1:8" s="1116" customFormat="1" ht="15" x14ac:dyDescent="0.25">
      <c r="A425" s="1114"/>
      <c r="B425" s="1114"/>
      <c r="C425" s="1113" t="s">
        <v>2905</v>
      </c>
      <c r="D425" s="1113" t="s">
        <v>2945</v>
      </c>
      <c r="E425" s="1113" t="s">
        <v>12</v>
      </c>
      <c r="F425" s="1106"/>
      <c r="G425" s="1107"/>
      <c r="H425" s="1115"/>
    </row>
    <row r="426" spans="1:8" s="1116" customFormat="1" ht="15" x14ac:dyDescent="0.25">
      <c r="A426" s="1114"/>
      <c r="B426" s="1114"/>
      <c r="C426" s="1113" t="s">
        <v>2907</v>
      </c>
      <c r="D426" s="1113" t="s">
        <v>2946</v>
      </c>
      <c r="E426" s="1113" t="s">
        <v>12</v>
      </c>
      <c r="F426" s="1106"/>
      <c r="G426" s="1107"/>
      <c r="H426" s="1115"/>
    </row>
    <row r="427" spans="1:8" s="1116" customFormat="1" ht="15" x14ac:dyDescent="0.25">
      <c r="A427" s="1114"/>
      <c r="B427" s="1114"/>
      <c r="C427" s="1113" t="s">
        <v>2680</v>
      </c>
      <c r="D427" s="1113" t="s">
        <v>2947</v>
      </c>
      <c r="E427" s="1113" t="s">
        <v>12</v>
      </c>
      <c r="F427" s="1106"/>
      <c r="G427" s="1107"/>
      <c r="H427" s="1115"/>
    </row>
    <row r="428" spans="1:8" s="1116" customFormat="1" ht="15" x14ac:dyDescent="0.25">
      <c r="A428" s="1113"/>
      <c r="B428" s="1114"/>
      <c r="C428" s="1113" t="s">
        <v>2716</v>
      </c>
      <c r="D428" s="1113" t="s">
        <v>2976</v>
      </c>
      <c r="E428" s="1113" t="s">
        <v>12</v>
      </c>
      <c r="F428" s="1106"/>
      <c r="G428" s="1107"/>
      <c r="H428" s="1115"/>
    </row>
    <row r="429" spans="1:8" s="1116" customFormat="1" ht="15" x14ac:dyDescent="0.25">
      <c r="A429" s="1113"/>
      <c r="B429" s="1114"/>
      <c r="C429" s="1113" t="s">
        <v>2747</v>
      </c>
      <c r="D429" s="1113" t="s">
        <v>2932</v>
      </c>
      <c r="E429" s="1113" t="s">
        <v>12</v>
      </c>
      <c r="F429" s="1106"/>
      <c r="G429" s="1107"/>
      <c r="H429" s="1115"/>
    </row>
    <row r="430" spans="1:8" s="1116" customFormat="1" ht="15" x14ac:dyDescent="0.25">
      <c r="A430" s="1113"/>
      <c r="B430" s="1114"/>
      <c r="C430" s="1113" t="s">
        <v>2914</v>
      </c>
      <c r="D430" s="1113" t="s">
        <v>2950</v>
      </c>
      <c r="E430" s="1113" t="s">
        <v>12</v>
      </c>
      <c r="F430" s="1106"/>
      <c r="G430" s="1107"/>
      <c r="H430" s="1115"/>
    </row>
    <row r="431" spans="1:8" s="1116" customFormat="1" ht="15" x14ac:dyDescent="0.25">
      <c r="A431" s="1113"/>
      <c r="B431" s="1114"/>
      <c r="C431" s="1113" t="s">
        <v>2916</v>
      </c>
      <c r="D431" s="1113" t="s">
        <v>2917</v>
      </c>
      <c r="E431" s="1113" t="s">
        <v>12</v>
      </c>
      <c r="F431" s="1106"/>
      <c r="G431" s="1107"/>
      <c r="H431" s="1115"/>
    </row>
    <row r="432" spans="1:8" s="1116" customFormat="1" ht="15" x14ac:dyDescent="0.25">
      <c r="A432" s="1113"/>
      <c r="B432" s="1114"/>
      <c r="C432" s="1113" t="s">
        <v>2918</v>
      </c>
      <c r="D432" s="1113" t="s">
        <v>2933</v>
      </c>
      <c r="E432" s="1113" t="s">
        <v>12</v>
      </c>
      <c r="F432" s="1106"/>
      <c r="G432" s="1107"/>
      <c r="H432" s="1115"/>
    </row>
    <row r="433" spans="1:8" s="1116" customFormat="1" ht="15" x14ac:dyDescent="0.25">
      <c r="A433" s="1113"/>
      <c r="B433" s="1114"/>
      <c r="C433" s="1113" t="s">
        <v>2796</v>
      </c>
      <c r="D433" s="1113" t="s">
        <v>2952</v>
      </c>
      <c r="E433" s="1113" t="s">
        <v>12</v>
      </c>
      <c r="F433" s="1106"/>
      <c r="G433" s="1107"/>
      <c r="H433" s="1115"/>
    </row>
    <row r="434" spans="1:8" s="1116" customFormat="1" ht="15" x14ac:dyDescent="0.25">
      <c r="A434" s="1113"/>
      <c r="B434" s="1114"/>
      <c r="C434" s="1113" t="s">
        <v>2920</v>
      </c>
      <c r="D434" s="1113" t="s">
        <v>2953</v>
      </c>
      <c r="E434" s="1113" t="s">
        <v>12</v>
      </c>
      <c r="F434" s="1106"/>
      <c r="G434" s="1107"/>
      <c r="H434" s="1115"/>
    </row>
    <row r="435" spans="1:8" s="1116" customFormat="1" ht="15" x14ac:dyDescent="0.25">
      <c r="A435" s="1113"/>
      <c r="B435" s="1114"/>
      <c r="C435" s="1113" t="s">
        <v>2954</v>
      </c>
      <c r="D435" s="1113" t="s">
        <v>2955</v>
      </c>
      <c r="E435" s="1113" t="s">
        <v>12</v>
      </c>
      <c r="F435" s="1106"/>
      <c r="G435" s="1107"/>
      <c r="H435" s="1115"/>
    </row>
    <row r="436" spans="1:8" s="1116" customFormat="1" ht="15" x14ac:dyDescent="0.25">
      <c r="A436" s="1113"/>
      <c r="B436" s="1114"/>
      <c r="C436" s="1113" t="s">
        <v>2924</v>
      </c>
      <c r="D436" s="1113" t="s">
        <v>2961</v>
      </c>
      <c r="E436" s="1113" t="s">
        <v>12</v>
      </c>
      <c r="F436" s="1106"/>
      <c r="G436" s="1107"/>
      <c r="H436" s="1115"/>
    </row>
    <row r="437" spans="1:8" s="1116" customFormat="1" ht="15" x14ac:dyDescent="0.25">
      <c r="A437" s="1113"/>
      <c r="B437" s="1114"/>
      <c r="C437" s="1113" t="s">
        <v>2962</v>
      </c>
      <c r="D437" s="1113" t="s">
        <v>2963</v>
      </c>
      <c r="E437" s="1113" t="s">
        <v>12</v>
      </c>
      <c r="F437" s="1106"/>
      <c r="G437" s="1107"/>
      <c r="H437" s="1115"/>
    </row>
    <row r="438" spans="1:8" s="1116" customFormat="1" ht="15" x14ac:dyDescent="0.25">
      <c r="A438" s="1114"/>
      <c r="B438" s="1113" t="s">
        <v>2980</v>
      </c>
      <c r="C438" s="1114"/>
      <c r="D438" s="1113" t="s">
        <v>2981</v>
      </c>
      <c r="E438" s="1113" t="s">
        <v>12</v>
      </c>
      <c r="F438" s="1106"/>
      <c r="G438" s="1107"/>
      <c r="H438" s="1115"/>
    </row>
    <row r="439" spans="1:8" s="1116" customFormat="1" ht="15" x14ac:dyDescent="0.25">
      <c r="A439" s="1114"/>
      <c r="B439" s="1114"/>
      <c r="C439" s="1113" t="s">
        <v>2903</v>
      </c>
      <c r="D439" s="1113" t="s">
        <v>2944</v>
      </c>
      <c r="E439" s="1113" t="s">
        <v>12</v>
      </c>
      <c r="F439" s="1106"/>
      <c r="G439" s="1107"/>
      <c r="H439" s="1115"/>
    </row>
    <row r="440" spans="1:8" s="1116" customFormat="1" ht="15" x14ac:dyDescent="0.25">
      <c r="A440" s="1114"/>
      <c r="B440" s="1114"/>
      <c r="C440" s="1113" t="s">
        <v>2905</v>
      </c>
      <c r="D440" s="1113" t="s">
        <v>2945</v>
      </c>
      <c r="E440" s="1113" t="s">
        <v>12</v>
      </c>
      <c r="F440" s="1106"/>
      <c r="G440" s="1107"/>
      <c r="H440" s="1115"/>
    </row>
    <row r="441" spans="1:8" s="1116" customFormat="1" ht="15" x14ac:dyDescent="0.25">
      <c r="A441" s="1114"/>
      <c r="B441" s="1114"/>
      <c r="C441" s="1113" t="s">
        <v>2907</v>
      </c>
      <c r="D441" s="1113" t="s">
        <v>2946</v>
      </c>
      <c r="E441" s="1113" t="s">
        <v>12</v>
      </c>
      <c r="F441" s="1106"/>
      <c r="G441" s="1107"/>
      <c r="H441" s="1115"/>
    </row>
    <row r="442" spans="1:8" s="1116" customFormat="1" ht="15" x14ac:dyDescent="0.25">
      <c r="A442" s="1114"/>
      <c r="B442" s="1114"/>
      <c r="C442" s="1113" t="s">
        <v>2680</v>
      </c>
      <c r="D442" s="1113" t="s">
        <v>2947</v>
      </c>
      <c r="E442" s="1113" t="s">
        <v>12</v>
      </c>
      <c r="F442" s="1106"/>
      <c r="G442" s="1107"/>
      <c r="H442" s="1115"/>
    </row>
    <row r="443" spans="1:8" s="1116" customFormat="1" ht="15" x14ac:dyDescent="0.25">
      <c r="A443" s="1114"/>
      <c r="B443" s="1114"/>
      <c r="C443" s="1113" t="s">
        <v>2716</v>
      </c>
      <c r="D443" s="1113" t="s">
        <v>2948</v>
      </c>
      <c r="E443" s="1113" t="s">
        <v>12</v>
      </c>
      <c r="F443" s="1106"/>
      <c r="G443" s="1107"/>
      <c r="H443" s="1115"/>
    </row>
    <row r="444" spans="1:8" s="1116" customFormat="1" ht="15" x14ac:dyDescent="0.25">
      <c r="A444" s="1114"/>
      <c r="B444" s="1114"/>
      <c r="C444" s="1113" t="s">
        <v>2747</v>
      </c>
      <c r="D444" s="1113" t="s">
        <v>2973</v>
      </c>
      <c r="E444" s="1113" t="s">
        <v>12</v>
      </c>
      <c r="F444" s="1106"/>
      <c r="G444" s="1107"/>
      <c r="H444" s="1115"/>
    </row>
    <row r="445" spans="1:8" s="1116" customFormat="1" ht="15" x14ac:dyDescent="0.25">
      <c r="A445" s="1114"/>
      <c r="B445" s="1114"/>
      <c r="C445" s="1113" t="s">
        <v>2914</v>
      </c>
      <c r="D445" s="1113" t="s">
        <v>2950</v>
      </c>
      <c r="E445" s="1113" t="s">
        <v>12</v>
      </c>
      <c r="F445" s="1106"/>
      <c r="G445" s="1107"/>
      <c r="H445" s="1115"/>
    </row>
    <row r="446" spans="1:8" s="1116" customFormat="1" ht="15" x14ac:dyDescent="0.25">
      <c r="A446" s="1114"/>
      <c r="B446" s="1114"/>
      <c r="C446" s="1113" t="s">
        <v>2916</v>
      </c>
      <c r="D446" s="1113" t="s">
        <v>2917</v>
      </c>
      <c r="E446" s="1113" t="s">
        <v>12</v>
      </c>
      <c r="F446" s="1106"/>
      <c r="G446" s="1107"/>
      <c r="H446" s="1115"/>
    </row>
    <row r="447" spans="1:8" s="1116" customFormat="1" ht="15" x14ac:dyDescent="0.25">
      <c r="A447" s="1114"/>
      <c r="B447" s="1114"/>
      <c r="C447" s="1113" t="s">
        <v>2918</v>
      </c>
      <c r="D447" s="1113" t="s">
        <v>2933</v>
      </c>
      <c r="E447" s="1113" t="s">
        <v>12</v>
      </c>
      <c r="F447" s="1106"/>
      <c r="G447" s="1107"/>
      <c r="H447" s="1115"/>
    </row>
    <row r="448" spans="1:8" s="1116" customFormat="1" ht="15" x14ac:dyDescent="0.25">
      <c r="A448" s="1114"/>
      <c r="B448" s="1114"/>
      <c r="C448" s="1113" t="s">
        <v>2796</v>
      </c>
      <c r="D448" s="1113" t="s">
        <v>2977</v>
      </c>
      <c r="E448" s="1113" t="s">
        <v>12</v>
      </c>
      <c r="F448" s="1106"/>
      <c r="G448" s="1107"/>
      <c r="H448" s="1115"/>
    </row>
    <row r="449" spans="1:8" s="1116" customFormat="1" ht="15" x14ac:dyDescent="0.25">
      <c r="A449" s="1114"/>
      <c r="B449" s="1114"/>
      <c r="C449" s="1113" t="s">
        <v>2920</v>
      </c>
      <c r="D449" s="1113" t="s">
        <v>2953</v>
      </c>
      <c r="E449" s="1113" t="s">
        <v>12</v>
      </c>
      <c r="F449" s="1106"/>
      <c r="G449" s="1107"/>
      <c r="H449" s="1115"/>
    </row>
    <row r="450" spans="1:8" s="1116" customFormat="1" ht="15" x14ac:dyDescent="0.25">
      <c r="A450" s="1114"/>
      <c r="B450" s="1114"/>
      <c r="C450" s="1113" t="s">
        <v>2922</v>
      </c>
      <c r="D450" s="1113" t="s">
        <v>2982</v>
      </c>
      <c r="E450" s="1113" t="s">
        <v>12</v>
      </c>
      <c r="F450" s="1106"/>
      <c r="G450" s="1107"/>
      <c r="H450" s="1115"/>
    </row>
    <row r="451" spans="1:8" s="1116" customFormat="1" ht="15" x14ac:dyDescent="0.25">
      <c r="A451" s="1114"/>
      <c r="B451" s="1114"/>
      <c r="C451" s="1113" t="s">
        <v>2924</v>
      </c>
      <c r="D451" s="1113" t="s">
        <v>2961</v>
      </c>
      <c r="E451" s="1113" t="s">
        <v>12</v>
      </c>
      <c r="F451" s="1106"/>
      <c r="G451" s="1107"/>
      <c r="H451" s="1115"/>
    </row>
    <row r="453" spans="1:8" s="1116" customFormat="1" ht="15" x14ac:dyDescent="0.25">
      <c r="A453" s="1114"/>
      <c r="F453" s="1106"/>
      <c r="G453" s="1107"/>
      <c r="H453" s="1115"/>
    </row>
    <row r="454" spans="1:8" s="1116" customFormat="1" ht="15" x14ac:dyDescent="0.25">
      <c r="A454" s="1113" t="s">
        <v>2670</v>
      </c>
      <c r="B454" s="1113"/>
      <c r="C454" s="1113"/>
      <c r="D454" s="1098" t="s">
        <v>2642</v>
      </c>
      <c r="E454" s="1114">
        <v>9</v>
      </c>
      <c r="F454" s="1106"/>
      <c r="G454" s="1107"/>
      <c r="H454" s="1115"/>
    </row>
    <row r="455" spans="1:8" s="1116" customFormat="1" ht="15" x14ac:dyDescent="0.25">
      <c r="A455" s="1113" t="s">
        <v>2671</v>
      </c>
      <c r="B455" s="1113"/>
      <c r="C455" s="1113"/>
      <c r="D455" s="1112" t="s">
        <v>2651</v>
      </c>
      <c r="E455" s="1114"/>
      <c r="F455" s="1106"/>
      <c r="G455" s="1107"/>
      <c r="H455" s="1115"/>
    </row>
    <row r="456" spans="1:8" s="1116" customFormat="1" ht="15" x14ac:dyDescent="0.25">
      <c r="A456" s="1112" t="s">
        <v>2672</v>
      </c>
      <c r="B456" s="1112" t="s">
        <v>2673</v>
      </c>
      <c r="C456" s="1112" t="s">
        <v>2674</v>
      </c>
      <c r="D456" s="1114"/>
      <c r="E456" s="1114"/>
      <c r="F456" s="1106"/>
      <c r="G456" s="1107"/>
      <c r="H456" s="1115"/>
    </row>
    <row r="457" spans="1:8" s="1116" customFormat="1" ht="15" x14ac:dyDescent="0.25">
      <c r="A457" s="1113" t="s">
        <v>2675</v>
      </c>
      <c r="B457" s="1113" t="s">
        <v>2676</v>
      </c>
      <c r="C457" s="1113" t="s">
        <v>2675</v>
      </c>
      <c r="D457" s="1113" t="s">
        <v>2649</v>
      </c>
      <c r="E457" s="1113" t="s">
        <v>2677</v>
      </c>
      <c r="F457" s="1106"/>
      <c r="G457" s="1107"/>
      <c r="H457" s="1115"/>
    </row>
    <row r="458" spans="1:8" s="1116" customFormat="1" ht="15" x14ac:dyDescent="0.25">
      <c r="A458" s="1114"/>
      <c r="B458" s="1113" t="s">
        <v>2983</v>
      </c>
      <c r="C458" s="1114"/>
      <c r="D458" s="1113" t="s">
        <v>2892</v>
      </c>
      <c r="E458" s="1113" t="s">
        <v>12</v>
      </c>
      <c r="F458" s="1106"/>
      <c r="G458" s="1107"/>
      <c r="H458" s="1115"/>
    </row>
    <row r="459" spans="1:8" s="1116" customFormat="1" ht="15" x14ac:dyDescent="0.25">
      <c r="A459" s="1114"/>
      <c r="B459" s="1114"/>
      <c r="C459" s="1113" t="s">
        <v>2903</v>
      </c>
      <c r="D459" s="1113" t="s">
        <v>2944</v>
      </c>
      <c r="E459" s="1113" t="s">
        <v>12</v>
      </c>
      <c r="F459" s="1106"/>
      <c r="G459" s="1107"/>
      <c r="H459" s="1115"/>
    </row>
    <row r="460" spans="1:8" s="1116" customFormat="1" ht="15" x14ac:dyDescent="0.25">
      <c r="A460" s="1114"/>
      <c r="B460" s="1114"/>
      <c r="C460" s="1113" t="s">
        <v>2905</v>
      </c>
      <c r="D460" s="1113" t="s">
        <v>2945</v>
      </c>
      <c r="E460" s="1113" t="s">
        <v>12</v>
      </c>
      <c r="F460" s="1106"/>
      <c r="G460" s="1107"/>
      <c r="H460" s="1115"/>
    </row>
    <row r="461" spans="1:8" s="1116" customFormat="1" ht="15" x14ac:dyDescent="0.25">
      <c r="A461" s="1114"/>
      <c r="B461" s="1114"/>
      <c r="C461" s="1113" t="s">
        <v>2907</v>
      </c>
      <c r="D461" s="1113" t="s">
        <v>2946</v>
      </c>
      <c r="E461" s="1113" t="s">
        <v>12</v>
      </c>
      <c r="F461" s="1106"/>
      <c r="G461" s="1107"/>
      <c r="H461" s="1115"/>
    </row>
    <row r="462" spans="1:8" s="1116" customFormat="1" ht="15" x14ac:dyDescent="0.25">
      <c r="A462" s="1114"/>
      <c r="B462" s="1114"/>
      <c r="C462" s="1113" t="s">
        <v>2680</v>
      </c>
      <c r="D462" s="1113" t="s">
        <v>2947</v>
      </c>
      <c r="E462" s="1113" t="s">
        <v>12</v>
      </c>
      <c r="F462" s="1106"/>
      <c r="G462" s="1107"/>
      <c r="H462" s="1115"/>
    </row>
    <row r="463" spans="1:8" s="1116" customFormat="1" ht="15" x14ac:dyDescent="0.25">
      <c r="A463" s="1114"/>
      <c r="B463" s="1114"/>
      <c r="C463" s="1113" t="s">
        <v>2716</v>
      </c>
      <c r="D463" s="1113" t="s">
        <v>2948</v>
      </c>
      <c r="E463" s="1113" t="s">
        <v>12</v>
      </c>
      <c r="F463" s="1106"/>
      <c r="G463" s="1107"/>
      <c r="H463" s="1115"/>
    </row>
    <row r="464" spans="1:8" s="1116" customFormat="1" ht="15" x14ac:dyDescent="0.25">
      <c r="A464" s="1114"/>
      <c r="B464" s="1114"/>
      <c r="C464" s="1113" t="s">
        <v>2747</v>
      </c>
      <c r="D464" s="1113" t="s">
        <v>2973</v>
      </c>
      <c r="E464" s="1113" t="s">
        <v>12</v>
      </c>
      <c r="F464" s="1106"/>
      <c r="G464" s="1107"/>
      <c r="H464" s="1115"/>
    </row>
    <row r="465" spans="1:8" s="1116" customFormat="1" ht="15" x14ac:dyDescent="0.25">
      <c r="A465" s="1114"/>
      <c r="B465" s="1114"/>
      <c r="C465" s="1113" t="s">
        <v>2914</v>
      </c>
      <c r="D465" s="1113" t="s">
        <v>2950</v>
      </c>
      <c r="E465" s="1113" t="s">
        <v>12</v>
      </c>
      <c r="F465" s="1106"/>
      <c r="G465" s="1107"/>
      <c r="H465" s="1115"/>
    </row>
    <row r="466" spans="1:8" s="1116" customFormat="1" ht="15" x14ac:dyDescent="0.25">
      <c r="A466" s="1114"/>
      <c r="B466" s="1114"/>
      <c r="C466" s="1113" t="s">
        <v>2916</v>
      </c>
      <c r="D466" s="1113" t="s">
        <v>2917</v>
      </c>
      <c r="E466" s="1113" t="s">
        <v>12</v>
      </c>
      <c r="F466" s="1106"/>
      <c r="G466" s="1107"/>
      <c r="H466" s="1115"/>
    </row>
    <row r="467" spans="1:8" s="1116" customFormat="1" ht="15" x14ac:dyDescent="0.25">
      <c r="A467" s="1114"/>
      <c r="B467" s="1114"/>
      <c r="C467" s="1113" t="s">
        <v>2918</v>
      </c>
      <c r="D467" s="1113" t="s">
        <v>2933</v>
      </c>
      <c r="E467" s="1113" t="s">
        <v>12</v>
      </c>
      <c r="F467" s="1106"/>
      <c r="G467" s="1107"/>
      <c r="H467" s="1115"/>
    </row>
    <row r="468" spans="1:8" s="1116" customFormat="1" ht="15" x14ac:dyDescent="0.25">
      <c r="A468" s="1114"/>
      <c r="B468" s="1114"/>
      <c r="C468" s="1113" t="s">
        <v>2796</v>
      </c>
      <c r="D468" s="1113" t="s">
        <v>2977</v>
      </c>
      <c r="E468" s="1113" t="s">
        <v>12</v>
      </c>
      <c r="F468" s="1106"/>
      <c r="G468" s="1107"/>
      <c r="H468" s="1115"/>
    </row>
    <row r="469" spans="1:8" s="1116" customFormat="1" ht="15" x14ac:dyDescent="0.25">
      <c r="A469" s="1114"/>
      <c r="B469" s="1114"/>
      <c r="C469" s="1113" t="s">
        <v>2924</v>
      </c>
      <c r="D469" s="1113" t="s">
        <v>2961</v>
      </c>
      <c r="E469" s="1113" t="s">
        <v>12</v>
      </c>
      <c r="F469" s="1128"/>
      <c r="G469" s="1107"/>
      <c r="H469" s="1115"/>
    </row>
    <row r="470" spans="1:8" s="1116" customFormat="1" ht="15" x14ac:dyDescent="0.25">
      <c r="A470" s="1113"/>
      <c r="B470" s="1113" t="s">
        <v>2984</v>
      </c>
      <c r="C470" s="1114"/>
      <c r="D470" s="1113" t="s">
        <v>2985</v>
      </c>
      <c r="E470" s="1113" t="s">
        <v>12</v>
      </c>
      <c r="F470" s="1106"/>
      <c r="G470" s="1107"/>
      <c r="H470" s="1115"/>
    </row>
    <row r="471" spans="1:8" s="1116" customFormat="1" ht="15" x14ac:dyDescent="0.25">
      <c r="A471" s="1113"/>
      <c r="B471" s="1114"/>
      <c r="C471" s="1113" t="s">
        <v>2903</v>
      </c>
      <c r="D471" s="1113" t="s">
        <v>2944</v>
      </c>
      <c r="E471" s="1113" t="s">
        <v>12</v>
      </c>
      <c r="F471" s="1106"/>
      <c r="G471" s="1107"/>
      <c r="H471" s="1115"/>
    </row>
    <row r="472" spans="1:8" s="1116" customFormat="1" ht="15" x14ac:dyDescent="0.25">
      <c r="A472" s="1113"/>
      <c r="B472" s="1114"/>
      <c r="C472" s="1113" t="s">
        <v>2905</v>
      </c>
      <c r="D472" s="1113" t="s">
        <v>2945</v>
      </c>
      <c r="E472" s="1113" t="s">
        <v>12</v>
      </c>
      <c r="F472" s="1106"/>
      <c r="G472" s="1107"/>
      <c r="H472" s="1115"/>
    </row>
    <row r="473" spans="1:8" s="1116" customFormat="1" ht="15" x14ac:dyDescent="0.25">
      <c r="A473" s="1113"/>
      <c r="B473" s="1114"/>
      <c r="C473" s="1113" t="s">
        <v>2907</v>
      </c>
      <c r="D473" s="1113" t="s">
        <v>2946</v>
      </c>
      <c r="E473" s="1113" t="s">
        <v>12</v>
      </c>
      <c r="F473" s="1106"/>
      <c r="G473" s="1107"/>
      <c r="H473" s="1115"/>
    </row>
    <row r="474" spans="1:8" s="1116" customFormat="1" ht="15" x14ac:dyDescent="0.25">
      <c r="A474" s="1113"/>
      <c r="B474" s="1114"/>
      <c r="C474" s="1113" t="s">
        <v>2927</v>
      </c>
      <c r="D474" s="1113" t="s">
        <v>2986</v>
      </c>
      <c r="E474" s="1113" t="s">
        <v>12</v>
      </c>
      <c r="F474" s="1106"/>
      <c r="G474" s="1107"/>
      <c r="H474" s="1115"/>
    </row>
    <row r="475" spans="1:8" s="1116" customFormat="1" ht="15" x14ac:dyDescent="0.25">
      <c r="A475" s="1113"/>
      <c r="B475" s="1114"/>
      <c r="C475" s="1113" t="s">
        <v>2716</v>
      </c>
      <c r="D475" s="1113" t="s">
        <v>2948</v>
      </c>
      <c r="E475" s="1113" t="s">
        <v>12</v>
      </c>
      <c r="F475" s="1106"/>
      <c r="G475" s="1107"/>
      <c r="H475" s="1115"/>
    </row>
    <row r="476" spans="1:8" s="1116" customFormat="1" ht="15" x14ac:dyDescent="0.25">
      <c r="A476" s="1113"/>
      <c r="B476" s="1114"/>
      <c r="C476" s="1113" t="s">
        <v>2747</v>
      </c>
      <c r="D476" s="1113" t="s">
        <v>2932</v>
      </c>
      <c r="E476" s="1113" t="s">
        <v>12</v>
      </c>
      <c r="F476" s="1106"/>
      <c r="G476" s="1107"/>
      <c r="H476" s="1115"/>
    </row>
    <row r="477" spans="1:8" s="1116" customFormat="1" ht="15" x14ac:dyDescent="0.25">
      <c r="A477" s="1113"/>
      <c r="B477" s="1114"/>
      <c r="C477" s="1113" t="s">
        <v>2914</v>
      </c>
      <c r="D477" s="1113" t="s">
        <v>2950</v>
      </c>
      <c r="E477" s="1113" t="s">
        <v>12</v>
      </c>
      <c r="F477" s="1106"/>
      <c r="G477" s="1107"/>
      <c r="H477" s="1115"/>
    </row>
    <row r="478" spans="1:8" s="1116" customFormat="1" ht="15" x14ac:dyDescent="0.25">
      <c r="A478" s="1113"/>
      <c r="B478" s="1114"/>
      <c r="C478" s="1113" t="s">
        <v>2916</v>
      </c>
      <c r="D478" s="1113" t="s">
        <v>2917</v>
      </c>
      <c r="E478" s="1113" t="s">
        <v>12</v>
      </c>
      <c r="F478" s="1106"/>
      <c r="G478" s="1107"/>
      <c r="H478" s="1115"/>
    </row>
    <row r="479" spans="1:8" s="1116" customFormat="1" ht="15" x14ac:dyDescent="0.25">
      <c r="A479" s="1113"/>
      <c r="B479" s="1114"/>
      <c r="C479" s="1113" t="s">
        <v>2918</v>
      </c>
      <c r="D479" s="1113" t="s">
        <v>2933</v>
      </c>
      <c r="E479" s="1113" t="s">
        <v>12</v>
      </c>
      <c r="F479" s="1106"/>
      <c r="G479" s="1107"/>
      <c r="H479" s="1115"/>
    </row>
    <row r="480" spans="1:8" s="1116" customFormat="1" ht="15" x14ac:dyDescent="0.25">
      <c r="A480" s="1113"/>
      <c r="B480" s="1114"/>
      <c r="C480" s="1113" t="s">
        <v>2796</v>
      </c>
      <c r="D480" s="1113" t="s">
        <v>2952</v>
      </c>
      <c r="E480" s="1113" t="s">
        <v>12</v>
      </c>
      <c r="F480" s="1106"/>
      <c r="G480" s="1107"/>
      <c r="H480" s="1115"/>
    </row>
    <row r="481" spans="1:8" s="1116" customFormat="1" ht="15" x14ac:dyDescent="0.25">
      <c r="A481" s="1113"/>
      <c r="B481" s="1114"/>
      <c r="C481" s="1113" t="s">
        <v>2920</v>
      </c>
      <c r="D481" s="1113" t="s">
        <v>2953</v>
      </c>
      <c r="E481" s="1113" t="s">
        <v>12</v>
      </c>
      <c r="F481" s="1106"/>
      <c r="G481" s="1107"/>
      <c r="H481" s="1115"/>
    </row>
    <row r="482" spans="1:8" s="1116" customFormat="1" ht="15" x14ac:dyDescent="0.25">
      <c r="A482" s="1113"/>
      <c r="B482" s="1114"/>
      <c r="C482" s="1113" t="s">
        <v>2922</v>
      </c>
      <c r="D482" s="1113" t="s">
        <v>2987</v>
      </c>
      <c r="E482" s="1113" t="s">
        <v>12</v>
      </c>
      <c r="F482" s="1106"/>
      <c r="G482" s="1107"/>
      <c r="H482" s="1115"/>
    </row>
    <row r="483" spans="1:8" s="1116" customFormat="1" ht="15" x14ac:dyDescent="0.25">
      <c r="A483" s="1113"/>
      <c r="B483" s="1114"/>
      <c r="C483" s="1113" t="s">
        <v>2924</v>
      </c>
      <c r="D483" s="1113" t="s">
        <v>2988</v>
      </c>
      <c r="E483" s="1113" t="s">
        <v>12</v>
      </c>
      <c r="F483" s="1106"/>
      <c r="G483" s="1107"/>
      <c r="H483" s="1115"/>
    </row>
    <row r="484" spans="1:8" s="1116" customFormat="1" ht="15" x14ac:dyDescent="0.25">
      <c r="A484" s="1113"/>
      <c r="B484" s="1114"/>
      <c r="C484" s="1113" t="s">
        <v>2989</v>
      </c>
      <c r="D484" s="1113" t="s">
        <v>2990</v>
      </c>
      <c r="E484" s="1113" t="s">
        <v>12</v>
      </c>
      <c r="F484" s="1106"/>
      <c r="G484" s="1107"/>
      <c r="H484" s="1115"/>
    </row>
    <row r="485" spans="1:8" s="1116" customFormat="1" ht="15" x14ac:dyDescent="0.25">
      <c r="A485" s="1113"/>
      <c r="B485" s="1114"/>
      <c r="C485" s="1113" t="s">
        <v>2962</v>
      </c>
      <c r="D485" s="1113" t="s">
        <v>2963</v>
      </c>
      <c r="E485" s="1113" t="s">
        <v>12</v>
      </c>
      <c r="F485" s="1106"/>
      <c r="G485" s="1107"/>
      <c r="H485" s="1115"/>
    </row>
    <row r="486" spans="1:8" s="1116" customFormat="1" ht="15" x14ac:dyDescent="0.25">
      <c r="A486" s="1114"/>
      <c r="B486" s="1113" t="s">
        <v>2991</v>
      </c>
      <c r="C486" s="1114"/>
      <c r="D486" s="1113" t="s">
        <v>2857</v>
      </c>
      <c r="E486" s="1113" t="s">
        <v>12</v>
      </c>
      <c r="F486" s="1106"/>
      <c r="G486" s="1107"/>
      <c r="H486" s="1115"/>
    </row>
    <row r="487" spans="1:8" s="1116" customFormat="1" ht="15" x14ac:dyDescent="0.25">
      <c r="A487" s="1114"/>
      <c r="B487" s="1114"/>
      <c r="C487" s="1113" t="s">
        <v>2903</v>
      </c>
      <c r="D487" s="1113" t="s">
        <v>2944</v>
      </c>
      <c r="E487" s="1113" t="s">
        <v>12</v>
      </c>
      <c r="F487" s="1106"/>
      <c r="G487" s="1107"/>
      <c r="H487" s="1115"/>
    </row>
    <row r="488" spans="1:8" s="1116" customFormat="1" ht="15" x14ac:dyDescent="0.25">
      <c r="A488" s="1114"/>
      <c r="B488" s="1114"/>
      <c r="C488" s="1113" t="s">
        <v>2905</v>
      </c>
      <c r="D488" s="1113" t="s">
        <v>2945</v>
      </c>
      <c r="E488" s="1113" t="s">
        <v>12</v>
      </c>
      <c r="F488" s="1106"/>
      <c r="G488" s="1107"/>
      <c r="H488" s="1115"/>
    </row>
    <row r="489" spans="1:8" s="1116" customFormat="1" ht="15" x14ac:dyDescent="0.25">
      <c r="A489" s="1114"/>
      <c r="B489" s="1114"/>
      <c r="C489" s="1113" t="s">
        <v>2907</v>
      </c>
      <c r="D489" s="1113" t="s">
        <v>2946</v>
      </c>
      <c r="E489" s="1113" t="s">
        <v>12</v>
      </c>
      <c r="F489" s="1106"/>
      <c r="G489" s="1107"/>
      <c r="H489" s="1115"/>
    </row>
    <row r="490" spans="1:8" s="1116" customFormat="1" ht="15" x14ac:dyDescent="0.25">
      <c r="A490" s="1114"/>
      <c r="B490" s="1114"/>
      <c r="C490" s="1113" t="s">
        <v>2927</v>
      </c>
      <c r="D490" s="1113" t="s">
        <v>2986</v>
      </c>
      <c r="E490" s="1113" t="s">
        <v>12</v>
      </c>
      <c r="F490" s="1106"/>
      <c r="G490" s="1107"/>
      <c r="H490" s="1115"/>
    </row>
    <row r="491" spans="1:8" s="1116" customFormat="1" ht="15" x14ac:dyDescent="0.25">
      <c r="A491" s="1114"/>
      <c r="B491" s="1114"/>
      <c r="C491" s="1113" t="s">
        <v>2716</v>
      </c>
      <c r="D491" s="1113" t="s">
        <v>2948</v>
      </c>
      <c r="E491" s="1113" t="s">
        <v>12</v>
      </c>
      <c r="F491" s="1106"/>
      <c r="G491" s="1107"/>
      <c r="H491" s="1115"/>
    </row>
    <row r="492" spans="1:8" s="1116" customFormat="1" ht="15" x14ac:dyDescent="0.25">
      <c r="A492" s="1114"/>
      <c r="B492" s="1114"/>
      <c r="C492" s="1113" t="s">
        <v>2747</v>
      </c>
      <c r="D492" s="1113" t="s">
        <v>2973</v>
      </c>
      <c r="E492" s="1113" t="s">
        <v>12</v>
      </c>
      <c r="F492" s="1106"/>
      <c r="G492" s="1107"/>
      <c r="H492" s="1115"/>
    </row>
    <row r="493" spans="1:8" s="1116" customFormat="1" ht="15" x14ac:dyDescent="0.25">
      <c r="A493" s="1114"/>
      <c r="B493" s="1114"/>
      <c r="C493" s="1113" t="s">
        <v>2914</v>
      </c>
      <c r="D493" s="1113" t="s">
        <v>2950</v>
      </c>
      <c r="E493" s="1113" t="s">
        <v>12</v>
      </c>
      <c r="F493" s="1106"/>
      <c r="G493" s="1107"/>
      <c r="H493" s="1115"/>
    </row>
    <row r="494" spans="1:8" s="1116" customFormat="1" ht="15" x14ac:dyDescent="0.25">
      <c r="A494" s="1114"/>
      <c r="B494" s="1114"/>
      <c r="C494" s="1113" t="s">
        <v>2916</v>
      </c>
      <c r="D494" s="1113" t="s">
        <v>2917</v>
      </c>
      <c r="E494" s="1113" t="s">
        <v>12</v>
      </c>
      <c r="F494" s="1106"/>
      <c r="G494" s="1107"/>
      <c r="H494" s="1115"/>
    </row>
    <row r="495" spans="1:8" s="1116" customFormat="1" ht="15" x14ac:dyDescent="0.25">
      <c r="A495" s="1114"/>
      <c r="B495" s="1114"/>
      <c r="C495" s="1113" t="s">
        <v>2918</v>
      </c>
      <c r="D495" s="1113" t="s">
        <v>2933</v>
      </c>
      <c r="E495" s="1113" t="s">
        <v>12</v>
      </c>
      <c r="F495" s="1106"/>
      <c r="G495" s="1107"/>
      <c r="H495" s="1115"/>
    </row>
    <row r="496" spans="1:8" s="1116" customFormat="1" ht="15" x14ac:dyDescent="0.25">
      <c r="A496" s="1114"/>
      <c r="B496" s="1114"/>
      <c r="C496" s="1113" t="s">
        <v>2796</v>
      </c>
      <c r="D496" s="1113" t="s">
        <v>2952</v>
      </c>
      <c r="E496" s="1113" t="s">
        <v>12</v>
      </c>
      <c r="F496" s="1106"/>
      <c r="G496" s="1107"/>
      <c r="H496" s="1115"/>
    </row>
    <row r="497" spans="1:8" s="1116" customFormat="1" ht="15" x14ac:dyDescent="0.25">
      <c r="A497" s="1114"/>
      <c r="B497" s="1114"/>
      <c r="C497" s="1113" t="s">
        <v>2920</v>
      </c>
      <c r="D497" s="1113" t="s">
        <v>2953</v>
      </c>
      <c r="E497" s="1113" t="s">
        <v>12</v>
      </c>
      <c r="F497" s="1106"/>
      <c r="G497" s="1107"/>
      <c r="H497" s="1115"/>
    </row>
    <row r="498" spans="1:8" s="1116" customFormat="1" ht="15" x14ac:dyDescent="0.25">
      <c r="A498" s="1114"/>
      <c r="B498" s="1114"/>
      <c r="C498" s="1113" t="s">
        <v>2924</v>
      </c>
      <c r="D498" s="1113" t="s">
        <v>2988</v>
      </c>
      <c r="E498" s="1113" t="s">
        <v>12</v>
      </c>
      <c r="F498" s="1106"/>
      <c r="G498" s="1107"/>
      <c r="H498" s="1115"/>
    </row>
    <row r="499" spans="1:8" s="1116" customFormat="1" ht="15" x14ac:dyDescent="0.25">
      <c r="A499" s="1114"/>
      <c r="B499" s="1114"/>
      <c r="C499" s="1113" t="s">
        <v>2962</v>
      </c>
      <c r="D499" s="1113" t="s">
        <v>2963</v>
      </c>
      <c r="E499" s="1113" t="s">
        <v>12</v>
      </c>
      <c r="F499" s="1106"/>
      <c r="G499" s="1107"/>
      <c r="H499" s="1115"/>
    </row>
    <row r="500" spans="1:8" s="1116" customFormat="1" ht="15" x14ac:dyDescent="0.25">
      <c r="A500" s="1114"/>
      <c r="B500" s="1113" t="s">
        <v>2992</v>
      </c>
      <c r="C500" s="1114"/>
      <c r="D500" s="1113" t="s">
        <v>2993</v>
      </c>
      <c r="E500" s="1113" t="s">
        <v>12</v>
      </c>
      <c r="F500" s="1106"/>
      <c r="G500" s="1107"/>
      <c r="H500" s="1115"/>
    </row>
    <row r="501" spans="1:8" s="1116" customFormat="1" ht="15" x14ac:dyDescent="0.25">
      <c r="A501" s="1114"/>
      <c r="B501" s="1114"/>
      <c r="C501" s="1113" t="s">
        <v>2903</v>
      </c>
      <c r="D501" s="1113" t="s">
        <v>2944</v>
      </c>
      <c r="E501" s="1113" t="s">
        <v>12</v>
      </c>
      <c r="F501" s="1106"/>
      <c r="G501" s="1107"/>
      <c r="H501" s="1115"/>
    </row>
    <row r="502" spans="1:8" s="1116" customFormat="1" ht="15" x14ac:dyDescent="0.25">
      <c r="A502" s="1114"/>
      <c r="B502" s="1114"/>
      <c r="C502" s="1113" t="s">
        <v>2905</v>
      </c>
      <c r="D502" s="1113" t="s">
        <v>2945</v>
      </c>
      <c r="E502" s="1113" t="s">
        <v>12</v>
      </c>
      <c r="F502" s="1106"/>
      <c r="G502" s="1107"/>
      <c r="H502" s="1115"/>
    </row>
    <row r="503" spans="1:8" s="1116" customFormat="1" ht="15" x14ac:dyDescent="0.25">
      <c r="A503" s="1114"/>
      <c r="B503" s="1114"/>
      <c r="C503" s="1113" t="s">
        <v>2907</v>
      </c>
      <c r="D503" s="1113" t="s">
        <v>2946</v>
      </c>
      <c r="E503" s="1113" t="s">
        <v>12</v>
      </c>
      <c r="F503" s="1106"/>
      <c r="G503" s="1107"/>
      <c r="H503" s="1115"/>
    </row>
    <row r="504" spans="1:8" s="1116" customFormat="1" ht="15" x14ac:dyDescent="0.25">
      <c r="A504" s="1114"/>
      <c r="B504" s="1114"/>
      <c r="C504" s="1113" t="s">
        <v>2927</v>
      </c>
      <c r="D504" s="1113" t="s">
        <v>2986</v>
      </c>
      <c r="E504" s="1113" t="s">
        <v>12</v>
      </c>
      <c r="F504" s="1106"/>
      <c r="G504" s="1107"/>
      <c r="H504" s="1115"/>
    </row>
    <row r="505" spans="1:8" s="1116" customFormat="1" ht="15" x14ac:dyDescent="0.25">
      <c r="A505" s="1114"/>
      <c r="B505" s="1114"/>
      <c r="C505" s="1113" t="s">
        <v>2716</v>
      </c>
      <c r="D505" s="1113" t="s">
        <v>2948</v>
      </c>
      <c r="E505" s="1113" t="s">
        <v>12</v>
      </c>
      <c r="F505" s="1106"/>
      <c r="G505" s="1107"/>
      <c r="H505" s="1115"/>
    </row>
    <row r="506" spans="1:8" s="1116" customFormat="1" ht="15" x14ac:dyDescent="0.25">
      <c r="A506" s="1114"/>
      <c r="B506" s="1114"/>
      <c r="C506" s="1113" t="s">
        <v>2747</v>
      </c>
      <c r="D506" s="1113" t="s">
        <v>2932</v>
      </c>
      <c r="E506" s="1113" t="s">
        <v>12</v>
      </c>
      <c r="F506" s="1106"/>
      <c r="G506" s="1107"/>
      <c r="H506" s="1115"/>
    </row>
    <row r="507" spans="1:8" s="1116" customFormat="1" ht="15" x14ac:dyDescent="0.25">
      <c r="A507" s="1114"/>
      <c r="B507" s="1114"/>
      <c r="C507" s="1113" t="s">
        <v>2914</v>
      </c>
      <c r="D507" s="1113" t="s">
        <v>2950</v>
      </c>
      <c r="E507" s="1113" t="s">
        <v>12</v>
      </c>
      <c r="F507" s="1106"/>
      <c r="G507" s="1107"/>
      <c r="H507" s="1115"/>
    </row>
    <row r="508" spans="1:8" s="1116" customFormat="1" ht="15" x14ac:dyDescent="0.25">
      <c r="A508" s="1114"/>
      <c r="B508" s="1114"/>
      <c r="C508" s="1113" t="s">
        <v>2916</v>
      </c>
      <c r="D508" s="1113" t="s">
        <v>2917</v>
      </c>
      <c r="E508" s="1113" t="s">
        <v>12</v>
      </c>
      <c r="F508" s="1106"/>
      <c r="G508" s="1107"/>
      <c r="H508" s="1115"/>
    </row>
    <row r="509" spans="1:8" s="1116" customFormat="1" ht="15" x14ac:dyDescent="0.25">
      <c r="A509" s="1114"/>
      <c r="B509" s="1114"/>
      <c r="C509" s="1113" t="s">
        <v>2918</v>
      </c>
      <c r="D509" s="1113" t="s">
        <v>2933</v>
      </c>
      <c r="E509" s="1113" t="s">
        <v>12</v>
      </c>
      <c r="F509" s="1106"/>
      <c r="G509" s="1107"/>
      <c r="H509" s="1115"/>
    </row>
    <row r="510" spans="1:8" s="1116" customFormat="1" ht="15" x14ac:dyDescent="0.25">
      <c r="A510" s="1114"/>
      <c r="B510" s="1114"/>
      <c r="C510" s="1113" t="s">
        <v>2796</v>
      </c>
      <c r="D510" s="1113" t="s">
        <v>2952</v>
      </c>
      <c r="E510" s="1113" t="s">
        <v>12</v>
      </c>
      <c r="F510" s="1106"/>
      <c r="G510" s="1107"/>
      <c r="H510" s="1115"/>
    </row>
    <row r="511" spans="1:8" s="1116" customFormat="1" ht="15" x14ac:dyDescent="0.25">
      <c r="A511" s="1114"/>
      <c r="B511" s="1114"/>
      <c r="C511" s="1113" t="s">
        <v>2920</v>
      </c>
      <c r="D511" s="1113" t="s">
        <v>2953</v>
      </c>
      <c r="E511" s="1113" t="s">
        <v>12</v>
      </c>
      <c r="F511" s="1106"/>
      <c r="G511" s="1107"/>
      <c r="H511" s="1115"/>
    </row>
    <row r="514" spans="1:8" s="1116" customFormat="1" ht="15" x14ac:dyDescent="0.25">
      <c r="A514" s="1113" t="s">
        <v>2670</v>
      </c>
      <c r="B514" s="1113"/>
      <c r="C514" s="1113"/>
      <c r="D514" s="1098" t="s">
        <v>2642</v>
      </c>
      <c r="E514" s="1114">
        <v>10</v>
      </c>
      <c r="F514" s="1106"/>
      <c r="G514" s="1107"/>
      <c r="H514" s="1115"/>
    </row>
    <row r="515" spans="1:8" s="1116" customFormat="1" ht="15" x14ac:dyDescent="0.25">
      <c r="A515" s="1113" t="s">
        <v>2671</v>
      </c>
      <c r="B515" s="1113"/>
      <c r="C515" s="1113"/>
      <c r="D515" s="1112" t="s">
        <v>2651</v>
      </c>
      <c r="E515" s="1114"/>
      <c r="F515" s="1106"/>
      <c r="G515" s="1107"/>
      <c r="H515" s="1115"/>
    </row>
    <row r="516" spans="1:8" s="1116" customFormat="1" ht="15" x14ac:dyDescent="0.25">
      <c r="A516" s="1112" t="s">
        <v>2672</v>
      </c>
      <c r="B516" s="1112" t="s">
        <v>2673</v>
      </c>
      <c r="C516" s="1112" t="s">
        <v>2674</v>
      </c>
      <c r="D516" s="1114"/>
      <c r="E516" s="1114"/>
      <c r="F516" s="1106"/>
      <c r="G516" s="1107"/>
      <c r="H516" s="1115"/>
    </row>
    <row r="517" spans="1:8" s="1116" customFormat="1" ht="15" x14ac:dyDescent="0.25">
      <c r="A517" s="1113" t="s">
        <v>2675</v>
      </c>
      <c r="B517" s="1113" t="s">
        <v>2676</v>
      </c>
      <c r="C517" s="1113" t="s">
        <v>2675</v>
      </c>
      <c r="D517" s="1113" t="s">
        <v>2649</v>
      </c>
      <c r="E517" s="1113" t="s">
        <v>2677</v>
      </c>
      <c r="F517" s="1106"/>
      <c r="G517" s="1107"/>
      <c r="H517" s="1115"/>
    </row>
    <row r="518" spans="1:8" s="1116" customFormat="1" ht="15" x14ac:dyDescent="0.25">
      <c r="A518" s="1114"/>
      <c r="B518" s="1114"/>
      <c r="C518" s="1113" t="s">
        <v>2924</v>
      </c>
      <c r="D518" s="1113" t="s">
        <v>2988</v>
      </c>
      <c r="E518" s="1113" t="s">
        <v>12</v>
      </c>
      <c r="F518" s="1106"/>
      <c r="G518" s="1107"/>
      <c r="H518" s="1115"/>
    </row>
    <row r="519" spans="1:8" s="1116" customFormat="1" ht="15" x14ac:dyDescent="0.25">
      <c r="A519" s="1114"/>
      <c r="B519" s="1114"/>
      <c r="C519" s="1113" t="s">
        <v>2962</v>
      </c>
      <c r="D519" s="1113" t="s">
        <v>2963</v>
      </c>
      <c r="E519" s="1113" t="s">
        <v>12</v>
      </c>
      <c r="F519" s="1106"/>
      <c r="G519" s="1107"/>
      <c r="H519" s="1115"/>
    </row>
    <row r="520" spans="1:8" s="1116" customFormat="1" ht="15" x14ac:dyDescent="0.25">
      <c r="A520" s="1114"/>
      <c r="B520" s="1114" t="s">
        <v>2994</v>
      </c>
      <c r="C520" s="1113"/>
      <c r="D520" s="1113" t="s">
        <v>2797</v>
      </c>
      <c r="E520" s="1113" t="s">
        <v>12</v>
      </c>
      <c r="F520" s="1106"/>
      <c r="G520" s="1107"/>
      <c r="H520" s="1115"/>
    </row>
    <row r="521" spans="1:8" s="1116" customFormat="1" ht="15" x14ac:dyDescent="0.25">
      <c r="A521" s="1114"/>
      <c r="B521" s="1114"/>
      <c r="C521" s="1113" t="s">
        <v>2907</v>
      </c>
      <c r="D521" s="1113" t="s">
        <v>2995</v>
      </c>
      <c r="E521" s="1113" t="s">
        <v>12</v>
      </c>
      <c r="F521" s="1106"/>
      <c r="G521" s="1107"/>
      <c r="H521" s="1115"/>
    </row>
    <row r="522" spans="1:8" s="1116" customFormat="1" ht="15" x14ac:dyDescent="0.25">
      <c r="A522" s="1114"/>
      <c r="B522" s="1114"/>
      <c r="C522" s="1113" t="s">
        <v>2716</v>
      </c>
      <c r="D522" s="1113" t="s">
        <v>2948</v>
      </c>
      <c r="E522" s="1113" t="s">
        <v>12</v>
      </c>
      <c r="F522" s="1106"/>
      <c r="G522" s="1107"/>
      <c r="H522" s="1115"/>
    </row>
    <row r="523" spans="1:8" s="1116" customFormat="1" ht="15" x14ac:dyDescent="0.25">
      <c r="A523" s="1114"/>
      <c r="B523" s="1114"/>
      <c r="C523" s="1113" t="s">
        <v>2747</v>
      </c>
      <c r="D523" s="1113" t="s">
        <v>2973</v>
      </c>
      <c r="E523" s="1113" t="s">
        <v>12</v>
      </c>
      <c r="F523" s="1106"/>
      <c r="G523" s="1107"/>
      <c r="H523" s="1115"/>
    </row>
    <row r="524" spans="1:8" s="1116" customFormat="1" ht="15" x14ac:dyDescent="0.25">
      <c r="A524" s="1114"/>
      <c r="B524" s="1114"/>
      <c r="C524" s="1113" t="s">
        <v>2914</v>
      </c>
      <c r="D524" s="1113" t="s">
        <v>2950</v>
      </c>
      <c r="E524" s="1113" t="s">
        <v>12</v>
      </c>
      <c r="F524" s="1106"/>
      <c r="G524" s="1107"/>
      <c r="H524" s="1115"/>
    </row>
    <row r="525" spans="1:8" s="1116" customFormat="1" ht="15" x14ac:dyDescent="0.25">
      <c r="A525" s="1114"/>
      <c r="B525" s="1114"/>
      <c r="C525" s="1113" t="s">
        <v>2916</v>
      </c>
      <c r="D525" s="1113" t="s">
        <v>2917</v>
      </c>
      <c r="E525" s="1113" t="s">
        <v>12</v>
      </c>
      <c r="F525" s="1106"/>
      <c r="G525" s="1107"/>
      <c r="H525" s="1115"/>
    </row>
    <row r="526" spans="1:8" s="1116" customFormat="1" ht="15" x14ac:dyDescent="0.25">
      <c r="A526" s="1114"/>
      <c r="B526" s="1114"/>
      <c r="C526" s="1113" t="s">
        <v>2796</v>
      </c>
      <c r="D526" s="1113" t="s">
        <v>2952</v>
      </c>
      <c r="E526" s="1113" t="s">
        <v>12</v>
      </c>
      <c r="F526" s="1106"/>
      <c r="G526" s="1107"/>
      <c r="H526" s="1115"/>
    </row>
    <row r="527" spans="1:8" s="1116" customFormat="1" ht="15" x14ac:dyDescent="0.25">
      <c r="A527" s="1114"/>
      <c r="B527" s="1114" t="s">
        <v>2996</v>
      </c>
      <c r="C527" s="1113"/>
      <c r="D527" s="1113" t="s">
        <v>2897</v>
      </c>
      <c r="E527" s="1113" t="s">
        <v>12</v>
      </c>
      <c r="F527" s="1106"/>
      <c r="G527" s="1107"/>
      <c r="H527" s="1115"/>
    </row>
    <row r="528" spans="1:8" s="1116" customFormat="1" ht="15" x14ac:dyDescent="0.25">
      <c r="A528" s="1114"/>
      <c r="B528" s="1114"/>
      <c r="C528" s="1113" t="s">
        <v>2907</v>
      </c>
      <c r="D528" s="1113" t="s">
        <v>2997</v>
      </c>
      <c r="E528" s="1113" t="s">
        <v>12</v>
      </c>
      <c r="F528" s="1106"/>
      <c r="G528" s="1107"/>
      <c r="H528" s="1115"/>
    </row>
    <row r="529" spans="1:8" s="1116" customFormat="1" ht="15" x14ac:dyDescent="0.25">
      <c r="A529" s="1114"/>
      <c r="B529" s="1114"/>
      <c r="C529" s="1113" t="s">
        <v>2716</v>
      </c>
      <c r="D529" s="1113" t="s">
        <v>2948</v>
      </c>
      <c r="E529" s="1113" t="s">
        <v>12</v>
      </c>
      <c r="F529" s="1106"/>
      <c r="G529" s="1107"/>
      <c r="H529" s="1115"/>
    </row>
    <row r="530" spans="1:8" s="1116" customFormat="1" ht="15" x14ac:dyDescent="0.25">
      <c r="A530" s="1114"/>
      <c r="B530" s="1114"/>
      <c r="C530" s="1113" t="s">
        <v>2747</v>
      </c>
      <c r="D530" s="1113" t="s">
        <v>2973</v>
      </c>
      <c r="E530" s="1113" t="s">
        <v>12</v>
      </c>
      <c r="F530" s="1106"/>
      <c r="G530" s="1107"/>
      <c r="H530" s="1115"/>
    </row>
    <row r="531" spans="1:8" s="1116" customFormat="1" ht="15" x14ac:dyDescent="0.25">
      <c r="A531" s="1114"/>
      <c r="B531" s="1114"/>
      <c r="C531" s="1113" t="s">
        <v>2914</v>
      </c>
      <c r="D531" s="1113" t="s">
        <v>2950</v>
      </c>
      <c r="E531" s="1113" t="s">
        <v>12</v>
      </c>
      <c r="F531" s="1106"/>
      <c r="G531" s="1107"/>
      <c r="H531" s="1115"/>
    </row>
    <row r="532" spans="1:8" s="1116" customFormat="1" ht="15" x14ac:dyDescent="0.25">
      <c r="A532" s="1114"/>
      <c r="B532" s="1114"/>
      <c r="C532" s="1113" t="s">
        <v>2916</v>
      </c>
      <c r="D532" s="1113" t="s">
        <v>2917</v>
      </c>
      <c r="E532" s="1113" t="s">
        <v>12</v>
      </c>
      <c r="F532" s="1106"/>
      <c r="G532" s="1107"/>
      <c r="H532" s="1115"/>
    </row>
    <row r="533" spans="1:8" s="1116" customFormat="1" ht="15" x14ac:dyDescent="0.25">
      <c r="A533" s="1114"/>
      <c r="B533" s="1114"/>
      <c r="C533" s="1113" t="s">
        <v>2796</v>
      </c>
      <c r="D533" s="1113" t="s">
        <v>2952</v>
      </c>
      <c r="E533" s="1113" t="s">
        <v>12</v>
      </c>
      <c r="F533" s="1106"/>
      <c r="G533" s="1107"/>
      <c r="H533" s="1115"/>
    </row>
    <row r="534" spans="1:8" s="1116" customFormat="1" ht="15" x14ac:dyDescent="0.25">
      <c r="A534" s="1114"/>
      <c r="B534" s="1113" t="s">
        <v>2998</v>
      </c>
      <c r="C534" s="1114"/>
      <c r="D534" s="1113" t="s">
        <v>2999</v>
      </c>
      <c r="E534" s="1113" t="s">
        <v>12</v>
      </c>
      <c r="F534" s="1106"/>
      <c r="G534" s="1107"/>
      <c r="H534" s="1115"/>
    </row>
    <row r="535" spans="1:8" s="1116" customFormat="1" ht="15" x14ac:dyDescent="0.25">
      <c r="A535" s="1114"/>
      <c r="B535" s="1114"/>
      <c r="C535" s="1113" t="s">
        <v>2903</v>
      </c>
      <c r="D535" s="1113" t="s">
        <v>2944</v>
      </c>
      <c r="E535" s="1113" t="s">
        <v>12</v>
      </c>
      <c r="F535" s="1106"/>
      <c r="G535" s="1107"/>
      <c r="H535" s="1115"/>
    </row>
    <row r="536" spans="1:8" s="1116" customFormat="1" ht="15" x14ac:dyDescent="0.25">
      <c r="A536" s="1114"/>
      <c r="B536" s="1114"/>
      <c r="C536" s="1113" t="s">
        <v>2905</v>
      </c>
      <c r="D536" s="1113" t="s">
        <v>2945</v>
      </c>
      <c r="E536" s="1113" t="s">
        <v>12</v>
      </c>
      <c r="F536" s="1106"/>
      <c r="G536" s="1107"/>
      <c r="H536" s="1115"/>
    </row>
    <row r="537" spans="1:8" s="1116" customFormat="1" ht="15" x14ac:dyDescent="0.25">
      <c r="A537" s="1114"/>
      <c r="B537" s="1114"/>
      <c r="C537" s="1113" t="s">
        <v>2907</v>
      </c>
      <c r="D537" s="1113" t="s">
        <v>2946</v>
      </c>
      <c r="E537" s="1113" t="s">
        <v>12</v>
      </c>
      <c r="F537" s="1106"/>
      <c r="G537" s="1107"/>
      <c r="H537" s="1115"/>
    </row>
    <row r="538" spans="1:8" s="1116" customFormat="1" ht="15" x14ac:dyDescent="0.25">
      <c r="A538" s="1114"/>
      <c r="B538" s="1114"/>
      <c r="C538" s="1113" t="s">
        <v>2680</v>
      </c>
      <c r="D538" s="1113" t="s">
        <v>2947</v>
      </c>
      <c r="E538" s="1113" t="s">
        <v>12</v>
      </c>
      <c r="F538" s="1106"/>
      <c r="G538" s="1107"/>
      <c r="H538" s="1115"/>
    </row>
    <row r="539" spans="1:8" s="1116" customFormat="1" ht="15" x14ac:dyDescent="0.25">
      <c r="A539" s="1114"/>
      <c r="B539" s="1114"/>
      <c r="C539" s="1113" t="s">
        <v>2716</v>
      </c>
      <c r="D539" s="1113" t="s">
        <v>2948</v>
      </c>
      <c r="E539" s="1113" t="s">
        <v>12</v>
      </c>
      <c r="F539" s="1106"/>
      <c r="G539" s="1107"/>
      <c r="H539" s="1115"/>
    </row>
    <row r="540" spans="1:8" s="1116" customFormat="1" ht="15" x14ac:dyDescent="0.25">
      <c r="A540" s="1114"/>
      <c r="B540" s="1114"/>
      <c r="C540" s="1113" t="s">
        <v>2747</v>
      </c>
      <c r="D540" s="1113" t="s">
        <v>2973</v>
      </c>
      <c r="E540" s="1113" t="s">
        <v>12</v>
      </c>
      <c r="F540" s="1106"/>
      <c r="G540" s="1107"/>
      <c r="H540" s="1115"/>
    </row>
    <row r="541" spans="1:8" s="1116" customFormat="1" ht="15" x14ac:dyDescent="0.25">
      <c r="A541" s="1114"/>
      <c r="B541" s="1114"/>
      <c r="C541" s="1113" t="s">
        <v>2914</v>
      </c>
      <c r="D541" s="1113" t="s">
        <v>2950</v>
      </c>
      <c r="E541" s="1113" t="s">
        <v>12</v>
      </c>
      <c r="F541" s="1106"/>
      <c r="G541" s="1107"/>
      <c r="H541" s="1115"/>
    </row>
    <row r="542" spans="1:8" s="1116" customFormat="1" ht="15" x14ac:dyDescent="0.25">
      <c r="A542" s="1114"/>
      <c r="B542" s="1114"/>
      <c r="C542" s="1113" t="s">
        <v>2916</v>
      </c>
      <c r="D542" s="1113" t="s">
        <v>2917</v>
      </c>
      <c r="E542" s="1113" t="s">
        <v>12</v>
      </c>
      <c r="F542" s="1106"/>
      <c r="G542" s="1107"/>
      <c r="H542" s="1115"/>
    </row>
    <row r="543" spans="1:8" s="1116" customFormat="1" ht="15" x14ac:dyDescent="0.25">
      <c r="A543" s="1114"/>
      <c r="B543" s="1114"/>
      <c r="C543" s="1113" t="s">
        <v>2918</v>
      </c>
      <c r="D543" s="1113" t="s">
        <v>2933</v>
      </c>
      <c r="E543" s="1113" t="s">
        <v>12</v>
      </c>
      <c r="F543" s="1106"/>
      <c r="G543" s="1107"/>
      <c r="H543" s="1115"/>
    </row>
    <row r="544" spans="1:8" s="1116" customFormat="1" ht="15" x14ac:dyDescent="0.25">
      <c r="A544" s="1114"/>
      <c r="B544" s="1114"/>
      <c r="C544" s="1113" t="s">
        <v>2796</v>
      </c>
      <c r="D544" s="1113" t="s">
        <v>2977</v>
      </c>
      <c r="E544" s="1113" t="s">
        <v>12</v>
      </c>
      <c r="F544" s="1106"/>
      <c r="G544" s="1107"/>
      <c r="H544" s="1115"/>
    </row>
    <row r="545" spans="1:8" s="1116" customFormat="1" ht="15" x14ac:dyDescent="0.25">
      <c r="A545" s="1114"/>
      <c r="B545" s="1114"/>
      <c r="C545" s="1113" t="s">
        <v>2924</v>
      </c>
      <c r="D545" s="1113" t="s">
        <v>2961</v>
      </c>
      <c r="E545" s="1113" t="s">
        <v>12</v>
      </c>
      <c r="F545" s="1106"/>
      <c r="G545" s="1107"/>
      <c r="H545" s="1115"/>
    </row>
    <row r="546" spans="1:8" s="1116" customFormat="1" ht="15" x14ac:dyDescent="0.25">
      <c r="A546" s="1114"/>
      <c r="B546" s="1113" t="s">
        <v>3000</v>
      </c>
      <c r="C546" s="1114"/>
      <c r="D546" s="1113" t="s">
        <v>3001</v>
      </c>
      <c r="E546" s="1113" t="s">
        <v>12</v>
      </c>
      <c r="F546" s="1106"/>
      <c r="G546" s="1107"/>
      <c r="H546" s="1115"/>
    </row>
    <row r="547" spans="1:8" s="1116" customFormat="1" ht="15" x14ac:dyDescent="0.25">
      <c r="A547" s="1114"/>
      <c r="B547" s="1114"/>
      <c r="C547" s="1113" t="s">
        <v>2684</v>
      </c>
      <c r="D547" s="1113" t="s">
        <v>3002</v>
      </c>
      <c r="E547" s="1113" t="s">
        <v>12</v>
      </c>
      <c r="F547" s="1106"/>
      <c r="G547" s="1107"/>
      <c r="H547" s="1115"/>
    </row>
    <row r="548" spans="1:8" ht="15" x14ac:dyDescent="0.25">
      <c r="B548" s="1113" t="s">
        <v>3003</v>
      </c>
      <c r="C548" s="1114"/>
      <c r="D548" s="1113" t="s">
        <v>3004</v>
      </c>
      <c r="E548" s="1113" t="s">
        <v>12</v>
      </c>
    </row>
    <row r="549" spans="1:8" ht="15" x14ac:dyDescent="0.25">
      <c r="B549" s="1114"/>
      <c r="C549" s="1113" t="s">
        <v>2684</v>
      </c>
      <c r="D549" s="1113" t="s">
        <v>3005</v>
      </c>
      <c r="E549" s="1113" t="s">
        <v>12</v>
      </c>
    </row>
    <row r="550" spans="1:8" ht="15" x14ac:dyDescent="0.25">
      <c r="B550" s="1114"/>
      <c r="C550" s="1113"/>
      <c r="D550" s="1113"/>
      <c r="E550" s="1113"/>
    </row>
    <row r="551" spans="1:8" s="1116" customFormat="1" ht="15.75" thickBot="1" x14ac:dyDescent="0.3">
      <c r="A551" s="1113" t="s">
        <v>2686</v>
      </c>
      <c r="B551" s="1113" t="s">
        <v>2687</v>
      </c>
      <c r="C551" s="1113" t="s">
        <v>2686</v>
      </c>
      <c r="D551" s="1113" t="s">
        <v>2688</v>
      </c>
      <c r="E551" s="1113" t="s">
        <v>2689</v>
      </c>
      <c r="F551" s="1106"/>
      <c r="G551" s="1107"/>
      <c r="H551" s="1115"/>
    </row>
    <row r="552" spans="1:8" s="1116" customFormat="1" ht="16.5" thickBot="1" x14ac:dyDescent="0.3">
      <c r="A552" s="1117" t="s">
        <v>3006</v>
      </c>
      <c r="B552" s="1118"/>
      <c r="C552" s="1118" t="s">
        <v>3007</v>
      </c>
      <c r="D552" s="1125"/>
      <c r="E552" s="1126"/>
      <c r="F552" s="1120"/>
      <c r="G552" s="1121"/>
      <c r="H552" s="1115"/>
    </row>
    <row r="553" spans="1:8" s="1116" customFormat="1" ht="15" x14ac:dyDescent="0.25">
      <c r="A553" s="1113"/>
      <c r="B553" s="1113"/>
      <c r="C553" s="1113"/>
      <c r="D553" s="1113"/>
      <c r="E553" s="1113"/>
      <c r="F553" s="1106"/>
      <c r="G553" s="1107"/>
      <c r="H553" s="1115"/>
    </row>
    <row r="554" spans="1:8" s="1109" customFormat="1" ht="14.25" x14ac:dyDescent="0.2">
      <c r="A554" s="1112" t="s">
        <v>3008</v>
      </c>
      <c r="B554" s="1104"/>
      <c r="C554" s="1104"/>
      <c r="D554" s="1112" t="s">
        <v>3009</v>
      </c>
      <c r="E554" s="1112" t="s">
        <v>12</v>
      </c>
      <c r="F554" s="1106"/>
      <c r="G554" s="1107"/>
      <c r="H554" s="1108"/>
    </row>
    <row r="555" spans="1:8" s="1116" customFormat="1" ht="15" x14ac:dyDescent="0.25">
      <c r="A555" s="1114"/>
      <c r="B555" s="1113" t="s">
        <v>3010</v>
      </c>
      <c r="C555" s="1114"/>
      <c r="D555" s="1113" t="s">
        <v>3011</v>
      </c>
      <c r="E555" s="1113" t="s">
        <v>12</v>
      </c>
      <c r="F555" s="1106"/>
      <c r="G555" s="1107"/>
      <c r="H555" s="1115"/>
    </row>
    <row r="556" spans="1:8" s="1116" customFormat="1" ht="15" x14ac:dyDescent="0.25">
      <c r="A556" s="1114"/>
      <c r="B556" s="1114"/>
      <c r="C556" s="1113" t="s">
        <v>2684</v>
      </c>
      <c r="D556" s="1113" t="s">
        <v>3012</v>
      </c>
      <c r="E556" s="1113" t="s">
        <v>12</v>
      </c>
      <c r="F556" s="1106"/>
      <c r="G556" s="1107"/>
      <c r="H556" s="1115"/>
    </row>
    <row r="557" spans="1:8" s="1116" customFormat="1" ht="15" x14ac:dyDescent="0.25">
      <c r="A557" s="1114"/>
      <c r="B557" s="1114"/>
      <c r="C557" s="1113" t="s">
        <v>3013</v>
      </c>
      <c r="D557" s="1113" t="s">
        <v>3014</v>
      </c>
      <c r="E557" s="1113" t="s">
        <v>12</v>
      </c>
      <c r="F557" s="1106"/>
      <c r="G557" s="1107"/>
      <c r="H557" s="1115"/>
    </row>
    <row r="558" spans="1:8" s="1116" customFormat="1" ht="15" x14ac:dyDescent="0.25">
      <c r="A558" s="1114"/>
      <c r="B558" s="1114"/>
      <c r="C558" s="1114"/>
      <c r="D558" s="1114"/>
      <c r="E558" s="1114"/>
      <c r="F558" s="1106"/>
      <c r="G558" s="1107"/>
      <c r="H558" s="1115"/>
    </row>
    <row r="559" spans="1:8" s="1116" customFormat="1" ht="15" x14ac:dyDescent="0.25">
      <c r="A559" s="1113" t="s">
        <v>2686</v>
      </c>
      <c r="B559" s="1113" t="s">
        <v>2687</v>
      </c>
      <c r="C559" s="1113" t="s">
        <v>2686</v>
      </c>
      <c r="D559" s="1113" t="s">
        <v>2688</v>
      </c>
      <c r="E559" s="1113" t="s">
        <v>2689</v>
      </c>
      <c r="F559" s="1106"/>
      <c r="G559" s="1107"/>
      <c r="H559" s="1115"/>
    </row>
    <row r="560" spans="1:8" s="1109" customFormat="1" ht="14.25" x14ac:dyDescent="0.2">
      <c r="A560" s="1112" t="s">
        <v>3015</v>
      </c>
      <c r="B560" s="1104"/>
      <c r="C560" s="1104"/>
      <c r="D560" s="1112" t="s">
        <v>3016</v>
      </c>
      <c r="E560" s="1112" t="s">
        <v>12</v>
      </c>
      <c r="F560" s="1106"/>
      <c r="G560" s="1107"/>
      <c r="H560" s="1108"/>
    </row>
    <row r="561" spans="1:8" s="1116" customFormat="1" ht="15" x14ac:dyDescent="0.25">
      <c r="A561" s="1114"/>
      <c r="B561" s="1113" t="s">
        <v>3017</v>
      </c>
      <c r="C561" s="1114"/>
      <c r="D561" s="1113" t="s">
        <v>3018</v>
      </c>
      <c r="E561" s="1113" t="s">
        <v>12</v>
      </c>
      <c r="F561" s="1106"/>
      <c r="G561" s="1107"/>
      <c r="H561" s="1115"/>
    </row>
    <row r="562" spans="1:8" s="1116" customFormat="1" ht="15" x14ac:dyDescent="0.25">
      <c r="A562" s="1114"/>
      <c r="B562" s="1114"/>
      <c r="C562" s="1113" t="s">
        <v>2684</v>
      </c>
      <c r="D562" s="1113" t="s">
        <v>3019</v>
      </c>
      <c r="E562" s="1113" t="s">
        <v>12</v>
      </c>
      <c r="F562" s="1106"/>
      <c r="G562" s="1107"/>
      <c r="H562" s="1115"/>
    </row>
    <row r="563" spans="1:8" s="1116" customFormat="1" ht="15" x14ac:dyDescent="0.25">
      <c r="A563" s="1114"/>
      <c r="B563" s="1114"/>
      <c r="C563" s="1113" t="s">
        <v>3013</v>
      </c>
      <c r="D563" s="1113" t="s">
        <v>3020</v>
      </c>
      <c r="E563" s="1113" t="s">
        <v>12</v>
      </c>
      <c r="F563" s="1106"/>
      <c r="G563" s="1107"/>
      <c r="H563" s="1115"/>
    </row>
    <row r="564" spans="1:8" s="1116" customFormat="1" ht="15" x14ac:dyDescent="0.25">
      <c r="A564" s="1114"/>
      <c r="B564" s="1114"/>
      <c r="C564" s="1113" t="s">
        <v>3021</v>
      </c>
      <c r="D564" s="1113" t="s">
        <v>3022</v>
      </c>
      <c r="E564" s="1113" t="s">
        <v>12</v>
      </c>
      <c r="F564" s="1106"/>
      <c r="G564" s="1107"/>
      <c r="H564" s="1115"/>
    </row>
    <row r="565" spans="1:8" s="1116" customFormat="1" ht="15" x14ac:dyDescent="0.25">
      <c r="A565" s="1114"/>
      <c r="B565" s="1113" t="s">
        <v>3023</v>
      </c>
      <c r="C565" s="1114"/>
      <c r="D565" s="1113" t="s">
        <v>3024</v>
      </c>
      <c r="E565" s="1113" t="s">
        <v>12</v>
      </c>
      <c r="F565" s="1106"/>
      <c r="G565" s="1107"/>
      <c r="H565" s="1115"/>
    </row>
    <row r="566" spans="1:8" s="1116" customFormat="1" ht="15" x14ac:dyDescent="0.25">
      <c r="A566" s="1114"/>
      <c r="B566" s="1114"/>
      <c r="C566" s="1113" t="s">
        <v>2684</v>
      </c>
      <c r="D566" s="1113" t="s">
        <v>3025</v>
      </c>
      <c r="E566" s="1113" t="s">
        <v>12</v>
      </c>
      <c r="F566" s="1106"/>
      <c r="G566" s="1107"/>
      <c r="H566" s="1115"/>
    </row>
    <row r="567" spans="1:8" s="1116" customFormat="1" ht="15" x14ac:dyDescent="0.25">
      <c r="A567" s="1114"/>
      <c r="B567" s="1114"/>
      <c r="C567" s="1113"/>
      <c r="D567" s="1113"/>
      <c r="E567" s="1113"/>
      <c r="F567" s="1106"/>
      <c r="G567" s="1107"/>
      <c r="H567" s="1115"/>
    </row>
    <row r="568" spans="1:8" s="1116" customFormat="1" ht="15" x14ac:dyDescent="0.25">
      <c r="A568" s="1113" t="s">
        <v>2670</v>
      </c>
      <c r="B568" s="1113"/>
      <c r="C568" s="1113"/>
      <c r="D568" s="1098" t="s">
        <v>2642</v>
      </c>
      <c r="E568" s="1114">
        <v>11</v>
      </c>
      <c r="F568" s="1106"/>
      <c r="G568" s="1107"/>
      <c r="H568" s="1115"/>
    </row>
    <row r="569" spans="1:8" s="1116" customFormat="1" ht="15" x14ac:dyDescent="0.25">
      <c r="A569" s="1113" t="s">
        <v>2671</v>
      </c>
      <c r="B569" s="1113"/>
      <c r="C569" s="1113"/>
      <c r="D569" s="1112" t="s">
        <v>2651</v>
      </c>
      <c r="E569" s="1114"/>
      <c r="F569" s="1106"/>
      <c r="G569" s="1107"/>
      <c r="H569" s="1115"/>
    </row>
    <row r="570" spans="1:8" s="1116" customFormat="1" ht="15" x14ac:dyDescent="0.25">
      <c r="A570" s="1112" t="s">
        <v>2672</v>
      </c>
      <c r="B570" s="1112" t="s">
        <v>2673</v>
      </c>
      <c r="C570" s="1112" t="s">
        <v>2674</v>
      </c>
      <c r="D570" s="1114"/>
      <c r="E570" s="1114"/>
      <c r="F570" s="1106"/>
      <c r="G570" s="1107"/>
      <c r="H570" s="1115"/>
    </row>
    <row r="571" spans="1:8" s="1116" customFormat="1" ht="15" x14ac:dyDescent="0.25">
      <c r="A571" s="1113" t="s">
        <v>2675</v>
      </c>
      <c r="B571" s="1113" t="s">
        <v>2676</v>
      </c>
      <c r="C571" s="1113" t="s">
        <v>2675</v>
      </c>
      <c r="D571" s="1113" t="s">
        <v>2649</v>
      </c>
      <c r="E571" s="1113" t="s">
        <v>2677</v>
      </c>
      <c r="F571" s="1106"/>
      <c r="G571" s="1107"/>
      <c r="H571" s="1115"/>
    </row>
    <row r="572" spans="1:8" s="1116" customFormat="1" ht="15" x14ac:dyDescent="0.25">
      <c r="A572" s="1114"/>
      <c r="B572" s="1113" t="s">
        <v>3026</v>
      </c>
      <c r="C572" s="1114"/>
      <c r="D572" s="1113" t="s">
        <v>3027</v>
      </c>
      <c r="E572" s="1113" t="s">
        <v>12</v>
      </c>
      <c r="F572" s="1106"/>
      <c r="G572" s="1107"/>
      <c r="H572" s="1115"/>
    </row>
    <row r="573" spans="1:8" s="1116" customFormat="1" ht="15" x14ac:dyDescent="0.25">
      <c r="A573" s="1114"/>
      <c r="B573" s="1114"/>
      <c r="C573" s="1113" t="s">
        <v>2684</v>
      </c>
      <c r="D573" s="1113" t="s">
        <v>3028</v>
      </c>
      <c r="E573" s="1113" t="s">
        <v>12</v>
      </c>
      <c r="F573" s="1106"/>
      <c r="G573" s="1107"/>
      <c r="H573" s="1115"/>
    </row>
    <row r="574" spans="1:8" s="1116" customFormat="1" ht="15" x14ac:dyDescent="0.25">
      <c r="A574" s="1114"/>
      <c r="B574" s="1114"/>
      <c r="C574" s="1113" t="s">
        <v>3013</v>
      </c>
      <c r="D574" s="1113" t="s">
        <v>3029</v>
      </c>
      <c r="E574" s="1113" t="s">
        <v>12</v>
      </c>
      <c r="F574" s="1106"/>
      <c r="G574" s="1107"/>
      <c r="H574" s="1115"/>
    </row>
    <row r="575" spans="1:8" s="1116" customFormat="1" ht="15" x14ac:dyDescent="0.25">
      <c r="A575" s="1114"/>
      <c r="B575" s="1114"/>
      <c r="C575" s="1113" t="s">
        <v>3021</v>
      </c>
      <c r="D575" s="1113" t="s">
        <v>3030</v>
      </c>
      <c r="E575" s="1113" t="s">
        <v>12</v>
      </c>
      <c r="F575" s="1106"/>
      <c r="G575" s="1107"/>
      <c r="H575" s="1115"/>
    </row>
    <row r="576" spans="1:8" s="1116" customFormat="1" ht="15" x14ac:dyDescent="0.25">
      <c r="A576" s="1114"/>
      <c r="B576" s="1113" t="s">
        <v>3031</v>
      </c>
      <c r="C576" s="1114"/>
      <c r="D576" s="1113" t="s">
        <v>3032</v>
      </c>
      <c r="E576" s="1113" t="s">
        <v>12</v>
      </c>
      <c r="F576" s="1106"/>
      <c r="G576" s="1107"/>
      <c r="H576" s="1115"/>
    </row>
    <row r="577" spans="1:8" s="1116" customFormat="1" ht="15" x14ac:dyDescent="0.25">
      <c r="A577" s="1114"/>
      <c r="B577" s="1114"/>
      <c r="C577" s="1113" t="s">
        <v>2684</v>
      </c>
      <c r="D577" s="1113" t="s">
        <v>3033</v>
      </c>
      <c r="E577" s="1113" t="s">
        <v>12</v>
      </c>
      <c r="F577" s="1106"/>
      <c r="G577" s="1107"/>
      <c r="H577" s="1115"/>
    </row>
    <row r="578" spans="1:8" s="1116" customFormat="1" ht="15" x14ac:dyDescent="0.25">
      <c r="A578" s="1114"/>
      <c r="B578" s="1114"/>
      <c r="C578" s="1113" t="s">
        <v>3013</v>
      </c>
      <c r="D578" s="1113" t="s">
        <v>3034</v>
      </c>
      <c r="E578" s="1113" t="s">
        <v>12</v>
      </c>
      <c r="F578" s="1106"/>
      <c r="G578" s="1107"/>
      <c r="H578" s="1115"/>
    </row>
    <row r="579" spans="1:8" s="1116" customFormat="1" ht="15" x14ac:dyDescent="0.25">
      <c r="A579" s="1114"/>
      <c r="B579" s="1113" t="s">
        <v>3035</v>
      </c>
      <c r="C579" s="1114"/>
      <c r="D579" s="1113" t="s">
        <v>3036</v>
      </c>
      <c r="E579" s="1113" t="s">
        <v>12</v>
      </c>
      <c r="F579" s="1106"/>
      <c r="G579" s="1107"/>
      <c r="H579" s="1115"/>
    </row>
    <row r="580" spans="1:8" s="1116" customFormat="1" ht="15" x14ac:dyDescent="0.25">
      <c r="A580" s="1114"/>
      <c r="B580" s="1114"/>
      <c r="C580" s="1113" t="s">
        <v>2684</v>
      </c>
      <c r="D580" s="1113" t="s">
        <v>3037</v>
      </c>
      <c r="E580" s="1113" t="s">
        <v>12</v>
      </c>
      <c r="F580" s="1106"/>
      <c r="G580" s="1107"/>
      <c r="H580" s="1115"/>
    </row>
    <row r="581" spans="1:8" s="1116" customFormat="1" ht="15" x14ac:dyDescent="0.25">
      <c r="A581" s="1114"/>
      <c r="B581" s="1114"/>
      <c r="C581" s="1113"/>
      <c r="D581" s="1113"/>
      <c r="E581" s="1113"/>
      <c r="F581" s="1106"/>
      <c r="G581" s="1107"/>
      <c r="H581" s="1115"/>
    </row>
    <row r="582" spans="1:8" s="1116" customFormat="1" ht="15.75" thickBot="1" x14ac:dyDescent="0.3">
      <c r="A582" s="1113" t="s">
        <v>2686</v>
      </c>
      <c r="B582" s="1113" t="s">
        <v>2687</v>
      </c>
      <c r="C582" s="1113" t="s">
        <v>2686</v>
      </c>
      <c r="D582" s="1113" t="s">
        <v>2688</v>
      </c>
      <c r="E582" s="1113" t="s">
        <v>2689</v>
      </c>
      <c r="F582" s="1106"/>
      <c r="G582" s="1107"/>
      <c r="H582" s="1115"/>
    </row>
    <row r="583" spans="1:8" s="1116" customFormat="1" ht="16.5" thickBot="1" x14ac:dyDescent="0.3">
      <c r="A583" s="1117" t="s">
        <v>3038</v>
      </c>
      <c r="B583" s="1118"/>
      <c r="C583" s="1118" t="s">
        <v>3039</v>
      </c>
      <c r="D583" s="1125"/>
      <c r="E583" s="1126"/>
      <c r="F583" s="1120"/>
      <c r="G583" s="1121"/>
      <c r="H583" s="1115"/>
    </row>
    <row r="584" spans="1:8" s="1114" customFormat="1" ht="15.75" x14ac:dyDescent="0.25">
      <c r="A584" s="1123"/>
      <c r="B584" s="1123"/>
      <c r="C584" s="1123"/>
      <c r="E584" s="1113"/>
      <c r="F584" s="1106"/>
      <c r="G584" s="1107"/>
      <c r="H584" s="1099"/>
    </row>
    <row r="585" spans="1:8" s="1109" customFormat="1" ht="14.25" x14ac:dyDescent="0.2">
      <c r="A585" s="1112" t="s">
        <v>3040</v>
      </c>
      <c r="B585" s="1104"/>
      <c r="C585" s="1104"/>
      <c r="D585" s="1112" t="s">
        <v>3041</v>
      </c>
      <c r="E585" s="1112" t="s">
        <v>12</v>
      </c>
      <c r="F585" s="1106"/>
      <c r="G585" s="1107"/>
      <c r="H585" s="1108"/>
    </row>
    <row r="586" spans="1:8" s="1116" customFormat="1" ht="15" x14ac:dyDescent="0.25">
      <c r="A586" s="1114"/>
      <c r="B586" s="1113" t="s">
        <v>3042</v>
      </c>
      <c r="C586" s="1114"/>
      <c r="D586" s="1113" t="s">
        <v>3041</v>
      </c>
      <c r="E586" s="1113" t="s">
        <v>12</v>
      </c>
      <c r="F586" s="1106"/>
      <c r="G586" s="1107"/>
      <c r="H586" s="1115"/>
    </row>
    <row r="587" spans="1:8" s="1116" customFormat="1" ht="15" x14ac:dyDescent="0.25">
      <c r="A587" s="1114"/>
      <c r="B587" s="1114"/>
      <c r="C587" s="1113" t="s">
        <v>2684</v>
      </c>
      <c r="D587" s="1113" t="s">
        <v>3043</v>
      </c>
      <c r="E587" s="1113" t="s">
        <v>12</v>
      </c>
      <c r="F587" s="1106"/>
      <c r="G587" s="1107"/>
      <c r="H587" s="1115"/>
    </row>
    <row r="588" spans="1:8" s="1116" customFormat="1" ht="15" x14ac:dyDescent="0.25">
      <c r="A588" s="1114"/>
      <c r="B588" s="1114"/>
      <c r="C588" s="1113"/>
      <c r="D588" s="1113"/>
      <c r="E588" s="1113"/>
      <c r="F588" s="1106"/>
      <c r="G588" s="1107"/>
      <c r="H588" s="1115"/>
    </row>
    <row r="589" spans="1:8" s="1116" customFormat="1" ht="15" x14ac:dyDescent="0.25">
      <c r="A589" s="1113" t="s">
        <v>2686</v>
      </c>
      <c r="B589" s="1113" t="s">
        <v>2687</v>
      </c>
      <c r="C589" s="1113" t="s">
        <v>2686</v>
      </c>
      <c r="D589" s="1113" t="s">
        <v>2688</v>
      </c>
      <c r="E589" s="1113" t="s">
        <v>2689</v>
      </c>
      <c r="F589" s="1106"/>
      <c r="G589" s="1107"/>
      <c r="H589" s="1115"/>
    </row>
    <row r="590" spans="1:8" s="1109" customFormat="1" ht="14.25" x14ac:dyDescent="0.2">
      <c r="A590" s="1112" t="s">
        <v>3044</v>
      </c>
      <c r="B590" s="1104"/>
      <c r="C590" s="1104"/>
      <c r="D590" s="1112" t="s">
        <v>3045</v>
      </c>
      <c r="E590" s="1112" t="s">
        <v>12</v>
      </c>
      <c r="F590" s="1106"/>
      <c r="G590" s="1107"/>
      <c r="H590" s="1108"/>
    </row>
    <row r="591" spans="1:8" s="1116" customFormat="1" ht="15" x14ac:dyDescent="0.25">
      <c r="A591" s="1114"/>
      <c r="B591" s="1113" t="s">
        <v>3046</v>
      </c>
      <c r="C591" s="1114"/>
      <c r="D591" s="1113" t="s">
        <v>3045</v>
      </c>
      <c r="E591" s="1113" t="s">
        <v>12</v>
      </c>
      <c r="F591" s="1106"/>
      <c r="G591" s="1107"/>
      <c r="H591" s="1115"/>
    </row>
    <row r="592" spans="1:8" s="1116" customFormat="1" ht="15" x14ac:dyDescent="0.25">
      <c r="A592" s="1114"/>
      <c r="B592" s="1114"/>
      <c r="C592" s="1113" t="s">
        <v>2684</v>
      </c>
      <c r="D592" s="1113" t="s">
        <v>3047</v>
      </c>
      <c r="E592" s="1113" t="s">
        <v>12</v>
      </c>
      <c r="F592" s="1106"/>
      <c r="G592" s="1107"/>
      <c r="H592" s="1115"/>
    </row>
    <row r="593" spans="1:8" s="1116" customFormat="1" ht="15" x14ac:dyDescent="0.25">
      <c r="A593" s="1114"/>
      <c r="B593" s="1114"/>
      <c r="C593" s="1113"/>
      <c r="D593" s="1113"/>
      <c r="E593" s="1113"/>
      <c r="F593" s="1106"/>
      <c r="G593" s="1107"/>
      <c r="H593" s="1115"/>
    </row>
    <row r="594" spans="1:8" s="1116" customFormat="1" ht="15" x14ac:dyDescent="0.25">
      <c r="A594" s="1113" t="s">
        <v>2686</v>
      </c>
      <c r="B594" s="1113" t="s">
        <v>2687</v>
      </c>
      <c r="C594" s="1113" t="s">
        <v>2686</v>
      </c>
      <c r="D594" s="1113" t="s">
        <v>2688</v>
      </c>
      <c r="E594" s="1113" t="s">
        <v>2689</v>
      </c>
      <c r="F594" s="1106"/>
      <c r="G594" s="1107"/>
      <c r="H594" s="1115"/>
    </row>
    <row r="595" spans="1:8" s="1109" customFormat="1" ht="14.25" x14ac:dyDescent="0.2">
      <c r="A595" s="1112" t="s">
        <v>3048</v>
      </c>
      <c r="B595" s="1104"/>
      <c r="C595" s="1104"/>
      <c r="D595" s="1112" t="s">
        <v>3049</v>
      </c>
      <c r="E595" s="1112" t="s">
        <v>12</v>
      </c>
      <c r="F595" s="1106"/>
      <c r="G595" s="1107"/>
      <c r="H595" s="1108"/>
    </row>
    <row r="596" spans="1:8" s="1116" customFormat="1" ht="15" x14ac:dyDescent="0.25">
      <c r="A596" s="1114"/>
      <c r="B596" s="1113" t="s">
        <v>3050</v>
      </c>
      <c r="C596" s="1114"/>
      <c r="D596" s="1113" t="s">
        <v>3051</v>
      </c>
      <c r="E596" s="1113" t="s">
        <v>12</v>
      </c>
      <c r="F596" s="1106"/>
      <c r="G596" s="1107"/>
      <c r="H596" s="1115"/>
    </row>
    <row r="597" spans="1:8" s="1116" customFormat="1" ht="15" x14ac:dyDescent="0.25">
      <c r="A597" s="1114"/>
      <c r="B597" s="1114"/>
      <c r="C597" s="1113" t="s">
        <v>2721</v>
      </c>
      <c r="D597" s="1113" t="s">
        <v>3052</v>
      </c>
      <c r="E597" s="1113" t="s">
        <v>12</v>
      </c>
      <c r="F597" s="1106"/>
      <c r="G597" s="1107"/>
      <c r="H597" s="1115"/>
    </row>
    <row r="598" spans="1:8" s="1116" customFormat="1" ht="15" x14ac:dyDescent="0.25">
      <c r="A598" s="1114"/>
      <c r="B598" s="1114"/>
      <c r="C598" s="1113" t="s">
        <v>2712</v>
      </c>
      <c r="D598" s="1113" t="s">
        <v>3053</v>
      </c>
      <c r="E598" s="1113" t="s">
        <v>12</v>
      </c>
      <c r="F598" s="1106"/>
      <c r="G598" s="1107"/>
      <c r="H598" s="1115"/>
    </row>
    <row r="599" spans="1:8" s="1116" customFormat="1" ht="15" x14ac:dyDescent="0.25">
      <c r="A599" s="1114"/>
      <c r="B599" s="1114"/>
      <c r="C599" s="1114"/>
      <c r="D599" s="1114"/>
      <c r="E599" s="1114"/>
      <c r="F599" s="1106"/>
      <c r="G599" s="1107"/>
      <c r="H599" s="1115"/>
    </row>
    <row r="600" spans="1:8" s="1116" customFormat="1" ht="15" x14ac:dyDescent="0.25">
      <c r="A600" s="1113" t="s">
        <v>2686</v>
      </c>
      <c r="B600" s="1113" t="s">
        <v>2687</v>
      </c>
      <c r="C600" s="1113" t="s">
        <v>2686</v>
      </c>
      <c r="D600" s="1113" t="s">
        <v>2688</v>
      </c>
      <c r="E600" s="1113" t="s">
        <v>2689</v>
      </c>
      <c r="F600" s="1106"/>
      <c r="G600" s="1107"/>
      <c r="H600" s="1115"/>
    </row>
    <row r="601" spans="1:8" s="1109" customFormat="1" ht="14.25" x14ac:dyDescent="0.2">
      <c r="A601" s="1112" t="s">
        <v>3054</v>
      </c>
      <c r="B601" s="1104"/>
      <c r="C601" s="1104"/>
      <c r="D601" s="1112" t="s">
        <v>3055</v>
      </c>
      <c r="E601" s="1112" t="s">
        <v>12</v>
      </c>
      <c r="F601" s="1106"/>
      <c r="G601" s="1107"/>
      <c r="H601" s="1108"/>
    </row>
    <row r="602" spans="1:8" s="1116" customFormat="1" ht="15" x14ac:dyDescent="0.25">
      <c r="A602" s="1114"/>
      <c r="B602" s="1113" t="s">
        <v>3056</v>
      </c>
      <c r="C602" s="1114"/>
      <c r="D602" s="1113" t="s">
        <v>3055</v>
      </c>
      <c r="E602" s="1113" t="s">
        <v>12</v>
      </c>
      <c r="F602" s="1106"/>
      <c r="G602" s="1107"/>
      <c r="H602" s="1115"/>
    </row>
    <row r="603" spans="1:8" s="1116" customFormat="1" ht="15" x14ac:dyDescent="0.25">
      <c r="A603" s="1114"/>
      <c r="B603" s="1114"/>
      <c r="C603" s="1113" t="s">
        <v>2684</v>
      </c>
      <c r="D603" s="1113" t="s">
        <v>3057</v>
      </c>
      <c r="E603" s="1113" t="s">
        <v>12</v>
      </c>
      <c r="F603" s="1106"/>
      <c r="G603" s="1107"/>
      <c r="H603" s="1115"/>
    </row>
    <row r="604" spans="1:8" s="1116" customFormat="1" ht="15" x14ac:dyDescent="0.25">
      <c r="A604" s="1114"/>
      <c r="B604" s="1114"/>
      <c r="C604" s="1113"/>
      <c r="D604" s="1113"/>
      <c r="E604" s="1113"/>
      <c r="F604" s="1106"/>
      <c r="G604" s="1107"/>
      <c r="H604" s="1115"/>
    </row>
    <row r="605" spans="1:8" s="1116" customFormat="1" ht="15" x14ac:dyDescent="0.25">
      <c r="A605" s="1113" t="s">
        <v>2686</v>
      </c>
      <c r="B605" s="1113" t="s">
        <v>2687</v>
      </c>
      <c r="C605" s="1113" t="s">
        <v>2686</v>
      </c>
      <c r="D605" s="1113" t="s">
        <v>2688</v>
      </c>
      <c r="E605" s="1113" t="s">
        <v>2689</v>
      </c>
      <c r="F605" s="1106"/>
      <c r="G605" s="1107"/>
      <c r="H605" s="1115"/>
    </row>
    <row r="606" spans="1:8" s="1109" customFormat="1" ht="14.25" x14ac:dyDescent="0.2">
      <c r="A606" s="1112" t="s">
        <v>3058</v>
      </c>
      <c r="B606" s="1104"/>
      <c r="C606" s="1104"/>
      <c r="D606" s="1112" t="s">
        <v>3059</v>
      </c>
      <c r="E606" s="1112" t="s">
        <v>12</v>
      </c>
      <c r="F606" s="1106"/>
      <c r="G606" s="1107"/>
      <c r="H606" s="1108"/>
    </row>
    <row r="607" spans="1:8" s="1116" customFormat="1" ht="15" x14ac:dyDescent="0.25">
      <c r="A607" s="1114"/>
      <c r="B607" s="1113" t="s">
        <v>3060</v>
      </c>
      <c r="C607" s="1114"/>
      <c r="D607" s="1113" t="s">
        <v>3059</v>
      </c>
      <c r="E607" s="1113" t="s">
        <v>12</v>
      </c>
      <c r="F607" s="1106"/>
      <c r="G607" s="1107"/>
      <c r="H607" s="1115"/>
    </row>
    <row r="608" spans="1:8" s="1116" customFormat="1" ht="15" x14ac:dyDescent="0.25">
      <c r="A608" s="1114"/>
      <c r="B608" s="1114"/>
      <c r="C608" s="1113" t="s">
        <v>2684</v>
      </c>
      <c r="D608" s="1113" t="s">
        <v>3061</v>
      </c>
      <c r="E608" s="1113" t="s">
        <v>12</v>
      </c>
      <c r="F608" s="1106"/>
      <c r="G608" s="1107"/>
      <c r="H608" s="1115"/>
    </row>
    <row r="609" spans="1:8" s="1116" customFormat="1" ht="15" x14ac:dyDescent="0.25">
      <c r="A609" s="1114"/>
      <c r="B609" s="1114"/>
      <c r="C609" s="1113"/>
      <c r="D609" s="1113"/>
      <c r="E609" s="1113"/>
      <c r="F609" s="1106"/>
      <c r="G609" s="1107"/>
      <c r="H609" s="1115"/>
    </row>
    <row r="610" spans="1:8" s="1116" customFormat="1" ht="15.75" thickBot="1" x14ac:dyDescent="0.3">
      <c r="A610" s="1113" t="s">
        <v>2686</v>
      </c>
      <c r="B610" s="1113" t="s">
        <v>2687</v>
      </c>
      <c r="C610" s="1113" t="s">
        <v>2686</v>
      </c>
      <c r="D610" s="1113" t="s">
        <v>2688</v>
      </c>
      <c r="E610" s="1113" t="s">
        <v>2689</v>
      </c>
      <c r="F610" s="1106"/>
      <c r="G610" s="1107"/>
      <c r="H610" s="1115"/>
    </row>
    <row r="611" spans="1:8" s="1116" customFormat="1" ht="16.5" thickBot="1" x14ac:dyDescent="0.3">
      <c r="A611" s="1117" t="s">
        <v>3062</v>
      </c>
      <c r="B611" s="1118"/>
      <c r="C611" s="1118" t="s">
        <v>3063</v>
      </c>
      <c r="D611" s="1125"/>
      <c r="E611" s="1126"/>
      <c r="F611" s="1120"/>
      <c r="G611" s="1121"/>
      <c r="H611" s="1115"/>
    </row>
    <row r="612" spans="1:8" s="1116" customFormat="1" ht="15" x14ac:dyDescent="0.25">
      <c r="A612" s="1113"/>
      <c r="B612" s="1113"/>
      <c r="C612" s="1113"/>
      <c r="D612" s="1113"/>
      <c r="E612" s="1113"/>
      <c r="F612" s="1106"/>
      <c r="G612" s="1107"/>
      <c r="H612" s="1115"/>
    </row>
    <row r="613" spans="1:8" s="1109" customFormat="1" ht="14.25" x14ac:dyDescent="0.2">
      <c r="A613" s="1112" t="s">
        <v>3064</v>
      </c>
      <c r="B613" s="1104"/>
      <c r="C613" s="1104"/>
      <c r="D613" s="1112" t="s">
        <v>3065</v>
      </c>
      <c r="E613" s="1112" t="s">
        <v>3066</v>
      </c>
      <c r="F613" s="1106"/>
      <c r="G613" s="1107"/>
      <c r="H613" s="1108"/>
    </row>
    <row r="614" spans="1:8" s="1116" customFormat="1" ht="15" x14ac:dyDescent="0.25">
      <c r="A614" s="1114"/>
      <c r="B614" s="1113" t="s">
        <v>3067</v>
      </c>
      <c r="C614" s="1114"/>
      <c r="D614" s="1113" t="s">
        <v>3068</v>
      </c>
      <c r="E614" s="1113" t="s">
        <v>3066</v>
      </c>
      <c r="F614" s="1106"/>
      <c r="G614" s="1107"/>
      <c r="H614" s="1115"/>
    </row>
    <row r="615" spans="1:8" s="1116" customFormat="1" ht="15" x14ac:dyDescent="0.25">
      <c r="A615" s="1114"/>
      <c r="B615" s="1114"/>
      <c r="C615" s="1113" t="s">
        <v>2684</v>
      </c>
      <c r="D615" s="1113" t="s">
        <v>3069</v>
      </c>
      <c r="E615" s="1113" t="s">
        <v>3066</v>
      </c>
      <c r="F615" s="1106"/>
      <c r="G615" s="1107"/>
      <c r="H615" s="1115"/>
    </row>
    <row r="616" spans="1:8" s="1116" customFormat="1" ht="15" x14ac:dyDescent="0.25">
      <c r="A616" s="1114"/>
      <c r="B616" s="1114"/>
      <c r="C616" s="1113"/>
      <c r="D616" s="1113"/>
      <c r="E616" s="1113"/>
      <c r="F616" s="1106"/>
      <c r="G616" s="1107"/>
      <c r="H616" s="1115"/>
    </row>
    <row r="617" spans="1:8" s="1116" customFormat="1" ht="15" x14ac:dyDescent="0.25">
      <c r="A617" s="1113" t="s">
        <v>2686</v>
      </c>
      <c r="B617" s="1113" t="s">
        <v>2687</v>
      </c>
      <c r="C617" s="1113" t="s">
        <v>2686</v>
      </c>
      <c r="D617" s="1113" t="s">
        <v>2688</v>
      </c>
      <c r="E617" s="1113" t="s">
        <v>2689</v>
      </c>
      <c r="F617" s="1106"/>
      <c r="G617" s="1107"/>
      <c r="H617" s="1115"/>
    </row>
    <row r="618" spans="1:8" s="1109" customFormat="1" ht="14.25" x14ac:dyDescent="0.2">
      <c r="A618" s="1112" t="s">
        <v>3070</v>
      </c>
      <c r="B618" s="1104"/>
      <c r="C618" s="1104"/>
      <c r="D618" s="1112" t="s">
        <v>3071</v>
      </c>
      <c r="E618" s="1112" t="s">
        <v>3066</v>
      </c>
      <c r="F618" s="1106"/>
      <c r="G618" s="1107"/>
      <c r="H618" s="1108"/>
    </row>
    <row r="619" spans="1:8" s="1116" customFormat="1" ht="15" x14ac:dyDescent="0.25">
      <c r="A619" s="1114"/>
      <c r="B619" s="1113" t="s">
        <v>3072</v>
      </c>
      <c r="C619" s="1114"/>
      <c r="D619" s="1113" t="s">
        <v>3071</v>
      </c>
      <c r="E619" s="1113" t="s">
        <v>3066</v>
      </c>
      <c r="F619" s="1106"/>
      <c r="G619" s="1107"/>
      <c r="H619" s="1115"/>
    </row>
    <row r="620" spans="1:8" s="1116" customFormat="1" ht="15" x14ac:dyDescent="0.25">
      <c r="A620" s="1114"/>
      <c r="B620" s="1114"/>
      <c r="C620" s="1113" t="s">
        <v>2684</v>
      </c>
      <c r="D620" s="1113" t="s">
        <v>3073</v>
      </c>
      <c r="E620" s="1113" t="s">
        <v>3066</v>
      </c>
      <c r="F620" s="1106"/>
      <c r="G620" s="1107"/>
      <c r="H620" s="1115"/>
    </row>
    <row r="621" spans="1:8" s="1116" customFormat="1" ht="15" x14ac:dyDescent="0.25">
      <c r="A621" s="1114"/>
      <c r="B621" s="1114"/>
      <c r="C621" s="1113"/>
      <c r="D621" s="1113"/>
      <c r="E621" s="1113"/>
      <c r="F621" s="1106"/>
      <c r="G621" s="1107"/>
      <c r="H621" s="1115"/>
    </row>
    <row r="622" spans="1:8" s="1116" customFormat="1" ht="15" x14ac:dyDescent="0.25">
      <c r="A622" s="1113" t="s">
        <v>2686</v>
      </c>
      <c r="B622" s="1113" t="s">
        <v>2687</v>
      </c>
      <c r="C622" s="1113" t="s">
        <v>2686</v>
      </c>
      <c r="D622" s="1113" t="s">
        <v>2688</v>
      </c>
      <c r="E622" s="1113" t="s">
        <v>2689</v>
      </c>
      <c r="F622" s="1106"/>
      <c r="G622" s="1107"/>
      <c r="H622" s="1115"/>
    </row>
    <row r="623" spans="1:8" s="1116" customFormat="1" ht="15" x14ac:dyDescent="0.25">
      <c r="A623" s="1113"/>
      <c r="B623" s="1113"/>
      <c r="C623" s="1113"/>
      <c r="D623" s="1113"/>
      <c r="E623" s="1113"/>
      <c r="F623" s="1106"/>
      <c r="G623" s="1107"/>
      <c r="H623" s="1115"/>
    </row>
    <row r="624" spans="1:8" s="1116" customFormat="1" ht="15" x14ac:dyDescent="0.25">
      <c r="A624" s="1113"/>
      <c r="B624" s="1113"/>
      <c r="C624" s="1113"/>
      <c r="D624" s="1113"/>
      <c r="E624" s="1113"/>
      <c r="F624" s="1106"/>
      <c r="G624" s="1107"/>
      <c r="H624" s="1115"/>
    </row>
    <row r="625" spans="1:8" s="1116" customFormat="1" ht="15" x14ac:dyDescent="0.25">
      <c r="A625" s="1113" t="s">
        <v>2670</v>
      </c>
      <c r="B625" s="1113"/>
      <c r="C625" s="1113"/>
      <c r="D625" s="1098" t="s">
        <v>2642</v>
      </c>
      <c r="E625" s="1114">
        <v>12</v>
      </c>
      <c r="F625" s="1106"/>
      <c r="G625" s="1107"/>
      <c r="H625" s="1115"/>
    </row>
    <row r="626" spans="1:8" s="1116" customFormat="1" ht="15" x14ac:dyDescent="0.25">
      <c r="A626" s="1113" t="s">
        <v>2671</v>
      </c>
      <c r="B626" s="1113"/>
      <c r="C626" s="1113"/>
      <c r="D626" s="1112" t="s">
        <v>2651</v>
      </c>
      <c r="E626" s="1114"/>
      <c r="F626" s="1106"/>
      <c r="G626" s="1107"/>
      <c r="H626" s="1115"/>
    </row>
    <row r="627" spans="1:8" s="1116" customFormat="1" ht="15" x14ac:dyDescent="0.25">
      <c r="A627" s="1112" t="s">
        <v>2672</v>
      </c>
      <c r="B627" s="1112" t="s">
        <v>2673</v>
      </c>
      <c r="C627" s="1112" t="s">
        <v>2674</v>
      </c>
      <c r="D627" s="1114"/>
      <c r="E627" s="1114"/>
      <c r="F627" s="1106"/>
      <c r="G627" s="1107"/>
      <c r="H627" s="1115"/>
    </row>
    <row r="628" spans="1:8" s="1116" customFormat="1" ht="15" x14ac:dyDescent="0.25">
      <c r="A628" s="1113" t="s">
        <v>2675</v>
      </c>
      <c r="B628" s="1113" t="s">
        <v>2676</v>
      </c>
      <c r="C628" s="1113" t="s">
        <v>2675</v>
      </c>
      <c r="D628" s="1113" t="s">
        <v>2649</v>
      </c>
      <c r="E628" s="1113" t="s">
        <v>2677</v>
      </c>
      <c r="F628" s="1106"/>
      <c r="G628" s="1107"/>
      <c r="H628" s="1115"/>
    </row>
    <row r="629" spans="1:8" s="1109" customFormat="1" ht="14.25" x14ac:dyDescent="0.2">
      <c r="A629" s="1112" t="s">
        <v>3074</v>
      </c>
      <c r="B629" s="1104"/>
      <c r="C629" s="1104"/>
      <c r="D629" s="1112" t="s">
        <v>3075</v>
      </c>
      <c r="E629" s="1112" t="s">
        <v>3066</v>
      </c>
      <c r="F629" s="1106"/>
      <c r="G629" s="1107"/>
      <c r="H629" s="1108"/>
    </row>
    <row r="630" spans="1:8" s="1116" customFormat="1" ht="15" x14ac:dyDescent="0.25">
      <c r="A630" s="1114"/>
      <c r="B630" s="1113" t="s">
        <v>3076</v>
      </c>
      <c r="C630" s="1114"/>
      <c r="D630" s="1113" t="s">
        <v>3075</v>
      </c>
      <c r="E630" s="1113" t="s">
        <v>3066</v>
      </c>
      <c r="F630" s="1106"/>
      <c r="G630" s="1107"/>
      <c r="H630" s="1115"/>
    </row>
    <row r="631" spans="1:8" s="1116" customFormat="1" ht="15" x14ac:dyDescent="0.25">
      <c r="A631" s="1114"/>
      <c r="B631" s="1114"/>
      <c r="C631" s="1113" t="s">
        <v>2684</v>
      </c>
      <c r="D631" s="1113" t="s">
        <v>3077</v>
      </c>
      <c r="E631" s="1113" t="s">
        <v>3066</v>
      </c>
      <c r="F631" s="1106"/>
      <c r="G631" s="1107"/>
      <c r="H631" s="1115"/>
    </row>
    <row r="632" spans="1:8" s="1116" customFormat="1" ht="15" x14ac:dyDescent="0.25">
      <c r="A632" s="1114"/>
      <c r="B632" s="1114"/>
      <c r="C632" s="1114"/>
      <c r="D632" s="1114"/>
      <c r="E632" s="1114"/>
      <c r="F632" s="1106"/>
      <c r="G632" s="1107"/>
      <c r="H632" s="1115"/>
    </row>
    <row r="633" spans="1:8" s="1116" customFormat="1" ht="15" x14ac:dyDescent="0.25">
      <c r="A633" s="1113" t="s">
        <v>2686</v>
      </c>
      <c r="B633" s="1113" t="s">
        <v>2687</v>
      </c>
      <c r="C633" s="1113" t="s">
        <v>2686</v>
      </c>
      <c r="D633" s="1113" t="s">
        <v>2688</v>
      </c>
      <c r="E633" s="1113" t="s">
        <v>2689</v>
      </c>
      <c r="F633" s="1106"/>
      <c r="G633" s="1107"/>
      <c r="H633" s="1115"/>
    </row>
    <row r="634" spans="1:8" s="1109" customFormat="1" ht="14.25" x14ac:dyDescent="0.2">
      <c r="A634" s="1112" t="s">
        <v>3078</v>
      </c>
      <c r="B634" s="1104"/>
      <c r="C634" s="1104"/>
      <c r="D634" s="1112" t="s">
        <v>3079</v>
      </c>
      <c r="E634" s="1112" t="s">
        <v>3066</v>
      </c>
      <c r="F634" s="1106"/>
      <c r="G634" s="1107"/>
      <c r="H634" s="1108"/>
    </row>
    <row r="635" spans="1:8" s="1116" customFormat="1" ht="15" x14ac:dyDescent="0.25">
      <c r="A635" s="1114"/>
      <c r="B635" s="1113" t="s">
        <v>3080</v>
      </c>
      <c r="C635" s="1114"/>
      <c r="D635" s="1113" t="s">
        <v>3079</v>
      </c>
      <c r="E635" s="1113" t="s">
        <v>3066</v>
      </c>
      <c r="F635" s="1106"/>
      <c r="G635" s="1107"/>
      <c r="H635" s="1115"/>
    </row>
    <row r="636" spans="1:8" s="1116" customFormat="1" ht="15" x14ac:dyDescent="0.25">
      <c r="A636" s="1114"/>
      <c r="B636" s="1114"/>
      <c r="C636" s="1113" t="s">
        <v>2684</v>
      </c>
      <c r="D636" s="1113" t="s">
        <v>3081</v>
      </c>
      <c r="E636" s="1113" t="s">
        <v>3066</v>
      </c>
      <c r="F636" s="1106"/>
      <c r="G636" s="1107"/>
      <c r="H636" s="1115"/>
    </row>
    <row r="637" spans="1:8" s="1116" customFormat="1" ht="15" x14ac:dyDescent="0.25">
      <c r="A637" s="1114"/>
      <c r="B637" s="1114"/>
      <c r="C637" s="1113"/>
      <c r="D637" s="1113"/>
      <c r="E637" s="1113"/>
      <c r="F637" s="1106"/>
      <c r="G637" s="1107"/>
      <c r="H637" s="1115"/>
    </row>
    <row r="638" spans="1:8" s="1116" customFormat="1" ht="15" x14ac:dyDescent="0.25">
      <c r="A638" s="1113" t="s">
        <v>2686</v>
      </c>
      <c r="B638" s="1113" t="s">
        <v>2687</v>
      </c>
      <c r="C638" s="1113" t="s">
        <v>2686</v>
      </c>
      <c r="D638" s="1113" t="s">
        <v>2688</v>
      </c>
      <c r="E638" s="1113" t="s">
        <v>2689</v>
      </c>
      <c r="F638" s="1106"/>
      <c r="G638" s="1107"/>
      <c r="H638" s="1115"/>
    </row>
    <row r="639" spans="1:8" s="1109" customFormat="1" ht="14.25" x14ac:dyDescent="0.2">
      <c r="A639" s="1112" t="s">
        <v>3082</v>
      </c>
      <c r="B639" s="1104"/>
      <c r="C639" s="1104"/>
      <c r="D639" s="1112" t="s">
        <v>3083</v>
      </c>
      <c r="E639" s="1112" t="s">
        <v>3066</v>
      </c>
      <c r="F639" s="1106"/>
      <c r="G639" s="1107"/>
      <c r="H639" s="1108"/>
    </row>
    <row r="640" spans="1:8" s="1116" customFormat="1" ht="15" x14ac:dyDescent="0.25">
      <c r="A640" s="1114"/>
      <c r="B640" s="1113" t="s">
        <v>3084</v>
      </c>
      <c r="C640" s="1114"/>
      <c r="D640" s="1113" t="s">
        <v>3083</v>
      </c>
      <c r="E640" s="1113" t="s">
        <v>3066</v>
      </c>
      <c r="F640" s="1106"/>
      <c r="G640" s="1107"/>
      <c r="H640" s="1115"/>
    </row>
    <row r="641" spans="1:8" s="1116" customFormat="1" ht="15" x14ac:dyDescent="0.25">
      <c r="A641" s="1114"/>
      <c r="B641" s="1114"/>
      <c r="C641" s="1113" t="s">
        <v>2684</v>
      </c>
      <c r="D641" s="1113" t="s">
        <v>3085</v>
      </c>
      <c r="E641" s="1113" t="s">
        <v>3066</v>
      </c>
      <c r="F641" s="1106"/>
      <c r="G641" s="1107"/>
      <c r="H641" s="1115"/>
    </row>
    <row r="642" spans="1:8" s="1116" customFormat="1" ht="15" x14ac:dyDescent="0.25">
      <c r="A642" s="1114"/>
      <c r="B642" s="1114"/>
      <c r="C642" s="1113"/>
      <c r="D642" s="1113"/>
      <c r="E642" s="1113"/>
      <c r="F642" s="1106"/>
      <c r="G642" s="1107"/>
      <c r="H642" s="1115"/>
    </row>
    <row r="643" spans="1:8" s="1116" customFormat="1" ht="15.75" thickBot="1" x14ac:dyDescent="0.3">
      <c r="A643" s="1113" t="s">
        <v>2686</v>
      </c>
      <c r="B643" s="1113" t="s">
        <v>2687</v>
      </c>
      <c r="C643" s="1113" t="s">
        <v>2686</v>
      </c>
      <c r="D643" s="1113" t="s">
        <v>2688</v>
      </c>
      <c r="E643" s="1113" t="s">
        <v>2689</v>
      </c>
      <c r="F643" s="1106"/>
      <c r="G643" s="1107"/>
      <c r="H643" s="1115"/>
    </row>
    <row r="644" spans="1:8" s="1116" customFormat="1" ht="16.5" thickBot="1" x14ac:dyDescent="0.3">
      <c r="A644" s="1117" t="s">
        <v>3086</v>
      </c>
      <c r="B644" s="1118"/>
      <c r="C644" s="1118" t="s">
        <v>3087</v>
      </c>
      <c r="D644" s="1125"/>
      <c r="E644" s="1126"/>
      <c r="F644" s="1120"/>
      <c r="G644" s="1121"/>
      <c r="H644" s="1115"/>
    </row>
    <row r="645" spans="1:8" s="1116" customFormat="1" ht="15" x14ac:dyDescent="0.25">
      <c r="A645" s="1113"/>
      <c r="B645" s="1113"/>
      <c r="C645" s="1113"/>
      <c r="D645" s="1113"/>
      <c r="E645" s="1113"/>
      <c r="F645" s="1106"/>
      <c r="G645" s="1107"/>
      <c r="H645" s="1115"/>
    </row>
    <row r="646" spans="1:8" s="1109" customFormat="1" ht="14.25" x14ac:dyDescent="0.2">
      <c r="A646" s="1112" t="s">
        <v>3088</v>
      </c>
      <c r="B646" s="1112"/>
      <c r="C646" s="1112"/>
      <c r="D646" s="1112" t="s">
        <v>3089</v>
      </c>
      <c r="E646" s="1112" t="s">
        <v>3066</v>
      </c>
      <c r="F646" s="1106"/>
      <c r="G646" s="1107"/>
      <c r="H646" s="1108"/>
    </row>
    <row r="647" spans="1:8" s="1116" customFormat="1" ht="15" x14ac:dyDescent="0.25">
      <c r="A647" s="1114"/>
      <c r="B647" s="1113" t="s">
        <v>3090</v>
      </c>
      <c r="C647" s="1114"/>
      <c r="D647" s="1113" t="s">
        <v>2854</v>
      </c>
      <c r="E647" s="1113" t="s">
        <v>3066</v>
      </c>
      <c r="F647" s="1106"/>
      <c r="G647" s="1107"/>
      <c r="H647" s="1115"/>
    </row>
    <row r="648" spans="1:8" s="1116" customFormat="1" ht="15" x14ac:dyDescent="0.25">
      <c r="A648" s="1114"/>
      <c r="B648" s="1114"/>
      <c r="C648" s="1113" t="s">
        <v>2684</v>
      </c>
      <c r="D648" s="1113" t="s">
        <v>2855</v>
      </c>
      <c r="E648" s="1113" t="s">
        <v>3066</v>
      </c>
      <c r="F648" s="1106"/>
      <c r="G648" s="1107"/>
      <c r="H648" s="1115"/>
    </row>
    <row r="649" spans="1:8" s="1116" customFormat="1" ht="15" x14ac:dyDescent="0.25">
      <c r="A649" s="1114"/>
      <c r="B649" s="1113" t="s">
        <v>3091</v>
      </c>
      <c r="C649" s="1114"/>
      <c r="D649" s="1113" t="s">
        <v>3092</v>
      </c>
      <c r="E649" s="1113" t="s">
        <v>3066</v>
      </c>
      <c r="F649" s="1106"/>
      <c r="G649" s="1107"/>
      <c r="H649" s="1115"/>
    </row>
    <row r="650" spans="1:8" s="1116" customFormat="1" ht="15" x14ac:dyDescent="0.25">
      <c r="A650" s="1114"/>
      <c r="B650" s="1114"/>
      <c r="C650" s="1113" t="s">
        <v>2684</v>
      </c>
      <c r="D650" s="1113" t="s">
        <v>3093</v>
      </c>
      <c r="E650" s="1113" t="s">
        <v>3066</v>
      </c>
      <c r="F650" s="1106"/>
      <c r="G650" s="1107"/>
      <c r="H650" s="1115"/>
    </row>
    <row r="651" spans="1:8" s="1116" customFormat="1" ht="15" x14ac:dyDescent="0.25">
      <c r="A651" s="1114"/>
      <c r="B651" s="1113" t="s">
        <v>3094</v>
      </c>
      <c r="C651" s="1114"/>
      <c r="D651" s="1113" t="s">
        <v>3095</v>
      </c>
      <c r="E651" s="1113" t="s">
        <v>3066</v>
      </c>
      <c r="F651" s="1106"/>
      <c r="G651" s="1107"/>
      <c r="H651" s="1115"/>
    </row>
    <row r="652" spans="1:8" s="1116" customFormat="1" ht="15" x14ac:dyDescent="0.25">
      <c r="A652" s="1114"/>
      <c r="B652" s="1114"/>
      <c r="C652" s="1113" t="s">
        <v>2684</v>
      </c>
      <c r="D652" s="1113" t="s">
        <v>3096</v>
      </c>
      <c r="E652" s="1113" t="s">
        <v>3066</v>
      </c>
      <c r="F652" s="1106"/>
      <c r="G652" s="1107"/>
      <c r="H652" s="1115"/>
    </row>
    <row r="653" spans="1:8" s="1116" customFormat="1" ht="15" x14ac:dyDescent="0.25">
      <c r="A653" s="1114"/>
      <c r="B653" s="1113" t="s">
        <v>3097</v>
      </c>
      <c r="C653" s="1114"/>
      <c r="D653" s="1113" t="s">
        <v>3098</v>
      </c>
      <c r="E653" s="1113" t="s">
        <v>3066</v>
      </c>
      <c r="F653" s="1106"/>
      <c r="G653" s="1107"/>
      <c r="H653" s="1115"/>
    </row>
    <row r="654" spans="1:8" s="1116" customFormat="1" ht="15" x14ac:dyDescent="0.25">
      <c r="A654" s="1114"/>
      <c r="B654" s="1114"/>
      <c r="C654" s="1113" t="s">
        <v>2684</v>
      </c>
      <c r="D654" s="1113" t="s">
        <v>3099</v>
      </c>
      <c r="E654" s="1113" t="s">
        <v>3066</v>
      </c>
      <c r="F654" s="1106"/>
      <c r="G654" s="1107"/>
      <c r="H654" s="1115"/>
    </row>
    <row r="655" spans="1:8" s="1116" customFormat="1" ht="15" x14ac:dyDescent="0.25">
      <c r="A655" s="1114"/>
      <c r="B655" s="1113" t="s">
        <v>3100</v>
      </c>
      <c r="C655" s="1114"/>
      <c r="D655" s="1113" t="s">
        <v>2736</v>
      </c>
      <c r="E655" s="1113" t="s">
        <v>3066</v>
      </c>
      <c r="F655" s="1106"/>
      <c r="G655" s="1107"/>
      <c r="H655" s="1115"/>
    </row>
    <row r="656" spans="1:8" s="1116" customFormat="1" ht="15" x14ac:dyDescent="0.25">
      <c r="A656" s="1114"/>
      <c r="B656" s="1114"/>
      <c r="C656" s="1113" t="s">
        <v>2684</v>
      </c>
      <c r="D656" s="1113" t="s">
        <v>2866</v>
      </c>
      <c r="E656" s="1113" t="s">
        <v>3066</v>
      </c>
      <c r="F656" s="1106"/>
      <c r="G656" s="1107"/>
      <c r="H656" s="1115"/>
    </row>
    <row r="657" spans="1:8" s="1116" customFormat="1" ht="15" x14ac:dyDescent="0.25">
      <c r="A657" s="1114"/>
      <c r="B657" s="1113" t="s">
        <v>3101</v>
      </c>
      <c r="C657" s="1114"/>
      <c r="D657" s="1113" t="s">
        <v>2868</v>
      </c>
      <c r="E657" s="1113" t="s">
        <v>3066</v>
      </c>
      <c r="F657" s="1106"/>
      <c r="G657" s="1107"/>
      <c r="H657" s="1115"/>
    </row>
    <row r="658" spans="1:8" s="1116" customFormat="1" ht="15" x14ac:dyDescent="0.25">
      <c r="A658" s="1114"/>
      <c r="B658" s="1114"/>
      <c r="C658" s="1113" t="s">
        <v>2684</v>
      </c>
      <c r="D658" s="1113" t="s">
        <v>2868</v>
      </c>
      <c r="E658" s="1113" t="s">
        <v>3066</v>
      </c>
      <c r="F658" s="1106"/>
      <c r="G658" s="1107"/>
      <c r="H658" s="1115"/>
    </row>
    <row r="659" spans="1:8" s="1116" customFormat="1" ht="15" x14ac:dyDescent="0.25">
      <c r="A659" s="1114"/>
      <c r="B659" s="1113" t="s">
        <v>3102</v>
      </c>
      <c r="C659" s="1114"/>
      <c r="D659" s="1113" t="s">
        <v>2871</v>
      </c>
      <c r="E659" s="1113" t="s">
        <v>3066</v>
      </c>
      <c r="F659" s="1106"/>
      <c r="G659" s="1107"/>
      <c r="H659" s="1115"/>
    </row>
    <row r="660" spans="1:8" s="1116" customFormat="1" ht="15" x14ac:dyDescent="0.25">
      <c r="A660" s="1114"/>
      <c r="B660" s="1114"/>
      <c r="C660" s="1113" t="s">
        <v>2684</v>
      </c>
      <c r="D660" s="1113" t="s">
        <v>2745</v>
      </c>
      <c r="E660" s="1113" t="s">
        <v>3066</v>
      </c>
      <c r="F660" s="1106"/>
      <c r="G660" s="1107"/>
      <c r="H660" s="1115"/>
    </row>
    <row r="661" spans="1:8" s="1116" customFormat="1" ht="15" x14ac:dyDescent="0.25">
      <c r="A661" s="1114"/>
      <c r="B661" s="1114"/>
      <c r="C661" s="1113"/>
      <c r="D661" s="1113"/>
      <c r="E661" s="1113"/>
      <c r="F661" s="1106"/>
      <c r="G661" s="1107"/>
      <c r="H661" s="1115"/>
    </row>
    <row r="662" spans="1:8" s="1116" customFormat="1" ht="15" x14ac:dyDescent="0.25">
      <c r="A662" s="1113" t="s">
        <v>2686</v>
      </c>
      <c r="B662" s="1113" t="s">
        <v>2687</v>
      </c>
      <c r="C662" s="1113" t="s">
        <v>2686</v>
      </c>
      <c r="D662" s="1113" t="s">
        <v>2688</v>
      </c>
      <c r="E662" s="1113" t="s">
        <v>2689</v>
      </c>
      <c r="F662" s="1106"/>
      <c r="G662" s="1107"/>
      <c r="H662" s="1115"/>
    </row>
    <row r="663" spans="1:8" s="1116" customFormat="1" ht="15" x14ac:dyDescent="0.25">
      <c r="A663" s="1112" t="s">
        <v>3103</v>
      </c>
      <c r="B663" s="1104"/>
      <c r="C663" s="1104"/>
      <c r="D663" s="1112" t="s">
        <v>3104</v>
      </c>
      <c r="E663" s="1112" t="s">
        <v>3066</v>
      </c>
      <c r="F663" s="1106"/>
      <c r="G663" s="1107"/>
      <c r="H663" s="1115"/>
    </row>
    <row r="664" spans="1:8" s="1116" customFormat="1" ht="15" x14ac:dyDescent="0.25">
      <c r="A664" s="1114"/>
      <c r="B664" s="1113" t="s">
        <v>3105</v>
      </c>
      <c r="C664" s="1114"/>
      <c r="D664" s="1113" t="s">
        <v>3106</v>
      </c>
      <c r="E664" s="1113" t="s">
        <v>3066</v>
      </c>
      <c r="F664" s="1106"/>
      <c r="G664" s="1107"/>
      <c r="H664" s="1115"/>
    </row>
    <row r="665" spans="1:8" s="1116" customFormat="1" ht="15" x14ac:dyDescent="0.25">
      <c r="A665" s="1114"/>
      <c r="B665" s="1114"/>
      <c r="C665" s="1113" t="s">
        <v>2684</v>
      </c>
      <c r="D665" s="1113" t="s">
        <v>3107</v>
      </c>
      <c r="E665" s="1113" t="s">
        <v>3066</v>
      </c>
      <c r="F665" s="1106"/>
      <c r="G665" s="1107"/>
      <c r="H665" s="1115"/>
    </row>
    <row r="666" spans="1:8" s="1116" customFormat="1" ht="15" x14ac:dyDescent="0.25">
      <c r="A666" s="1114"/>
      <c r="B666" s="1113" t="s">
        <v>3108</v>
      </c>
      <c r="C666" s="1114"/>
      <c r="D666" s="1113" t="s">
        <v>3109</v>
      </c>
      <c r="E666" s="1113" t="s">
        <v>3066</v>
      </c>
      <c r="F666" s="1106"/>
      <c r="G666" s="1107"/>
      <c r="H666" s="1115"/>
    </row>
    <row r="667" spans="1:8" s="1116" customFormat="1" ht="15" x14ac:dyDescent="0.25">
      <c r="A667" s="1114"/>
      <c r="B667" s="1114"/>
      <c r="C667" s="1113" t="s">
        <v>2684</v>
      </c>
      <c r="D667" s="1113" t="s">
        <v>3110</v>
      </c>
      <c r="E667" s="1113" t="s">
        <v>3066</v>
      </c>
      <c r="F667" s="1106"/>
      <c r="G667" s="1107"/>
      <c r="H667" s="1115"/>
    </row>
    <row r="668" spans="1:8" s="1116" customFormat="1" ht="15" x14ac:dyDescent="0.25">
      <c r="A668" s="1114"/>
      <c r="B668" s="1113" t="s">
        <v>3111</v>
      </c>
      <c r="C668" s="1114"/>
      <c r="D668" s="1113" t="s">
        <v>3112</v>
      </c>
      <c r="E668" s="1113" t="s">
        <v>3066</v>
      </c>
      <c r="F668" s="1106"/>
      <c r="G668" s="1107"/>
      <c r="H668" s="1115"/>
    </row>
    <row r="669" spans="1:8" s="1116" customFormat="1" ht="15" x14ac:dyDescent="0.25">
      <c r="A669" s="1114"/>
      <c r="B669" s="1114"/>
      <c r="C669" s="1113" t="s">
        <v>2684</v>
      </c>
      <c r="D669" s="1113" t="s">
        <v>3113</v>
      </c>
      <c r="E669" s="1113" t="s">
        <v>3066</v>
      </c>
      <c r="F669" s="1106"/>
      <c r="G669" s="1107"/>
      <c r="H669" s="1115"/>
    </row>
    <row r="670" spans="1:8" s="1116" customFormat="1" ht="15" x14ac:dyDescent="0.25">
      <c r="A670" s="1114"/>
      <c r="B670" s="1113" t="s">
        <v>3114</v>
      </c>
      <c r="C670" s="1114"/>
      <c r="D670" s="1113" t="s">
        <v>3115</v>
      </c>
      <c r="E670" s="1113" t="s">
        <v>3066</v>
      </c>
      <c r="F670" s="1106"/>
      <c r="G670" s="1107"/>
      <c r="H670" s="1115"/>
    </row>
    <row r="671" spans="1:8" s="1116" customFormat="1" ht="15" x14ac:dyDescent="0.25">
      <c r="A671" s="1114"/>
      <c r="B671" s="1114"/>
      <c r="C671" s="1113" t="s">
        <v>2684</v>
      </c>
      <c r="D671" s="1113" t="s">
        <v>3116</v>
      </c>
      <c r="E671" s="1113" t="s">
        <v>3066</v>
      </c>
      <c r="F671" s="1106"/>
      <c r="G671" s="1107"/>
      <c r="H671" s="1115"/>
    </row>
    <row r="672" spans="1:8" s="1116" customFormat="1" ht="15" x14ac:dyDescent="0.25">
      <c r="A672" s="1114"/>
      <c r="B672" s="1113" t="s">
        <v>3117</v>
      </c>
      <c r="C672" s="1114"/>
      <c r="D672" s="1113" t="s">
        <v>3118</v>
      </c>
      <c r="E672" s="1113" t="s">
        <v>3066</v>
      </c>
      <c r="F672" s="1106"/>
      <c r="G672" s="1107"/>
      <c r="H672" s="1115"/>
    </row>
    <row r="673" spans="1:8" s="1116" customFormat="1" ht="15" x14ac:dyDescent="0.25">
      <c r="A673" s="1114"/>
      <c r="B673" s="1114"/>
      <c r="C673" s="1113" t="s">
        <v>2684</v>
      </c>
      <c r="D673" s="1113" t="s">
        <v>3119</v>
      </c>
      <c r="E673" s="1113" t="s">
        <v>3066</v>
      </c>
      <c r="F673" s="1106"/>
      <c r="G673" s="1107"/>
      <c r="H673" s="1115"/>
    </row>
    <row r="674" spans="1:8" s="1116" customFormat="1" ht="15" x14ac:dyDescent="0.25">
      <c r="A674" s="1114"/>
      <c r="B674" s="1113" t="s">
        <v>3120</v>
      </c>
      <c r="C674" s="1114"/>
      <c r="D674" s="1113" t="s">
        <v>3121</v>
      </c>
      <c r="E674" s="1113" t="s">
        <v>3066</v>
      </c>
      <c r="F674" s="1106"/>
      <c r="G674" s="1107"/>
      <c r="H674" s="1115"/>
    </row>
    <row r="675" spans="1:8" s="1116" customFormat="1" ht="15" x14ac:dyDescent="0.25">
      <c r="A675" s="1114"/>
      <c r="B675" s="1114"/>
      <c r="C675" s="1113" t="s">
        <v>2684</v>
      </c>
      <c r="D675" s="1113" t="s">
        <v>3122</v>
      </c>
      <c r="E675" s="1113" t="s">
        <v>3066</v>
      </c>
      <c r="F675" s="1106"/>
      <c r="G675" s="1107"/>
      <c r="H675" s="1115"/>
    </row>
    <row r="676" spans="1:8" s="1116" customFormat="1" ht="15" x14ac:dyDescent="0.25">
      <c r="A676" s="1114"/>
      <c r="B676" s="1114"/>
      <c r="C676" s="1113"/>
      <c r="D676" s="1113"/>
      <c r="E676" s="1113"/>
      <c r="F676" s="1106"/>
      <c r="G676" s="1107"/>
      <c r="H676" s="1115"/>
    </row>
    <row r="677" spans="1:8" s="1116" customFormat="1" ht="15" x14ac:dyDescent="0.25">
      <c r="A677" s="1113" t="s">
        <v>2686</v>
      </c>
      <c r="B677" s="1113" t="s">
        <v>2687</v>
      </c>
      <c r="C677" s="1113" t="s">
        <v>2686</v>
      </c>
      <c r="D677" s="1113" t="s">
        <v>2688</v>
      </c>
      <c r="E677" s="1113" t="s">
        <v>2689</v>
      </c>
      <c r="F677" s="1106"/>
      <c r="G677" s="1107"/>
      <c r="H677" s="1115"/>
    </row>
    <row r="678" spans="1:8" s="1109" customFormat="1" ht="14.25" x14ac:dyDescent="0.2">
      <c r="A678" s="1112" t="s">
        <v>3123</v>
      </c>
      <c r="B678" s="1104"/>
      <c r="C678" s="1104"/>
      <c r="D678" s="1112" t="s">
        <v>3124</v>
      </c>
      <c r="E678" s="1112" t="s">
        <v>3066</v>
      </c>
      <c r="F678" s="1106"/>
      <c r="G678" s="1107"/>
      <c r="H678" s="1108"/>
    </row>
    <row r="679" spans="1:8" s="1116" customFormat="1" ht="15" x14ac:dyDescent="0.25">
      <c r="A679" s="1114"/>
      <c r="B679" s="1113" t="s">
        <v>3125</v>
      </c>
      <c r="C679" s="1114"/>
      <c r="D679" s="1113" t="s">
        <v>3124</v>
      </c>
      <c r="E679" s="1113" t="s">
        <v>3066</v>
      </c>
      <c r="F679" s="1106"/>
      <c r="G679" s="1107"/>
      <c r="H679" s="1115"/>
    </row>
    <row r="680" spans="1:8" s="1116" customFormat="1" ht="15" x14ac:dyDescent="0.25">
      <c r="A680" s="1114"/>
      <c r="B680" s="1114"/>
      <c r="C680" s="1113" t="s">
        <v>2684</v>
      </c>
      <c r="D680" s="1113" t="s">
        <v>3126</v>
      </c>
      <c r="E680" s="1113" t="s">
        <v>3066</v>
      </c>
      <c r="F680" s="1106"/>
      <c r="G680" s="1107"/>
      <c r="H680" s="1115"/>
    </row>
    <row r="681" spans="1:8" s="1116" customFormat="1" ht="15" x14ac:dyDescent="0.25">
      <c r="A681" s="1114"/>
      <c r="B681" s="1114"/>
      <c r="C681" s="1114"/>
      <c r="D681" s="1114"/>
      <c r="E681" s="1114"/>
      <c r="F681" s="1106"/>
      <c r="G681" s="1107"/>
      <c r="H681" s="1115"/>
    </row>
    <row r="682" spans="1:8" s="1116" customFormat="1" ht="15" x14ac:dyDescent="0.25">
      <c r="A682" s="1113" t="s">
        <v>2686</v>
      </c>
      <c r="B682" s="1113" t="s">
        <v>2687</v>
      </c>
      <c r="C682" s="1113" t="s">
        <v>2686</v>
      </c>
      <c r="D682" s="1113" t="s">
        <v>2688</v>
      </c>
      <c r="E682" s="1113" t="s">
        <v>2689</v>
      </c>
      <c r="F682" s="1106"/>
      <c r="G682" s="1107"/>
      <c r="H682" s="1115"/>
    </row>
    <row r="683" spans="1:8" s="1116" customFormat="1" ht="15" x14ac:dyDescent="0.25">
      <c r="A683" s="1114"/>
      <c r="B683" s="1114"/>
      <c r="C683" s="1114"/>
      <c r="D683" s="1114"/>
      <c r="E683" s="1114"/>
      <c r="F683" s="1106"/>
      <c r="G683" s="1107"/>
      <c r="H683" s="1115"/>
    </row>
    <row r="685" spans="1:8" s="1116" customFormat="1" ht="15" x14ac:dyDescent="0.25">
      <c r="A685" s="1113" t="s">
        <v>2670</v>
      </c>
      <c r="B685" s="1113"/>
      <c r="C685" s="1113"/>
      <c r="D685" s="1098" t="s">
        <v>2642</v>
      </c>
      <c r="E685" s="1114">
        <v>13</v>
      </c>
      <c r="F685" s="1106"/>
      <c r="G685" s="1107"/>
      <c r="H685" s="1115"/>
    </row>
    <row r="686" spans="1:8" s="1116" customFormat="1" ht="15" x14ac:dyDescent="0.25">
      <c r="A686" s="1113" t="s">
        <v>2671</v>
      </c>
      <c r="B686" s="1113"/>
      <c r="C686" s="1113"/>
      <c r="D686" s="1112" t="s">
        <v>2651</v>
      </c>
      <c r="E686" s="1114"/>
      <c r="F686" s="1106"/>
      <c r="G686" s="1107"/>
      <c r="H686" s="1115"/>
    </row>
    <row r="687" spans="1:8" s="1116" customFormat="1" ht="15" x14ac:dyDescent="0.25">
      <c r="A687" s="1112" t="s">
        <v>2672</v>
      </c>
      <c r="B687" s="1112" t="s">
        <v>2673</v>
      </c>
      <c r="C687" s="1112" t="s">
        <v>2674</v>
      </c>
      <c r="D687" s="1114"/>
      <c r="E687" s="1114"/>
      <c r="F687" s="1106"/>
      <c r="G687" s="1107"/>
      <c r="H687" s="1115"/>
    </row>
    <row r="688" spans="1:8" s="1116" customFormat="1" ht="15" x14ac:dyDescent="0.25">
      <c r="A688" s="1113" t="s">
        <v>2675</v>
      </c>
      <c r="B688" s="1113" t="s">
        <v>2676</v>
      </c>
      <c r="C688" s="1113" t="s">
        <v>2675</v>
      </c>
      <c r="D688" s="1113" t="s">
        <v>2649</v>
      </c>
      <c r="E688" s="1113" t="s">
        <v>2677</v>
      </c>
      <c r="F688" s="1106"/>
      <c r="G688" s="1107"/>
      <c r="H688" s="1115"/>
    </row>
    <row r="689" spans="1:8" s="1109" customFormat="1" ht="14.25" x14ac:dyDescent="0.2">
      <c r="A689" s="1112" t="s">
        <v>3127</v>
      </c>
      <c r="B689" s="1104"/>
      <c r="C689" s="1104"/>
      <c r="D689" s="1112" t="s">
        <v>3128</v>
      </c>
      <c r="E689" s="1112" t="s">
        <v>3066</v>
      </c>
      <c r="F689" s="1106"/>
      <c r="G689" s="1107"/>
      <c r="H689" s="1108"/>
    </row>
    <row r="690" spans="1:8" s="1116" customFormat="1" ht="15" x14ac:dyDescent="0.25">
      <c r="A690" s="1114"/>
      <c r="B690" s="1113" t="s">
        <v>3129</v>
      </c>
      <c r="C690" s="1114"/>
      <c r="D690" s="1113" t="s">
        <v>3130</v>
      </c>
      <c r="E690" s="1113" t="s">
        <v>3066</v>
      </c>
      <c r="F690" s="1106"/>
      <c r="G690" s="1107"/>
      <c r="H690" s="1115"/>
    </row>
    <row r="691" spans="1:8" s="1116" customFormat="1" ht="15" x14ac:dyDescent="0.25">
      <c r="A691" s="1114"/>
      <c r="B691" s="1114"/>
      <c r="C691" s="1113" t="s">
        <v>2684</v>
      </c>
      <c r="D691" s="1113" t="s">
        <v>3131</v>
      </c>
      <c r="E691" s="1113" t="s">
        <v>3066</v>
      </c>
      <c r="F691" s="1106"/>
      <c r="G691" s="1107"/>
      <c r="H691" s="1115"/>
    </row>
    <row r="692" spans="1:8" s="1116" customFormat="1" ht="15" x14ac:dyDescent="0.25">
      <c r="A692" s="1114"/>
      <c r="B692" s="1113" t="s">
        <v>3132</v>
      </c>
      <c r="C692" s="1114"/>
      <c r="D692" s="1113" t="s">
        <v>3133</v>
      </c>
      <c r="E692" s="1113" t="s">
        <v>3066</v>
      </c>
      <c r="F692" s="1106"/>
      <c r="G692" s="1107"/>
      <c r="H692" s="1115"/>
    </row>
    <row r="693" spans="1:8" s="1116" customFormat="1" ht="15" x14ac:dyDescent="0.25">
      <c r="A693" s="1114"/>
      <c r="B693" s="1114"/>
      <c r="C693" s="1113" t="s">
        <v>2684</v>
      </c>
      <c r="D693" s="1113" t="s">
        <v>3134</v>
      </c>
      <c r="E693" s="1113" t="s">
        <v>3066</v>
      </c>
      <c r="F693" s="1106"/>
      <c r="G693" s="1107"/>
      <c r="H693" s="1115"/>
    </row>
    <row r="694" spans="1:8" s="1116" customFormat="1" ht="15" x14ac:dyDescent="0.25">
      <c r="A694" s="1114"/>
      <c r="B694" s="1113" t="s">
        <v>3135</v>
      </c>
      <c r="C694" s="1114"/>
      <c r="D694" s="1113" t="s">
        <v>3136</v>
      </c>
      <c r="E694" s="1113" t="s">
        <v>3066</v>
      </c>
      <c r="F694" s="1106"/>
      <c r="G694" s="1107"/>
      <c r="H694" s="1115"/>
    </row>
    <row r="695" spans="1:8" s="1116" customFormat="1" ht="15" x14ac:dyDescent="0.25">
      <c r="A695" s="1114"/>
      <c r="B695" s="1114"/>
      <c r="C695" s="1113" t="s">
        <v>2684</v>
      </c>
      <c r="D695" s="1113" t="s">
        <v>3137</v>
      </c>
      <c r="E695" s="1113" t="s">
        <v>3066</v>
      </c>
      <c r="F695" s="1106"/>
      <c r="G695" s="1107"/>
      <c r="H695" s="1115"/>
    </row>
    <row r="696" spans="1:8" s="1116" customFormat="1" ht="15" x14ac:dyDescent="0.25">
      <c r="A696" s="1114"/>
      <c r="B696" s="1113" t="s">
        <v>3138</v>
      </c>
      <c r="C696" s="1114"/>
      <c r="D696" s="1113" t="s">
        <v>3139</v>
      </c>
      <c r="E696" s="1113" t="s">
        <v>3066</v>
      </c>
      <c r="F696" s="1106"/>
      <c r="G696" s="1107"/>
      <c r="H696" s="1115"/>
    </row>
    <row r="697" spans="1:8" s="1116" customFormat="1" ht="15" x14ac:dyDescent="0.25">
      <c r="A697" s="1114"/>
      <c r="B697" s="1114"/>
      <c r="C697" s="1113" t="s">
        <v>2684</v>
      </c>
      <c r="D697" s="1113" t="s">
        <v>3140</v>
      </c>
      <c r="E697" s="1113" t="s">
        <v>3066</v>
      </c>
      <c r="F697" s="1106"/>
      <c r="G697" s="1107"/>
      <c r="H697" s="1115"/>
    </row>
    <row r="698" spans="1:8" s="1116" customFormat="1" ht="15" x14ac:dyDescent="0.25">
      <c r="A698" s="1114"/>
      <c r="B698" s="1113" t="s">
        <v>3141</v>
      </c>
      <c r="C698" s="1114"/>
      <c r="D698" s="1113" t="s">
        <v>3142</v>
      </c>
      <c r="E698" s="1113" t="s">
        <v>3066</v>
      </c>
      <c r="F698" s="1106"/>
      <c r="G698" s="1107"/>
      <c r="H698" s="1115"/>
    </row>
    <row r="699" spans="1:8" s="1116" customFormat="1" ht="15" x14ac:dyDescent="0.25">
      <c r="A699" s="1114"/>
      <c r="B699" s="1114"/>
      <c r="C699" s="1113" t="s">
        <v>2684</v>
      </c>
      <c r="D699" s="1113" t="s">
        <v>3143</v>
      </c>
      <c r="E699" s="1113" t="s">
        <v>3066</v>
      </c>
      <c r="F699" s="1106"/>
      <c r="G699" s="1107"/>
      <c r="H699" s="1115"/>
    </row>
    <row r="700" spans="1:8" s="1116" customFormat="1" ht="15" x14ac:dyDescent="0.25">
      <c r="A700" s="1114"/>
      <c r="B700" s="1113" t="s">
        <v>3144</v>
      </c>
      <c r="C700" s="1114"/>
      <c r="D700" s="1113" t="s">
        <v>3145</v>
      </c>
      <c r="E700" s="1113" t="s">
        <v>3066</v>
      </c>
      <c r="F700" s="1106"/>
      <c r="G700" s="1107"/>
      <c r="H700" s="1115"/>
    </row>
    <row r="701" spans="1:8" s="1116" customFormat="1" ht="15" x14ac:dyDescent="0.25">
      <c r="A701" s="1114"/>
      <c r="B701" s="1114"/>
      <c r="C701" s="1113" t="s">
        <v>2684</v>
      </c>
      <c r="D701" s="1113" t="s">
        <v>3146</v>
      </c>
      <c r="E701" s="1113" t="s">
        <v>3066</v>
      </c>
      <c r="F701" s="1106"/>
      <c r="G701" s="1107"/>
      <c r="H701" s="1115"/>
    </row>
    <row r="702" spans="1:8" s="1116" customFormat="1" ht="15" x14ac:dyDescent="0.25">
      <c r="A702" s="1114"/>
      <c r="B702" s="1114"/>
      <c r="C702" s="1114"/>
      <c r="D702" s="1114"/>
      <c r="E702" s="1114"/>
      <c r="F702" s="1106"/>
      <c r="G702" s="1107"/>
      <c r="H702" s="1115"/>
    </row>
    <row r="703" spans="1:8" s="1116" customFormat="1" ht="15" x14ac:dyDescent="0.25">
      <c r="A703" s="1113" t="s">
        <v>2686</v>
      </c>
      <c r="B703" s="1113" t="s">
        <v>2687</v>
      </c>
      <c r="C703" s="1113" t="s">
        <v>2686</v>
      </c>
      <c r="D703" s="1113" t="s">
        <v>2688</v>
      </c>
      <c r="E703" s="1113" t="s">
        <v>2689</v>
      </c>
      <c r="F703" s="1106"/>
      <c r="G703" s="1107"/>
      <c r="H703" s="1115"/>
    </row>
    <row r="704" spans="1:8" s="1109" customFormat="1" ht="14.25" x14ac:dyDescent="0.2">
      <c r="A704" s="1112" t="s">
        <v>3147</v>
      </c>
      <c r="B704" s="1104"/>
      <c r="C704" s="1104"/>
      <c r="D704" s="1112" t="s">
        <v>3121</v>
      </c>
      <c r="E704" s="1112" t="s">
        <v>3066</v>
      </c>
      <c r="F704" s="1106"/>
      <c r="G704" s="1107"/>
      <c r="H704" s="1108"/>
    </row>
    <row r="705" spans="1:8" s="1116" customFormat="1" ht="15" x14ac:dyDescent="0.25">
      <c r="A705" s="1114"/>
      <c r="B705" s="1113" t="s">
        <v>3148</v>
      </c>
      <c r="C705" s="1114"/>
      <c r="D705" s="1113" t="s">
        <v>3121</v>
      </c>
      <c r="E705" s="1113" t="s">
        <v>3066</v>
      </c>
      <c r="F705" s="1106"/>
      <c r="G705" s="1107"/>
      <c r="H705" s="1115"/>
    </row>
    <row r="706" spans="1:8" s="1116" customFormat="1" ht="15" x14ac:dyDescent="0.25">
      <c r="A706" s="1114"/>
      <c r="B706" s="1114"/>
      <c r="C706" s="1113" t="s">
        <v>2684</v>
      </c>
      <c r="D706" s="1113" t="s">
        <v>3122</v>
      </c>
      <c r="E706" s="1113" t="s">
        <v>3066</v>
      </c>
      <c r="F706" s="1106"/>
      <c r="G706" s="1107"/>
      <c r="H706" s="1115"/>
    </row>
    <row r="707" spans="1:8" s="1116" customFormat="1" ht="15" x14ac:dyDescent="0.25">
      <c r="A707" s="1114"/>
      <c r="B707" s="1114"/>
      <c r="C707" s="1113"/>
      <c r="D707" s="1113"/>
      <c r="E707" s="1113"/>
      <c r="F707" s="1106"/>
      <c r="G707" s="1107"/>
      <c r="H707" s="1115"/>
    </row>
    <row r="708" spans="1:8" s="1116" customFormat="1" ht="15" x14ac:dyDescent="0.25">
      <c r="A708" s="1113" t="s">
        <v>2686</v>
      </c>
      <c r="B708" s="1113" t="s">
        <v>2687</v>
      </c>
      <c r="C708" s="1113" t="s">
        <v>2686</v>
      </c>
      <c r="D708" s="1113" t="s">
        <v>2688</v>
      </c>
      <c r="E708" s="1113" t="s">
        <v>2689</v>
      </c>
      <c r="F708" s="1106"/>
      <c r="G708" s="1107"/>
      <c r="H708" s="1115"/>
    </row>
    <row r="709" spans="1:8" s="1116" customFormat="1" ht="15" x14ac:dyDescent="0.25">
      <c r="A709" s="1114"/>
      <c r="B709" s="1114"/>
      <c r="C709" s="1113"/>
      <c r="D709" s="1113"/>
      <c r="E709" s="1113"/>
      <c r="F709" s="1106"/>
      <c r="G709" s="1107"/>
      <c r="H709" s="1115"/>
    </row>
    <row r="710" spans="1:8" s="1116" customFormat="1" ht="15" x14ac:dyDescent="0.25">
      <c r="A710" s="1114"/>
      <c r="B710" s="1114"/>
      <c r="C710" s="1113"/>
      <c r="D710" s="1113"/>
      <c r="E710" s="1113"/>
      <c r="F710" s="1106"/>
      <c r="G710" s="1107"/>
      <c r="H710" s="1115"/>
    </row>
    <row r="711" spans="1:8" s="1116" customFormat="1" ht="15" x14ac:dyDescent="0.25">
      <c r="A711" s="1114"/>
      <c r="B711" s="1114"/>
      <c r="C711" s="1113"/>
      <c r="D711" s="1113"/>
      <c r="E711" s="1113"/>
      <c r="F711" s="1106"/>
      <c r="G711" s="1107"/>
      <c r="H711" s="1115"/>
    </row>
    <row r="712" spans="1:8" s="1116" customFormat="1" ht="15" x14ac:dyDescent="0.25">
      <c r="A712" s="1114"/>
      <c r="B712" s="1114"/>
      <c r="C712" s="1113"/>
      <c r="D712" s="1113"/>
      <c r="E712" s="1113"/>
      <c r="F712" s="1106"/>
      <c r="G712" s="1107"/>
      <c r="H712" s="1115"/>
    </row>
    <row r="713" spans="1:8" s="1116" customFormat="1" ht="15" x14ac:dyDescent="0.25">
      <c r="A713" s="1114"/>
      <c r="B713" s="1114"/>
      <c r="C713" s="1113"/>
      <c r="D713" s="1113"/>
      <c r="E713" s="1113"/>
      <c r="F713" s="1106"/>
      <c r="G713" s="1107"/>
      <c r="H713" s="1115"/>
    </row>
    <row r="714" spans="1:8" s="1116" customFormat="1" ht="15" x14ac:dyDescent="0.25">
      <c r="A714" s="1114"/>
      <c r="B714" s="1114"/>
      <c r="C714" s="1113"/>
      <c r="D714" s="1113"/>
      <c r="E714" s="1113"/>
      <c r="F714" s="1106"/>
      <c r="G714" s="1107"/>
      <c r="H714" s="1115"/>
    </row>
    <row r="715" spans="1:8" s="1116" customFormat="1" ht="15" x14ac:dyDescent="0.25">
      <c r="A715" s="1114"/>
      <c r="B715" s="1114"/>
      <c r="C715" s="1113"/>
      <c r="D715" s="1113"/>
      <c r="E715" s="1113"/>
      <c r="F715" s="1106"/>
      <c r="G715" s="1107"/>
      <c r="H715" s="1115"/>
    </row>
    <row r="716" spans="1:8" s="1116" customFormat="1" ht="15" x14ac:dyDescent="0.25">
      <c r="A716" s="1114"/>
      <c r="B716" s="1114"/>
      <c r="C716" s="1113"/>
      <c r="D716" s="1113"/>
      <c r="E716" s="1113"/>
      <c r="F716" s="1106"/>
      <c r="G716" s="1107"/>
      <c r="H716" s="1115"/>
    </row>
    <row r="717" spans="1:8" s="1116" customFormat="1" ht="15" x14ac:dyDescent="0.25">
      <c r="A717" s="1114"/>
      <c r="B717" s="1114"/>
      <c r="C717" s="1113"/>
      <c r="D717" s="1113"/>
      <c r="E717" s="1113"/>
      <c r="F717" s="1106"/>
      <c r="G717" s="1107"/>
      <c r="H717" s="1115"/>
    </row>
    <row r="718" spans="1:8" s="1116" customFormat="1" ht="15" x14ac:dyDescent="0.25">
      <c r="A718" s="1114"/>
      <c r="B718" s="1114"/>
      <c r="C718" s="1113"/>
      <c r="D718" s="1113"/>
      <c r="E718" s="1113"/>
      <c r="F718" s="1106"/>
      <c r="G718" s="1107"/>
      <c r="H718" s="1115"/>
    </row>
    <row r="719" spans="1:8" s="1116" customFormat="1" ht="15" x14ac:dyDescent="0.25">
      <c r="A719" s="1114"/>
      <c r="B719" s="1114"/>
      <c r="C719" s="1113"/>
      <c r="D719" s="1113"/>
      <c r="E719" s="1113"/>
      <c r="F719" s="1106"/>
      <c r="G719" s="1107"/>
      <c r="H719" s="1115"/>
    </row>
    <row r="720" spans="1:8" s="1116" customFormat="1" ht="15" x14ac:dyDescent="0.25">
      <c r="A720" s="1114"/>
      <c r="B720" s="1114"/>
      <c r="C720" s="1113"/>
      <c r="D720" s="1113"/>
      <c r="E720" s="1113"/>
      <c r="F720" s="1106"/>
      <c r="G720" s="1107"/>
      <c r="H720" s="1115"/>
    </row>
    <row r="721" spans="1:8" s="1116" customFormat="1" ht="15" x14ac:dyDescent="0.25">
      <c r="A721" s="1114"/>
      <c r="B721" s="1114"/>
      <c r="C721" s="1113"/>
      <c r="D721" s="1113"/>
      <c r="E721" s="1113"/>
      <c r="F721" s="1106"/>
      <c r="G721" s="1107"/>
      <c r="H721" s="1115"/>
    </row>
    <row r="722" spans="1:8" s="1116" customFormat="1" ht="15" x14ac:dyDescent="0.25">
      <c r="A722" s="1114"/>
      <c r="B722" s="1114"/>
      <c r="C722" s="1113"/>
      <c r="D722" s="1113"/>
      <c r="E722" s="1113"/>
      <c r="F722" s="1106"/>
      <c r="G722" s="1107"/>
      <c r="H722" s="1115"/>
    </row>
    <row r="723" spans="1:8" s="1116" customFormat="1" ht="15" x14ac:dyDescent="0.25">
      <c r="A723" s="1114"/>
      <c r="B723" s="1114"/>
      <c r="C723" s="1113"/>
      <c r="D723" s="1113"/>
      <c r="E723" s="1113"/>
      <c r="F723" s="1106"/>
      <c r="G723" s="1107"/>
      <c r="H723" s="1115"/>
    </row>
    <row r="724" spans="1:8" s="1116" customFormat="1" ht="15" x14ac:dyDescent="0.25">
      <c r="A724" s="1114"/>
      <c r="B724" s="1114"/>
      <c r="C724" s="1113"/>
      <c r="D724" s="1113"/>
      <c r="E724" s="1113"/>
      <c r="F724" s="1106"/>
      <c r="G724" s="1107"/>
      <c r="H724" s="1115"/>
    </row>
    <row r="725" spans="1:8" s="1116" customFormat="1" ht="15" x14ac:dyDescent="0.25">
      <c r="A725" s="1114"/>
      <c r="B725" s="1114"/>
      <c r="C725" s="1113"/>
      <c r="D725" s="1113"/>
      <c r="E725" s="1113"/>
      <c r="F725" s="1106"/>
      <c r="G725" s="1107"/>
      <c r="H725" s="1115"/>
    </row>
    <row r="726" spans="1:8" s="1116" customFormat="1" ht="15" x14ac:dyDescent="0.25">
      <c r="A726" s="1114"/>
      <c r="B726" s="1114"/>
      <c r="C726" s="1113"/>
      <c r="D726" s="1113"/>
      <c r="E726" s="1113"/>
      <c r="F726" s="1106"/>
      <c r="G726" s="1107"/>
      <c r="H726" s="1115"/>
    </row>
    <row r="727" spans="1:8" s="1116" customFormat="1" ht="15" x14ac:dyDescent="0.25">
      <c r="A727" s="1114"/>
      <c r="B727" s="1114"/>
      <c r="C727" s="1113"/>
      <c r="D727" s="1113"/>
      <c r="E727" s="1113"/>
      <c r="F727" s="1106"/>
      <c r="G727" s="1107"/>
      <c r="H727" s="1115"/>
    </row>
    <row r="728" spans="1:8" s="1116" customFormat="1" ht="15" x14ac:dyDescent="0.25">
      <c r="A728" s="1114"/>
      <c r="B728" s="1114"/>
      <c r="C728" s="1113"/>
      <c r="D728" s="1113"/>
      <c r="E728" s="1113"/>
      <c r="F728" s="1106"/>
      <c r="G728" s="1107"/>
      <c r="H728" s="1115"/>
    </row>
    <row r="729" spans="1:8" s="1116" customFormat="1" ht="15" x14ac:dyDescent="0.25">
      <c r="A729" s="1114"/>
      <c r="B729" s="1114"/>
      <c r="C729" s="1113"/>
      <c r="D729" s="1113"/>
      <c r="E729" s="1113"/>
      <c r="F729" s="1106"/>
      <c r="G729" s="1107"/>
      <c r="H729" s="1115"/>
    </row>
    <row r="730" spans="1:8" s="1116" customFormat="1" ht="15" x14ac:dyDescent="0.25">
      <c r="A730" s="1114"/>
      <c r="B730" s="1114"/>
      <c r="C730" s="1113"/>
      <c r="D730" s="1113"/>
      <c r="E730" s="1113"/>
      <c r="F730" s="1106"/>
      <c r="G730" s="1107"/>
      <c r="H730" s="1115"/>
    </row>
    <row r="731" spans="1:8" s="1116" customFormat="1" ht="15" x14ac:dyDescent="0.25">
      <c r="A731" s="1114"/>
      <c r="B731" s="1114"/>
      <c r="C731" s="1113"/>
      <c r="D731" s="1113"/>
      <c r="E731" s="1113"/>
      <c r="F731" s="1106"/>
      <c r="G731" s="1107"/>
      <c r="H731" s="1115"/>
    </row>
    <row r="732" spans="1:8" s="1116" customFormat="1" ht="15" x14ac:dyDescent="0.25">
      <c r="A732" s="1114"/>
      <c r="B732" s="1114"/>
      <c r="C732" s="1113"/>
      <c r="D732" s="1113"/>
      <c r="E732" s="1113"/>
      <c r="F732" s="1106"/>
      <c r="G732" s="1107"/>
      <c r="H732" s="1115"/>
    </row>
    <row r="733" spans="1:8" s="1116" customFormat="1" ht="15" x14ac:dyDescent="0.25">
      <c r="A733" s="1114"/>
      <c r="B733" s="1114"/>
      <c r="C733" s="1113"/>
      <c r="D733" s="1113"/>
      <c r="E733" s="1113"/>
      <c r="F733" s="1106"/>
      <c r="G733" s="1107"/>
      <c r="H733" s="1115"/>
    </row>
    <row r="734" spans="1:8" s="1116" customFormat="1" ht="15" x14ac:dyDescent="0.25">
      <c r="A734" s="1114"/>
      <c r="B734" s="1114"/>
      <c r="C734" s="1113"/>
      <c r="D734" s="1113"/>
      <c r="E734" s="1113"/>
      <c r="F734" s="1106"/>
      <c r="G734" s="1107"/>
      <c r="H734" s="1115"/>
    </row>
    <row r="735" spans="1:8" s="1116" customFormat="1" ht="15" x14ac:dyDescent="0.25">
      <c r="A735" s="1114"/>
      <c r="B735" s="1114"/>
      <c r="C735" s="1113"/>
      <c r="D735" s="1113"/>
      <c r="E735" s="1113"/>
      <c r="F735" s="1106"/>
      <c r="G735" s="1107"/>
      <c r="H735" s="1115"/>
    </row>
    <row r="736" spans="1:8" s="1116" customFormat="1" ht="15" x14ac:dyDescent="0.25">
      <c r="A736" s="1113" t="s">
        <v>2670</v>
      </c>
      <c r="B736" s="1113"/>
      <c r="C736" s="1113"/>
      <c r="D736" s="1098" t="s">
        <v>2642</v>
      </c>
      <c r="E736" s="1114">
        <v>14</v>
      </c>
      <c r="F736" s="1106"/>
      <c r="G736" s="1107"/>
      <c r="H736" s="1115"/>
    </row>
    <row r="737" spans="1:8" s="1116" customFormat="1" ht="15" x14ac:dyDescent="0.25">
      <c r="A737" s="1113" t="s">
        <v>2671</v>
      </c>
      <c r="B737" s="1113"/>
      <c r="C737" s="1113"/>
      <c r="D737" s="1112" t="s">
        <v>2652</v>
      </c>
      <c r="E737" s="1114"/>
      <c r="F737" s="1106"/>
      <c r="G737" s="1107"/>
      <c r="H737" s="1115"/>
    </row>
    <row r="738" spans="1:8" s="1116" customFormat="1" ht="15" x14ac:dyDescent="0.25">
      <c r="A738" s="1112" t="s">
        <v>2672</v>
      </c>
      <c r="B738" s="1112" t="s">
        <v>2673</v>
      </c>
      <c r="C738" s="1112" t="s">
        <v>2674</v>
      </c>
      <c r="D738" s="1114"/>
      <c r="E738" s="1114"/>
      <c r="F738" s="1106"/>
      <c r="G738" s="1107"/>
      <c r="H738" s="1115"/>
    </row>
    <row r="739" spans="1:8" s="1116" customFormat="1" ht="15.75" thickBot="1" x14ac:dyDescent="0.3">
      <c r="A739" s="1113" t="s">
        <v>2675</v>
      </c>
      <c r="B739" s="1113" t="s">
        <v>2676</v>
      </c>
      <c r="C739" s="1113" t="s">
        <v>2675</v>
      </c>
      <c r="D739" s="1113" t="s">
        <v>2649</v>
      </c>
      <c r="E739" s="1113" t="s">
        <v>2677</v>
      </c>
      <c r="F739" s="1106"/>
      <c r="G739" s="1107"/>
      <c r="H739" s="1115"/>
    </row>
    <row r="740" spans="1:8" s="1116" customFormat="1" ht="16.5" thickBot="1" x14ac:dyDescent="0.3">
      <c r="A740" s="1117" t="s">
        <v>3149</v>
      </c>
      <c r="B740" s="1118"/>
      <c r="C740" s="1118" t="s">
        <v>3150</v>
      </c>
      <c r="D740" s="1125"/>
      <c r="E740" s="1126"/>
      <c r="F740" s="1120"/>
      <c r="G740" s="1121"/>
      <c r="H740" s="1115"/>
    </row>
    <row r="741" spans="1:8" s="1116" customFormat="1" ht="15" x14ac:dyDescent="0.25">
      <c r="A741" s="1113"/>
      <c r="B741" s="1113"/>
      <c r="C741" s="1113"/>
      <c r="D741" s="1113"/>
      <c r="E741" s="1113"/>
      <c r="F741" s="1106"/>
      <c r="G741" s="1107"/>
      <c r="H741" s="1115"/>
    </row>
    <row r="742" spans="1:8" s="1104" customFormat="1" ht="14.25" x14ac:dyDescent="0.2">
      <c r="A742" s="1112" t="s">
        <v>2920</v>
      </c>
      <c r="D742" s="1112" t="s">
        <v>3151</v>
      </c>
      <c r="E742" s="1112" t="s">
        <v>12</v>
      </c>
      <c r="F742" s="1106"/>
      <c r="G742" s="1107"/>
      <c r="H742" s="1124"/>
    </row>
    <row r="743" spans="1:8" s="1114" customFormat="1" ht="15" x14ac:dyDescent="0.25">
      <c r="B743" s="1113" t="s">
        <v>3152</v>
      </c>
      <c r="D743" s="1113" t="s">
        <v>3153</v>
      </c>
      <c r="E743" s="1113" t="s">
        <v>12</v>
      </c>
      <c r="F743" s="1106"/>
      <c r="G743" s="1107"/>
      <c r="H743" s="1099"/>
    </row>
    <row r="744" spans="1:8" s="1114" customFormat="1" ht="15" x14ac:dyDescent="0.25">
      <c r="C744" s="1113" t="s">
        <v>2684</v>
      </c>
      <c r="D744" s="1113" t="s">
        <v>3154</v>
      </c>
      <c r="E744" s="1113" t="s">
        <v>12</v>
      </c>
      <c r="F744" s="1106"/>
      <c r="G744" s="1107"/>
      <c r="H744" s="1099"/>
    </row>
    <row r="745" spans="1:8" s="1114" customFormat="1" ht="15" x14ac:dyDescent="0.25">
      <c r="B745" s="1113" t="s">
        <v>3155</v>
      </c>
      <c r="D745" s="1113" t="s">
        <v>3156</v>
      </c>
      <c r="E745" s="1113" t="s">
        <v>12</v>
      </c>
      <c r="F745" s="1106"/>
      <c r="G745" s="1107"/>
      <c r="H745" s="1099"/>
    </row>
    <row r="746" spans="1:8" s="1114" customFormat="1" ht="15" x14ac:dyDescent="0.25">
      <c r="C746" s="1113" t="s">
        <v>2684</v>
      </c>
      <c r="D746" s="1113" t="s">
        <v>3157</v>
      </c>
      <c r="E746" s="1113" t="s">
        <v>12</v>
      </c>
      <c r="F746" s="1106"/>
      <c r="G746" s="1107"/>
      <c r="H746" s="1099"/>
    </row>
    <row r="747" spans="1:8" s="1114" customFormat="1" ht="15" x14ac:dyDescent="0.25">
      <c r="C747" s="1113" t="s">
        <v>3158</v>
      </c>
      <c r="D747" s="1113" t="s">
        <v>3159</v>
      </c>
      <c r="E747" s="1113" t="s">
        <v>12</v>
      </c>
      <c r="F747" s="1106"/>
      <c r="G747" s="1107"/>
      <c r="H747" s="1099"/>
    </row>
    <row r="748" spans="1:8" s="1114" customFormat="1" ht="15" x14ac:dyDescent="0.25">
      <c r="B748" s="1113" t="s">
        <v>3160</v>
      </c>
      <c r="D748" s="1113" t="s">
        <v>3161</v>
      </c>
      <c r="E748" s="1113" t="s">
        <v>12</v>
      </c>
      <c r="F748" s="1106"/>
      <c r="G748" s="1107"/>
      <c r="H748" s="1099"/>
    </row>
    <row r="749" spans="1:8" s="1114" customFormat="1" ht="15" x14ac:dyDescent="0.25">
      <c r="C749" s="1113" t="s">
        <v>2684</v>
      </c>
      <c r="D749" s="1113" t="s">
        <v>3162</v>
      </c>
      <c r="E749" s="1113" t="s">
        <v>12</v>
      </c>
      <c r="F749" s="1106"/>
      <c r="G749" s="1107"/>
      <c r="H749" s="1099"/>
    </row>
    <row r="750" spans="1:8" s="1114" customFormat="1" ht="15" x14ac:dyDescent="0.25">
      <c r="C750" s="1113" t="s">
        <v>3158</v>
      </c>
      <c r="D750" s="1113" t="s">
        <v>3163</v>
      </c>
      <c r="E750" s="1113" t="s">
        <v>12</v>
      </c>
      <c r="F750" s="1106"/>
      <c r="G750" s="1107"/>
      <c r="H750" s="1099"/>
    </row>
    <row r="751" spans="1:8" s="1114" customFormat="1" ht="15" x14ac:dyDescent="0.25">
      <c r="B751" s="1113" t="s">
        <v>3164</v>
      </c>
      <c r="D751" s="1113" t="s">
        <v>3165</v>
      </c>
      <c r="E751" s="1113" t="s">
        <v>12</v>
      </c>
      <c r="F751" s="1106"/>
      <c r="G751" s="1107"/>
      <c r="H751" s="1099"/>
    </row>
    <row r="752" spans="1:8" s="1114" customFormat="1" ht="15" x14ac:dyDescent="0.25">
      <c r="C752" s="1113" t="s">
        <v>2684</v>
      </c>
      <c r="D752" s="1113" t="s">
        <v>3166</v>
      </c>
      <c r="E752" s="1113" t="s">
        <v>12</v>
      </c>
      <c r="F752" s="1106"/>
      <c r="G752" s="1107"/>
      <c r="H752" s="1099"/>
    </row>
    <row r="753" spans="1:8" s="1114" customFormat="1" ht="15" x14ac:dyDescent="0.25">
      <c r="B753" s="1113" t="s">
        <v>3167</v>
      </c>
      <c r="D753" s="1113" t="s">
        <v>3168</v>
      </c>
      <c r="E753" s="1113" t="s">
        <v>12</v>
      </c>
      <c r="F753" s="1106"/>
      <c r="G753" s="1107"/>
      <c r="H753" s="1099"/>
    </row>
    <row r="754" spans="1:8" s="1114" customFormat="1" ht="15" x14ac:dyDescent="0.25">
      <c r="C754" s="1113" t="s">
        <v>2684</v>
      </c>
      <c r="D754" s="1113" t="s">
        <v>3169</v>
      </c>
      <c r="E754" s="1113" t="s">
        <v>12</v>
      </c>
      <c r="F754" s="1106"/>
      <c r="G754" s="1107"/>
      <c r="H754" s="1099"/>
    </row>
    <row r="755" spans="1:8" s="1114" customFormat="1" ht="15" x14ac:dyDescent="0.25">
      <c r="B755" s="1113" t="s">
        <v>3170</v>
      </c>
      <c r="D755" s="1113" t="s">
        <v>3171</v>
      </c>
      <c r="E755" s="1113" t="s">
        <v>12</v>
      </c>
      <c r="F755" s="1106"/>
      <c r="G755" s="1107"/>
      <c r="H755" s="1099"/>
    </row>
    <row r="756" spans="1:8" s="1114" customFormat="1" ht="15" x14ac:dyDescent="0.25">
      <c r="C756" s="1113" t="s">
        <v>2684</v>
      </c>
      <c r="D756" s="1113" t="s">
        <v>3171</v>
      </c>
      <c r="E756" s="1113" t="s">
        <v>12</v>
      </c>
      <c r="F756" s="1106"/>
      <c r="G756" s="1107"/>
      <c r="H756" s="1099"/>
    </row>
    <row r="757" spans="1:8" s="1116" customFormat="1" ht="15" x14ac:dyDescent="0.25">
      <c r="A757" s="1114"/>
      <c r="B757" s="1114"/>
      <c r="C757" s="1114"/>
      <c r="D757" s="1114"/>
      <c r="E757" s="1114"/>
      <c r="F757" s="1106"/>
      <c r="G757" s="1107"/>
      <c r="H757" s="1115"/>
    </row>
    <row r="758" spans="1:8" s="1116" customFormat="1" ht="15" x14ac:dyDescent="0.25">
      <c r="A758" s="1113" t="s">
        <v>2686</v>
      </c>
      <c r="B758" s="1113" t="s">
        <v>2687</v>
      </c>
      <c r="C758" s="1113" t="s">
        <v>2686</v>
      </c>
      <c r="D758" s="1113" t="s">
        <v>2688</v>
      </c>
      <c r="E758" s="1113" t="s">
        <v>2689</v>
      </c>
      <c r="F758" s="1106"/>
      <c r="G758" s="1107"/>
      <c r="H758" s="1115"/>
    </row>
    <row r="759" spans="1:8" s="1109" customFormat="1" ht="14.25" x14ac:dyDescent="0.2">
      <c r="A759" s="1112" t="s">
        <v>2954</v>
      </c>
      <c r="B759" s="1104"/>
      <c r="C759" s="1104"/>
      <c r="D759" s="1112" t="s">
        <v>3172</v>
      </c>
      <c r="E759" s="1112" t="s">
        <v>12</v>
      </c>
      <c r="F759" s="1106"/>
      <c r="G759" s="1107"/>
      <c r="H759" s="1108"/>
    </row>
    <row r="760" spans="1:8" s="1116" customFormat="1" ht="15" x14ac:dyDescent="0.25">
      <c r="A760" s="1114"/>
      <c r="B760" s="1113" t="s">
        <v>3173</v>
      </c>
      <c r="C760" s="1114"/>
      <c r="D760" s="1113" t="s">
        <v>3174</v>
      </c>
      <c r="E760" s="1113" t="s">
        <v>12</v>
      </c>
      <c r="F760" s="1106"/>
      <c r="G760" s="1107"/>
      <c r="H760" s="1115"/>
    </row>
    <row r="761" spans="1:8" s="1116" customFormat="1" ht="15" x14ac:dyDescent="0.25">
      <c r="A761" s="1114"/>
      <c r="B761" s="1114"/>
      <c r="C761" s="1113" t="s">
        <v>2721</v>
      </c>
      <c r="D761" s="1113" t="s">
        <v>3175</v>
      </c>
      <c r="E761" s="1113" t="s">
        <v>12</v>
      </c>
      <c r="F761" s="1106"/>
      <c r="G761" s="1107"/>
      <c r="H761" s="1115"/>
    </row>
    <row r="762" spans="1:8" s="1116" customFormat="1" ht="15" x14ac:dyDescent="0.25">
      <c r="A762" s="1114"/>
      <c r="B762" s="1114"/>
      <c r="C762" s="1113" t="s">
        <v>2712</v>
      </c>
      <c r="D762" s="1113" t="s">
        <v>3166</v>
      </c>
      <c r="E762" s="1113" t="s">
        <v>12</v>
      </c>
      <c r="F762" s="1106"/>
      <c r="G762" s="1107"/>
      <c r="H762" s="1115"/>
    </row>
    <row r="763" spans="1:8" s="1116" customFormat="1" ht="15" x14ac:dyDescent="0.25">
      <c r="A763" s="1114"/>
      <c r="B763" s="1114"/>
      <c r="C763" s="1113" t="s">
        <v>3176</v>
      </c>
      <c r="D763" s="1113" t="s">
        <v>3177</v>
      </c>
      <c r="E763" s="1113" t="s">
        <v>12</v>
      </c>
      <c r="F763" s="1106"/>
      <c r="G763" s="1107"/>
      <c r="H763" s="1115"/>
    </row>
    <row r="764" spans="1:8" s="1116" customFormat="1" ht="15" x14ac:dyDescent="0.25">
      <c r="A764" s="1114"/>
      <c r="B764" s="1114"/>
      <c r="C764" s="1113" t="s">
        <v>3178</v>
      </c>
      <c r="D764" s="1113" t="s">
        <v>3179</v>
      </c>
      <c r="E764" s="1113" t="s">
        <v>12</v>
      </c>
      <c r="F764" s="1106"/>
      <c r="G764" s="1107"/>
      <c r="H764" s="1115"/>
    </row>
    <row r="765" spans="1:8" s="1116" customFormat="1" ht="15" x14ac:dyDescent="0.25">
      <c r="A765" s="1114"/>
      <c r="B765" s="1113" t="s">
        <v>3180</v>
      </c>
      <c r="C765" s="1114"/>
      <c r="D765" s="1113" t="s">
        <v>3181</v>
      </c>
      <c r="E765" s="1113" t="s">
        <v>12</v>
      </c>
      <c r="F765" s="1106"/>
      <c r="G765" s="1107"/>
      <c r="H765" s="1115"/>
    </row>
    <row r="766" spans="1:8" s="1116" customFormat="1" ht="15" x14ac:dyDescent="0.25">
      <c r="A766" s="1114"/>
      <c r="B766" s="1114"/>
      <c r="C766" s="1113" t="s">
        <v>2721</v>
      </c>
      <c r="D766" s="1113" t="s">
        <v>3182</v>
      </c>
      <c r="E766" s="1113" t="s">
        <v>12</v>
      </c>
      <c r="F766" s="1106"/>
      <c r="G766" s="1107"/>
      <c r="H766" s="1115"/>
    </row>
    <row r="767" spans="1:8" s="1116" customFormat="1" ht="15" x14ac:dyDescent="0.25">
      <c r="A767" s="1114"/>
      <c r="B767" s="1114"/>
      <c r="C767" s="1113" t="s">
        <v>2712</v>
      </c>
      <c r="D767" s="1113" t="s">
        <v>3183</v>
      </c>
      <c r="E767" s="1113" t="s">
        <v>12</v>
      </c>
      <c r="F767" s="1106"/>
      <c r="G767" s="1107"/>
      <c r="H767" s="1115"/>
    </row>
    <row r="768" spans="1:8" s="1116" customFormat="1" ht="15" x14ac:dyDescent="0.25">
      <c r="A768" s="1114"/>
      <c r="B768" s="1114"/>
      <c r="C768" s="1113" t="s">
        <v>3176</v>
      </c>
      <c r="D768" s="1113" t="s">
        <v>3184</v>
      </c>
      <c r="E768" s="1113" t="s">
        <v>12</v>
      </c>
      <c r="F768" s="1106"/>
      <c r="G768" s="1107"/>
      <c r="H768" s="1115"/>
    </row>
    <row r="769" spans="1:8" s="1116" customFormat="1" ht="15" x14ac:dyDescent="0.25">
      <c r="A769" s="1114"/>
      <c r="B769" s="1114"/>
      <c r="C769" s="1113" t="s">
        <v>3178</v>
      </c>
      <c r="D769" s="1113" t="s">
        <v>3185</v>
      </c>
      <c r="E769" s="1113" t="s">
        <v>12</v>
      </c>
      <c r="F769" s="1106"/>
      <c r="G769" s="1107"/>
      <c r="H769" s="1115"/>
    </row>
    <row r="770" spans="1:8" s="1116" customFormat="1" ht="15" x14ac:dyDescent="0.25">
      <c r="A770" s="1114"/>
      <c r="B770" s="1114"/>
      <c r="C770" s="1113" t="s">
        <v>3186</v>
      </c>
      <c r="D770" s="1113" t="s">
        <v>3187</v>
      </c>
      <c r="E770" s="1113" t="s">
        <v>12</v>
      </c>
      <c r="F770" s="1106"/>
      <c r="G770" s="1107"/>
      <c r="H770" s="1115"/>
    </row>
    <row r="771" spans="1:8" s="1116" customFormat="1" ht="15" x14ac:dyDescent="0.25">
      <c r="A771" s="1114"/>
      <c r="B771" s="1114"/>
      <c r="C771" s="1113" t="s">
        <v>2905</v>
      </c>
      <c r="D771" s="1113" t="s">
        <v>3188</v>
      </c>
      <c r="E771" s="1113" t="s">
        <v>12</v>
      </c>
      <c r="F771" s="1106"/>
      <c r="G771" s="1107"/>
      <c r="H771" s="1115"/>
    </row>
    <row r="772" spans="1:8" s="1116" customFormat="1" ht="15" x14ac:dyDescent="0.25">
      <c r="A772" s="1114"/>
      <c r="B772" s="1114"/>
      <c r="C772" s="1113" t="s">
        <v>2716</v>
      </c>
      <c r="D772" s="1113" t="s">
        <v>3189</v>
      </c>
      <c r="E772" s="1113" t="s">
        <v>12</v>
      </c>
      <c r="F772" s="1106"/>
      <c r="G772" s="1107"/>
      <c r="H772" s="1115"/>
    </row>
    <row r="773" spans="1:8" s="1116" customFormat="1" ht="15" x14ac:dyDescent="0.25">
      <c r="A773" s="1114"/>
      <c r="B773" s="1114"/>
      <c r="C773" s="1113" t="s">
        <v>3190</v>
      </c>
      <c r="D773" s="1113" t="s">
        <v>3191</v>
      </c>
      <c r="E773" s="1113" t="s">
        <v>12</v>
      </c>
      <c r="F773" s="1106"/>
      <c r="G773" s="1107"/>
      <c r="H773" s="1115"/>
    </row>
    <row r="774" spans="1:8" s="1116" customFormat="1" ht="15" x14ac:dyDescent="0.25">
      <c r="A774" s="1114"/>
      <c r="B774" s="1114"/>
      <c r="C774" s="1113" t="s">
        <v>3192</v>
      </c>
      <c r="D774" s="1113" t="s">
        <v>3193</v>
      </c>
      <c r="E774" s="1113" t="s">
        <v>12</v>
      </c>
      <c r="F774" s="1106"/>
      <c r="G774" s="1107"/>
      <c r="H774" s="1115"/>
    </row>
    <row r="775" spans="1:8" s="1116" customFormat="1" ht="15" x14ac:dyDescent="0.25">
      <c r="A775" s="1114"/>
      <c r="B775" s="1114"/>
      <c r="C775" s="1113" t="s">
        <v>2835</v>
      </c>
      <c r="D775" s="1113" t="s">
        <v>3194</v>
      </c>
      <c r="E775" s="1113" t="s">
        <v>12</v>
      </c>
      <c r="F775" s="1106"/>
      <c r="G775" s="1107"/>
      <c r="H775" s="1115"/>
    </row>
    <row r="776" spans="1:8" s="1116" customFormat="1" ht="15" x14ac:dyDescent="0.25">
      <c r="A776" s="1114"/>
      <c r="B776" s="1114"/>
      <c r="C776" s="1113" t="s">
        <v>2851</v>
      </c>
      <c r="D776" s="1113" t="s">
        <v>3195</v>
      </c>
      <c r="E776" s="1113" t="s">
        <v>12</v>
      </c>
      <c r="F776" s="1106"/>
      <c r="G776" s="1107"/>
      <c r="H776" s="1115"/>
    </row>
    <row r="777" spans="1:8" s="1116" customFormat="1" ht="15" x14ac:dyDescent="0.25">
      <c r="A777" s="1114"/>
      <c r="B777" s="1114"/>
      <c r="C777" s="1113" t="s">
        <v>3196</v>
      </c>
      <c r="D777" s="1113" t="s">
        <v>3197</v>
      </c>
      <c r="E777" s="1113" t="s">
        <v>12</v>
      </c>
      <c r="F777" s="1106"/>
      <c r="G777" s="1107"/>
      <c r="H777" s="1115"/>
    </row>
    <row r="778" spans="1:8" s="1116" customFormat="1" ht="15" x14ac:dyDescent="0.25">
      <c r="A778" s="1114"/>
      <c r="B778" s="1114"/>
      <c r="C778" s="1113" t="s">
        <v>3198</v>
      </c>
      <c r="D778" s="1113" t="s">
        <v>3199</v>
      </c>
      <c r="E778" s="1113" t="s">
        <v>12</v>
      </c>
      <c r="F778" s="1106"/>
      <c r="G778" s="1107"/>
      <c r="H778" s="1115"/>
    </row>
    <row r="779" spans="1:8" s="1114" customFormat="1" ht="15" x14ac:dyDescent="0.25">
      <c r="C779" s="1113" t="s">
        <v>2900</v>
      </c>
      <c r="D779" s="1113" t="s">
        <v>3200</v>
      </c>
      <c r="E779" s="1113" t="s">
        <v>12</v>
      </c>
      <c r="F779" s="1106"/>
      <c r="G779" s="1107"/>
      <c r="H779" s="1099"/>
    </row>
    <row r="780" spans="1:8" s="1114" customFormat="1" ht="15" x14ac:dyDescent="0.25">
      <c r="C780" s="1113" t="s">
        <v>3013</v>
      </c>
      <c r="D780" s="1113" t="s">
        <v>3201</v>
      </c>
      <c r="E780" s="1113" t="s">
        <v>12</v>
      </c>
      <c r="F780" s="1106"/>
      <c r="G780" s="1107"/>
      <c r="H780" s="1099"/>
    </row>
    <row r="781" spans="1:8" s="1114" customFormat="1" ht="15" x14ac:dyDescent="0.25">
      <c r="C781" s="1113" t="s">
        <v>3202</v>
      </c>
      <c r="D781" s="1113" t="s">
        <v>3203</v>
      </c>
      <c r="E781" s="1113" t="s">
        <v>12</v>
      </c>
      <c r="F781" s="1106"/>
      <c r="G781" s="1107"/>
      <c r="H781" s="1099"/>
    </row>
    <row r="782" spans="1:8" s="1114" customFormat="1" ht="15" x14ac:dyDescent="0.25">
      <c r="C782" s="1113" t="s">
        <v>3204</v>
      </c>
      <c r="D782" s="1113" t="s">
        <v>3205</v>
      </c>
      <c r="E782" s="1113" t="s">
        <v>12</v>
      </c>
      <c r="F782" s="1106"/>
      <c r="G782" s="1107"/>
      <c r="H782" s="1099"/>
    </row>
    <row r="783" spans="1:8" s="1114" customFormat="1" ht="15" x14ac:dyDescent="0.25">
      <c r="C783" s="1113" t="s">
        <v>3206</v>
      </c>
      <c r="D783" s="1113" t="s">
        <v>3207</v>
      </c>
      <c r="E783" s="1113" t="s">
        <v>12</v>
      </c>
      <c r="F783" s="1106"/>
      <c r="G783" s="1107"/>
      <c r="H783" s="1099"/>
    </row>
    <row r="784" spans="1:8" s="1114" customFormat="1" ht="15" x14ac:dyDescent="0.25">
      <c r="C784" s="1113" t="s">
        <v>3208</v>
      </c>
      <c r="D784" s="1113" t="s">
        <v>3209</v>
      </c>
      <c r="E784" s="1113" t="s">
        <v>12</v>
      </c>
      <c r="F784" s="1106"/>
      <c r="G784" s="1107"/>
      <c r="H784" s="1099"/>
    </row>
    <row r="785" spans="1:8" s="1114" customFormat="1" ht="15" x14ac:dyDescent="0.25">
      <c r="C785" s="1113" t="s">
        <v>3210</v>
      </c>
      <c r="D785" s="1113" t="s">
        <v>3211</v>
      </c>
      <c r="E785" s="1113" t="s">
        <v>12</v>
      </c>
      <c r="F785" s="1106"/>
      <c r="G785" s="1107"/>
      <c r="H785" s="1099"/>
    </row>
    <row r="786" spans="1:8" s="1114" customFormat="1" ht="15" x14ac:dyDescent="0.25">
      <c r="C786" s="1113" t="s">
        <v>3212</v>
      </c>
      <c r="D786" s="1113" t="s">
        <v>3213</v>
      </c>
      <c r="E786" s="1113" t="s">
        <v>12</v>
      </c>
      <c r="F786" s="1106"/>
      <c r="G786" s="1107"/>
      <c r="H786" s="1099"/>
    </row>
    <row r="787" spans="1:8" s="1114" customFormat="1" ht="15" x14ac:dyDescent="0.25">
      <c r="C787" s="1113" t="s">
        <v>3214</v>
      </c>
      <c r="D787" s="1113" t="s">
        <v>3215</v>
      </c>
      <c r="E787" s="1113" t="s">
        <v>12</v>
      </c>
      <c r="F787" s="1106"/>
      <c r="G787" s="1107"/>
      <c r="H787" s="1099"/>
    </row>
    <row r="788" spans="1:8" s="1114" customFormat="1" ht="15" x14ac:dyDescent="0.25">
      <c r="C788" s="1113" t="s">
        <v>3216</v>
      </c>
      <c r="D788" s="1113" t="s">
        <v>3217</v>
      </c>
      <c r="E788" s="1113" t="s">
        <v>12</v>
      </c>
      <c r="F788" s="1106"/>
      <c r="G788" s="1107"/>
      <c r="H788" s="1099"/>
    </row>
    <row r="789" spans="1:8" s="1114" customFormat="1" ht="15" x14ac:dyDescent="0.25">
      <c r="C789" s="1113" t="s">
        <v>3218</v>
      </c>
      <c r="D789" s="1113" t="s">
        <v>3219</v>
      </c>
      <c r="E789" s="1113" t="s">
        <v>12</v>
      </c>
      <c r="F789" s="1106"/>
      <c r="G789" s="1107"/>
      <c r="H789" s="1099"/>
    </row>
    <row r="790" spans="1:8" s="1114" customFormat="1" ht="15" x14ac:dyDescent="0.25">
      <c r="C790" s="1113" t="s">
        <v>3220</v>
      </c>
      <c r="D790" s="1113" t="s">
        <v>3221</v>
      </c>
      <c r="E790" s="1113" t="s">
        <v>12</v>
      </c>
      <c r="F790" s="1106"/>
      <c r="G790" s="1107"/>
      <c r="H790" s="1099"/>
    </row>
    <row r="791" spans="1:8" s="1114" customFormat="1" ht="15" x14ac:dyDescent="0.25">
      <c r="C791" s="1113" t="s">
        <v>2954</v>
      </c>
      <c r="D791" s="1113" t="s">
        <v>3222</v>
      </c>
      <c r="E791" s="1113" t="s">
        <v>12</v>
      </c>
      <c r="F791" s="1106"/>
      <c r="G791" s="1107"/>
      <c r="H791" s="1099"/>
    </row>
    <row r="792" spans="1:8" s="1114" customFormat="1" ht="15" x14ac:dyDescent="0.25">
      <c r="C792" s="1113" t="s">
        <v>3223</v>
      </c>
      <c r="D792" s="1113" t="s">
        <v>3224</v>
      </c>
      <c r="E792" s="1113" t="s">
        <v>12</v>
      </c>
      <c r="F792" s="1106"/>
      <c r="G792" s="1107"/>
      <c r="H792" s="1099"/>
    </row>
    <row r="793" spans="1:8" s="1114" customFormat="1" ht="15" x14ac:dyDescent="0.25">
      <c r="C793" s="1113"/>
      <c r="D793" s="1113"/>
      <c r="E793" s="1113"/>
      <c r="F793" s="1106"/>
      <c r="G793" s="1107"/>
      <c r="H793" s="1099"/>
    </row>
    <row r="794" spans="1:8" s="1114" customFormat="1" ht="15" x14ac:dyDescent="0.25">
      <c r="C794" s="1113"/>
      <c r="D794" s="1113"/>
      <c r="E794" s="1113"/>
      <c r="F794" s="1106"/>
      <c r="G794" s="1107"/>
      <c r="H794" s="1099"/>
    </row>
    <row r="795" spans="1:8" s="1116" customFormat="1" ht="15" x14ac:dyDescent="0.25">
      <c r="A795" s="1113" t="s">
        <v>2670</v>
      </c>
      <c r="B795" s="1113"/>
      <c r="C795" s="1113"/>
      <c r="D795" s="1098" t="s">
        <v>2642</v>
      </c>
      <c r="E795" s="1114">
        <v>15</v>
      </c>
      <c r="F795" s="1106"/>
      <c r="G795" s="1107"/>
      <c r="H795" s="1115"/>
    </row>
    <row r="796" spans="1:8" s="1116" customFormat="1" ht="15" x14ac:dyDescent="0.25">
      <c r="A796" s="1113" t="s">
        <v>2671</v>
      </c>
      <c r="B796" s="1113"/>
      <c r="C796" s="1113"/>
      <c r="D796" s="1112" t="s">
        <v>2652</v>
      </c>
      <c r="E796" s="1114"/>
      <c r="F796" s="1106"/>
      <c r="G796" s="1107"/>
      <c r="H796" s="1115"/>
    </row>
    <row r="797" spans="1:8" s="1116" customFormat="1" ht="15" x14ac:dyDescent="0.25">
      <c r="A797" s="1112" t="s">
        <v>2672</v>
      </c>
      <c r="B797" s="1112" t="s">
        <v>2673</v>
      </c>
      <c r="C797" s="1112" t="s">
        <v>2674</v>
      </c>
      <c r="D797" s="1114"/>
      <c r="E797" s="1114"/>
      <c r="F797" s="1106"/>
      <c r="G797" s="1107"/>
      <c r="H797" s="1115"/>
    </row>
    <row r="798" spans="1:8" s="1116" customFormat="1" ht="15" x14ac:dyDescent="0.25">
      <c r="A798" s="1113" t="s">
        <v>2675</v>
      </c>
      <c r="B798" s="1113" t="s">
        <v>2676</v>
      </c>
      <c r="C798" s="1113" t="s">
        <v>2675</v>
      </c>
      <c r="D798" s="1113" t="s">
        <v>2649</v>
      </c>
      <c r="E798" s="1113" t="s">
        <v>2677</v>
      </c>
      <c r="F798" s="1106"/>
      <c r="G798" s="1107"/>
      <c r="H798" s="1115"/>
    </row>
    <row r="799" spans="1:8" s="1116" customFormat="1" ht="15" x14ac:dyDescent="0.25">
      <c r="A799" s="1114"/>
      <c r="B799" s="1113" t="s">
        <v>3225</v>
      </c>
      <c r="C799" s="1114"/>
      <c r="D799" s="1113" t="s">
        <v>3168</v>
      </c>
      <c r="E799" s="1113" t="s">
        <v>12</v>
      </c>
      <c r="F799" s="1106"/>
      <c r="G799" s="1107"/>
      <c r="H799" s="1115"/>
    </row>
    <row r="800" spans="1:8" s="1116" customFormat="1" ht="15" x14ac:dyDescent="0.25">
      <c r="A800" s="1114"/>
      <c r="B800" s="1114"/>
      <c r="C800" s="1113" t="s">
        <v>2721</v>
      </c>
      <c r="D800" s="1113" t="s">
        <v>3226</v>
      </c>
      <c r="E800" s="1113" t="s">
        <v>12</v>
      </c>
      <c r="F800" s="1106"/>
      <c r="G800" s="1107"/>
      <c r="H800" s="1115"/>
    </row>
    <row r="801" spans="1:8" s="1116" customFormat="1" ht="15" x14ac:dyDescent="0.25">
      <c r="A801" s="1114"/>
      <c r="B801" s="1114"/>
      <c r="C801" s="1113" t="s">
        <v>2712</v>
      </c>
      <c r="D801" s="1113" t="s">
        <v>3227</v>
      </c>
      <c r="E801" s="1113" t="s">
        <v>12</v>
      </c>
      <c r="F801" s="1106"/>
      <c r="G801" s="1107"/>
      <c r="H801" s="1115"/>
    </row>
    <row r="802" spans="1:8" s="1116" customFormat="1" ht="15" x14ac:dyDescent="0.25">
      <c r="A802" s="1114"/>
      <c r="B802" s="1114"/>
      <c r="C802" s="1113" t="s">
        <v>3176</v>
      </c>
      <c r="D802" s="1113" t="s">
        <v>3228</v>
      </c>
      <c r="E802" s="1113" t="s">
        <v>12</v>
      </c>
      <c r="F802" s="1106"/>
      <c r="G802" s="1107"/>
      <c r="H802" s="1115"/>
    </row>
    <row r="803" spans="1:8" s="1116" customFormat="1" ht="15" x14ac:dyDescent="0.25">
      <c r="A803" s="1114"/>
      <c r="B803" s="1114" t="s">
        <v>3229</v>
      </c>
      <c r="C803" s="1113"/>
      <c r="D803" s="1113" t="s">
        <v>3230</v>
      </c>
      <c r="E803" s="1113" t="s">
        <v>12</v>
      </c>
      <c r="F803" s="1106"/>
      <c r="G803" s="1107"/>
      <c r="H803" s="1115"/>
    </row>
    <row r="804" spans="1:8" s="1116" customFormat="1" ht="15" x14ac:dyDescent="0.25">
      <c r="A804" s="1114"/>
      <c r="B804" s="1114"/>
      <c r="C804" s="1113" t="s">
        <v>2721</v>
      </c>
      <c r="D804" s="1113" t="s">
        <v>3231</v>
      </c>
      <c r="E804" s="1113" t="s">
        <v>12</v>
      </c>
      <c r="F804" s="1106"/>
      <c r="G804" s="1107"/>
      <c r="H804" s="1115"/>
    </row>
    <row r="805" spans="1:8" s="1116" customFormat="1" ht="15" x14ac:dyDescent="0.25">
      <c r="A805" s="1114"/>
      <c r="B805" s="1114"/>
      <c r="C805" s="1113" t="s">
        <v>2712</v>
      </c>
      <c r="D805" s="1113" t="s">
        <v>3232</v>
      </c>
      <c r="E805" s="1113" t="s">
        <v>12</v>
      </c>
      <c r="F805" s="1106"/>
      <c r="G805" s="1129"/>
      <c r="H805" s="1115"/>
    </row>
    <row r="806" spans="1:8" s="1116" customFormat="1" ht="15" x14ac:dyDescent="0.25">
      <c r="A806" s="1114"/>
      <c r="B806" s="1114"/>
      <c r="C806" s="1113" t="s">
        <v>3176</v>
      </c>
      <c r="D806" s="1113" t="s">
        <v>3233</v>
      </c>
      <c r="E806" s="1113" t="s">
        <v>12</v>
      </c>
      <c r="F806" s="1106"/>
      <c r="G806" s="1129"/>
      <c r="H806" s="1115"/>
    </row>
    <row r="807" spans="1:8" s="1116" customFormat="1" ht="15" x14ac:dyDescent="0.25">
      <c r="A807" s="1114"/>
      <c r="B807" s="1114"/>
      <c r="C807" s="1113" t="s">
        <v>3234</v>
      </c>
      <c r="D807" s="1113" t="s">
        <v>3235</v>
      </c>
      <c r="E807" s="1113" t="s">
        <v>12</v>
      </c>
      <c r="F807" s="1106"/>
      <c r="G807" s="1129"/>
      <c r="H807" s="1115"/>
    </row>
    <row r="808" spans="1:8" s="1114" customFormat="1" ht="15" x14ac:dyDescent="0.25">
      <c r="C808" s="1113" t="s">
        <v>3178</v>
      </c>
      <c r="D808" s="1113" t="s">
        <v>3236</v>
      </c>
      <c r="E808" s="1113" t="s">
        <v>12</v>
      </c>
      <c r="F808" s="1106"/>
      <c r="G808" s="1130"/>
      <c r="H808" s="1099"/>
    </row>
    <row r="809" spans="1:8" s="1114" customFormat="1" ht="15" x14ac:dyDescent="0.25">
      <c r="C809" s="1113" t="s">
        <v>3186</v>
      </c>
      <c r="D809" s="1113" t="s">
        <v>3237</v>
      </c>
      <c r="E809" s="1113" t="s">
        <v>12</v>
      </c>
      <c r="F809" s="1106"/>
      <c r="G809" s="1130"/>
      <c r="H809" s="1099"/>
    </row>
    <row r="810" spans="1:8" s="1116" customFormat="1" ht="15" x14ac:dyDescent="0.25">
      <c r="A810" s="1114"/>
      <c r="B810" s="1113" t="s">
        <v>3238</v>
      </c>
      <c r="C810" s="1114"/>
      <c r="D810" s="1113" t="s">
        <v>3239</v>
      </c>
      <c r="E810" s="1113" t="s">
        <v>12</v>
      </c>
      <c r="F810" s="1106"/>
      <c r="G810" s="1107"/>
      <c r="H810" s="1115"/>
    </row>
    <row r="811" spans="1:8" s="1116" customFormat="1" ht="15" x14ac:dyDescent="0.25">
      <c r="A811" s="1114"/>
      <c r="B811" s="1114"/>
      <c r="C811" s="1113" t="s">
        <v>2905</v>
      </c>
      <c r="D811" s="1113" t="s">
        <v>3240</v>
      </c>
      <c r="E811" s="1113" t="s">
        <v>12</v>
      </c>
      <c r="F811" s="1106"/>
      <c r="G811" s="1107"/>
      <c r="H811" s="1115"/>
    </row>
    <row r="812" spans="1:8" s="1116" customFormat="1" ht="15" x14ac:dyDescent="0.25">
      <c r="A812" s="1114"/>
      <c r="B812" s="1114"/>
      <c r="C812" s="1113" t="s">
        <v>2907</v>
      </c>
      <c r="D812" s="1113" t="s">
        <v>3241</v>
      </c>
      <c r="E812" s="1113" t="s">
        <v>12</v>
      </c>
      <c r="F812" s="1106"/>
      <c r="G812" s="1107"/>
      <c r="H812" s="1115"/>
    </row>
    <row r="813" spans="1:8" s="1116" customFormat="1" ht="15" x14ac:dyDescent="0.25">
      <c r="A813" s="1114"/>
      <c r="B813" s="1114"/>
      <c r="C813" s="1113" t="s">
        <v>3242</v>
      </c>
      <c r="D813" s="1113" t="s">
        <v>3243</v>
      </c>
      <c r="E813" s="1113" t="s">
        <v>12</v>
      </c>
      <c r="F813" s="1106"/>
      <c r="G813" s="1107"/>
      <c r="H813" s="1115"/>
    </row>
    <row r="814" spans="1:8" s="1116" customFormat="1" ht="15" x14ac:dyDescent="0.25">
      <c r="A814" s="1114"/>
      <c r="B814" s="1114"/>
      <c r="C814" s="1113" t="s">
        <v>2716</v>
      </c>
      <c r="D814" s="1113" t="s">
        <v>3244</v>
      </c>
      <c r="E814" s="1113" t="s">
        <v>12</v>
      </c>
      <c r="F814" s="1106"/>
      <c r="G814" s="1107"/>
      <c r="H814" s="1115"/>
    </row>
    <row r="815" spans="1:8" s="1116" customFormat="1" ht="15" x14ac:dyDescent="0.25">
      <c r="A815" s="1114"/>
      <c r="B815" s="1114"/>
      <c r="C815" s="1113" t="s">
        <v>2747</v>
      </c>
      <c r="D815" s="1113" t="s">
        <v>3245</v>
      </c>
      <c r="E815" s="1113" t="s">
        <v>12</v>
      </c>
      <c r="F815" s="1106"/>
      <c r="G815" s="1107"/>
      <c r="H815" s="1115"/>
    </row>
    <row r="816" spans="1:8" s="1116" customFormat="1" ht="15" x14ac:dyDescent="0.25">
      <c r="A816" s="1114"/>
      <c r="B816" s="1114"/>
      <c r="C816" s="1113" t="s">
        <v>2914</v>
      </c>
      <c r="D816" s="1113" t="s">
        <v>3246</v>
      </c>
      <c r="E816" s="1113" t="s">
        <v>12</v>
      </c>
      <c r="F816" s="1106"/>
      <c r="G816" s="1107"/>
      <c r="H816" s="1115"/>
    </row>
    <row r="817" spans="1:8" s="1116" customFormat="1" ht="15" x14ac:dyDescent="0.25">
      <c r="A817" s="1114"/>
      <c r="B817" s="1114"/>
      <c r="C817" s="1113" t="s">
        <v>3190</v>
      </c>
      <c r="D817" s="1113" t="s">
        <v>3245</v>
      </c>
      <c r="E817" s="1113" t="s">
        <v>12</v>
      </c>
      <c r="F817" s="1106"/>
      <c r="G817" s="1107"/>
      <c r="H817" s="1115"/>
    </row>
    <row r="818" spans="1:8" s="1116" customFormat="1" ht="15" x14ac:dyDescent="0.25">
      <c r="A818" s="1114"/>
      <c r="B818" s="1113" t="s">
        <v>3247</v>
      </c>
      <c r="C818" s="1114"/>
      <c r="D818" s="1113" t="s">
        <v>3153</v>
      </c>
      <c r="E818" s="1113" t="s">
        <v>12</v>
      </c>
      <c r="F818" s="1106"/>
      <c r="G818" s="1107"/>
      <c r="H818" s="1115"/>
    </row>
    <row r="819" spans="1:8" s="1116" customFormat="1" ht="15" x14ac:dyDescent="0.25">
      <c r="A819" s="1114"/>
      <c r="B819" s="1114"/>
      <c r="C819" s="1113" t="s">
        <v>2905</v>
      </c>
      <c r="D819" s="1113" t="s">
        <v>3248</v>
      </c>
      <c r="E819" s="1113" t="s">
        <v>12</v>
      </c>
      <c r="F819" s="1106"/>
      <c r="G819" s="1107"/>
      <c r="H819" s="1115"/>
    </row>
    <row r="820" spans="1:8" s="1116" customFormat="1" ht="15" x14ac:dyDescent="0.25">
      <c r="A820" s="1114"/>
      <c r="B820" s="1114"/>
      <c r="C820" s="1113" t="s">
        <v>3242</v>
      </c>
      <c r="D820" s="1113" t="s">
        <v>3249</v>
      </c>
      <c r="E820" s="1113" t="s">
        <v>12</v>
      </c>
      <c r="F820" s="1106"/>
      <c r="G820" s="1107"/>
      <c r="H820" s="1115"/>
    </row>
    <row r="821" spans="1:8" s="1116" customFormat="1" ht="15" x14ac:dyDescent="0.25">
      <c r="A821" s="1114"/>
      <c r="B821" s="1114"/>
      <c r="C821" s="1113" t="s">
        <v>3190</v>
      </c>
      <c r="D821" s="1113" t="s">
        <v>3250</v>
      </c>
      <c r="E821" s="1113" t="s">
        <v>12</v>
      </c>
      <c r="F821" s="1106"/>
      <c r="G821" s="1107"/>
      <c r="H821" s="1115"/>
    </row>
    <row r="822" spans="1:8" s="1116" customFormat="1" ht="15" x14ac:dyDescent="0.25">
      <c r="A822" s="1114"/>
      <c r="B822" s="1114"/>
      <c r="C822" s="1113" t="s">
        <v>3198</v>
      </c>
      <c r="D822" s="1113" t="s">
        <v>3251</v>
      </c>
      <c r="E822" s="1113" t="s">
        <v>12</v>
      </c>
      <c r="F822" s="1106"/>
      <c r="G822" s="1107"/>
      <c r="H822" s="1115"/>
    </row>
    <row r="823" spans="1:8" s="1116" customFormat="1" ht="15" x14ac:dyDescent="0.25">
      <c r="A823" s="1114"/>
      <c r="B823" s="1114"/>
      <c r="C823" s="1113" t="s">
        <v>3252</v>
      </c>
      <c r="D823" s="1113" t="s">
        <v>3253</v>
      </c>
      <c r="E823" s="1113" t="s">
        <v>12</v>
      </c>
      <c r="F823" s="1106"/>
      <c r="G823" s="1107"/>
      <c r="H823" s="1115"/>
    </row>
    <row r="824" spans="1:8" s="1116" customFormat="1" ht="15" x14ac:dyDescent="0.25">
      <c r="A824" s="1114"/>
      <c r="B824" s="1114"/>
      <c r="C824" s="1113" t="s">
        <v>3254</v>
      </c>
      <c r="D824" s="1113" t="s">
        <v>3255</v>
      </c>
      <c r="E824" s="1113" t="s">
        <v>12</v>
      </c>
      <c r="F824" s="1106"/>
      <c r="G824" s="1107"/>
      <c r="H824" s="1115"/>
    </row>
    <row r="825" spans="1:8" s="1116" customFormat="1" ht="15" x14ac:dyDescent="0.25">
      <c r="A825" s="1114"/>
      <c r="B825" s="1114"/>
      <c r="C825" s="1113" t="s">
        <v>3256</v>
      </c>
      <c r="D825" s="1113" t="s">
        <v>3257</v>
      </c>
      <c r="E825" s="1113" t="s">
        <v>12</v>
      </c>
      <c r="F825" s="1106"/>
      <c r="G825" s="1107"/>
      <c r="H825" s="1115"/>
    </row>
    <row r="826" spans="1:8" s="1116" customFormat="1" ht="15" x14ac:dyDescent="0.25">
      <c r="A826" s="1114"/>
      <c r="B826" s="1113" t="s">
        <v>3258</v>
      </c>
      <c r="C826" s="1114"/>
      <c r="D826" s="1113" t="s">
        <v>3259</v>
      </c>
      <c r="E826" s="1113" t="s">
        <v>12</v>
      </c>
      <c r="F826" s="1106"/>
      <c r="G826" s="1107"/>
      <c r="H826" s="1115"/>
    </row>
    <row r="827" spans="1:8" s="1116" customFormat="1" ht="15" x14ac:dyDescent="0.25">
      <c r="A827" s="1114"/>
      <c r="B827" s="1114"/>
      <c r="C827" s="1113" t="s">
        <v>2905</v>
      </c>
      <c r="D827" s="1113" t="s">
        <v>3260</v>
      </c>
      <c r="E827" s="1113" t="s">
        <v>12</v>
      </c>
      <c r="F827" s="1106"/>
      <c r="G827" s="1107"/>
      <c r="H827" s="1115"/>
    </row>
    <row r="828" spans="1:8" s="1116" customFormat="1" ht="15" x14ac:dyDescent="0.25">
      <c r="A828" s="1114"/>
      <c r="B828" s="1114"/>
      <c r="C828" s="1113" t="s">
        <v>3242</v>
      </c>
      <c r="D828" s="1113" t="s">
        <v>3261</v>
      </c>
      <c r="E828" s="1113" t="s">
        <v>12</v>
      </c>
      <c r="F828" s="1106"/>
      <c r="G828" s="1107"/>
      <c r="H828" s="1115"/>
    </row>
    <row r="829" spans="1:8" s="1116" customFormat="1" ht="15" x14ac:dyDescent="0.25">
      <c r="A829" s="1114"/>
      <c r="B829" s="1114"/>
      <c r="C829" s="1113" t="s">
        <v>3198</v>
      </c>
      <c r="D829" s="1113" t="s">
        <v>3262</v>
      </c>
      <c r="E829" s="1113" t="s">
        <v>12</v>
      </c>
      <c r="F829" s="1106"/>
      <c r="G829" s="1107"/>
      <c r="H829" s="1115"/>
    </row>
    <row r="830" spans="1:8" s="1116" customFormat="1" ht="15" x14ac:dyDescent="0.25">
      <c r="A830" s="1114"/>
      <c r="B830" s="1114"/>
      <c r="C830" s="1113" t="s">
        <v>3252</v>
      </c>
      <c r="D830" s="1113" t="s">
        <v>3263</v>
      </c>
      <c r="E830" s="1113" t="s">
        <v>12</v>
      </c>
      <c r="F830" s="1106"/>
      <c r="G830" s="1107"/>
      <c r="H830" s="1115"/>
    </row>
    <row r="831" spans="1:8" s="1116" customFormat="1" ht="15" x14ac:dyDescent="0.25">
      <c r="A831" s="1114"/>
      <c r="B831" s="1114"/>
      <c r="C831" s="1113" t="s">
        <v>3008</v>
      </c>
      <c r="D831" s="1113" t="s">
        <v>3264</v>
      </c>
      <c r="E831" s="1113" t="s">
        <v>12</v>
      </c>
      <c r="F831" s="1106"/>
      <c r="G831" s="1107"/>
      <c r="H831" s="1115"/>
    </row>
    <row r="832" spans="1:8" s="1116" customFormat="1" ht="15" x14ac:dyDescent="0.25">
      <c r="A832" s="1114"/>
      <c r="B832" s="1113" t="s">
        <v>3265</v>
      </c>
      <c r="C832" s="1114"/>
      <c r="D832" s="1113" t="s">
        <v>3266</v>
      </c>
      <c r="E832" s="1113" t="s">
        <v>12</v>
      </c>
      <c r="F832" s="1106"/>
      <c r="G832" s="1107"/>
      <c r="H832" s="1115"/>
    </row>
    <row r="833" spans="1:8" s="1116" customFormat="1" ht="15" x14ac:dyDescent="0.25">
      <c r="A833" s="1114"/>
      <c r="B833" s="1114"/>
      <c r="C833" s="1113" t="s">
        <v>2907</v>
      </c>
      <c r="D833" s="1113" t="s">
        <v>3267</v>
      </c>
      <c r="E833" s="1113" t="s">
        <v>12</v>
      </c>
      <c r="F833" s="1106"/>
      <c r="G833" s="1107"/>
      <c r="H833" s="1115"/>
    </row>
    <row r="834" spans="1:8" s="1116" customFormat="1" ht="15" x14ac:dyDescent="0.25">
      <c r="A834" s="1114"/>
      <c r="B834" s="1114"/>
      <c r="C834" s="1113" t="s">
        <v>2680</v>
      </c>
      <c r="D834" s="1113" t="s">
        <v>3268</v>
      </c>
      <c r="E834" s="1113" t="s">
        <v>12</v>
      </c>
      <c r="F834" s="1106"/>
      <c r="G834" s="1107"/>
      <c r="H834" s="1115"/>
    </row>
    <row r="835" spans="1:8" s="1116" customFormat="1" ht="15" x14ac:dyDescent="0.25">
      <c r="A835" s="1114"/>
      <c r="B835" s="1114"/>
      <c r="C835" s="1113" t="s">
        <v>2707</v>
      </c>
      <c r="D835" s="1113" t="s">
        <v>3269</v>
      </c>
      <c r="E835" s="1113" t="s">
        <v>12</v>
      </c>
      <c r="F835" s="1106"/>
      <c r="G835" s="1107"/>
      <c r="H835" s="1115"/>
    </row>
    <row r="836" spans="1:8" s="1116" customFormat="1" ht="15" x14ac:dyDescent="0.25">
      <c r="A836" s="1114"/>
      <c r="B836" s="1114"/>
      <c r="C836" s="1113" t="s">
        <v>2716</v>
      </c>
      <c r="D836" s="1113" t="s">
        <v>3270</v>
      </c>
      <c r="E836" s="1113" t="s">
        <v>12</v>
      </c>
      <c r="F836" s="1106"/>
      <c r="G836" s="1107"/>
      <c r="H836" s="1115"/>
    </row>
    <row r="837" spans="1:8" s="1116" customFormat="1" ht="15" x14ac:dyDescent="0.25">
      <c r="A837" s="1114"/>
      <c r="B837" s="1113" t="s">
        <v>3271</v>
      </c>
      <c r="C837" s="1114"/>
      <c r="D837" s="1113" t="s">
        <v>3272</v>
      </c>
      <c r="E837" s="1113" t="s">
        <v>12</v>
      </c>
      <c r="F837" s="1106"/>
      <c r="G837" s="1107"/>
      <c r="H837" s="1115"/>
    </row>
    <row r="838" spans="1:8" s="1116" customFormat="1" ht="15" x14ac:dyDescent="0.25">
      <c r="A838" s="1114"/>
      <c r="B838" s="1114"/>
      <c r="C838" s="1113" t="s">
        <v>2680</v>
      </c>
      <c r="D838" s="1113" t="s">
        <v>3273</v>
      </c>
      <c r="E838" s="1113" t="s">
        <v>12</v>
      </c>
      <c r="F838" s="1106"/>
      <c r="G838" s="1107"/>
      <c r="H838" s="1115"/>
    </row>
    <row r="839" spans="1:8" s="1116" customFormat="1" ht="15" x14ac:dyDescent="0.25">
      <c r="A839" s="1114"/>
      <c r="B839" s="1113" t="s">
        <v>3274</v>
      </c>
      <c r="C839" s="1114"/>
      <c r="D839" s="1113" t="s">
        <v>3275</v>
      </c>
      <c r="E839" s="1113" t="s">
        <v>12</v>
      </c>
      <c r="F839" s="1106"/>
      <c r="G839" s="1107"/>
      <c r="H839" s="1115"/>
    </row>
    <row r="840" spans="1:8" s="1116" customFormat="1" ht="15" x14ac:dyDescent="0.25">
      <c r="A840" s="1114"/>
      <c r="B840" s="1114"/>
      <c r="C840" s="1113" t="s">
        <v>3234</v>
      </c>
      <c r="D840" s="1113" t="s">
        <v>3276</v>
      </c>
      <c r="E840" s="1113" t="s">
        <v>12</v>
      </c>
      <c r="F840" s="1106"/>
      <c r="G840" s="1107"/>
      <c r="H840" s="1115"/>
    </row>
    <row r="841" spans="1:8" s="1116" customFormat="1" ht="15" x14ac:dyDescent="0.25">
      <c r="A841" s="1114"/>
      <c r="B841" s="1113" t="s">
        <v>3277</v>
      </c>
      <c r="C841" s="1114"/>
      <c r="D841" s="1113" t="s">
        <v>3278</v>
      </c>
      <c r="E841" s="1113" t="s">
        <v>12</v>
      </c>
      <c r="F841" s="1106"/>
      <c r="G841" s="1107"/>
      <c r="H841" s="1115"/>
    </row>
    <row r="842" spans="1:8" s="1116" customFormat="1" ht="15" x14ac:dyDescent="0.25">
      <c r="A842" s="1114"/>
      <c r="B842" s="1114"/>
      <c r="C842" s="1113" t="s">
        <v>2703</v>
      </c>
      <c r="D842" s="1113" t="s">
        <v>3279</v>
      </c>
      <c r="E842" s="1113" t="s">
        <v>12</v>
      </c>
      <c r="F842" s="1106"/>
      <c r="G842" s="1107"/>
      <c r="H842" s="1115"/>
    </row>
    <row r="843" spans="1:8" s="1116" customFormat="1" ht="15" x14ac:dyDescent="0.25">
      <c r="A843" s="1114"/>
      <c r="B843" s="1114"/>
      <c r="C843" s="1113" t="s">
        <v>2707</v>
      </c>
      <c r="D843" s="1113" t="s">
        <v>3280</v>
      </c>
      <c r="E843" s="1113" t="s">
        <v>12</v>
      </c>
      <c r="F843" s="1106"/>
      <c r="G843" s="1107"/>
      <c r="H843" s="1115"/>
    </row>
    <row r="844" spans="1:8" s="1116" customFormat="1" ht="15" x14ac:dyDescent="0.25">
      <c r="A844" s="1114"/>
      <c r="B844" s="1113" t="s">
        <v>3281</v>
      </c>
      <c r="C844" s="1114"/>
      <c r="D844" s="1113" t="s">
        <v>3282</v>
      </c>
      <c r="E844" s="1113" t="s">
        <v>12</v>
      </c>
      <c r="F844" s="1106"/>
      <c r="G844" s="1107"/>
      <c r="H844" s="1115"/>
    </row>
    <row r="845" spans="1:8" s="1116" customFormat="1" ht="15" x14ac:dyDescent="0.25">
      <c r="A845" s="1114"/>
      <c r="B845" s="1114"/>
      <c r="C845" s="1113" t="s">
        <v>2684</v>
      </c>
      <c r="D845" s="1113" t="s">
        <v>3283</v>
      </c>
      <c r="E845" s="1113" t="s">
        <v>12</v>
      </c>
      <c r="F845" s="1106"/>
      <c r="G845" s="1107"/>
      <c r="H845" s="1115"/>
    </row>
    <row r="846" spans="1:8" s="1116" customFormat="1" ht="15" x14ac:dyDescent="0.25">
      <c r="A846" s="1114"/>
      <c r="B846" s="1113" t="s">
        <v>3284</v>
      </c>
      <c r="C846" s="1114"/>
      <c r="D846" s="1113" t="s">
        <v>3285</v>
      </c>
      <c r="E846" s="1113" t="s">
        <v>12</v>
      </c>
      <c r="F846" s="1106"/>
      <c r="G846" s="1107"/>
      <c r="H846" s="1115"/>
    </row>
    <row r="847" spans="1:8" s="1116" customFormat="1" ht="15" x14ac:dyDescent="0.25">
      <c r="A847" s="1114"/>
      <c r="B847" s="1114"/>
      <c r="C847" s="1113" t="s">
        <v>2684</v>
      </c>
      <c r="D847" s="1113" t="s">
        <v>3285</v>
      </c>
      <c r="E847" s="1113" t="s">
        <v>12</v>
      </c>
      <c r="F847" s="1106"/>
      <c r="G847" s="1107"/>
      <c r="H847" s="1115"/>
    </row>
    <row r="848" spans="1:8" s="1116" customFormat="1" ht="15" x14ac:dyDescent="0.25">
      <c r="A848" s="1114"/>
      <c r="B848" s="1113" t="s">
        <v>3286</v>
      </c>
      <c r="C848" s="1114"/>
      <c r="D848" s="1113" t="s">
        <v>3287</v>
      </c>
      <c r="E848" s="1113" t="s">
        <v>12</v>
      </c>
      <c r="F848" s="1106"/>
      <c r="G848" s="1107"/>
      <c r="H848" s="1115"/>
    </row>
    <row r="849" spans="1:8" s="1116" customFormat="1" ht="15" x14ac:dyDescent="0.25">
      <c r="A849" s="1114"/>
      <c r="B849" s="1114"/>
      <c r="C849" s="1113" t="s">
        <v>2684</v>
      </c>
      <c r="D849" s="1113" t="s">
        <v>3287</v>
      </c>
      <c r="E849" s="1113" t="s">
        <v>12</v>
      </c>
      <c r="F849" s="1106"/>
      <c r="G849" s="1107"/>
      <c r="H849" s="1115"/>
    </row>
    <row r="850" spans="1:8" s="1116" customFormat="1" ht="15" x14ac:dyDescent="0.25">
      <c r="A850" s="1114"/>
      <c r="B850" s="1114" t="s">
        <v>3288</v>
      </c>
      <c r="C850" s="1113"/>
      <c r="D850" s="1113" t="s">
        <v>3289</v>
      </c>
      <c r="E850" s="1113" t="s">
        <v>12</v>
      </c>
      <c r="F850" s="1106"/>
      <c r="G850" s="1107"/>
      <c r="H850" s="1115"/>
    </row>
    <row r="851" spans="1:8" s="1116" customFormat="1" ht="15" x14ac:dyDescent="0.25">
      <c r="A851" s="1114"/>
      <c r="B851" s="1114"/>
      <c r="C851" s="1113" t="s">
        <v>2684</v>
      </c>
      <c r="D851" s="1113" t="s">
        <v>3290</v>
      </c>
      <c r="E851" s="1114" t="s">
        <v>12</v>
      </c>
      <c r="F851" s="1106"/>
      <c r="G851" s="1107"/>
      <c r="H851" s="1115"/>
    </row>
    <row r="852" spans="1:8" s="1116" customFormat="1" ht="15" x14ac:dyDescent="0.25">
      <c r="F852" s="1106"/>
      <c r="G852" s="1107"/>
      <c r="H852" s="1115"/>
    </row>
    <row r="853" spans="1:8" s="1116" customFormat="1" ht="15" x14ac:dyDescent="0.25">
      <c r="A853" s="1113" t="s">
        <v>2686</v>
      </c>
      <c r="B853" s="1113" t="s">
        <v>2687</v>
      </c>
      <c r="C853" s="1113" t="s">
        <v>2686</v>
      </c>
      <c r="D853" s="1113" t="s">
        <v>2688</v>
      </c>
      <c r="E853" s="1113" t="s">
        <v>2689</v>
      </c>
      <c r="F853" s="1106"/>
      <c r="G853" s="1107"/>
      <c r="H853" s="1115"/>
    </row>
    <row r="854" spans="1:8" s="1116" customFormat="1" ht="15" x14ac:dyDescent="0.25">
      <c r="A854" s="1113"/>
      <c r="B854" s="1113"/>
      <c r="C854" s="1113"/>
      <c r="D854" s="1113"/>
      <c r="E854" s="1113"/>
      <c r="F854" s="1106"/>
      <c r="G854" s="1107"/>
      <c r="H854" s="1115"/>
    </row>
    <row r="855" spans="1:8" s="1116" customFormat="1" ht="15" x14ac:dyDescent="0.25">
      <c r="A855" s="1113"/>
      <c r="B855" s="1113"/>
      <c r="C855" s="1113"/>
      <c r="D855" s="1113"/>
      <c r="E855" s="1113"/>
      <c r="F855" s="1106"/>
      <c r="G855" s="1107"/>
      <c r="H855" s="1115"/>
    </row>
    <row r="856" spans="1:8" s="1116" customFormat="1" ht="15" x14ac:dyDescent="0.25">
      <c r="A856" s="1113" t="s">
        <v>2670</v>
      </c>
      <c r="B856" s="1113"/>
      <c r="C856" s="1113"/>
      <c r="D856" s="1098" t="s">
        <v>2642</v>
      </c>
      <c r="E856" s="1114">
        <v>16</v>
      </c>
      <c r="F856" s="1106"/>
      <c r="G856" s="1107"/>
      <c r="H856" s="1115"/>
    </row>
    <row r="857" spans="1:8" s="1116" customFormat="1" ht="15" x14ac:dyDescent="0.25">
      <c r="A857" s="1113" t="s">
        <v>2671</v>
      </c>
      <c r="B857" s="1113"/>
      <c r="C857" s="1113"/>
      <c r="D857" s="1112" t="s">
        <v>2652</v>
      </c>
      <c r="E857" s="1114"/>
      <c r="F857" s="1106"/>
      <c r="G857" s="1107"/>
      <c r="H857" s="1115"/>
    </row>
    <row r="858" spans="1:8" s="1116" customFormat="1" ht="15" x14ac:dyDescent="0.25">
      <c r="A858" s="1112" t="s">
        <v>2672</v>
      </c>
      <c r="B858" s="1112" t="s">
        <v>2673</v>
      </c>
      <c r="C858" s="1112" t="s">
        <v>2674</v>
      </c>
      <c r="D858" s="1114"/>
      <c r="E858" s="1114"/>
      <c r="F858" s="1106"/>
      <c r="G858" s="1107"/>
      <c r="H858" s="1115"/>
    </row>
    <row r="859" spans="1:8" s="1116" customFormat="1" ht="15" x14ac:dyDescent="0.25">
      <c r="A859" s="1113" t="s">
        <v>2675</v>
      </c>
      <c r="B859" s="1113" t="s">
        <v>2676</v>
      </c>
      <c r="C859" s="1113" t="s">
        <v>2675</v>
      </c>
      <c r="D859" s="1113" t="s">
        <v>2649</v>
      </c>
      <c r="E859" s="1113" t="s">
        <v>2677</v>
      </c>
      <c r="F859" s="1106"/>
      <c r="G859" s="1107"/>
      <c r="H859" s="1115"/>
    </row>
    <row r="860" spans="1:8" s="1109" customFormat="1" ht="14.25" x14ac:dyDescent="0.2">
      <c r="A860" s="1112" t="s">
        <v>3291</v>
      </c>
      <c r="B860" s="1104"/>
      <c r="C860" s="1104"/>
      <c r="D860" s="1112" t="s">
        <v>3292</v>
      </c>
      <c r="E860" s="1112" t="s">
        <v>12</v>
      </c>
      <c r="F860" s="1106"/>
      <c r="G860" s="1107"/>
      <c r="H860" s="1108"/>
    </row>
    <row r="861" spans="1:8" s="1116" customFormat="1" ht="15" x14ac:dyDescent="0.25">
      <c r="A861" s="1114"/>
      <c r="B861" s="1113" t="s">
        <v>3293</v>
      </c>
      <c r="C861" s="1114"/>
      <c r="D861" s="1113" t="s">
        <v>3153</v>
      </c>
      <c r="E861" s="1113" t="s">
        <v>12</v>
      </c>
      <c r="F861" s="1106"/>
      <c r="G861" s="1107"/>
      <c r="H861" s="1115"/>
    </row>
    <row r="862" spans="1:8" s="1116" customFormat="1" ht="15" x14ac:dyDescent="0.25">
      <c r="A862" s="1114"/>
      <c r="B862" s="1114"/>
      <c r="C862" s="1113" t="s">
        <v>2684</v>
      </c>
      <c r="D862" s="1113" t="s">
        <v>3154</v>
      </c>
      <c r="E862" s="1113" t="s">
        <v>12</v>
      </c>
      <c r="F862" s="1106"/>
      <c r="G862" s="1107"/>
      <c r="H862" s="1115"/>
    </row>
    <row r="863" spans="1:8" s="1116" customFormat="1" ht="15" x14ac:dyDescent="0.25">
      <c r="A863" s="1114"/>
      <c r="B863" s="1113" t="s">
        <v>3294</v>
      </c>
      <c r="C863" s="1114"/>
      <c r="D863" s="1113" t="s">
        <v>3156</v>
      </c>
      <c r="E863" s="1113" t="s">
        <v>12</v>
      </c>
      <c r="F863" s="1106"/>
      <c r="G863" s="1107"/>
      <c r="H863" s="1115"/>
    </row>
    <row r="864" spans="1:8" s="1116" customFormat="1" ht="15" x14ac:dyDescent="0.25">
      <c r="A864" s="1114"/>
      <c r="B864" s="1114"/>
      <c r="C864" s="1113" t="s">
        <v>2684</v>
      </c>
      <c r="D864" s="1113" t="s">
        <v>3157</v>
      </c>
      <c r="E864" s="1113" t="s">
        <v>12</v>
      </c>
      <c r="F864" s="1106"/>
      <c r="G864" s="1107"/>
      <c r="H864" s="1115"/>
    </row>
    <row r="865" spans="1:8" s="1116" customFormat="1" ht="15" x14ac:dyDescent="0.25">
      <c r="A865" s="1114"/>
      <c r="B865" s="1114"/>
      <c r="C865" s="1113" t="s">
        <v>3158</v>
      </c>
      <c r="D865" s="1113" t="s">
        <v>3159</v>
      </c>
      <c r="E865" s="1113" t="s">
        <v>12</v>
      </c>
      <c r="F865" s="1106"/>
      <c r="G865" s="1107"/>
      <c r="H865" s="1115"/>
    </row>
    <row r="866" spans="1:8" s="1116" customFormat="1" ht="15" x14ac:dyDescent="0.25">
      <c r="A866" s="1114"/>
      <c r="B866" s="1113" t="s">
        <v>3295</v>
      </c>
      <c r="C866" s="1114"/>
      <c r="D866" s="1113" t="s">
        <v>3161</v>
      </c>
      <c r="E866" s="1113" t="s">
        <v>12</v>
      </c>
      <c r="F866" s="1106"/>
      <c r="G866" s="1107"/>
      <c r="H866" s="1115"/>
    </row>
    <row r="867" spans="1:8" s="1116" customFormat="1" ht="15" x14ac:dyDescent="0.25">
      <c r="A867" s="1114"/>
      <c r="B867" s="1114"/>
      <c r="C867" s="1113" t="s">
        <v>2684</v>
      </c>
      <c r="D867" s="1113" t="s">
        <v>3162</v>
      </c>
      <c r="E867" s="1113" t="s">
        <v>12</v>
      </c>
      <c r="F867" s="1106"/>
      <c r="G867" s="1107"/>
      <c r="H867" s="1115"/>
    </row>
    <row r="868" spans="1:8" s="1116" customFormat="1" ht="15" x14ac:dyDescent="0.25">
      <c r="A868" s="1114"/>
      <c r="B868" s="1114"/>
      <c r="C868" s="1113" t="s">
        <v>3158</v>
      </c>
      <c r="D868" s="1113" t="s">
        <v>3163</v>
      </c>
      <c r="E868" s="1113" t="s">
        <v>12</v>
      </c>
      <c r="F868" s="1106"/>
      <c r="G868" s="1107"/>
      <c r="H868" s="1115"/>
    </row>
    <row r="869" spans="1:8" s="1116" customFormat="1" ht="15" x14ac:dyDescent="0.25">
      <c r="A869" s="1114"/>
      <c r="B869" s="1113" t="s">
        <v>3296</v>
      </c>
      <c r="C869" s="1114"/>
      <c r="D869" s="1113" t="s">
        <v>3165</v>
      </c>
      <c r="E869" s="1113" t="s">
        <v>12</v>
      </c>
      <c r="F869" s="1106"/>
      <c r="G869" s="1107"/>
      <c r="H869" s="1115"/>
    </row>
    <row r="870" spans="1:8" s="1116" customFormat="1" ht="15" x14ac:dyDescent="0.25">
      <c r="A870" s="1114"/>
      <c r="B870" s="1114"/>
      <c r="C870" s="1113" t="s">
        <v>2684</v>
      </c>
      <c r="D870" s="1113" t="s">
        <v>3166</v>
      </c>
      <c r="E870" s="1113" t="s">
        <v>12</v>
      </c>
      <c r="F870" s="1106"/>
      <c r="G870" s="1107"/>
      <c r="H870" s="1115"/>
    </row>
    <row r="871" spans="1:8" s="1116" customFormat="1" ht="15" x14ac:dyDescent="0.25">
      <c r="A871" s="1114"/>
      <c r="B871" s="1113" t="s">
        <v>3297</v>
      </c>
      <c r="C871" s="1114"/>
      <c r="D871" s="1113" t="s">
        <v>3168</v>
      </c>
      <c r="E871" s="1113" t="s">
        <v>12</v>
      </c>
      <c r="F871" s="1106"/>
      <c r="G871" s="1107"/>
      <c r="H871" s="1115"/>
    </row>
    <row r="872" spans="1:8" s="1116" customFormat="1" ht="15" x14ac:dyDescent="0.25">
      <c r="A872" s="1114"/>
      <c r="B872" s="1114"/>
      <c r="C872" s="1113" t="s">
        <v>2684</v>
      </c>
      <c r="D872" s="1113" t="s">
        <v>3169</v>
      </c>
      <c r="E872" s="1113" t="s">
        <v>12</v>
      </c>
      <c r="F872" s="1106"/>
      <c r="G872" s="1107"/>
      <c r="H872" s="1115"/>
    </row>
    <row r="873" spans="1:8" s="1116" customFormat="1" ht="15" x14ac:dyDescent="0.25">
      <c r="A873" s="1114"/>
      <c r="B873" s="1113" t="s">
        <v>3298</v>
      </c>
      <c r="C873" s="1114"/>
      <c r="D873" s="1113" t="s">
        <v>3171</v>
      </c>
      <c r="E873" s="1113" t="s">
        <v>12</v>
      </c>
      <c r="F873" s="1106"/>
      <c r="G873" s="1107"/>
      <c r="H873" s="1115"/>
    </row>
    <row r="874" spans="1:8" s="1116" customFormat="1" ht="15" x14ac:dyDescent="0.25">
      <c r="A874" s="1114"/>
      <c r="B874" s="1114"/>
      <c r="C874" s="1113" t="s">
        <v>2684</v>
      </c>
      <c r="D874" s="1113" t="s">
        <v>3171</v>
      </c>
      <c r="E874" s="1113" t="s">
        <v>12</v>
      </c>
      <c r="F874" s="1106"/>
      <c r="G874" s="1107"/>
      <c r="H874" s="1115"/>
    </row>
    <row r="875" spans="1:8" s="1116" customFormat="1" ht="15" x14ac:dyDescent="0.25">
      <c r="A875" s="1114"/>
      <c r="B875" s="1114"/>
      <c r="C875" s="1114"/>
      <c r="D875" s="1114"/>
      <c r="E875" s="1114"/>
      <c r="F875" s="1106"/>
      <c r="G875" s="1107"/>
      <c r="H875" s="1115"/>
    </row>
    <row r="876" spans="1:8" s="1116" customFormat="1" ht="15.75" thickBot="1" x14ac:dyDescent="0.3">
      <c r="A876" s="1113" t="s">
        <v>2686</v>
      </c>
      <c r="B876" s="1113" t="s">
        <v>2687</v>
      </c>
      <c r="C876" s="1113" t="s">
        <v>2686</v>
      </c>
      <c r="D876" s="1113" t="s">
        <v>2688</v>
      </c>
      <c r="E876" s="1113" t="s">
        <v>2689</v>
      </c>
      <c r="F876" s="1106"/>
      <c r="G876" s="1107"/>
      <c r="H876" s="1115"/>
    </row>
    <row r="877" spans="1:8" s="1116" customFormat="1" ht="16.5" thickBot="1" x14ac:dyDescent="0.3">
      <c r="A877" s="1117" t="s">
        <v>3299</v>
      </c>
      <c r="B877" s="1118"/>
      <c r="C877" s="1118" t="s">
        <v>3300</v>
      </c>
      <c r="D877" s="1125"/>
      <c r="E877" s="1126"/>
      <c r="F877" s="1120"/>
      <c r="G877" s="1121"/>
      <c r="H877" s="1115"/>
    </row>
    <row r="878" spans="1:8" s="1116" customFormat="1" ht="15" x14ac:dyDescent="0.25">
      <c r="A878" s="1113"/>
      <c r="B878" s="1113"/>
      <c r="C878" s="1113"/>
      <c r="D878" s="1113"/>
      <c r="E878" s="1113"/>
      <c r="F878" s="1106"/>
      <c r="G878" s="1107"/>
      <c r="H878" s="1115"/>
    </row>
    <row r="879" spans="1:8" s="1109" customFormat="1" ht="14.25" x14ac:dyDescent="0.2">
      <c r="A879" s="1112" t="s">
        <v>3301</v>
      </c>
      <c r="B879" s="1104"/>
      <c r="C879" s="1104"/>
      <c r="D879" s="1112" t="s">
        <v>3302</v>
      </c>
      <c r="E879" s="1112" t="s">
        <v>12</v>
      </c>
      <c r="F879" s="1106"/>
      <c r="G879" s="1107"/>
      <c r="H879" s="1108"/>
    </row>
    <row r="880" spans="1:8" s="1116" customFormat="1" ht="15" x14ac:dyDescent="0.25">
      <c r="A880" s="1114"/>
      <c r="B880" s="1113" t="s">
        <v>3303</v>
      </c>
      <c r="C880" s="1114"/>
      <c r="D880" s="1113" t="s">
        <v>3302</v>
      </c>
      <c r="E880" s="1113" t="s">
        <v>12</v>
      </c>
      <c r="F880" s="1106"/>
      <c r="G880" s="1107"/>
      <c r="H880" s="1115"/>
    </row>
    <row r="881" spans="1:8" s="1116" customFormat="1" ht="15" x14ac:dyDescent="0.25">
      <c r="A881" s="1114"/>
      <c r="B881" s="1114"/>
      <c r="C881" s="1113" t="s">
        <v>2684</v>
      </c>
      <c r="D881" s="1113" t="s">
        <v>3304</v>
      </c>
      <c r="E881" s="1113" t="s">
        <v>12</v>
      </c>
      <c r="F881" s="1106"/>
      <c r="G881" s="1107"/>
      <c r="H881" s="1115"/>
    </row>
    <row r="882" spans="1:8" s="1116" customFormat="1" ht="15" x14ac:dyDescent="0.25">
      <c r="A882" s="1114"/>
      <c r="B882" s="1114"/>
      <c r="C882" s="1114"/>
      <c r="D882" s="1114"/>
      <c r="E882" s="1114"/>
      <c r="F882" s="1106"/>
      <c r="G882" s="1107"/>
      <c r="H882" s="1115"/>
    </row>
    <row r="883" spans="1:8" s="1116" customFormat="1" ht="15" x14ac:dyDescent="0.25">
      <c r="A883" s="1113" t="s">
        <v>2686</v>
      </c>
      <c r="B883" s="1113" t="s">
        <v>2687</v>
      </c>
      <c r="C883" s="1113" t="s">
        <v>2686</v>
      </c>
      <c r="D883" s="1113" t="s">
        <v>2688</v>
      </c>
      <c r="E883" s="1113" t="s">
        <v>2689</v>
      </c>
      <c r="F883" s="1106"/>
      <c r="G883" s="1107"/>
      <c r="H883" s="1115"/>
    </row>
    <row r="884" spans="1:8" s="1109" customFormat="1" ht="14.25" x14ac:dyDescent="0.2">
      <c r="A884" s="1112" t="s">
        <v>3305</v>
      </c>
      <c r="B884" s="1104"/>
      <c r="C884" s="1104"/>
      <c r="D884" s="1112" t="s">
        <v>3306</v>
      </c>
      <c r="E884" s="1112" t="s">
        <v>12</v>
      </c>
      <c r="F884" s="1106"/>
      <c r="G884" s="1107"/>
      <c r="H884" s="1108"/>
    </row>
    <row r="885" spans="1:8" s="1116" customFormat="1" ht="15" x14ac:dyDescent="0.25">
      <c r="A885" s="1114"/>
      <c r="B885" s="1113" t="s">
        <v>3307</v>
      </c>
      <c r="C885" s="1114"/>
      <c r="D885" s="1113" t="s">
        <v>3306</v>
      </c>
      <c r="E885" s="1113" t="s">
        <v>12</v>
      </c>
      <c r="F885" s="1106"/>
      <c r="G885" s="1107"/>
      <c r="H885" s="1115"/>
    </row>
    <row r="886" spans="1:8" s="1116" customFormat="1" ht="15" x14ac:dyDescent="0.25">
      <c r="A886" s="1114"/>
      <c r="B886" s="1114"/>
      <c r="C886" s="1113" t="s">
        <v>2684</v>
      </c>
      <c r="D886" s="1113" t="s">
        <v>3308</v>
      </c>
      <c r="E886" s="1113" t="s">
        <v>12</v>
      </c>
      <c r="F886" s="1106"/>
      <c r="G886" s="1107"/>
      <c r="H886" s="1115"/>
    </row>
    <row r="887" spans="1:8" s="1116" customFormat="1" ht="15" x14ac:dyDescent="0.25">
      <c r="A887" s="1114"/>
      <c r="B887" s="1113"/>
      <c r="C887" s="1114"/>
      <c r="D887" s="1113"/>
      <c r="E887" s="1113"/>
      <c r="F887" s="1106"/>
      <c r="G887" s="1107"/>
      <c r="H887" s="1115"/>
    </row>
    <row r="888" spans="1:8" s="1116" customFormat="1" ht="15" x14ac:dyDescent="0.25">
      <c r="A888" s="1113" t="s">
        <v>2686</v>
      </c>
      <c r="B888" s="1113" t="s">
        <v>2687</v>
      </c>
      <c r="C888" s="1113" t="s">
        <v>2686</v>
      </c>
      <c r="D888" s="1113" t="s">
        <v>2688</v>
      </c>
      <c r="E888" s="1113" t="s">
        <v>2689</v>
      </c>
      <c r="F888" s="1106"/>
      <c r="G888" s="1107"/>
      <c r="H888" s="1115"/>
    </row>
    <row r="889" spans="1:8" s="1109" customFormat="1" ht="14.25" x14ac:dyDescent="0.2">
      <c r="A889" s="1112" t="s">
        <v>3309</v>
      </c>
      <c r="B889" s="1104"/>
      <c r="C889" s="1104"/>
      <c r="D889" s="1112" t="s">
        <v>3310</v>
      </c>
      <c r="E889" s="1112" t="s">
        <v>12</v>
      </c>
      <c r="F889" s="1106"/>
      <c r="G889" s="1107"/>
      <c r="H889" s="1108"/>
    </row>
    <row r="890" spans="1:8" s="1116" customFormat="1" ht="15" x14ac:dyDescent="0.25">
      <c r="A890" s="1114"/>
      <c r="B890" s="1113" t="s">
        <v>3311</v>
      </c>
      <c r="C890" s="1114"/>
      <c r="D890" s="1113" t="s">
        <v>3310</v>
      </c>
      <c r="E890" s="1113" t="s">
        <v>12</v>
      </c>
      <c r="F890" s="1106"/>
      <c r="G890" s="1107"/>
      <c r="H890" s="1115"/>
    </row>
    <row r="891" spans="1:8" s="1116" customFormat="1" ht="15" x14ac:dyDescent="0.25">
      <c r="A891" s="1114"/>
      <c r="B891" s="1114"/>
      <c r="C891" s="1113" t="s">
        <v>2684</v>
      </c>
      <c r="D891" s="1113" t="s">
        <v>3312</v>
      </c>
      <c r="E891" s="1113" t="s">
        <v>12</v>
      </c>
      <c r="F891" s="1106"/>
      <c r="G891" s="1107"/>
      <c r="H891" s="1115"/>
    </row>
    <row r="892" spans="1:8" s="1116" customFormat="1" ht="15" x14ac:dyDescent="0.25">
      <c r="A892" s="1114"/>
      <c r="B892" s="1114"/>
      <c r="C892" s="1114"/>
      <c r="D892" s="1114"/>
      <c r="E892" s="1114"/>
      <c r="F892" s="1106"/>
      <c r="G892" s="1107"/>
      <c r="H892" s="1115"/>
    </row>
    <row r="893" spans="1:8" s="1116" customFormat="1" ht="15.75" thickBot="1" x14ac:dyDescent="0.3">
      <c r="A893" s="1113" t="s">
        <v>2686</v>
      </c>
      <c r="B893" s="1113" t="s">
        <v>2687</v>
      </c>
      <c r="C893" s="1113" t="s">
        <v>2686</v>
      </c>
      <c r="D893" s="1113" t="s">
        <v>2688</v>
      </c>
      <c r="E893" s="1113" t="s">
        <v>2689</v>
      </c>
      <c r="F893" s="1106"/>
      <c r="G893" s="1107"/>
      <c r="H893" s="1115"/>
    </row>
    <row r="894" spans="1:8" s="1116" customFormat="1" ht="16.5" thickBot="1" x14ac:dyDescent="0.3">
      <c r="A894" s="1117" t="s">
        <v>3313</v>
      </c>
      <c r="B894" s="1118"/>
      <c r="C894" s="1118" t="s">
        <v>3314</v>
      </c>
      <c r="D894" s="1125"/>
      <c r="E894" s="1126"/>
      <c r="F894" s="1120"/>
      <c r="G894" s="1121"/>
      <c r="H894" s="1115"/>
    </row>
    <row r="895" spans="1:8" s="1116" customFormat="1" ht="15" x14ac:dyDescent="0.25">
      <c r="A895" s="1113"/>
      <c r="B895" s="1113"/>
      <c r="C895" s="1113"/>
      <c r="D895" s="1113"/>
      <c r="E895" s="1113"/>
      <c r="F895" s="1106"/>
      <c r="G895" s="1107"/>
      <c r="H895" s="1115"/>
    </row>
    <row r="896" spans="1:8" s="1104" customFormat="1" ht="14.25" x14ac:dyDescent="0.2">
      <c r="A896" s="1112" t="s">
        <v>3315</v>
      </c>
      <c r="D896" s="1112" t="s">
        <v>3316</v>
      </c>
      <c r="E896" s="1112" t="s">
        <v>12</v>
      </c>
      <c r="F896" s="1106"/>
      <c r="G896" s="1107"/>
      <c r="H896" s="1124"/>
    </row>
    <row r="897" spans="1:8" s="1114" customFormat="1" ht="15" x14ac:dyDescent="0.25">
      <c r="B897" s="1113" t="s">
        <v>3317</v>
      </c>
      <c r="D897" s="1113" t="s">
        <v>3318</v>
      </c>
      <c r="E897" s="1113" t="s">
        <v>12</v>
      </c>
      <c r="F897" s="1106"/>
      <c r="G897" s="1107"/>
      <c r="H897" s="1099"/>
    </row>
    <row r="898" spans="1:8" s="1114" customFormat="1" ht="15" x14ac:dyDescent="0.25">
      <c r="C898" s="1113" t="s">
        <v>2907</v>
      </c>
      <c r="D898" s="1113" t="s">
        <v>3319</v>
      </c>
      <c r="E898" s="1113" t="s">
        <v>12</v>
      </c>
      <c r="F898" s="1106"/>
      <c r="G898" s="1107"/>
      <c r="H898" s="1099"/>
    </row>
    <row r="899" spans="1:8" s="1114" customFormat="1" ht="15" x14ac:dyDescent="0.25">
      <c r="B899" s="1113" t="s">
        <v>3320</v>
      </c>
      <c r="D899" s="1113" t="s">
        <v>3321</v>
      </c>
      <c r="E899" s="1113" t="s">
        <v>12</v>
      </c>
      <c r="F899" s="1106"/>
      <c r="G899" s="1107"/>
      <c r="H899" s="1099"/>
    </row>
    <row r="900" spans="1:8" s="1114" customFormat="1" ht="15" x14ac:dyDescent="0.25">
      <c r="C900" s="1113" t="s">
        <v>2721</v>
      </c>
      <c r="D900" s="1113" t="s">
        <v>3322</v>
      </c>
      <c r="E900" s="1113" t="s">
        <v>12</v>
      </c>
      <c r="F900" s="1106"/>
      <c r="G900" s="1107"/>
      <c r="H900" s="1099"/>
    </row>
    <row r="901" spans="1:8" s="1114" customFormat="1" ht="15" x14ac:dyDescent="0.25">
      <c r="C901" s="1113"/>
      <c r="D901" s="1113"/>
      <c r="E901" s="1113"/>
      <c r="F901" s="1106"/>
      <c r="G901" s="1107"/>
      <c r="H901" s="1099"/>
    </row>
    <row r="902" spans="1:8" s="1116" customFormat="1" ht="15" x14ac:dyDescent="0.25">
      <c r="A902" s="1113" t="s">
        <v>2686</v>
      </c>
      <c r="B902" s="1113" t="s">
        <v>2687</v>
      </c>
      <c r="C902" s="1113" t="s">
        <v>2686</v>
      </c>
      <c r="D902" s="1113" t="s">
        <v>2688</v>
      </c>
      <c r="E902" s="1113" t="s">
        <v>2689</v>
      </c>
      <c r="F902" s="1106"/>
      <c r="G902" s="1107"/>
      <c r="H902" s="1115"/>
    </row>
    <row r="903" spans="1:8" s="1109" customFormat="1" ht="14.25" x14ac:dyDescent="0.2">
      <c r="A903" s="1112" t="s">
        <v>3323</v>
      </c>
      <c r="B903" s="1104"/>
      <c r="C903" s="1104"/>
      <c r="D903" s="1112" t="s">
        <v>3324</v>
      </c>
      <c r="E903" s="1112" t="s">
        <v>12</v>
      </c>
      <c r="F903" s="1106"/>
      <c r="G903" s="1107"/>
      <c r="H903" s="1108"/>
    </row>
    <row r="904" spans="1:8" s="1116" customFormat="1" ht="15" x14ac:dyDescent="0.25">
      <c r="A904" s="1114"/>
      <c r="B904" s="1113" t="s">
        <v>3325</v>
      </c>
      <c r="C904" s="1114"/>
      <c r="D904" s="1113" t="s">
        <v>3326</v>
      </c>
      <c r="E904" s="1113" t="s">
        <v>12</v>
      </c>
      <c r="F904" s="1106"/>
      <c r="G904" s="1107"/>
      <c r="H904" s="1115"/>
    </row>
    <row r="905" spans="1:8" s="1116" customFormat="1" ht="15" x14ac:dyDescent="0.25">
      <c r="A905" s="1114"/>
      <c r="B905" s="1114"/>
      <c r="C905" s="1113" t="s">
        <v>2721</v>
      </c>
      <c r="D905" s="1113" t="s">
        <v>3327</v>
      </c>
      <c r="E905" s="1113" t="s">
        <v>12</v>
      </c>
      <c r="F905" s="1106"/>
      <c r="G905" s="1107"/>
      <c r="H905" s="1115"/>
    </row>
    <row r="906" spans="1:8" s="1116" customFormat="1" ht="15" x14ac:dyDescent="0.25">
      <c r="A906" s="1114"/>
      <c r="B906" s="1114"/>
      <c r="C906" s="1113" t="s">
        <v>2712</v>
      </c>
      <c r="D906" s="1113" t="s">
        <v>3328</v>
      </c>
      <c r="E906" s="1113" t="s">
        <v>12</v>
      </c>
      <c r="F906" s="1106"/>
      <c r="G906" s="1107"/>
      <c r="H906" s="1115"/>
    </row>
    <row r="907" spans="1:8" s="1116" customFormat="1" ht="15" x14ac:dyDescent="0.25">
      <c r="A907" s="1114"/>
      <c r="B907" s="1114"/>
      <c r="C907" s="1113" t="s">
        <v>3176</v>
      </c>
      <c r="D907" s="1113" t="s">
        <v>3329</v>
      </c>
      <c r="E907" s="1113" t="s">
        <v>12</v>
      </c>
      <c r="F907" s="1106"/>
      <c r="G907" s="1107"/>
      <c r="H907" s="1115"/>
    </row>
    <row r="908" spans="1:8" s="1116" customFormat="1" ht="15" x14ac:dyDescent="0.25">
      <c r="A908" s="1114"/>
      <c r="B908" s="1114"/>
      <c r="C908" s="1113" t="s">
        <v>3234</v>
      </c>
      <c r="D908" s="1114" t="s">
        <v>3330</v>
      </c>
      <c r="E908" s="1113" t="s">
        <v>12</v>
      </c>
      <c r="F908" s="1106"/>
      <c r="G908" s="1107"/>
      <c r="H908" s="1115"/>
    </row>
    <row r="909" spans="1:8" s="1114" customFormat="1" ht="15" x14ac:dyDescent="0.25">
      <c r="C909" s="1113" t="s">
        <v>3178</v>
      </c>
      <c r="D909" s="1114" t="s">
        <v>3331</v>
      </c>
      <c r="E909" s="1113" t="s">
        <v>12</v>
      </c>
      <c r="F909" s="1106"/>
      <c r="G909" s="1107"/>
      <c r="H909" s="1099"/>
    </row>
    <row r="910" spans="1:8" ht="15" x14ac:dyDescent="0.25">
      <c r="B910" s="1113" t="s">
        <v>3332</v>
      </c>
      <c r="C910" s="1114"/>
      <c r="D910" s="1113" t="s">
        <v>3156</v>
      </c>
      <c r="E910" s="1113" t="s">
        <v>12</v>
      </c>
    </row>
    <row r="911" spans="1:8" ht="15" x14ac:dyDescent="0.25">
      <c r="C911" s="1113" t="s">
        <v>3178</v>
      </c>
      <c r="D911" s="1113" t="s">
        <v>3333</v>
      </c>
      <c r="E911" s="1113" t="s">
        <v>12</v>
      </c>
    </row>
    <row r="913" spans="1:8" s="1116" customFormat="1" ht="15" x14ac:dyDescent="0.25">
      <c r="A913" s="1113" t="s">
        <v>2670</v>
      </c>
      <c r="B913" s="1113"/>
      <c r="C913" s="1113"/>
      <c r="D913" s="1098" t="s">
        <v>2642</v>
      </c>
      <c r="E913" s="1114">
        <v>17</v>
      </c>
      <c r="F913" s="1106"/>
      <c r="G913" s="1107"/>
      <c r="H913" s="1115"/>
    </row>
    <row r="914" spans="1:8" s="1116" customFormat="1" ht="15" x14ac:dyDescent="0.25">
      <c r="A914" s="1113" t="s">
        <v>2671</v>
      </c>
      <c r="B914" s="1113"/>
      <c r="C914" s="1113"/>
      <c r="D914" s="1112" t="s">
        <v>2652</v>
      </c>
      <c r="E914" s="1114"/>
      <c r="F914" s="1106"/>
      <c r="G914" s="1107"/>
      <c r="H914" s="1115"/>
    </row>
    <row r="915" spans="1:8" s="1116" customFormat="1" ht="15" x14ac:dyDescent="0.25">
      <c r="A915" s="1112" t="s">
        <v>2672</v>
      </c>
      <c r="B915" s="1112" t="s">
        <v>2673</v>
      </c>
      <c r="C915" s="1112" t="s">
        <v>2674</v>
      </c>
      <c r="D915" s="1114"/>
      <c r="E915" s="1114"/>
      <c r="F915" s="1106"/>
      <c r="G915" s="1107"/>
      <c r="H915" s="1115"/>
    </row>
    <row r="916" spans="1:8" s="1116" customFormat="1" ht="15" x14ac:dyDescent="0.25">
      <c r="A916" s="1113" t="s">
        <v>2675</v>
      </c>
      <c r="B916" s="1113" t="s">
        <v>2676</v>
      </c>
      <c r="C916" s="1113" t="s">
        <v>2675</v>
      </c>
      <c r="D916" s="1113" t="s">
        <v>2649</v>
      </c>
      <c r="E916" s="1113" t="s">
        <v>2677</v>
      </c>
      <c r="F916" s="1106"/>
      <c r="G916" s="1107"/>
      <c r="H916" s="1115"/>
    </row>
    <row r="917" spans="1:8" s="1116" customFormat="1" ht="15" x14ac:dyDescent="0.25">
      <c r="A917" s="1114"/>
      <c r="B917" s="1113" t="s">
        <v>3334</v>
      </c>
      <c r="C917" s="1114"/>
      <c r="D917" s="1113" t="s">
        <v>3168</v>
      </c>
      <c r="E917" s="1113" t="s">
        <v>12</v>
      </c>
      <c r="F917" s="1106"/>
      <c r="G917" s="1107"/>
      <c r="H917" s="1115"/>
    </row>
    <row r="918" spans="1:8" s="1116" customFormat="1" ht="15" x14ac:dyDescent="0.25">
      <c r="A918" s="1114"/>
      <c r="B918" s="1113"/>
      <c r="C918" s="1113" t="s">
        <v>2721</v>
      </c>
      <c r="D918" s="1113" t="s">
        <v>3335</v>
      </c>
      <c r="E918" s="1113" t="s">
        <v>12</v>
      </c>
      <c r="F918" s="1106"/>
      <c r="G918" s="1107"/>
      <c r="H918" s="1115"/>
    </row>
    <row r="919" spans="1:8" s="1116" customFormat="1" ht="15" x14ac:dyDescent="0.25">
      <c r="A919" s="1114"/>
      <c r="B919" s="1113"/>
      <c r="C919" s="1113" t="s">
        <v>2712</v>
      </c>
      <c r="D919" s="1113" t="s">
        <v>3336</v>
      </c>
      <c r="E919" s="1113" t="s">
        <v>12</v>
      </c>
      <c r="F919" s="1106"/>
      <c r="G919" s="1107"/>
      <c r="H919" s="1115"/>
    </row>
    <row r="920" spans="1:8" s="1116" customFormat="1" ht="15" x14ac:dyDescent="0.25">
      <c r="A920" s="1113"/>
      <c r="B920" s="1113"/>
      <c r="C920" s="1113"/>
      <c r="D920" s="1113"/>
      <c r="E920" s="1113"/>
      <c r="F920" s="1106"/>
      <c r="G920" s="1107"/>
      <c r="H920" s="1115"/>
    </row>
    <row r="921" spans="1:8" s="1116" customFormat="1" ht="15" x14ac:dyDescent="0.25">
      <c r="A921" s="1113" t="s">
        <v>2686</v>
      </c>
      <c r="B921" s="1113" t="s">
        <v>2687</v>
      </c>
      <c r="C921" s="1113" t="s">
        <v>2686</v>
      </c>
      <c r="D921" s="1113" t="s">
        <v>2688</v>
      </c>
      <c r="E921" s="1113" t="s">
        <v>2689</v>
      </c>
      <c r="F921" s="1106"/>
      <c r="G921" s="1107"/>
      <c r="H921" s="1115"/>
    </row>
    <row r="922" spans="1:8" s="1109" customFormat="1" ht="14.25" x14ac:dyDescent="0.2">
      <c r="A922" s="1112" t="s">
        <v>3337</v>
      </c>
      <c r="B922" s="1104"/>
      <c r="C922" s="1104"/>
      <c r="D922" s="1112" t="s">
        <v>3338</v>
      </c>
      <c r="E922" s="1112" t="s">
        <v>12</v>
      </c>
      <c r="F922" s="1106"/>
      <c r="G922" s="1107"/>
      <c r="H922" s="1108"/>
    </row>
    <row r="923" spans="1:8" s="1116" customFormat="1" ht="15" x14ac:dyDescent="0.25">
      <c r="A923" s="1114"/>
      <c r="B923" s="1113" t="s">
        <v>3339</v>
      </c>
      <c r="C923" s="1114"/>
      <c r="D923" s="1113" t="s">
        <v>3340</v>
      </c>
      <c r="E923" s="1113" t="s">
        <v>12</v>
      </c>
      <c r="F923" s="1106"/>
      <c r="G923" s="1107"/>
      <c r="H923" s="1115"/>
    </row>
    <row r="924" spans="1:8" s="1116" customFormat="1" ht="15" x14ac:dyDescent="0.25">
      <c r="A924" s="1114"/>
      <c r="B924" s="1114"/>
      <c r="C924" s="1113" t="s">
        <v>2907</v>
      </c>
      <c r="D924" s="1113" t="s">
        <v>3341</v>
      </c>
      <c r="E924" s="1113" t="s">
        <v>12</v>
      </c>
      <c r="F924" s="1106"/>
      <c r="G924" s="1107"/>
      <c r="H924" s="1115"/>
    </row>
    <row r="925" spans="1:8" s="1116" customFormat="1" ht="15" x14ac:dyDescent="0.25">
      <c r="A925" s="1114"/>
      <c r="B925" s="1113" t="s">
        <v>3342</v>
      </c>
      <c r="C925" s="1114"/>
      <c r="D925" s="1113" t="s">
        <v>3343</v>
      </c>
      <c r="E925" s="1113" t="s">
        <v>12</v>
      </c>
      <c r="F925" s="1106"/>
      <c r="G925" s="1107"/>
      <c r="H925" s="1115"/>
    </row>
    <row r="926" spans="1:8" s="1116" customFormat="1" ht="15" x14ac:dyDescent="0.25">
      <c r="A926" s="1114"/>
      <c r="B926" s="1114"/>
      <c r="C926" s="1113" t="s">
        <v>2721</v>
      </c>
      <c r="D926" s="1113" t="s">
        <v>3344</v>
      </c>
      <c r="E926" s="1113" t="s">
        <v>12</v>
      </c>
      <c r="F926" s="1106"/>
      <c r="G926" s="1107"/>
      <c r="H926" s="1115"/>
    </row>
    <row r="928" spans="1:8" s="1116" customFormat="1" ht="15" x14ac:dyDescent="0.25">
      <c r="A928" s="1113" t="s">
        <v>2686</v>
      </c>
      <c r="B928" s="1113" t="s">
        <v>2687</v>
      </c>
      <c r="C928" s="1113" t="s">
        <v>2686</v>
      </c>
      <c r="D928" s="1113" t="s">
        <v>2688</v>
      </c>
      <c r="E928" s="1113" t="s">
        <v>2689</v>
      </c>
      <c r="F928" s="1106"/>
      <c r="G928" s="1107"/>
      <c r="H928" s="1115"/>
    </row>
    <row r="929" spans="1:8" s="1109" customFormat="1" ht="14.25" x14ac:dyDescent="0.2">
      <c r="A929" s="1112" t="s">
        <v>3345</v>
      </c>
      <c r="B929" s="1104"/>
      <c r="C929" s="1104"/>
      <c r="D929" s="1112" t="s">
        <v>3346</v>
      </c>
      <c r="E929" s="1112" t="s">
        <v>12</v>
      </c>
      <c r="F929" s="1106"/>
      <c r="G929" s="1107"/>
      <c r="H929" s="1108"/>
    </row>
    <row r="930" spans="1:8" s="1116" customFormat="1" ht="15" x14ac:dyDescent="0.25">
      <c r="A930" s="1114"/>
      <c r="B930" s="1113" t="s">
        <v>3347</v>
      </c>
      <c r="C930" s="1114"/>
      <c r="D930" s="1113" t="s">
        <v>3346</v>
      </c>
      <c r="E930" s="1113" t="s">
        <v>12</v>
      </c>
      <c r="F930" s="1106"/>
      <c r="G930" s="1107"/>
      <c r="H930" s="1115"/>
    </row>
    <row r="931" spans="1:8" s="1116" customFormat="1" ht="15" x14ac:dyDescent="0.25">
      <c r="A931" s="1114"/>
      <c r="B931" s="1114"/>
      <c r="C931" s="1113" t="s">
        <v>2684</v>
      </c>
      <c r="D931" s="1113" t="s">
        <v>3348</v>
      </c>
      <c r="E931" s="1113" t="s">
        <v>12</v>
      </c>
      <c r="F931" s="1106"/>
      <c r="G931" s="1107"/>
      <c r="H931" s="1115"/>
    </row>
    <row r="932" spans="1:8" s="1116" customFormat="1" ht="15" x14ac:dyDescent="0.25">
      <c r="A932" s="1114"/>
      <c r="B932" s="1114"/>
      <c r="C932" s="1114"/>
      <c r="D932" s="1114"/>
      <c r="E932" s="1114"/>
      <c r="F932" s="1106"/>
      <c r="G932" s="1107"/>
      <c r="H932" s="1115"/>
    </row>
    <row r="933" spans="1:8" s="1116" customFormat="1" ht="15.75" thickBot="1" x14ac:dyDescent="0.3">
      <c r="A933" s="1113" t="s">
        <v>2686</v>
      </c>
      <c r="B933" s="1113" t="s">
        <v>2687</v>
      </c>
      <c r="C933" s="1113" t="s">
        <v>2686</v>
      </c>
      <c r="D933" s="1113" t="s">
        <v>2688</v>
      </c>
      <c r="E933" s="1113" t="s">
        <v>2689</v>
      </c>
      <c r="F933" s="1106"/>
      <c r="G933" s="1107"/>
      <c r="H933" s="1115"/>
    </row>
    <row r="934" spans="1:8" s="1116" customFormat="1" ht="16.5" thickBot="1" x14ac:dyDescent="0.3">
      <c r="A934" s="1117" t="s">
        <v>3349</v>
      </c>
      <c r="B934" s="1118"/>
      <c r="C934" s="1118" t="s">
        <v>3350</v>
      </c>
      <c r="D934" s="1125"/>
      <c r="E934" s="1126"/>
      <c r="F934" s="1120"/>
      <c r="G934" s="1121"/>
      <c r="H934" s="1115"/>
    </row>
    <row r="935" spans="1:8" s="1116" customFormat="1" ht="15" x14ac:dyDescent="0.25">
      <c r="A935" s="1113"/>
      <c r="B935" s="1113"/>
      <c r="C935" s="1113"/>
      <c r="D935" s="1113"/>
      <c r="E935" s="1113"/>
      <c r="F935" s="1106"/>
      <c r="G935" s="1107"/>
      <c r="H935" s="1115"/>
    </row>
    <row r="936" spans="1:8" s="1116" customFormat="1" ht="15" x14ac:dyDescent="0.25">
      <c r="A936" s="1112" t="s">
        <v>3351</v>
      </c>
      <c r="B936" s="1112"/>
      <c r="C936" s="1112"/>
      <c r="D936" s="1112" t="s">
        <v>3352</v>
      </c>
      <c r="E936" s="1112" t="s">
        <v>3066</v>
      </c>
      <c r="F936" s="1106"/>
      <c r="G936" s="1107"/>
      <c r="H936" s="1115"/>
    </row>
    <row r="937" spans="1:8" s="1116" customFormat="1" ht="15" x14ac:dyDescent="0.25">
      <c r="A937" s="1113"/>
      <c r="B937" s="1113" t="s">
        <v>3353</v>
      </c>
      <c r="C937" s="1113"/>
      <c r="D937" s="1113" t="s">
        <v>3352</v>
      </c>
      <c r="E937" s="1113" t="s">
        <v>3066</v>
      </c>
      <c r="F937" s="1106"/>
      <c r="G937" s="1107"/>
      <c r="H937" s="1115"/>
    </row>
    <row r="938" spans="1:8" s="1116" customFormat="1" ht="15" x14ac:dyDescent="0.25">
      <c r="A938" s="1113"/>
      <c r="B938" s="1113"/>
      <c r="C938" s="1113" t="s">
        <v>2684</v>
      </c>
      <c r="D938" s="1113" t="s">
        <v>3354</v>
      </c>
      <c r="E938" s="1113" t="s">
        <v>3066</v>
      </c>
      <c r="F938" s="1106"/>
      <c r="G938" s="1107"/>
      <c r="H938" s="1115"/>
    </row>
    <row r="939" spans="1:8" s="1116" customFormat="1" ht="15" x14ac:dyDescent="0.25">
      <c r="A939" s="1113"/>
      <c r="B939" s="1113"/>
      <c r="C939" s="1113" t="s">
        <v>2721</v>
      </c>
      <c r="D939" s="1113" t="s">
        <v>3355</v>
      </c>
      <c r="E939" s="1113" t="s">
        <v>3066</v>
      </c>
      <c r="F939" s="1106"/>
      <c r="G939" s="1107"/>
      <c r="H939" s="1115"/>
    </row>
    <row r="940" spans="1:8" s="1116" customFormat="1" ht="15" x14ac:dyDescent="0.25">
      <c r="A940" s="1113"/>
      <c r="B940" s="1113"/>
      <c r="C940" s="1113" t="s">
        <v>2712</v>
      </c>
      <c r="D940" s="1113" t="s">
        <v>3356</v>
      </c>
      <c r="E940" s="1113" t="s">
        <v>3066</v>
      </c>
      <c r="F940" s="1106"/>
      <c r="G940" s="1107"/>
      <c r="H940" s="1115"/>
    </row>
    <row r="941" spans="1:8" s="1116" customFormat="1" ht="15" x14ac:dyDescent="0.25">
      <c r="A941" s="1113"/>
      <c r="B941" s="1113"/>
      <c r="C941" s="1113"/>
      <c r="D941" s="1113"/>
      <c r="E941" s="1113"/>
      <c r="F941" s="1106"/>
      <c r="G941" s="1107"/>
      <c r="H941" s="1115"/>
    </row>
    <row r="942" spans="1:8" s="1116" customFormat="1" ht="15" x14ac:dyDescent="0.25">
      <c r="A942" s="1113" t="s">
        <v>2686</v>
      </c>
      <c r="B942" s="1113" t="s">
        <v>2687</v>
      </c>
      <c r="C942" s="1113" t="s">
        <v>2686</v>
      </c>
      <c r="D942" s="1113" t="s">
        <v>2688</v>
      </c>
      <c r="E942" s="1113" t="s">
        <v>2689</v>
      </c>
      <c r="F942" s="1106"/>
      <c r="G942" s="1107"/>
      <c r="H942" s="1115"/>
    </row>
    <row r="943" spans="1:8" s="1114" customFormat="1" ht="15" x14ac:dyDescent="0.25">
      <c r="A943" s="1112" t="s">
        <v>3357</v>
      </c>
      <c r="B943" s="1112"/>
      <c r="C943" s="1112"/>
      <c r="D943" s="1112" t="s">
        <v>3358</v>
      </c>
      <c r="E943" s="1112" t="s">
        <v>3066</v>
      </c>
      <c r="F943" s="1106"/>
      <c r="G943" s="1107"/>
      <c r="H943" s="1099"/>
    </row>
    <row r="944" spans="1:8" s="1114" customFormat="1" ht="15" x14ac:dyDescent="0.25">
      <c r="A944" s="1113"/>
      <c r="B944" s="1113" t="s">
        <v>3359</v>
      </c>
      <c r="C944" s="1113"/>
      <c r="D944" s="1113" t="s">
        <v>3358</v>
      </c>
      <c r="E944" s="1113" t="s">
        <v>3066</v>
      </c>
      <c r="F944" s="1106"/>
      <c r="G944" s="1107"/>
      <c r="H944" s="1099"/>
    </row>
    <row r="945" spans="1:8" s="1114" customFormat="1" ht="15" x14ac:dyDescent="0.25">
      <c r="A945" s="1113"/>
      <c r="B945" s="1113"/>
      <c r="C945" s="1113" t="s">
        <v>2684</v>
      </c>
      <c r="D945" s="1113" t="s">
        <v>3360</v>
      </c>
      <c r="E945" s="1113" t="s">
        <v>3066</v>
      </c>
      <c r="F945" s="1106"/>
      <c r="G945" s="1107"/>
      <c r="H945" s="1099"/>
    </row>
    <row r="946" spans="1:8" s="1114" customFormat="1" ht="15" x14ac:dyDescent="0.25">
      <c r="A946" s="1113"/>
      <c r="B946" s="1113"/>
      <c r="C946" s="1113"/>
      <c r="D946" s="1113"/>
      <c r="E946" s="1113"/>
      <c r="F946" s="1106"/>
      <c r="G946" s="1107"/>
      <c r="H946" s="1099"/>
    </row>
    <row r="947" spans="1:8" s="1114" customFormat="1" ht="15" x14ac:dyDescent="0.25">
      <c r="A947" s="1113" t="s">
        <v>2686</v>
      </c>
      <c r="B947" s="1113" t="s">
        <v>2687</v>
      </c>
      <c r="C947" s="1113" t="s">
        <v>2686</v>
      </c>
      <c r="D947" s="1113" t="s">
        <v>2688</v>
      </c>
      <c r="E947" s="1113" t="s">
        <v>2689</v>
      </c>
      <c r="F947" s="1106"/>
      <c r="G947" s="1107"/>
      <c r="H947" s="1099"/>
    </row>
    <row r="948" spans="1:8" s="1114" customFormat="1" ht="15" x14ac:dyDescent="0.25">
      <c r="A948" s="1112" t="s">
        <v>3361</v>
      </c>
      <c r="B948" s="1112"/>
      <c r="C948" s="1112"/>
      <c r="D948" s="1112" t="s">
        <v>3362</v>
      </c>
      <c r="E948" s="1112" t="s">
        <v>3066</v>
      </c>
      <c r="F948" s="1106"/>
      <c r="G948" s="1107"/>
      <c r="H948" s="1099"/>
    </row>
    <row r="949" spans="1:8" s="1114" customFormat="1" ht="15" x14ac:dyDescent="0.25">
      <c r="A949" s="1113"/>
      <c r="B949" s="1113" t="s">
        <v>3363</v>
      </c>
      <c r="C949" s="1113"/>
      <c r="D949" s="1113" t="s">
        <v>3362</v>
      </c>
      <c r="E949" s="1113" t="s">
        <v>3066</v>
      </c>
      <c r="F949" s="1106"/>
      <c r="G949" s="1107"/>
      <c r="H949" s="1099"/>
    </row>
    <row r="950" spans="1:8" s="1114" customFormat="1" ht="15" x14ac:dyDescent="0.25">
      <c r="A950" s="1113"/>
      <c r="B950" s="1113"/>
      <c r="C950" s="1113" t="s">
        <v>2684</v>
      </c>
      <c r="D950" s="1113" t="s">
        <v>3364</v>
      </c>
      <c r="E950" s="1113" t="s">
        <v>3066</v>
      </c>
      <c r="F950" s="1106"/>
      <c r="G950" s="1107"/>
      <c r="H950" s="1099"/>
    </row>
    <row r="951" spans="1:8" s="1114" customFormat="1" ht="15" x14ac:dyDescent="0.25">
      <c r="A951" s="1113"/>
      <c r="B951" s="1113"/>
      <c r="C951" s="1113"/>
      <c r="D951" s="1113"/>
      <c r="E951" s="1113"/>
      <c r="F951" s="1106"/>
      <c r="G951" s="1107"/>
      <c r="H951" s="1099"/>
    </row>
    <row r="952" spans="1:8" s="1114" customFormat="1" ht="15.75" thickBot="1" x14ac:dyDescent="0.3">
      <c r="A952" s="1113" t="s">
        <v>2686</v>
      </c>
      <c r="B952" s="1113" t="s">
        <v>2687</v>
      </c>
      <c r="C952" s="1113" t="s">
        <v>2686</v>
      </c>
      <c r="D952" s="1113" t="s">
        <v>2688</v>
      </c>
      <c r="E952" s="1113" t="s">
        <v>2689</v>
      </c>
      <c r="F952" s="1106"/>
      <c r="G952" s="1107"/>
      <c r="H952" s="1099"/>
    </row>
    <row r="953" spans="1:8" s="1116" customFormat="1" ht="16.5" thickBot="1" x14ac:dyDescent="0.3">
      <c r="A953" s="1117" t="s">
        <v>3365</v>
      </c>
      <c r="B953" s="1118"/>
      <c r="C953" s="1118" t="s">
        <v>3366</v>
      </c>
      <c r="D953" s="1125"/>
      <c r="E953" s="1126"/>
      <c r="F953" s="1120"/>
      <c r="G953" s="1121"/>
      <c r="H953" s="1115"/>
    </row>
    <row r="954" spans="1:8" s="1114" customFormat="1" ht="15" x14ac:dyDescent="0.25">
      <c r="A954" s="1113"/>
      <c r="B954" s="1113"/>
      <c r="C954" s="1113"/>
      <c r="D954" s="1113"/>
      <c r="E954" s="1113"/>
      <c r="F954" s="1106"/>
      <c r="G954" s="1107"/>
      <c r="H954" s="1099"/>
    </row>
    <row r="955" spans="1:8" s="1109" customFormat="1" ht="14.25" x14ac:dyDescent="0.2">
      <c r="A955" s="1112" t="s">
        <v>3367</v>
      </c>
      <c r="B955" s="1104"/>
      <c r="C955" s="1104"/>
      <c r="D955" s="1112" t="s">
        <v>3368</v>
      </c>
      <c r="E955" s="1112" t="s">
        <v>3066</v>
      </c>
      <c r="F955" s="1106"/>
      <c r="G955" s="1107"/>
      <c r="H955" s="1108"/>
    </row>
    <row r="956" spans="1:8" s="1116" customFormat="1" ht="15" x14ac:dyDescent="0.25">
      <c r="A956" s="1114"/>
      <c r="B956" s="1113" t="s">
        <v>3369</v>
      </c>
      <c r="C956" s="1114"/>
      <c r="D956" s="1113" t="s">
        <v>3370</v>
      </c>
      <c r="E956" s="1113" t="s">
        <v>3066</v>
      </c>
      <c r="F956" s="1106"/>
      <c r="G956" s="1107"/>
      <c r="H956" s="1115"/>
    </row>
    <row r="957" spans="1:8" s="1116" customFormat="1" ht="15" x14ac:dyDescent="0.25">
      <c r="A957" s="1114"/>
      <c r="B957" s="1114"/>
      <c r="C957" s="1113" t="s">
        <v>2684</v>
      </c>
      <c r="D957" s="1113" t="s">
        <v>3371</v>
      </c>
      <c r="E957" s="1113" t="s">
        <v>3066</v>
      </c>
      <c r="F957" s="1106"/>
      <c r="G957" s="1107"/>
      <c r="H957" s="1115"/>
    </row>
    <row r="958" spans="1:8" s="1116" customFormat="1" ht="15" x14ac:dyDescent="0.25">
      <c r="A958" s="1114"/>
      <c r="B958" s="1114"/>
      <c r="C958" s="1113"/>
      <c r="D958" s="1113"/>
      <c r="E958" s="1113"/>
      <c r="F958" s="1106"/>
      <c r="G958" s="1107"/>
      <c r="H958" s="1115"/>
    </row>
    <row r="959" spans="1:8" s="1116" customFormat="1" ht="15" x14ac:dyDescent="0.25">
      <c r="A959" s="1113" t="s">
        <v>2686</v>
      </c>
      <c r="B959" s="1113" t="s">
        <v>2687</v>
      </c>
      <c r="C959" s="1113" t="s">
        <v>2686</v>
      </c>
      <c r="D959" s="1113" t="s">
        <v>2688</v>
      </c>
      <c r="E959" s="1113" t="s">
        <v>2689</v>
      </c>
      <c r="F959" s="1106"/>
      <c r="G959" s="1107"/>
      <c r="H959" s="1115"/>
    </row>
    <row r="960" spans="1:8" s="1109" customFormat="1" ht="14.25" x14ac:dyDescent="0.2">
      <c r="A960" s="1112" t="s">
        <v>3372</v>
      </c>
      <c r="B960" s="1104"/>
      <c r="C960" s="1104"/>
      <c r="D960" s="1112" t="s">
        <v>3373</v>
      </c>
      <c r="E960" s="1112" t="s">
        <v>3066</v>
      </c>
      <c r="F960" s="1106"/>
      <c r="G960" s="1107"/>
      <c r="H960" s="1108"/>
    </row>
    <row r="961" spans="1:8" s="1116" customFormat="1" ht="15" x14ac:dyDescent="0.25">
      <c r="A961" s="1114"/>
      <c r="B961" s="1113" t="s">
        <v>3374</v>
      </c>
      <c r="C961" s="1114"/>
      <c r="D961" s="1113" t="s">
        <v>3373</v>
      </c>
      <c r="E961" s="1113" t="s">
        <v>3066</v>
      </c>
      <c r="F961" s="1106"/>
      <c r="G961" s="1107"/>
      <c r="H961" s="1115"/>
    </row>
    <row r="962" spans="1:8" s="1116" customFormat="1" ht="15" x14ac:dyDescent="0.25">
      <c r="A962" s="1114"/>
      <c r="B962" s="1114"/>
      <c r="C962" s="1113" t="s">
        <v>2684</v>
      </c>
      <c r="D962" s="1113" t="s">
        <v>3375</v>
      </c>
      <c r="E962" s="1113" t="s">
        <v>3066</v>
      </c>
      <c r="F962" s="1106"/>
      <c r="G962" s="1107"/>
      <c r="H962" s="1115"/>
    </row>
    <row r="963" spans="1:8" s="1116" customFormat="1" ht="15" x14ac:dyDescent="0.25">
      <c r="A963" s="1113" t="s">
        <v>2686</v>
      </c>
      <c r="B963" s="1113" t="s">
        <v>2687</v>
      </c>
      <c r="C963" s="1113" t="s">
        <v>2686</v>
      </c>
      <c r="D963" s="1113" t="s">
        <v>2688</v>
      </c>
      <c r="E963" s="1113" t="s">
        <v>2689</v>
      </c>
      <c r="F963" s="1106"/>
      <c r="G963" s="1107"/>
      <c r="H963" s="1115"/>
    </row>
    <row r="964" spans="1:8" s="1109" customFormat="1" ht="14.25" x14ac:dyDescent="0.2">
      <c r="A964" s="1112" t="s">
        <v>3376</v>
      </c>
      <c r="B964" s="1104"/>
      <c r="C964" s="1104"/>
      <c r="D964" s="1112" t="s">
        <v>3377</v>
      </c>
      <c r="E964" s="1112" t="s">
        <v>3066</v>
      </c>
      <c r="F964" s="1106"/>
      <c r="G964" s="1107"/>
      <c r="H964" s="1108"/>
    </row>
    <row r="965" spans="1:8" s="1116" customFormat="1" ht="15" x14ac:dyDescent="0.25">
      <c r="A965" s="1114"/>
      <c r="B965" s="1113" t="s">
        <v>3378</v>
      </c>
      <c r="C965" s="1114"/>
      <c r="D965" s="1113" t="s">
        <v>3377</v>
      </c>
      <c r="E965" s="1113" t="s">
        <v>3066</v>
      </c>
      <c r="F965" s="1106"/>
      <c r="G965" s="1107"/>
      <c r="H965" s="1115"/>
    </row>
    <row r="966" spans="1:8" s="1116" customFormat="1" ht="15" x14ac:dyDescent="0.25">
      <c r="A966" s="1114"/>
      <c r="B966" s="1114"/>
      <c r="C966" s="1113" t="s">
        <v>2684</v>
      </c>
      <c r="D966" s="1113" t="s">
        <v>3379</v>
      </c>
      <c r="E966" s="1113" t="s">
        <v>3066</v>
      </c>
      <c r="F966" s="1106"/>
      <c r="G966" s="1107"/>
      <c r="H966" s="1115"/>
    </row>
    <row r="967" spans="1:8" s="1116" customFormat="1" ht="15" x14ac:dyDescent="0.25">
      <c r="A967" s="1114"/>
      <c r="B967" s="1114"/>
      <c r="C967" s="1114"/>
      <c r="D967" s="1114"/>
      <c r="E967" s="1114"/>
      <c r="F967" s="1106"/>
      <c r="G967" s="1107"/>
      <c r="H967" s="1115"/>
    </row>
    <row r="968" spans="1:8" s="1116" customFormat="1" ht="15" x14ac:dyDescent="0.25">
      <c r="A968" s="1113" t="s">
        <v>2686</v>
      </c>
      <c r="B968" s="1113" t="s">
        <v>2687</v>
      </c>
      <c r="C968" s="1113" t="s">
        <v>2686</v>
      </c>
      <c r="D968" s="1113" t="s">
        <v>2688</v>
      </c>
      <c r="E968" s="1113" t="s">
        <v>2689</v>
      </c>
      <c r="F968" s="1106"/>
      <c r="G968" s="1107"/>
      <c r="H968" s="1115"/>
    </row>
    <row r="969" spans="1:8" s="1109" customFormat="1" ht="14.25" x14ac:dyDescent="0.2">
      <c r="A969" s="1112"/>
      <c r="B969" s="1104"/>
      <c r="C969" s="1104"/>
      <c r="D969" s="1112"/>
      <c r="E969" s="1112"/>
      <c r="F969" s="1106"/>
      <c r="G969" s="1107"/>
      <c r="H969" s="1108"/>
    </row>
    <row r="970" spans="1:8" s="1116" customFormat="1" ht="15" x14ac:dyDescent="0.25">
      <c r="A970" s="1114"/>
      <c r="B970" s="1113"/>
      <c r="C970" s="1114"/>
      <c r="D970" s="1113"/>
      <c r="E970" s="1113"/>
      <c r="F970" s="1106"/>
      <c r="G970" s="1107"/>
      <c r="H970" s="1115"/>
    </row>
    <row r="971" spans="1:8" s="1116" customFormat="1" ht="15" x14ac:dyDescent="0.25">
      <c r="A971" s="1113" t="s">
        <v>2670</v>
      </c>
      <c r="B971" s="1113"/>
      <c r="C971" s="1113"/>
      <c r="D971" s="1098" t="s">
        <v>2642</v>
      </c>
      <c r="E971" s="1114">
        <v>18</v>
      </c>
      <c r="F971" s="1106"/>
      <c r="G971" s="1107"/>
      <c r="H971" s="1115"/>
    </row>
    <row r="972" spans="1:8" s="1116" customFormat="1" ht="15" x14ac:dyDescent="0.25">
      <c r="A972" s="1113" t="s">
        <v>2671</v>
      </c>
      <c r="B972" s="1113"/>
      <c r="C972" s="1113"/>
      <c r="D972" s="1112" t="s">
        <v>2652</v>
      </c>
      <c r="E972" s="1114"/>
      <c r="F972" s="1106"/>
      <c r="G972" s="1107"/>
      <c r="H972" s="1115"/>
    </row>
    <row r="973" spans="1:8" s="1116" customFormat="1" ht="15" x14ac:dyDescent="0.25">
      <c r="A973" s="1112" t="s">
        <v>2672</v>
      </c>
      <c r="B973" s="1112" t="s">
        <v>2673</v>
      </c>
      <c r="C973" s="1112" t="s">
        <v>2674</v>
      </c>
      <c r="D973" s="1114"/>
      <c r="E973" s="1114"/>
      <c r="F973" s="1106"/>
      <c r="G973" s="1107"/>
      <c r="H973" s="1115"/>
    </row>
    <row r="974" spans="1:8" s="1116" customFormat="1" ht="15" x14ac:dyDescent="0.25">
      <c r="A974" s="1113" t="s">
        <v>2675</v>
      </c>
      <c r="B974" s="1113" t="s">
        <v>2676</v>
      </c>
      <c r="C974" s="1113" t="s">
        <v>2675</v>
      </c>
      <c r="D974" s="1113" t="s">
        <v>2649</v>
      </c>
      <c r="E974" s="1113" t="s">
        <v>2677</v>
      </c>
      <c r="F974" s="1106"/>
      <c r="G974" s="1107"/>
      <c r="H974" s="1115"/>
    </row>
    <row r="975" spans="1:8" s="1116" customFormat="1" ht="15" x14ac:dyDescent="0.25">
      <c r="A975" s="1112" t="s">
        <v>3380</v>
      </c>
      <c r="B975" s="1104"/>
      <c r="C975" s="1104"/>
      <c r="D975" s="1112" t="s">
        <v>3381</v>
      </c>
      <c r="E975" s="1112" t="s">
        <v>3066</v>
      </c>
      <c r="F975" s="1106"/>
      <c r="G975" s="1107"/>
      <c r="H975" s="1115"/>
    </row>
    <row r="976" spans="1:8" s="1116" customFormat="1" ht="15" x14ac:dyDescent="0.25">
      <c r="A976" s="1114"/>
      <c r="B976" s="1113" t="s">
        <v>3382</v>
      </c>
      <c r="C976" s="1114"/>
      <c r="D976" s="1113" t="s">
        <v>3381</v>
      </c>
      <c r="E976" s="1113" t="s">
        <v>3066</v>
      </c>
      <c r="F976" s="1106"/>
      <c r="G976" s="1107"/>
      <c r="H976" s="1115"/>
    </row>
    <row r="977" spans="1:8" s="1116" customFormat="1" ht="15" x14ac:dyDescent="0.25">
      <c r="A977" s="1114"/>
      <c r="B977" s="1114"/>
      <c r="C977" s="1113" t="s">
        <v>2684</v>
      </c>
      <c r="D977" s="1113" t="s">
        <v>3383</v>
      </c>
      <c r="E977" s="1113" t="s">
        <v>3066</v>
      </c>
      <c r="F977" s="1106"/>
      <c r="G977" s="1107"/>
      <c r="H977" s="1115"/>
    </row>
    <row r="978" spans="1:8" s="1116" customFormat="1" ht="15" x14ac:dyDescent="0.25">
      <c r="A978" s="1113"/>
      <c r="B978" s="1113"/>
      <c r="C978" s="1113"/>
      <c r="D978" s="1113"/>
      <c r="E978" s="1113"/>
      <c r="F978" s="1106"/>
      <c r="G978" s="1107"/>
      <c r="H978" s="1115"/>
    </row>
    <row r="979" spans="1:8" s="1116" customFormat="1" ht="15" x14ac:dyDescent="0.25">
      <c r="A979" s="1113" t="s">
        <v>2686</v>
      </c>
      <c r="B979" s="1113" t="s">
        <v>2687</v>
      </c>
      <c r="C979" s="1113" t="s">
        <v>2686</v>
      </c>
      <c r="D979" s="1113" t="s">
        <v>2688</v>
      </c>
      <c r="E979" s="1113" t="s">
        <v>2689</v>
      </c>
      <c r="F979" s="1106"/>
      <c r="G979" s="1107"/>
      <c r="H979" s="1115"/>
    </row>
    <row r="980" spans="1:8" s="1109" customFormat="1" ht="14.25" x14ac:dyDescent="0.2">
      <c r="A980" s="1112" t="s">
        <v>3384</v>
      </c>
      <c r="B980" s="1104"/>
      <c r="C980" s="1104"/>
      <c r="D980" s="1112" t="s">
        <v>3385</v>
      </c>
      <c r="E980" s="1112" t="s">
        <v>3066</v>
      </c>
      <c r="F980" s="1106"/>
      <c r="G980" s="1107"/>
      <c r="H980" s="1108"/>
    </row>
    <row r="981" spans="1:8" s="1116" customFormat="1" ht="15" x14ac:dyDescent="0.25">
      <c r="A981" s="1114"/>
      <c r="B981" s="1113" t="s">
        <v>3386</v>
      </c>
      <c r="C981" s="1114"/>
      <c r="D981" s="1113" t="s">
        <v>3385</v>
      </c>
      <c r="E981" s="1113" t="s">
        <v>3066</v>
      </c>
      <c r="F981" s="1106"/>
      <c r="G981" s="1107"/>
      <c r="H981" s="1115"/>
    </row>
    <row r="982" spans="1:8" s="1116" customFormat="1" ht="15" x14ac:dyDescent="0.25">
      <c r="A982" s="1114"/>
      <c r="B982" s="1114"/>
      <c r="C982" s="1113" t="s">
        <v>2721</v>
      </c>
      <c r="D982" s="1113" t="s">
        <v>3387</v>
      </c>
      <c r="E982" s="1113" t="s">
        <v>3066</v>
      </c>
      <c r="F982" s="1106"/>
      <c r="G982" s="1107"/>
      <c r="H982" s="1115"/>
    </row>
    <row r="983" spans="1:8" s="1116" customFormat="1" ht="15" x14ac:dyDescent="0.25">
      <c r="A983" s="1114"/>
      <c r="B983" s="1114"/>
      <c r="C983" s="1113" t="s">
        <v>2712</v>
      </c>
      <c r="D983" s="1113" t="s">
        <v>3388</v>
      </c>
      <c r="E983" s="1113" t="s">
        <v>3066</v>
      </c>
      <c r="F983" s="1106"/>
      <c r="G983" s="1107"/>
      <c r="H983" s="1115"/>
    </row>
    <row r="984" spans="1:8" s="1116" customFormat="1" ht="15" x14ac:dyDescent="0.25">
      <c r="A984" s="1114"/>
      <c r="B984" s="1114"/>
      <c r="C984" s="1113"/>
      <c r="D984" s="1113"/>
      <c r="E984" s="1113"/>
      <c r="F984" s="1106"/>
      <c r="G984" s="1107"/>
      <c r="H984" s="1115"/>
    </row>
    <row r="985" spans="1:8" ht="15" x14ac:dyDescent="0.25">
      <c r="A985" s="1113" t="s">
        <v>2686</v>
      </c>
      <c r="B985" s="1113" t="s">
        <v>2687</v>
      </c>
      <c r="C985" s="1113" t="s">
        <v>2686</v>
      </c>
      <c r="D985" s="1113" t="s">
        <v>2688</v>
      </c>
      <c r="E985" s="1113" t="s">
        <v>2689</v>
      </c>
    </row>
    <row r="986" spans="1:8" s="1109" customFormat="1" ht="14.25" x14ac:dyDescent="0.2">
      <c r="A986" s="1112" t="s">
        <v>3389</v>
      </c>
      <c r="B986" s="1104"/>
      <c r="C986" s="1104"/>
      <c r="D986" s="1112" t="s">
        <v>3390</v>
      </c>
      <c r="E986" s="1112" t="s">
        <v>3066</v>
      </c>
      <c r="F986" s="1106"/>
      <c r="G986" s="1107"/>
      <c r="H986" s="1108"/>
    </row>
    <row r="987" spans="1:8" s="1116" customFormat="1" ht="15" x14ac:dyDescent="0.25">
      <c r="A987" s="1114"/>
      <c r="B987" s="1113" t="s">
        <v>3391</v>
      </c>
      <c r="C987" s="1114"/>
      <c r="D987" s="1113" t="s">
        <v>3392</v>
      </c>
      <c r="E987" s="1113" t="s">
        <v>3066</v>
      </c>
      <c r="F987" s="1106"/>
      <c r="G987" s="1107"/>
      <c r="H987" s="1115"/>
    </row>
    <row r="988" spans="1:8" s="1116" customFormat="1" ht="15" x14ac:dyDescent="0.25">
      <c r="A988" s="1114"/>
      <c r="B988" s="1114"/>
      <c r="C988" s="1113" t="s">
        <v>2684</v>
      </c>
      <c r="D988" s="1113" t="s">
        <v>3393</v>
      </c>
      <c r="E988" s="1113" t="s">
        <v>3066</v>
      </c>
      <c r="F988" s="1106"/>
      <c r="G988" s="1107"/>
      <c r="H988" s="1115"/>
    </row>
    <row r="989" spans="1:8" s="1116" customFormat="1" ht="15" x14ac:dyDescent="0.25">
      <c r="A989" s="1114"/>
      <c r="B989" s="1114" t="s">
        <v>3394</v>
      </c>
      <c r="C989" s="1113"/>
      <c r="D989" s="1113" t="s">
        <v>3395</v>
      </c>
      <c r="E989" s="1113" t="s">
        <v>3066</v>
      </c>
      <c r="F989" s="1106"/>
      <c r="G989" s="1107"/>
      <c r="H989" s="1115"/>
    </row>
    <row r="990" spans="1:8" s="1116" customFormat="1" ht="15" x14ac:dyDescent="0.25">
      <c r="A990" s="1114"/>
      <c r="B990" s="1114"/>
      <c r="C990" s="1113" t="s">
        <v>2684</v>
      </c>
      <c r="D990" s="1113" t="s">
        <v>3396</v>
      </c>
      <c r="E990" s="1113" t="s">
        <v>3066</v>
      </c>
      <c r="F990" s="1106"/>
      <c r="G990" s="1107"/>
      <c r="H990" s="1115"/>
    </row>
    <row r="991" spans="1:8" s="1116" customFormat="1" ht="15" x14ac:dyDescent="0.25">
      <c r="A991" s="1114"/>
      <c r="B991" s="1114" t="s">
        <v>3397</v>
      </c>
      <c r="C991" s="1113"/>
      <c r="D991" s="1113" t="s">
        <v>3398</v>
      </c>
      <c r="E991" s="1113" t="s">
        <v>3066</v>
      </c>
      <c r="F991" s="1106"/>
      <c r="G991" s="1107"/>
      <c r="H991" s="1115"/>
    </row>
    <row r="992" spans="1:8" s="1116" customFormat="1" ht="15" x14ac:dyDescent="0.25">
      <c r="A992" s="1114"/>
      <c r="B992" s="1114"/>
      <c r="C992" s="1113" t="s">
        <v>2684</v>
      </c>
      <c r="D992" s="1113" t="s">
        <v>3399</v>
      </c>
      <c r="E992" s="1113" t="s">
        <v>3066</v>
      </c>
      <c r="F992" s="1106"/>
      <c r="G992" s="1107"/>
      <c r="H992" s="1115"/>
    </row>
    <row r="993" spans="1:8" s="1116" customFormat="1" ht="15" x14ac:dyDescent="0.25">
      <c r="A993" s="1114"/>
      <c r="B993" s="1114" t="s">
        <v>3400</v>
      </c>
      <c r="C993" s="1113"/>
      <c r="D993" s="1113" t="s">
        <v>3401</v>
      </c>
      <c r="E993" s="1113" t="s">
        <v>3066</v>
      </c>
      <c r="F993" s="1106"/>
      <c r="G993" s="1107"/>
      <c r="H993" s="1115"/>
    </row>
    <row r="994" spans="1:8" s="1116" customFormat="1" ht="15" x14ac:dyDescent="0.25">
      <c r="A994" s="1114"/>
      <c r="B994" s="1114"/>
      <c r="C994" s="1113" t="s">
        <v>2684</v>
      </c>
      <c r="D994" s="1113" t="s">
        <v>3402</v>
      </c>
      <c r="E994" s="1113" t="s">
        <v>3066</v>
      </c>
      <c r="F994" s="1106"/>
      <c r="G994" s="1107"/>
      <c r="H994" s="1115"/>
    </row>
    <row r="995" spans="1:8" s="1116" customFormat="1" ht="15" x14ac:dyDescent="0.25">
      <c r="A995" s="1114"/>
      <c r="B995" s="1114" t="s">
        <v>3403</v>
      </c>
      <c r="C995" s="1113"/>
      <c r="D995" s="1113" t="s">
        <v>3404</v>
      </c>
      <c r="E995" s="1113" t="s">
        <v>3066</v>
      </c>
      <c r="F995" s="1106"/>
      <c r="G995" s="1107"/>
      <c r="H995" s="1115"/>
    </row>
    <row r="996" spans="1:8" s="1116" customFormat="1" ht="15" x14ac:dyDescent="0.25">
      <c r="A996" s="1114"/>
      <c r="B996" s="1114"/>
      <c r="C996" s="1113" t="s">
        <v>2684</v>
      </c>
      <c r="D996" s="1113" t="s">
        <v>3405</v>
      </c>
      <c r="E996" s="1113" t="s">
        <v>3066</v>
      </c>
      <c r="F996" s="1106"/>
      <c r="G996" s="1107"/>
      <c r="H996" s="1115"/>
    </row>
    <row r="997" spans="1:8" s="1116" customFormat="1" ht="15" x14ac:dyDescent="0.25">
      <c r="A997" s="1114"/>
      <c r="B997" s="1114" t="s">
        <v>3406</v>
      </c>
      <c r="C997" s="1113"/>
      <c r="D997" s="1113" t="s">
        <v>3407</v>
      </c>
      <c r="E997" s="1113" t="s">
        <v>3066</v>
      </c>
      <c r="F997" s="1106"/>
      <c r="G997" s="1107"/>
      <c r="H997" s="1115"/>
    </row>
    <row r="998" spans="1:8" s="1116" customFormat="1" ht="15" x14ac:dyDescent="0.25">
      <c r="A998" s="1114"/>
      <c r="B998" s="1114"/>
      <c r="C998" s="1113" t="s">
        <v>2684</v>
      </c>
      <c r="D998" s="1113" t="s">
        <v>3408</v>
      </c>
      <c r="E998" s="1113" t="s">
        <v>3066</v>
      </c>
      <c r="F998" s="1106"/>
      <c r="G998" s="1107"/>
      <c r="H998" s="1115"/>
    </row>
    <row r="999" spans="1:8" s="1116" customFormat="1" ht="15" x14ac:dyDescent="0.25">
      <c r="A999" s="1114"/>
      <c r="B999" s="1114"/>
      <c r="C999" s="1113"/>
      <c r="D999" s="1113"/>
      <c r="E999" s="1113"/>
      <c r="F999" s="1106"/>
      <c r="G999" s="1107"/>
      <c r="H999" s="1115"/>
    </row>
    <row r="1000" spans="1:8" s="1116" customFormat="1" ht="15.75" thickBot="1" x14ac:dyDescent="0.3">
      <c r="A1000" s="1113" t="s">
        <v>2686</v>
      </c>
      <c r="B1000" s="1113" t="s">
        <v>2687</v>
      </c>
      <c r="C1000" s="1113" t="s">
        <v>2686</v>
      </c>
      <c r="D1000" s="1113" t="s">
        <v>2688</v>
      </c>
      <c r="E1000" s="1113" t="s">
        <v>2689</v>
      </c>
      <c r="F1000" s="1106"/>
      <c r="G1000" s="1107"/>
      <c r="H1000" s="1115"/>
    </row>
    <row r="1001" spans="1:8" s="1116" customFormat="1" ht="16.5" thickBot="1" x14ac:dyDescent="0.3">
      <c r="A1001" s="1117" t="s">
        <v>3409</v>
      </c>
      <c r="B1001" s="1118"/>
      <c r="C1001" s="1118" t="s">
        <v>3410</v>
      </c>
      <c r="D1001" s="1125"/>
      <c r="E1001" s="1126"/>
      <c r="F1001" s="1120"/>
      <c r="G1001" s="1121"/>
      <c r="H1001" s="1115"/>
    </row>
    <row r="1002" spans="1:8" s="1116" customFormat="1" ht="15" x14ac:dyDescent="0.25">
      <c r="A1002" s="1113"/>
      <c r="B1002" s="1113"/>
      <c r="C1002" s="1113"/>
      <c r="D1002" s="1113"/>
      <c r="E1002" s="1113"/>
      <c r="F1002" s="1106"/>
      <c r="G1002" s="1107"/>
      <c r="H1002" s="1115"/>
    </row>
    <row r="1003" spans="1:8" s="1109" customFormat="1" ht="14.25" x14ac:dyDescent="0.2">
      <c r="A1003" s="1112" t="s">
        <v>3411</v>
      </c>
      <c r="B1003" s="1104"/>
      <c r="C1003" s="1104"/>
      <c r="D1003" s="1112" t="s">
        <v>3412</v>
      </c>
      <c r="E1003" s="1112" t="s">
        <v>3066</v>
      </c>
      <c r="F1003" s="1106"/>
      <c r="G1003" s="1107"/>
      <c r="H1003" s="1108"/>
    </row>
    <row r="1004" spans="1:8" s="1116" customFormat="1" ht="15" x14ac:dyDescent="0.25">
      <c r="A1004" s="1114"/>
      <c r="B1004" s="1113" t="s">
        <v>3413</v>
      </c>
      <c r="C1004" s="1114"/>
      <c r="D1004" s="1113" t="s">
        <v>3414</v>
      </c>
      <c r="E1004" s="1113" t="s">
        <v>3066</v>
      </c>
      <c r="F1004" s="1106"/>
      <c r="G1004" s="1107"/>
      <c r="H1004" s="1115"/>
    </row>
    <row r="1005" spans="1:8" s="1116" customFormat="1" ht="15" x14ac:dyDescent="0.25">
      <c r="A1005" s="1114"/>
      <c r="B1005" s="1114"/>
      <c r="C1005" s="1113" t="s">
        <v>2684</v>
      </c>
      <c r="D1005" s="1113" t="s">
        <v>3415</v>
      </c>
      <c r="E1005" s="1113" t="s">
        <v>3066</v>
      </c>
      <c r="F1005" s="1106"/>
      <c r="G1005" s="1107"/>
      <c r="H1005" s="1115"/>
    </row>
    <row r="1006" spans="1:8" s="1116" customFormat="1" ht="15" x14ac:dyDescent="0.25">
      <c r="A1006" s="1114"/>
      <c r="B1006" s="1113" t="s">
        <v>3416</v>
      </c>
      <c r="C1006" s="1114"/>
      <c r="D1006" s="1113" t="s">
        <v>3417</v>
      </c>
      <c r="E1006" s="1113" t="s">
        <v>3066</v>
      </c>
      <c r="F1006" s="1106"/>
      <c r="G1006" s="1107"/>
      <c r="H1006" s="1115"/>
    </row>
    <row r="1007" spans="1:8" s="1116" customFormat="1" ht="15" x14ac:dyDescent="0.25">
      <c r="A1007" s="1114"/>
      <c r="B1007" s="1114"/>
      <c r="C1007" s="1113" t="s">
        <v>2684</v>
      </c>
      <c r="D1007" s="1113" t="s">
        <v>3418</v>
      </c>
      <c r="E1007" s="1113" t="s">
        <v>3066</v>
      </c>
      <c r="F1007" s="1106"/>
      <c r="G1007" s="1107"/>
      <c r="H1007" s="1115"/>
    </row>
    <row r="1008" spans="1:8" s="1116" customFormat="1" ht="15" x14ac:dyDescent="0.25">
      <c r="A1008" s="1114"/>
      <c r="B1008" s="1113" t="s">
        <v>3419</v>
      </c>
      <c r="C1008" s="1114"/>
      <c r="D1008" s="1113" t="s">
        <v>3420</v>
      </c>
      <c r="E1008" s="1113" t="s">
        <v>3066</v>
      </c>
      <c r="F1008" s="1106"/>
      <c r="G1008" s="1107"/>
      <c r="H1008" s="1115"/>
    </row>
    <row r="1009" spans="1:8" s="1116" customFormat="1" ht="15" x14ac:dyDescent="0.25">
      <c r="A1009" s="1114"/>
      <c r="B1009" s="1114"/>
      <c r="C1009" s="1113" t="s">
        <v>2684</v>
      </c>
      <c r="D1009" s="1113" t="s">
        <v>3421</v>
      </c>
      <c r="E1009" s="1113" t="s">
        <v>3066</v>
      </c>
      <c r="F1009" s="1106"/>
      <c r="G1009" s="1107"/>
      <c r="H1009" s="1115"/>
    </row>
    <row r="1010" spans="1:8" s="1116" customFormat="1" ht="15" x14ac:dyDescent="0.25">
      <c r="A1010" s="1114"/>
      <c r="B1010" s="1113" t="s">
        <v>3422</v>
      </c>
      <c r="C1010" s="1114"/>
      <c r="D1010" s="1113" t="s">
        <v>2826</v>
      </c>
      <c r="E1010" s="1113" t="s">
        <v>3066</v>
      </c>
      <c r="F1010" s="1106"/>
      <c r="G1010" s="1107"/>
      <c r="H1010" s="1115"/>
    </row>
    <row r="1011" spans="1:8" s="1116" customFormat="1" ht="15" x14ac:dyDescent="0.25">
      <c r="A1011" s="1114"/>
      <c r="B1011" s="1114"/>
      <c r="C1011" s="1113" t="s">
        <v>2684</v>
      </c>
      <c r="D1011" s="1113" t="s">
        <v>2827</v>
      </c>
      <c r="E1011" s="1113" t="s">
        <v>3066</v>
      </c>
      <c r="F1011" s="1106"/>
      <c r="G1011" s="1107"/>
      <c r="H1011" s="1115"/>
    </row>
    <row r="1012" spans="1:8" s="1116" customFormat="1" ht="15" x14ac:dyDescent="0.25">
      <c r="A1012" s="1114"/>
      <c r="B1012" s="1113" t="s">
        <v>3423</v>
      </c>
      <c r="C1012" s="1114"/>
      <c r="D1012" s="1113" t="s">
        <v>2829</v>
      </c>
      <c r="E1012" s="1113" t="s">
        <v>3066</v>
      </c>
      <c r="F1012" s="1106"/>
      <c r="G1012" s="1107"/>
      <c r="H1012" s="1115"/>
    </row>
    <row r="1013" spans="1:8" s="1116" customFormat="1" ht="15" x14ac:dyDescent="0.25">
      <c r="A1013" s="1114"/>
      <c r="B1013" s="1114"/>
      <c r="C1013" s="1113" t="s">
        <v>2684</v>
      </c>
      <c r="D1013" s="1113" t="s">
        <v>2830</v>
      </c>
      <c r="E1013" s="1113" t="s">
        <v>3066</v>
      </c>
      <c r="F1013" s="1106"/>
      <c r="G1013" s="1107"/>
      <c r="H1013" s="1115"/>
    </row>
    <row r="1014" spans="1:8" s="1116" customFormat="1" ht="15" x14ac:dyDescent="0.25">
      <c r="A1014" s="1114"/>
      <c r="B1014" s="1114"/>
      <c r="C1014" s="1114"/>
      <c r="D1014" s="1114"/>
      <c r="E1014" s="1114"/>
      <c r="F1014" s="1106"/>
      <c r="G1014" s="1107"/>
      <c r="H1014" s="1115"/>
    </row>
    <row r="1015" spans="1:8" s="1116" customFormat="1" ht="15" x14ac:dyDescent="0.25">
      <c r="A1015" s="1113" t="s">
        <v>2686</v>
      </c>
      <c r="B1015" s="1113" t="s">
        <v>2687</v>
      </c>
      <c r="C1015" s="1113" t="s">
        <v>2686</v>
      </c>
      <c r="D1015" s="1113" t="s">
        <v>2688</v>
      </c>
      <c r="E1015" s="1113" t="s">
        <v>2689</v>
      </c>
      <c r="F1015" s="1106"/>
      <c r="G1015" s="1107"/>
      <c r="H1015" s="1115"/>
    </row>
    <row r="1016" spans="1:8" s="1109" customFormat="1" ht="14.25" x14ac:dyDescent="0.2">
      <c r="A1016" s="1112" t="s">
        <v>3424</v>
      </c>
      <c r="B1016" s="1104"/>
      <c r="C1016" s="1104"/>
      <c r="D1016" s="1112" t="s">
        <v>3425</v>
      </c>
      <c r="E1016" s="1112" t="s">
        <v>3066</v>
      </c>
      <c r="F1016" s="1106"/>
      <c r="G1016" s="1107"/>
      <c r="H1016" s="1108"/>
    </row>
    <row r="1017" spans="1:8" s="1116" customFormat="1" ht="15" x14ac:dyDescent="0.25">
      <c r="A1017" s="1114"/>
      <c r="B1017" s="1113" t="s">
        <v>3426</v>
      </c>
      <c r="C1017" s="1114"/>
      <c r="D1017" s="1113" t="s">
        <v>3425</v>
      </c>
      <c r="E1017" s="1113" t="s">
        <v>3066</v>
      </c>
      <c r="F1017" s="1106"/>
      <c r="G1017" s="1107"/>
      <c r="H1017" s="1115"/>
    </row>
    <row r="1018" spans="1:8" s="1116" customFormat="1" ht="15" x14ac:dyDescent="0.25">
      <c r="A1018" s="1114"/>
      <c r="B1018" s="1114"/>
      <c r="C1018" s="1113" t="s">
        <v>2684</v>
      </c>
      <c r="D1018" s="1113" t="s">
        <v>3427</v>
      </c>
      <c r="E1018" s="1113" t="s">
        <v>3066</v>
      </c>
      <c r="F1018" s="1106"/>
      <c r="G1018" s="1107"/>
      <c r="H1018" s="1115"/>
    </row>
    <row r="1019" spans="1:8" s="1116" customFormat="1" ht="15" x14ac:dyDescent="0.25">
      <c r="A1019" s="1114"/>
      <c r="B1019" s="1114"/>
      <c r="C1019" s="1114"/>
      <c r="D1019" s="1114"/>
      <c r="E1019" s="1114"/>
      <c r="F1019" s="1106"/>
      <c r="G1019" s="1107"/>
      <c r="H1019" s="1115"/>
    </row>
    <row r="1020" spans="1:8" s="1116" customFormat="1" ht="15" x14ac:dyDescent="0.25">
      <c r="A1020" s="1113" t="s">
        <v>2686</v>
      </c>
      <c r="B1020" s="1113" t="s">
        <v>2687</v>
      </c>
      <c r="C1020" s="1113" t="s">
        <v>2686</v>
      </c>
      <c r="D1020" s="1113" t="s">
        <v>2688</v>
      </c>
      <c r="E1020" s="1113" t="s">
        <v>2689</v>
      </c>
      <c r="F1020" s="1106"/>
      <c r="G1020" s="1107"/>
      <c r="H1020" s="1115"/>
    </row>
    <row r="1021" spans="1:8" s="1109" customFormat="1" ht="14.25" x14ac:dyDescent="0.2">
      <c r="A1021" s="1112" t="s">
        <v>3428</v>
      </c>
      <c r="B1021" s="1104"/>
      <c r="C1021" s="1104"/>
      <c r="D1021" s="1112" t="s">
        <v>3429</v>
      </c>
      <c r="E1021" s="1112" t="s">
        <v>3066</v>
      </c>
      <c r="F1021" s="1106"/>
      <c r="G1021" s="1107"/>
      <c r="H1021" s="1108"/>
    </row>
    <row r="1022" spans="1:8" s="1116" customFormat="1" ht="15" x14ac:dyDescent="0.25">
      <c r="A1022" s="1114"/>
      <c r="B1022" s="1113" t="s">
        <v>3430</v>
      </c>
      <c r="C1022" s="1114"/>
      <c r="D1022" s="1113" t="s">
        <v>2854</v>
      </c>
      <c r="E1022" s="1113" t="s">
        <v>3066</v>
      </c>
      <c r="F1022" s="1106"/>
      <c r="G1022" s="1107"/>
      <c r="H1022" s="1115"/>
    </row>
    <row r="1023" spans="1:8" s="1116" customFormat="1" ht="15" x14ac:dyDescent="0.25">
      <c r="A1023" s="1114"/>
      <c r="B1023" s="1114"/>
      <c r="C1023" s="1113" t="s">
        <v>2684</v>
      </c>
      <c r="D1023" s="1113" t="s">
        <v>2855</v>
      </c>
      <c r="E1023" s="1113" t="s">
        <v>3066</v>
      </c>
      <c r="F1023" s="1106"/>
      <c r="G1023" s="1107"/>
      <c r="H1023" s="1115"/>
    </row>
    <row r="1024" spans="1:8" s="1116" customFormat="1" ht="15" x14ac:dyDescent="0.25">
      <c r="A1024" s="1114"/>
      <c r="B1024" s="1113" t="s">
        <v>3431</v>
      </c>
      <c r="C1024" s="1114"/>
      <c r="D1024" s="1113" t="s">
        <v>3092</v>
      </c>
      <c r="E1024" s="1113" t="s">
        <v>3066</v>
      </c>
      <c r="F1024" s="1106"/>
      <c r="G1024" s="1107"/>
      <c r="H1024" s="1115"/>
    </row>
    <row r="1025" spans="1:8" s="1116" customFormat="1" ht="15" x14ac:dyDescent="0.25">
      <c r="A1025" s="1114"/>
      <c r="B1025" s="1114"/>
      <c r="C1025" s="1113" t="s">
        <v>2684</v>
      </c>
      <c r="D1025" s="1113" t="s">
        <v>3093</v>
      </c>
      <c r="E1025" s="1113" t="s">
        <v>3066</v>
      </c>
      <c r="F1025" s="1106"/>
      <c r="G1025" s="1107"/>
      <c r="H1025" s="1115"/>
    </row>
    <row r="1026" spans="1:8" s="1116" customFormat="1" ht="15" x14ac:dyDescent="0.25">
      <c r="A1026" s="1114"/>
      <c r="B1026" s="1114"/>
      <c r="C1026" s="1113"/>
      <c r="D1026" s="1113"/>
      <c r="E1026" s="1113"/>
      <c r="F1026" s="1106"/>
      <c r="G1026" s="1107"/>
      <c r="H1026" s="1115"/>
    </row>
    <row r="1027" spans="1:8" s="1116" customFormat="1" ht="15" x14ac:dyDescent="0.25">
      <c r="A1027" s="1114"/>
      <c r="B1027" s="1114"/>
      <c r="C1027" s="1113"/>
      <c r="D1027" s="1113"/>
      <c r="E1027" s="1113"/>
      <c r="F1027" s="1106"/>
      <c r="G1027" s="1107"/>
      <c r="H1027" s="1115"/>
    </row>
    <row r="1028" spans="1:8" s="1116" customFormat="1" ht="15" x14ac:dyDescent="0.25">
      <c r="A1028" s="1113" t="s">
        <v>2670</v>
      </c>
      <c r="B1028" s="1113"/>
      <c r="C1028" s="1113"/>
      <c r="D1028" s="1098" t="s">
        <v>2642</v>
      </c>
      <c r="E1028" s="1114">
        <v>19</v>
      </c>
      <c r="F1028" s="1106"/>
      <c r="G1028" s="1107"/>
      <c r="H1028" s="1115"/>
    </row>
    <row r="1029" spans="1:8" s="1116" customFormat="1" ht="15" x14ac:dyDescent="0.25">
      <c r="A1029" s="1113" t="s">
        <v>2671</v>
      </c>
      <c r="B1029" s="1113"/>
      <c r="C1029" s="1113"/>
      <c r="D1029" s="1112" t="s">
        <v>2652</v>
      </c>
      <c r="E1029" s="1114"/>
      <c r="F1029" s="1106"/>
      <c r="G1029" s="1107"/>
      <c r="H1029" s="1115"/>
    </row>
    <row r="1030" spans="1:8" s="1116" customFormat="1" ht="15" x14ac:dyDescent="0.25">
      <c r="A1030" s="1112" t="s">
        <v>2672</v>
      </c>
      <c r="B1030" s="1112" t="s">
        <v>2673</v>
      </c>
      <c r="C1030" s="1112" t="s">
        <v>2674</v>
      </c>
      <c r="D1030" s="1114"/>
      <c r="E1030" s="1114"/>
      <c r="F1030" s="1106"/>
      <c r="G1030" s="1107"/>
      <c r="H1030" s="1115"/>
    </row>
    <row r="1031" spans="1:8" s="1116" customFormat="1" ht="15" x14ac:dyDescent="0.25">
      <c r="A1031" s="1113" t="s">
        <v>2675</v>
      </c>
      <c r="B1031" s="1113" t="s">
        <v>2676</v>
      </c>
      <c r="C1031" s="1113" t="s">
        <v>2675</v>
      </c>
      <c r="D1031" s="1113" t="s">
        <v>2649</v>
      </c>
      <c r="E1031" s="1113" t="s">
        <v>2677</v>
      </c>
      <c r="F1031" s="1106"/>
      <c r="G1031" s="1107"/>
      <c r="H1031" s="1115"/>
    </row>
    <row r="1032" spans="1:8" s="1116" customFormat="1" ht="15" x14ac:dyDescent="0.25">
      <c r="A1032" s="1114"/>
      <c r="B1032" s="1113" t="s">
        <v>3432</v>
      </c>
      <c r="C1032" s="1114"/>
      <c r="D1032" s="1113" t="s">
        <v>3095</v>
      </c>
      <c r="E1032" s="1113" t="s">
        <v>3066</v>
      </c>
      <c r="F1032" s="1106"/>
      <c r="G1032" s="1107"/>
      <c r="H1032" s="1115"/>
    </row>
    <row r="1033" spans="1:8" s="1116" customFormat="1" ht="15" x14ac:dyDescent="0.25">
      <c r="A1033" s="1114"/>
      <c r="B1033" s="1114"/>
      <c r="C1033" s="1113" t="s">
        <v>2684</v>
      </c>
      <c r="D1033" s="1113" t="s">
        <v>3433</v>
      </c>
      <c r="E1033" s="1113" t="s">
        <v>3066</v>
      </c>
      <c r="F1033" s="1106"/>
      <c r="G1033" s="1107"/>
      <c r="H1033" s="1115"/>
    </row>
    <row r="1034" spans="1:8" s="1116" customFormat="1" ht="15" x14ac:dyDescent="0.25">
      <c r="A1034" s="1114"/>
      <c r="B1034" s="1113" t="s">
        <v>3434</v>
      </c>
      <c r="C1034" s="1114"/>
      <c r="D1034" s="1113" t="s">
        <v>3098</v>
      </c>
      <c r="E1034" s="1113" t="s">
        <v>3066</v>
      </c>
      <c r="F1034" s="1106"/>
      <c r="G1034" s="1107"/>
      <c r="H1034" s="1115"/>
    </row>
    <row r="1035" spans="1:8" s="1116" customFormat="1" ht="15" x14ac:dyDescent="0.25">
      <c r="A1035" s="1114"/>
      <c r="B1035" s="1114"/>
      <c r="C1035" s="1113" t="s">
        <v>2684</v>
      </c>
      <c r="D1035" s="1113" t="s">
        <v>3099</v>
      </c>
      <c r="E1035" s="1113" t="s">
        <v>3066</v>
      </c>
      <c r="F1035" s="1106"/>
      <c r="G1035" s="1107"/>
      <c r="H1035" s="1115"/>
    </row>
    <row r="1036" spans="1:8" s="1116" customFormat="1" ht="15" x14ac:dyDescent="0.25">
      <c r="A1036" s="1114"/>
      <c r="B1036" s="1113" t="s">
        <v>3435</v>
      </c>
      <c r="C1036" s="1114"/>
      <c r="D1036" s="1113" t="s">
        <v>2736</v>
      </c>
      <c r="E1036" s="1113" t="s">
        <v>3066</v>
      </c>
      <c r="F1036" s="1106"/>
      <c r="G1036" s="1107"/>
      <c r="H1036" s="1115"/>
    </row>
    <row r="1037" spans="1:8" s="1116" customFormat="1" ht="15" x14ac:dyDescent="0.25">
      <c r="A1037" s="1114"/>
      <c r="B1037" s="1114"/>
      <c r="C1037" s="1113" t="s">
        <v>2684</v>
      </c>
      <c r="D1037" s="1113" t="s">
        <v>2866</v>
      </c>
      <c r="E1037" s="1113" t="s">
        <v>3066</v>
      </c>
      <c r="F1037" s="1106"/>
      <c r="G1037" s="1107"/>
      <c r="H1037" s="1115"/>
    </row>
    <row r="1038" spans="1:8" s="1116" customFormat="1" ht="15" x14ac:dyDescent="0.25">
      <c r="A1038" s="1114"/>
      <c r="B1038" s="1113" t="s">
        <v>3436</v>
      </c>
      <c r="C1038" s="1114"/>
      <c r="D1038" s="1113" t="s">
        <v>2868</v>
      </c>
      <c r="E1038" s="1113" t="s">
        <v>3066</v>
      </c>
      <c r="F1038" s="1106"/>
      <c r="G1038" s="1107"/>
      <c r="H1038" s="1115"/>
    </row>
    <row r="1039" spans="1:8" s="1116" customFormat="1" ht="15" x14ac:dyDescent="0.25">
      <c r="A1039" s="1114"/>
      <c r="B1039" s="1114"/>
      <c r="C1039" s="1113" t="s">
        <v>2684</v>
      </c>
      <c r="D1039" s="1113" t="s">
        <v>2869</v>
      </c>
      <c r="E1039" s="1113" t="s">
        <v>3066</v>
      </c>
      <c r="F1039" s="1106"/>
      <c r="G1039" s="1107"/>
      <c r="H1039" s="1115"/>
    </row>
    <row r="1040" spans="1:8" s="1116" customFormat="1" ht="15" x14ac:dyDescent="0.25">
      <c r="A1040" s="1114"/>
      <c r="B1040" s="1113" t="s">
        <v>3437</v>
      </c>
      <c r="C1040" s="1114"/>
      <c r="D1040" s="1113" t="s">
        <v>2871</v>
      </c>
      <c r="E1040" s="1113" t="s">
        <v>3066</v>
      </c>
      <c r="F1040" s="1106"/>
      <c r="G1040" s="1107"/>
      <c r="H1040" s="1115"/>
    </row>
    <row r="1041" spans="1:8" s="1116" customFormat="1" ht="15" x14ac:dyDescent="0.25">
      <c r="A1041" s="1114"/>
      <c r="B1041" s="1114"/>
      <c r="C1041" s="1113" t="s">
        <v>2684</v>
      </c>
      <c r="D1041" s="1113" t="s">
        <v>2745</v>
      </c>
      <c r="E1041" s="1113" t="s">
        <v>3066</v>
      </c>
      <c r="F1041" s="1106"/>
      <c r="G1041" s="1107"/>
      <c r="H1041" s="1115"/>
    </row>
    <row r="1042" spans="1:8" s="1116" customFormat="1" ht="15" x14ac:dyDescent="0.25">
      <c r="A1042" s="1114"/>
      <c r="B1042" s="1114"/>
      <c r="C1042" s="1114"/>
      <c r="D1042" s="1114"/>
      <c r="E1042" s="1114"/>
      <c r="F1042" s="1106"/>
      <c r="G1042" s="1107"/>
      <c r="H1042" s="1115"/>
    </row>
    <row r="1043" spans="1:8" s="1116" customFormat="1" ht="15" x14ac:dyDescent="0.25">
      <c r="A1043" s="1113" t="s">
        <v>2686</v>
      </c>
      <c r="B1043" s="1113" t="s">
        <v>2687</v>
      </c>
      <c r="C1043" s="1113" t="s">
        <v>2686</v>
      </c>
      <c r="D1043" s="1113" t="s">
        <v>2688</v>
      </c>
      <c r="E1043" s="1113" t="s">
        <v>2689</v>
      </c>
      <c r="F1043" s="1106"/>
      <c r="G1043" s="1107"/>
      <c r="H1043" s="1115"/>
    </row>
    <row r="1044" spans="1:8" s="1109" customFormat="1" ht="14.25" x14ac:dyDescent="0.2">
      <c r="A1044" s="1112" t="s">
        <v>3438</v>
      </c>
      <c r="B1044" s="1104"/>
      <c r="C1044" s="1104"/>
      <c r="D1044" s="1112" t="s">
        <v>3439</v>
      </c>
      <c r="E1044" s="1112" t="s">
        <v>3066</v>
      </c>
      <c r="F1044" s="1106"/>
      <c r="G1044" s="1107"/>
      <c r="H1044" s="1108"/>
    </row>
    <row r="1045" spans="1:8" s="1116" customFormat="1" ht="15" x14ac:dyDescent="0.25">
      <c r="A1045" s="1114"/>
      <c r="B1045" s="1113" t="s">
        <v>3440</v>
      </c>
      <c r="C1045" s="1114"/>
      <c r="D1045" s="1113" t="s">
        <v>3441</v>
      </c>
      <c r="E1045" s="1113" t="s">
        <v>3066</v>
      </c>
      <c r="F1045" s="1106"/>
      <c r="G1045" s="1107"/>
      <c r="H1045" s="1115"/>
    </row>
    <row r="1046" spans="1:8" s="1116" customFormat="1" ht="15" x14ac:dyDescent="0.25">
      <c r="A1046" s="1114"/>
      <c r="B1046" s="1114"/>
      <c r="C1046" s="1113" t="s">
        <v>2684</v>
      </c>
      <c r="D1046" s="1113" t="s">
        <v>3442</v>
      </c>
      <c r="E1046" s="1113" t="s">
        <v>3066</v>
      </c>
      <c r="F1046" s="1106"/>
      <c r="G1046" s="1107"/>
      <c r="H1046" s="1115"/>
    </row>
    <row r="1047" spans="1:8" s="1116" customFormat="1" ht="15" x14ac:dyDescent="0.25">
      <c r="A1047" s="1114"/>
      <c r="B1047" s="1113" t="s">
        <v>3443</v>
      </c>
      <c r="C1047" s="1114"/>
      <c r="D1047" s="1113" t="s">
        <v>3444</v>
      </c>
      <c r="E1047" s="1113" t="s">
        <v>3066</v>
      </c>
      <c r="F1047" s="1106"/>
      <c r="G1047" s="1107"/>
      <c r="H1047" s="1115"/>
    </row>
    <row r="1048" spans="1:8" s="1116" customFormat="1" ht="15" x14ac:dyDescent="0.25">
      <c r="A1048" s="1114"/>
      <c r="B1048" s="1114"/>
      <c r="C1048" s="1113" t="s">
        <v>2684</v>
      </c>
      <c r="D1048" s="1113" t="s">
        <v>3445</v>
      </c>
      <c r="E1048" s="1113" t="s">
        <v>3066</v>
      </c>
      <c r="F1048" s="1106"/>
      <c r="G1048" s="1107"/>
      <c r="H1048" s="1115"/>
    </row>
    <row r="1049" spans="1:8" s="1116" customFormat="1" ht="15" x14ac:dyDescent="0.25">
      <c r="A1049" s="1114"/>
      <c r="B1049" s="1113" t="s">
        <v>3446</v>
      </c>
      <c r="C1049" s="1114"/>
      <c r="D1049" s="1113" t="s">
        <v>3447</v>
      </c>
      <c r="E1049" s="1113" t="s">
        <v>3066</v>
      </c>
      <c r="F1049" s="1106"/>
      <c r="G1049" s="1107"/>
      <c r="H1049" s="1115"/>
    </row>
    <row r="1050" spans="1:8" s="1116" customFormat="1" ht="15" x14ac:dyDescent="0.25">
      <c r="A1050" s="1114"/>
      <c r="B1050" s="1114"/>
      <c r="C1050" s="1113" t="s">
        <v>2684</v>
      </c>
      <c r="D1050" s="1113" t="s">
        <v>3448</v>
      </c>
      <c r="E1050" s="1113" t="s">
        <v>3066</v>
      </c>
      <c r="F1050" s="1106"/>
      <c r="G1050" s="1107"/>
      <c r="H1050" s="1115"/>
    </row>
    <row r="1051" spans="1:8" s="1116" customFormat="1" ht="15" x14ac:dyDescent="0.25">
      <c r="A1051" s="1114"/>
      <c r="B1051" s="1113" t="s">
        <v>3449</v>
      </c>
      <c r="C1051" s="1114"/>
      <c r="D1051" s="1113" t="s">
        <v>3450</v>
      </c>
      <c r="E1051" s="1113" t="s">
        <v>3066</v>
      </c>
      <c r="F1051" s="1106"/>
      <c r="G1051" s="1107"/>
      <c r="H1051" s="1115"/>
    </row>
    <row r="1052" spans="1:8" s="1116" customFormat="1" ht="15" x14ac:dyDescent="0.25">
      <c r="A1052" s="1114"/>
      <c r="B1052" s="1114"/>
      <c r="C1052" s="1113" t="s">
        <v>2684</v>
      </c>
      <c r="D1052" s="1113" t="s">
        <v>3451</v>
      </c>
      <c r="E1052" s="1113" t="s">
        <v>3066</v>
      </c>
      <c r="F1052" s="1106"/>
      <c r="G1052" s="1107"/>
      <c r="H1052" s="1115"/>
    </row>
    <row r="1053" spans="1:8" s="1116" customFormat="1" ht="15" x14ac:dyDescent="0.25">
      <c r="A1053" s="1114"/>
      <c r="B1053" s="1113" t="s">
        <v>3452</v>
      </c>
      <c r="C1053" s="1114"/>
      <c r="D1053" s="1113" t="s">
        <v>3453</v>
      </c>
      <c r="E1053" s="1113" t="s">
        <v>3066</v>
      </c>
      <c r="F1053" s="1106"/>
      <c r="G1053" s="1107"/>
      <c r="H1053" s="1115"/>
    </row>
    <row r="1054" spans="1:8" s="1116" customFormat="1" ht="15" x14ac:dyDescent="0.25">
      <c r="A1054" s="1114"/>
      <c r="B1054" s="1114"/>
      <c r="C1054" s="1113" t="s">
        <v>2684</v>
      </c>
      <c r="D1054" s="1113" t="s">
        <v>3454</v>
      </c>
      <c r="E1054" s="1113" t="s">
        <v>3066</v>
      </c>
      <c r="F1054" s="1106"/>
      <c r="G1054" s="1107"/>
      <c r="H1054" s="1115"/>
    </row>
    <row r="1055" spans="1:8" s="1116" customFormat="1" ht="15" x14ac:dyDescent="0.25">
      <c r="A1055" s="1114"/>
      <c r="B1055" s="1114" t="s">
        <v>3455</v>
      </c>
      <c r="C1055" s="1113"/>
      <c r="D1055" s="1113" t="s">
        <v>3456</v>
      </c>
      <c r="E1055" s="1113" t="s">
        <v>3066</v>
      </c>
      <c r="F1055" s="1106"/>
      <c r="G1055" s="1107"/>
      <c r="H1055" s="1115"/>
    </row>
    <row r="1056" spans="1:8" s="1116" customFormat="1" ht="15" x14ac:dyDescent="0.25">
      <c r="A1056" s="1114"/>
      <c r="B1056" s="1114"/>
      <c r="C1056" s="1113" t="s">
        <v>2684</v>
      </c>
      <c r="D1056" s="1113" t="s">
        <v>3457</v>
      </c>
      <c r="E1056" s="1113" t="s">
        <v>3066</v>
      </c>
      <c r="F1056" s="1106"/>
      <c r="G1056" s="1107"/>
      <c r="H1056" s="1115"/>
    </row>
    <row r="1057" spans="1:8" s="1116" customFormat="1" ht="15" x14ac:dyDescent="0.25">
      <c r="A1057" s="1114"/>
      <c r="B1057" s="1114"/>
      <c r="C1057" s="1114"/>
      <c r="D1057" s="1114"/>
      <c r="E1057" s="1114"/>
      <c r="F1057" s="1106"/>
      <c r="G1057" s="1107"/>
      <c r="H1057" s="1115"/>
    </row>
    <row r="1058" spans="1:8" s="1116" customFormat="1" ht="15" x14ac:dyDescent="0.25">
      <c r="A1058" s="1113" t="s">
        <v>2686</v>
      </c>
      <c r="B1058" s="1113" t="s">
        <v>2687</v>
      </c>
      <c r="C1058" s="1113" t="s">
        <v>2686</v>
      </c>
      <c r="D1058" s="1113" t="s">
        <v>2688</v>
      </c>
      <c r="E1058" s="1113" t="s">
        <v>2689</v>
      </c>
      <c r="F1058" s="1106"/>
      <c r="G1058" s="1107"/>
      <c r="H1058" s="1115"/>
    </row>
    <row r="1059" spans="1:8" s="1109" customFormat="1" ht="14.25" x14ac:dyDescent="0.2">
      <c r="A1059" s="1112" t="s">
        <v>3458</v>
      </c>
      <c r="B1059" s="1104"/>
      <c r="C1059" s="1104"/>
      <c r="D1059" s="1112" t="s">
        <v>3459</v>
      </c>
      <c r="E1059" s="1112" t="s">
        <v>3066</v>
      </c>
      <c r="F1059" s="1106"/>
      <c r="G1059" s="1107"/>
      <c r="H1059" s="1108"/>
    </row>
    <row r="1060" spans="1:8" s="1116" customFormat="1" ht="15" x14ac:dyDescent="0.25">
      <c r="A1060" s="1114"/>
      <c r="B1060" s="1113" t="s">
        <v>3460</v>
      </c>
      <c r="C1060" s="1114"/>
      <c r="D1060" s="1113" t="s">
        <v>3459</v>
      </c>
      <c r="E1060" s="1113" t="s">
        <v>3066</v>
      </c>
      <c r="F1060" s="1106"/>
      <c r="G1060" s="1107"/>
      <c r="H1060" s="1115"/>
    </row>
    <row r="1061" spans="1:8" s="1116" customFormat="1" ht="15" x14ac:dyDescent="0.25">
      <c r="A1061" s="1114"/>
      <c r="B1061" s="1114"/>
      <c r="C1061" s="1113" t="s">
        <v>2684</v>
      </c>
      <c r="D1061" s="1113" t="s">
        <v>3461</v>
      </c>
      <c r="E1061" s="1113" t="s">
        <v>3066</v>
      </c>
      <c r="F1061" s="1106"/>
      <c r="G1061" s="1107"/>
      <c r="H1061" s="1115"/>
    </row>
    <row r="1063" spans="1:8" ht="15" x14ac:dyDescent="0.25">
      <c r="A1063" s="1113" t="s">
        <v>2686</v>
      </c>
      <c r="B1063" s="1113" t="s">
        <v>2687</v>
      </c>
      <c r="C1063" s="1113" t="s">
        <v>2686</v>
      </c>
      <c r="D1063" s="1113" t="s">
        <v>2688</v>
      </c>
      <c r="E1063" s="1113" t="s">
        <v>2689</v>
      </c>
    </row>
    <row r="1064" spans="1:8" s="1109" customFormat="1" ht="14.25" x14ac:dyDescent="0.2">
      <c r="A1064" s="1112" t="s">
        <v>3462</v>
      </c>
      <c r="B1064" s="1104"/>
      <c r="C1064" s="1104"/>
      <c r="D1064" s="1112" t="s">
        <v>3463</v>
      </c>
      <c r="E1064" s="1112" t="s">
        <v>3066</v>
      </c>
      <c r="F1064" s="1106"/>
      <c r="G1064" s="1107"/>
      <c r="H1064" s="1108"/>
    </row>
    <row r="1065" spans="1:8" s="1116" customFormat="1" ht="15" x14ac:dyDescent="0.25">
      <c r="A1065" s="1114"/>
      <c r="B1065" s="1113" t="s">
        <v>3464</v>
      </c>
      <c r="C1065" s="1114"/>
      <c r="D1065" s="1113" t="s">
        <v>3463</v>
      </c>
      <c r="E1065" s="1113" t="s">
        <v>3066</v>
      </c>
      <c r="F1065" s="1106"/>
      <c r="G1065" s="1107"/>
      <c r="H1065" s="1115"/>
    </row>
    <row r="1066" spans="1:8" s="1116" customFormat="1" ht="15" x14ac:dyDescent="0.25">
      <c r="A1066" s="1114"/>
      <c r="B1066" s="1114"/>
      <c r="C1066" s="1113" t="s">
        <v>2684</v>
      </c>
      <c r="D1066" s="1113" t="s">
        <v>3465</v>
      </c>
      <c r="E1066" s="1113" t="s">
        <v>3066</v>
      </c>
      <c r="F1066" s="1106"/>
      <c r="G1066" s="1107"/>
      <c r="H1066" s="1115"/>
    </row>
    <row r="1067" spans="1:8" s="1116" customFormat="1" ht="15" x14ac:dyDescent="0.25">
      <c r="A1067" s="1114"/>
      <c r="B1067" s="1114"/>
      <c r="C1067" s="1114"/>
      <c r="D1067" s="1114"/>
      <c r="E1067" s="1114"/>
      <c r="F1067" s="1106"/>
      <c r="G1067" s="1107"/>
      <c r="H1067" s="1115"/>
    </row>
    <row r="1068" spans="1:8" s="1116" customFormat="1" ht="15" x14ac:dyDescent="0.25">
      <c r="A1068" s="1113" t="s">
        <v>2686</v>
      </c>
      <c r="B1068" s="1113" t="s">
        <v>2687</v>
      </c>
      <c r="C1068" s="1113" t="s">
        <v>2686</v>
      </c>
      <c r="D1068" s="1113" t="s">
        <v>2688</v>
      </c>
      <c r="E1068" s="1113" t="s">
        <v>2689</v>
      </c>
      <c r="F1068" s="1106"/>
      <c r="G1068" s="1107"/>
      <c r="H1068" s="1115"/>
    </row>
    <row r="1069" spans="1:8" s="1109" customFormat="1" ht="14.25" x14ac:dyDescent="0.2">
      <c r="A1069" s="1112" t="s">
        <v>3466</v>
      </c>
      <c r="B1069" s="1104"/>
      <c r="C1069" s="1104"/>
      <c r="D1069" s="1112" t="s">
        <v>3467</v>
      </c>
      <c r="E1069" s="1112" t="s">
        <v>3066</v>
      </c>
      <c r="F1069" s="1106"/>
      <c r="G1069" s="1107"/>
      <c r="H1069" s="1108"/>
    </row>
    <row r="1070" spans="1:8" s="1116" customFormat="1" ht="15" x14ac:dyDescent="0.25">
      <c r="A1070" s="1114"/>
      <c r="B1070" s="1113" t="s">
        <v>3468</v>
      </c>
      <c r="C1070" s="1114"/>
      <c r="D1070" s="1113" t="s">
        <v>3469</v>
      </c>
      <c r="E1070" s="1113" t="s">
        <v>3066</v>
      </c>
      <c r="F1070" s="1106"/>
      <c r="G1070" s="1107"/>
      <c r="H1070" s="1115"/>
    </row>
    <row r="1071" spans="1:8" s="1116" customFormat="1" ht="15" x14ac:dyDescent="0.25">
      <c r="A1071" s="1114"/>
      <c r="B1071" s="1114"/>
      <c r="C1071" s="1113" t="s">
        <v>2684</v>
      </c>
      <c r="D1071" s="1113" t="s">
        <v>3470</v>
      </c>
      <c r="E1071" s="1113" t="s">
        <v>3066</v>
      </c>
      <c r="F1071" s="1106"/>
      <c r="G1071" s="1107"/>
      <c r="H1071" s="1115"/>
    </row>
    <row r="1072" spans="1:8" s="1116" customFormat="1" ht="15" x14ac:dyDescent="0.25">
      <c r="A1072" s="1114"/>
      <c r="B1072" s="1113" t="s">
        <v>3471</v>
      </c>
      <c r="C1072" s="1114"/>
      <c r="D1072" s="1113" t="s">
        <v>3472</v>
      </c>
      <c r="E1072" s="1113" t="s">
        <v>3066</v>
      </c>
      <c r="F1072" s="1106"/>
      <c r="G1072" s="1107"/>
      <c r="H1072" s="1115"/>
    </row>
    <row r="1073" spans="1:8" s="1116" customFormat="1" ht="15" x14ac:dyDescent="0.25">
      <c r="A1073" s="1114"/>
      <c r="B1073" s="1114"/>
      <c r="C1073" s="1113" t="s">
        <v>2684</v>
      </c>
      <c r="D1073" s="1113" t="s">
        <v>3473</v>
      </c>
      <c r="E1073" s="1113" t="s">
        <v>3066</v>
      </c>
      <c r="F1073" s="1106"/>
      <c r="G1073" s="1107"/>
      <c r="H1073" s="1115"/>
    </row>
    <row r="1074" spans="1:8" s="1116" customFormat="1" ht="15" x14ac:dyDescent="0.25">
      <c r="A1074" s="1114"/>
      <c r="B1074" s="1113" t="s">
        <v>3474</v>
      </c>
      <c r="C1074" s="1114"/>
      <c r="D1074" s="1113" t="s">
        <v>3475</v>
      </c>
      <c r="E1074" s="1113" t="s">
        <v>3066</v>
      </c>
      <c r="F1074" s="1106"/>
      <c r="G1074" s="1107"/>
      <c r="H1074" s="1115"/>
    </row>
    <row r="1075" spans="1:8" s="1116" customFormat="1" ht="15" x14ac:dyDescent="0.25">
      <c r="A1075" s="1114"/>
      <c r="B1075" s="1114"/>
      <c r="C1075" s="1113" t="s">
        <v>2684</v>
      </c>
      <c r="D1075" s="1113" t="s">
        <v>3476</v>
      </c>
      <c r="E1075" s="1113" t="s">
        <v>3066</v>
      </c>
      <c r="F1075" s="1106"/>
      <c r="G1075" s="1107"/>
      <c r="H1075" s="1115"/>
    </row>
    <row r="1076" spans="1:8" s="1116" customFormat="1" ht="15" x14ac:dyDescent="0.25">
      <c r="A1076" s="1114"/>
      <c r="B1076" s="1113" t="s">
        <v>3477</v>
      </c>
      <c r="C1076" s="1114"/>
      <c r="D1076" s="1113" t="s">
        <v>3478</v>
      </c>
      <c r="E1076" s="1113" t="s">
        <v>3066</v>
      </c>
      <c r="F1076" s="1106"/>
      <c r="G1076" s="1107"/>
      <c r="H1076" s="1115"/>
    </row>
    <row r="1077" spans="1:8" s="1116" customFormat="1" ht="15" x14ac:dyDescent="0.25">
      <c r="A1077" s="1114"/>
      <c r="B1077" s="1114"/>
      <c r="C1077" s="1113" t="s">
        <v>2684</v>
      </c>
      <c r="D1077" s="1113" t="s">
        <v>3479</v>
      </c>
      <c r="E1077" s="1113" t="s">
        <v>3066</v>
      </c>
      <c r="F1077" s="1106"/>
      <c r="G1077" s="1107"/>
      <c r="H1077" s="1115"/>
    </row>
    <row r="1078" spans="1:8" s="1116" customFormat="1" ht="15" x14ac:dyDescent="0.25">
      <c r="A1078" s="1114"/>
      <c r="B1078" s="1113" t="s">
        <v>3480</v>
      </c>
      <c r="C1078" s="1114"/>
      <c r="D1078" s="1113" t="s">
        <v>3481</v>
      </c>
      <c r="E1078" s="1113" t="s">
        <v>3066</v>
      </c>
      <c r="F1078" s="1106"/>
      <c r="G1078" s="1107"/>
      <c r="H1078" s="1115"/>
    </row>
    <row r="1079" spans="1:8" s="1116" customFormat="1" ht="15" x14ac:dyDescent="0.25">
      <c r="A1079" s="1114"/>
      <c r="B1079" s="1114"/>
      <c r="C1079" s="1113" t="s">
        <v>2684</v>
      </c>
      <c r="D1079" s="1113" t="s">
        <v>3482</v>
      </c>
      <c r="E1079" s="1113" t="s">
        <v>3066</v>
      </c>
      <c r="F1079" s="1106"/>
      <c r="G1079" s="1107"/>
      <c r="H1079" s="1115"/>
    </row>
    <row r="1080" spans="1:8" s="1116" customFormat="1" ht="15" x14ac:dyDescent="0.25">
      <c r="A1080" s="1114"/>
      <c r="B1080" s="1113" t="s">
        <v>3483</v>
      </c>
      <c r="C1080" s="1114"/>
      <c r="D1080" s="1113" t="s">
        <v>3484</v>
      </c>
      <c r="E1080" s="1113" t="s">
        <v>3066</v>
      </c>
      <c r="F1080" s="1106"/>
      <c r="G1080" s="1107"/>
      <c r="H1080" s="1115"/>
    </row>
    <row r="1081" spans="1:8" s="1116" customFormat="1" ht="15" x14ac:dyDescent="0.25">
      <c r="A1081" s="1114"/>
      <c r="B1081" s="1114"/>
      <c r="C1081" s="1113" t="s">
        <v>2684</v>
      </c>
      <c r="D1081" s="1113" t="s">
        <v>3485</v>
      </c>
      <c r="E1081" s="1113" t="s">
        <v>3066</v>
      </c>
      <c r="F1081" s="1106"/>
      <c r="G1081" s="1107"/>
      <c r="H1081" s="1115"/>
    </row>
    <row r="1082" spans="1:8" s="1116" customFormat="1" ht="15" x14ac:dyDescent="0.25">
      <c r="A1082" s="1114"/>
      <c r="B1082" s="1114"/>
      <c r="C1082" s="1113"/>
      <c r="D1082" s="1113"/>
      <c r="E1082" s="1113"/>
      <c r="F1082" s="1106"/>
      <c r="G1082" s="1107"/>
      <c r="H1082" s="1115"/>
    </row>
    <row r="1083" spans="1:8" s="1116" customFormat="1" ht="15" x14ac:dyDescent="0.25">
      <c r="A1083" s="1113" t="s">
        <v>2670</v>
      </c>
      <c r="B1083" s="1113"/>
      <c r="C1083" s="1113"/>
      <c r="D1083" s="1098" t="s">
        <v>2642</v>
      </c>
      <c r="E1083" s="1114">
        <v>20</v>
      </c>
      <c r="F1083" s="1106"/>
      <c r="G1083" s="1107"/>
      <c r="H1083" s="1115"/>
    </row>
    <row r="1084" spans="1:8" s="1116" customFormat="1" ht="15" x14ac:dyDescent="0.25">
      <c r="A1084" s="1113" t="s">
        <v>2671</v>
      </c>
      <c r="B1084" s="1113"/>
      <c r="C1084" s="1113"/>
      <c r="D1084" s="1112" t="s">
        <v>3486</v>
      </c>
      <c r="E1084" s="1114"/>
      <c r="F1084" s="1106"/>
      <c r="G1084" s="1107"/>
      <c r="H1084" s="1115"/>
    </row>
    <row r="1085" spans="1:8" s="1116" customFormat="1" ht="15" x14ac:dyDescent="0.25">
      <c r="A1085" s="1112" t="s">
        <v>2672</v>
      </c>
      <c r="B1085" s="1112" t="s">
        <v>2673</v>
      </c>
      <c r="C1085" s="1112" t="s">
        <v>2674</v>
      </c>
      <c r="D1085" s="1104" t="s">
        <v>3487</v>
      </c>
      <c r="E1085" s="1114"/>
      <c r="F1085" s="1106"/>
      <c r="G1085" s="1107"/>
      <c r="H1085" s="1115"/>
    </row>
    <row r="1086" spans="1:8" s="1116" customFormat="1" ht="15" x14ac:dyDescent="0.25">
      <c r="A1086" s="1113" t="s">
        <v>2675</v>
      </c>
      <c r="B1086" s="1113" t="s">
        <v>2676</v>
      </c>
      <c r="C1086" s="1113" t="s">
        <v>2675</v>
      </c>
      <c r="D1086" s="1113" t="s">
        <v>2649</v>
      </c>
      <c r="E1086" s="1113" t="s">
        <v>2677</v>
      </c>
      <c r="F1086" s="1106"/>
      <c r="G1086" s="1107"/>
      <c r="H1086" s="1115"/>
    </row>
    <row r="1087" spans="1:8" s="1116" customFormat="1" ht="15" x14ac:dyDescent="0.25">
      <c r="A1087" s="1114"/>
      <c r="B1087" s="1113" t="s">
        <v>3488</v>
      </c>
      <c r="C1087" s="1114"/>
      <c r="D1087" s="1113" t="s">
        <v>3489</v>
      </c>
      <c r="E1087" s="1113" t="s">
        <v>3066</v>
      </c>
      <c r="F1087" s="1106"/>
      <c r="G1087" s="1107"/>
      <c r="H1087" s="1115"/>
    </row>
    <row r="1088" spans="1:8" s="1116" customFormat="1" ht="15" x14ac:dyDescent="0.25">
      <c r="A1088" s="1114"/>
      <c r="B1088" s="1114"/>
      <c r="C1088" s="1113" t="s">
        <v>2684</v>
      </c>
      <c r="D1088" s="1113" t="s">
        <v>3490</v>
      </c>
      <c r="E1088" s="1113" t="s">
        <v>3066</v>
      </c>
      <c r="F1088" s="1106"/>
      <c r="G1088" s="1107"/>
      <c r="H1088" s="1115"/>
    </row>
    <row r="1089" spans="1:8" s="1116" customFormat="1" ht="15" x14ac:dyDescent="0.25">
      <c r="A1089" s="1114"/>
      <c r="B1089" s="1113" t="s">
        <v>3491</v>
      </c>
      <c r="C1089" s="1114"/>
      <c r="D1089" s="1113" t="s">
        <v>3492</v>
      </c>
      <c r="E1089" s="1113" t="s">
        <v>3066</v>
      </c>
      <c r="F1089" s="1106"/>
      <c r="G1089" s="1107"/>
      <c r="H1089" s="1115"/>
    </row>
    <row r="1090" spans="1:8" s="1116" customFormat="1" ht="15" x14ac:dyDescent="0.25">
      <c r="A1090" s="1114"/>
      <c r="B1090" s="1114"/>
      <c r="C1090" s="1113" t="s">
        <v>2684</v>
      </c>
      <c r="D1090" s="1113" t="s">
        <v>3493</v>
      </c>
      <c r="E1090" s="1113" t="s">
        <v>3066</v>
      </c>
      <c r="F1090" s="1106"/>
      <c r="G1090" s="1107"/>
      <c r="H1090" s="1115"/>
    </row>
    <row r="1091" spans="1:8" s="1116" customFormat="1" ht="15" x14ac:dyDescent="0.25">
      <c r="A1091" s="1114"/>
      <c r="B1091" s="1113" t="s">
        <v>3494</v>
      </c>
      <c r="C1091" s="1114"/>
      <c r="D1091" s="1113" t="s">
        <v>3495</v>
      </c>
      <c r="E1091" s="1113" t="s">
        <v>3066</v>
      </c>
      <c r="F1091" s="1106"/>
      <c r="G1091" s="1107"/>
      <c r="H1091" s="1115"/>
    </row>
    <row r="1092" spans="1:8" s="1116" customFormat="1" ht="15" x14ac:dyDescent="0.25">
      <c r="A1092" s="1114"/>
      <c r="B1092" s="1114"/>
      <c r="C1092" s="1113" t="s">
        <v>2684</v>
      </c>
      <c r="D1092" s="1113" t="s">
        <v>3496</v>
      </c>
      <c r="E1092" s="1113" t="s">
        <v>3066</v>
      </c>
      <c r="F1092" s="1106"/>
      <c r="G1092" s="1107"/>
      <c r="H1092" s="1115"/>
    </row>
    <row r="1093" spans="1:8" s="1116" customFormat="1" ht="15" x14ac:dyDescent="0.25">
      <c r="A1093" s="1114"/>
      <c r="B1093" s="1113" t="s">
        <v>3497</v>
      </c>
      <c r="C1093" s="1114"/>
      <c r="D1093" s="1113" t="s">
        <v>3498</v>
      </c>
      <c r="E1093" s="1113" t="s">
        <v>3066</v>
      </c>
      <c r="F1093" s="1106"/>
      <c r="G1093" s="1107"/>
      <c r="H1093" s="1115"/>
    </row>
    <row r="1094" spans="1:8" s="1116" customFormat="1" ht="15" x14ac:dyDescent="0.25">
      <c r="A1094" s="1114"/>
      <c r="B1094" s="1114"/>
      <c r="C1094" s="1113" t="s">
        <v>2684</v>
      </c>
      <c r="D1094" s="1113" t="s">
        <v>3499</v>
      </c>
      <c r="E1094" s="1113" t="s">
        <v>3066</v>
      </c>
      <c r="F1094" s="1106"/>
      <c r="G1094" s="1107"/>
      <c r="H1094" s="1115"/>
    </row>
    <row r="1095" spans="1:8" s="1116" customFormat="1" ht="15" x14ac:dyDescent="0.25">
      <c r="A1095" s="1114"/>
      <c r="B1095" s="1113" t="s">
        <v>3500</v>
      </c>
      <c r="C1095" s="1114"/>
      <c r="D1095" s="1113" t="s">
        <v>3501</v>
      </c>
      <c r="E1095" s="1113" t="s">
        <v>3066</v>
      </c>
      <c r="F1095" s="1106"/>
      <c r="G1095" s="1107"/>
      <c r="H1095" s="1115"/>
    </row>
    <row r="1096" spans="1:8" s="1116" customFormat="1" ht="15" x14ac:dyDescent="0.25">
      <c r="A1096" s="1114"/>
      <c r="B1096" s="1114"/>
      <c r="C1096" s="1113" t="s">
        <v>2684</v>
      </c>
      <c r="D1096" s="1113" t="s">
        <v>3502</v>
      </c>
      <c r="E1096" s="1113" t="s">
        <v>3066</v>
      </c>
      <c r="F1096" s="1106"/>
      <c r="G1096" s="1107"/>
      <c r="H1096" s="1115"/>
    </row>
    <row r="1097" spans="1:8" s="1116" customFormat="1" ht="15" x14ac:dyDescent="0.25">
      <c r="A1097" s="1114"/>
      <c r="B1097" s="1114"/>
      <c r="C1097" s="1113"/>
      <c r="D1097" s="1113"/>
      <c r="E1097" s="1113"/>
      <c r="F1097" s="1106"/>
      <c r="G1097" s="1107"/>
      <c r="H1097" s="1115"/>
    </row>
    <row r="1098" spans="1:8" s="1116" customFormat="1" ht="15.75" thickBot="1" x14ac:dyDescent="0.3">
      <c r="A1098" s="1113" t="s">
        <v>2686</v>
      </c>
      <c r="B1098" s="1113" t="s">
        <v>2687</v>
      </c>
      <c r="C1098" s="1113" t="s">
        <v>2686</v>
      </c>
      <c r="D1098" s="1113" t="s">
        <v>2688</v>
      </c>
      <c r="E1098" s="1113" t="s">
        <v>2689</v>
      </c>
      <c r="F1098" s="1106"/>
      <c r="G1098" s="1107"/>
      <c r="H1098" s="1115"/>
    </row>
    <row r="1099" spans="1:8" s="1116" customFormat="1" ht="16.5" thickBot="1" x14ac:dyDescent="0.3">
      <c r="A1099" s="1117" t="s">
        <v>3503</v>
      </c>
      <c r="B1099" s="1118"/>
      <c r="C1099" s="1118" t="s">
        <v>3504</v>
      </c>
      <c r="D1099" s="1125"/>
      <c r="E1099" s="1126"/>
      <c r="F1099" s="1120"/>
      <c r="G1099" s="1121"/>
      <c r="H1099" s="1115"/>
    </row>
    <row r="1100" spans="1:8" s="1116" customFormat="1" ht="15" x14ac:dyDescent="0.25">
      <c r="A1100" s="1113"/>
      <c r="B1100" s="1113"/>
      <c r="C1100" s="1113"/>
      <c r="D1100" s="1113"/>
      <c r="E1100" s="1113"/>
      <c r="F1100" s="1106"/>
      <c r="G1100" s="1107"/>
      <c r="H1100" s="1115"/>
    </row>
    <row r="1101" spans="1:8" s="1109" customFormat="1" ht="14.25" x14ac:dyDescent="0.2">
      <c r="A1101" s="1112" t="s">
        <v>3505</v>
      </c>
      <c r="B1101" s="1104"/>
      <c r="C1101" s="1104"/>
      <c r="D1101" s="1112" t="s">
        <v>3506</v>
      </c>
      <c r="E1101" s="1112" t="s">
        <v>3066</v>
      </c>
      <c r="F1101" s="1106"/>
      <c r="G1101" s="1107"/>
      <c r="H1101" s="1108"/>
    </row>
    <row r="1102" spans="1:8" s="1116" customFormat="1" ht="15" x14ac:dyDescent="0.25">
      <c r="A1102" s="1114"/>
      <c r="B1102" s="1113" t="s">
        <v>3507</v>
      </c>
      <c r="C1102" s="1114"/>
      <c r="D1102" s="1113" t="s">
        <v>3506</v>
      </c>
      <c r="E1102" s="1113" t="s">
        <v>3066</v>
      </c>
      <c r="F1102" s="1106"/>
      <c r="G1102" s="1107"/>
      <c r="H1102" s="1115"/>
    </row>
    <row r="1103" spans="1:8" s="1116" customFormat="1" ht="15" x14ac:dyDescent="0.25">
      <c r="A1103" s="1114"/>
      <c r="B1103" s="1114"/>
      <c r="C1103" s="1113" t="s">
        <v>2684</v>
      </c>
      <c r="D1103" s="1113" t="s">
        <v>3508</v>
      </c>
      <c r="E1103" s="1113" t="s">
        <v>3066</v>
      </c>
      <c r="F1103" s="1106"/>
      <c r="G1103" s="1107"/>
      <c r="H1103" s="1115"/>
    </row>
    <row r="1104" spans="1:8" s="1116" customFormat="1" ht="15" x14ac:dyDescent="0.25">
      <c r="A1104" s="1113"/>
      <c r="B1104" s="1113"/>
      <c r="C1104" s="1113"/>
      <c r="D1104" s="1113"/>
      <c r="E1104" s="1113"/>
      <c r="F1104" s="1106"/>
      <c r="G1104" s="1107"/>
      <c r="H1104" s="1115"/>
    </row>
    <row r="1105" spans="1:8" s="1116" customFormat="1" ht="15" x14ac:dyDescent="0.25">
      <c r="A1105" s="1113" t="s">
        <v>2686</v>
      </c>
      <c r="B1105" s="1113" t="s">
        <v>2687</v>
      </c>
      <c r="C1105" s="1113" t="s">
        <v>2686</v>
      </c>
      <c r="D1105" s="1113" t="s">
        <v>2688</v>
      </c>
      <c r="E1105" s="1113" t="s">
        <v>2689</v>
      </c>
      <c r="F1105" s="1106"/>
      <c r="G1105" s="1107"/>
      <c r="H1105" s="1115"/>
    </row>
    <row r="1106" spans="1:8" s="1109" customFormat="1" ht="14.25" x14ac:dyDescent="0.2">
      <c r="A1106" s="1112" t="s">
        <v>3509</v>
      </c>
      <c r="B1106" s="1112"/>
      <c r="C1106" s="1112"/>
      <c r="D1106" s="1112" t="s">
        <v>3510</v>
      </c>
      <c r="E1106" s="1112" t="s">
        <v>3066</v>
      </c>
      <c r="F1106" s="1106"/>
      <c r="G1106" s="1107"/>
      <c r="H1106" s="1108"/>
    </row>
    <row r="1107" spans="1:8" s="1116" customFormat="1" ht="15" x14ac:dyDescent="0.25">
      <c r="A1107" s="1114"/>
      <c r="B1107" s="1113" t="s">
        <v>3511</v>
      </c>
      <c r="C1107" s="1114"/>
      <c r="D1107" s="1113" t="s">
        <v>3510</v>
      </c>
      <c r="E1107" s="1113" t="s">
        <v>3066</v>
      </c>
      <c r="F1107" s="1106"/>
      <c r="G1107" s="1107"/>
      <c r="H1107" s="1115"/>
    </row>
    <row r="1108" spans="1:8" s="1116" customFormat="1" ht="15" x14ac:dyDescent="0.25">
      <c r="A1108" s="1114"/>
      <c r="B1108" s="1114"/>
      <c r="C1108" s="1113" t="s">
        <v>2684</v>
      </c>
      <c r="D1108" s="1113" t="s">
        <v>3512</v>
      </c>
      <c r="E1108" s="1113" t="s">
        <v>3066</v>
      </c>
      <c r="F1108" s="1106"/>
      <c r="G1108" s="1107"/>
      <c r="H1108" s="1115"/>
    </row>
    <row r="1109" spans="1:8" s="1116" customFormat="1" ht="15" x14ac:dyDescent="0.25">
      <c r="A1109" s="1114"/>
      <c r="B1109" s="1114"/>
      <c r="C1109" s="1113"/>
      <c r="D1109" s="1113"/>
      <c r="E1109" s="1113"/>
      <c r="F1109" s="1106"/>
      <c r="G1109" s="1107"/>
      <c r="H1109" s="1115"/>
    </row>
    <row r="1110" spans="1:8" s="1116" customFormat="1" ht="15" x14ac:dyDescent="0.25">
      <c r="A1110" s="1113" t="s">
        <v>2686</v>
      </c>
      <c r="B1110" s="1113" t="s">
        <v>2687</v>
      </c>
      <c r="C1110" s="1113" t="s">
        <v>2686</v>
      </c>
      <c r="D1110" s="1113" t="s">
        <v>2688</v>
      </c>
      <c r="E1110" s="1113" t="s">
        <v>2689</v>
      </c>
      <c r="F1110" s="1106"/>
      <c r="G1110" s="1107"/>
      <c r="H1110" s="1115"/>
    </row>
    <row r="1111" spans="1:8" s="1109" customFormat="1" ht="14.25" x14ac:dyDescent="0.2">
      <c r="A1111" s="1112" t="s">
        <v>3513</v>
      </c>
      <c r="B1111" s="1104"/>
      <c r="C1111" s="1104"/>
      <c r="D1111" s="1112" t="s">
        <v>3514</v>
      </c>
      <c r="E1111" s="1112" t="s">
        <v>3066</v>
      </c>
      <c r="F1111" s="1106"/>
      <c r="G1111" s="1107"/>
      <c r="H1111" s="1108"/>
    </row>
    <row r="1112" spans="1:8" s="1116" customFormat="1" ht="15" x14ac:dyDescent="0.25">
      <c r="A1112" s="1114"/>
      <c r="B1112" s="1113" t="s">
        <v>3515</v>
      </c>
      <c r="C1112" s="1114"/>
      <c r="D1112" s="1113" t="s">
        <v>3514</v>
      </c>
      <c r="E1112" s="1113" t="s">
        <v>3066</v>
      </c>
      <c r="F1112" s="1106"/>
      <c r="G1112" s="1107"/>
      <c r="H1112" s="1115"/>
    </row>
    <row r="1113" spans="1:8" s="1116" customFormat="1" ht="15" x14ac:dyDescent="0.25">
      <c r="A1113" s="1114"/>
      <c r="B1113" s="1114"/>
      <c r="C1113" s="1113" t="s">
        <v>2721</v>
      </c>
      <c r="D1113" s="1113" t="s">
        <v>3516</v>
      </c>
      <c r="E1113" s="1113" t="s">
        <v>3066</v>
      </c>
      <c r="F1113" s="1106"/>
      <c r="G1113" s="1107"/>
      <c r="H1113" s="1115"/>
    </row>
    <row r="1114" spans="1:8" s="1116" customFormat="1" ht="15" x14ac:dyDescent="0.25">
      <c r="A1114" s="1114"/>
      <c r="B1114" s="1114"/>
      <c r="C1114" s="1113" t="s">
        <v>2712</v>
      </c>
      <c r="D1114" s="1113" t="s">
        <v>3517</v>
      </c>
      <c r="E1114" s="1113" t="s">
        <v>3066</v>
      </c>
      <c r="F1114" s="1106"/>
      <c r="G1114" s="1107"/>
      <c r="H1114" s="1115"/>
    </row>
    <row r="1116" spans="1:8" s="1116" customFormat="1" ht="15" x14ac:dyDescent="0.25">
      <c r="A1116" s="1113" t="s">
        <v>2686</v>
      </c>
      <c r="B1116" s="1113" t="s">
        <v>2687</v>
      </c>
      <c r="C1116" s="1113" t="s">
        <v>2686</v>
      </c>
      <c r="D1116" s="1113" t="s">
        <v>2688</v>
      </c>
      <c r="E1116" s="1113" t="s">
        <v>2689</v>
      </c>
      <c r="F1116" s="1106"/>
      <c r="G1116" s="1107"/>
      <c r="H1116" s="1115"/>
    </row>
    <row r="1117" spans="1:8" ht="14.25" x14ac:dyDescent="0.2">
      <c r="A1117" s="1112" t="s">
        <v>3518</v>
      </c>
      <c r="B1117" s="1112"/>
      <c r="C1117" s="1112"/>
      <c r="D1117" s="1112" t="s">
        <v>3519</v>
      </c>
      <c r="E1117" s="1112" t="s">
        <v>3066</v>
      </c>
    </row>
    <row r="1118" spans="1:8" ht="15" x14ac:dyDescent="0.25">
      <c r="A1118" s="1114"/>
      <c r="B1118" s="1113" t="s">
        <v>3520</v>
      </c>
      <c r="C1118" s="1114"/>
      <c r="D1118" s="1113" t="s">
        <v>3519</v>
      </c>
      <c r="E1118" s="1113" t="s">
        <v>3066</v>
      </c>
    </row>
    <row r="1119" spans="1:8" ht="15" x14ac:dyDescent="0.25">
      <c r="A1119" s="1114"/>
      <c r="B1119" s="1114"/>
      <c r="C1119" s="1113" t="s">
        <v>2684</v>
      </c>
      <c r="D1119" s="1113" t="s">
        <v>3521</v>
      </c>
      <c r="E1119" s="1113" t="s">
        <v>3066</v>
      </c>
    </row>
    <row r="1121" spans="1:8" s="1116" customFormat="1" ht="15.75" thickBot="1" x14ac:dyDescent="0.3">
      <c r="A1121" s="1113" t="s">
        <v>2686</v>
      </c>
      <c r="B1121" s="1113" t="s">
        <v>2687</v>
      </c>
      <c r="C1121" s="1113" t="s">
        <v>2686</v>
      </c>
      <c r="D1121" s="1113" t="s">
        <v>2688</v>
      </c>
      <c r="E1121" s="1113" t="s">
        <v>2689</v>
      </c>
      <c r="F1121" s="1106"/>
      <c r="G1121" s="1107"/>
      <c r="H1121" s="1115"/>
    </row>
    <row r="1122" spans="1:8" s="1116" customFormat="1" ht="16.5" thickBot="1" x14ac:dyDescent="0.3">
      <c r="A1122" s="1117" t="s">
        <v>3522</v>
      </c>
      <c r="B1122" s="1118"/>
      <c r="C1122" s="1118" t="s">
        <v>3523</v>
      </c>
      <c r="D1122" s="1125"/>
      <c r="E1122" s="1126"/>
      <c r="F1122" s="1120"/>
      <c r="G1122" s="1121"/>
      <c r="H1122" s="1115"/>
    </row>
    <row r="1123" spans="1:8" s="1116" customFormat="1" ht="15" x14ac:dyDescent="0.25">
      <c r="A1123" s="1113"/>
      <c r="B1123" s="1113"/>
      <c r="C1123" s="1113"/>
      <c r="D1123" s="1113"/>
      <c r="E1123" s="1113"/>
      <c r="F1123" s="1106"/>
      <c r="G1123" s="1107"/>
      <c r="H1123" s="1115"/>
    </row>
    <row r="1124" spans="1:8" s="1109" customFormat="1" ht="14.25" x14ac:dyDescent="0.2">
      <c r="A1124" s="1112" t="s">
        <v>3524</v>
      </c>
      <c r="B1124" s="1104"/>
      <c r="C1124" s="1104"/>
      <c r="D1124" s="1112" t="s">
        <v>3525</v>
      </c>
      <c r="E1124" s="1112" t="s">
        <v>3066</v>
      </c>
      <c r="F1124" s="1106"/>
      <c r="G1124" s="1107"/>
      <c r="H1124" s="1108"/>
    </row>
    <row r="1125" spans="1:8" s="1116" customFormat="1" ht="15" x14ac:dyDescent="0.25">
      <c r="A1125" s="1114"/>
      <c r="B1125" s="1113" t="s">
        <v>3526</v>
      </c>
      <c r="C1125" s="1114"/>
      <c r="D1125" s="1113" t="s">
        <v>3525</v>
      </c>
      <c r="E1125" s="1113" t="s">
        <v>3066</v>
      </c>
      <c r="F1125" s="1106"/>
      <c r="G1125" s="1107"/>
      <c r="H1125" s="1115"/>
    </row>
    <row r="1126" spans="1:8" s="1116" customFormat="1" ht="15" x14ac:dyDescent="0.25">
      <c r="A1126" s="1114"/>
      <c r="B1126" s="1114"/>
      <c r="C1126" s="1113" t="s">
        <v>2684</v>
      </c>
      <c r="D1126" s="1113" t="s">
        <v>3527</v>
      </c>
      <c r="E1126" s="1113" t="s">
        <v>3066</v>
      </c>
      <c r="F1126" s="1106"/>
      <c r="G1126" s="1107"/>
      <c r="H1126" s="1115"/>
    </row>
    <row r="1127" spans="1:8" s="1116" customFormat="1" ht="15" x14ac:dyDescent="0.25">
      <c r="A1127" s="1114"/>
      <c r="B1127" s="1114"/>
      <c r="C1127" s="1114"/>
      <c r="D1127" s="1114"/>
      <c r="E1127" s="1114"/>
      <c r="F1127" s="1106"/>
      <c r="G1127" s="1107"/>
      <c r="H1127" s="1115"/>
    </row>
    <row r="1128" spans="1:8" s="1116" customFormat="1" ht="15" x14ac:dyDescent="0.25">
      <c r="A1128" s="1113" t="s">
        <v>2686</v>
      </c>
      <c r="B1128" s="1113" t="s">
        <v>2687</v>
      </c>
      <c r="C1128" s="1113" t="s">
        <v>2686</v>
      </c>
      <c r="D1128" s="1113" t="s">
        <v>2688</v>
      </c>
      <c r="E1128" s="1113" t="s">
        <v>2689</v>
      </c>
      <c r="F1128" s="1106"/>
      <c r="G1128" s="1107"/>
      <c r="H1128" s="1115"/>
    </row>
    <row r="1129" spans="1:8" s="1109" customFormat="1" ht="14.25" x14ac:dyDescent="0.2">
      <c r="A1129" s="1112" t="s">
        <v>3528</v>
      </c>
      <c r="B1129" s="1104"/>
      <c r="C1129" s="1104"/>
      <c r="D1129" s="1112" t="s">
        <v>3529</v>
      </c>
      <c r="E1129" s="1112" t="s">
        <v>3066</v>
      </c>
      <c r="F1129" s="1106"/>
      <c r="G1129" s="1107"/>
      <c r="H1129" s="1108"/>
    </row>
    <row r="1130" spans="1:8" s="1116" customFormat="1" ht="15" x14ac:dyDescent="0.25">
      <c r="A1130" s="1114"/>
      <c r="B1130" s="1113" t="s">
        <v>3530</v>
      </c>
      <c r="C1130" s="1114"/>
      <c r="D1130" s="1113" t="s">
        <v>3529</v>
      </c>
      <c r="E1130" s="1113" t="s">
        <v>3066</v>
      </c>
      <c r="F1130" s="1106"/>
      <c r="G1130" s="1107"/>
      <c r="H1130" s="1115"/>
    </row>
    <row r="1131" spans="1:8" s="1116" customFormat="1" ht="15" x14ac:dyDescent="0.25">
      <c r="A1131" s="1114"/>
      <c r="B1131" s="1114"/>
      <c r="C1131" s="1113" t="s">
        <v>2684</v>
      </c>
      <c r="D1131" s="1113" t="s">
        <v>3531</v>
      </c>
      <c r="E1131" s="1113" t="s">
        <v>3066</v>
      </c>
      <c r="F1131" s="1106"/>
      <c r="G1131" s="1107"/>
      <c r="H1131" s="1115"/>
    </row>
    <row r="1132" spans="1:8" s="1116" customFormat="1" ht="15" x14ac:dyDescent="0.25">
      <c r="A1132" s="1114"/>
      <c r="B1132" s="1114"/>
      <c r="C1132" s="1113"/>
      <c r="D1132" s="1113"/>
      <c r="E1132" s="1113"/>
      <c r="F1132" s="1106"/>
      <c r="G1132" s="1107"/>
      <c r="H1132" s="1115"/>
    </row>
    <row r="1133" spans="1:8" s="1116" customFormat="1" ht="15" x14ac:dyDescent="0.25">
      <c r="A1133" s="1113" t="s">
        <v>2686</v>
      </c>
      <c r="B1133" s="1113" t="s">
        <v>2687</v>
      </c>
      <c r="C1133" s="1113" t="s">
        <v>2686</v>
      </c>
      <c r="D1133" s="1113" t="s">
        <v>2688</v>
      </c>
      <c r="E1133" s="1113" t="s">
        <v>2689</v>
      </c>
      <c r="F1133" s="1106"/>
      <c r="G1133" s="1107"/>
      <c r="H1133" s="1115"/>
    </row>
    <row r="1134" spans="1:8" s="1109" customFormat="1" ht="14.25" x14ac:dyDescent="0.2">
      <c r="A1134" s="1112" t="s">
        <v>3532</v>
      </c>
      <c r="B1134" s="1104"/>
      <c r="C1134" s="1104"/>
      <c r="D1134" s="1112" t="s">
        <v>3533</v>
      </c>
      <c r="E1134" s="1112" t="s">
        <v>3066</v>
      </c>
      <c r="F1134" s="1106"/>
      <c r="G1134" s="1107"/>
      <c r="H1134" s="1108"/>
    </row>
    <row r="1135" spans="1:8" s="1116" customFormat="1" ht="15" x14ac:dyDescent="0.25">
      <c r="A1135" s="1114"/>
      <c r="B1135" s="1113" t="s">
        <v>3534</v>
      </c>
      <c r="C1135" s="1114"/>
      <c r="D1135" s="1113" t="s">
        <v>3533</v>
      </c>
      <c r="E1135" s="1113" t="s">
        <v>3066</v>
      </c>
      <c r="F1135" s="1106"/>
      <c r="G1135" s="1107"/>
      <c r="H1135" s="1115"/>
    </row>
    <row r="1136" spans="1:8" s="1116" customFormat="1" ht="15" x14ac:dyDescent="0.25">
      <c r="A1136" s="1114"/>
      <c r="B1136" s="1114"/>
      <c r="C1136" s="1113" t="s">
        <v>2684</v>
      </c>
      <c r="D1136" s="1113" t="s">
        <v>3535</v>
      </c>
      <c r="E1136" s="1113" t="s">
        <v>3066</v>
      </c>
      <c r="F1136" s="1106"/>
      <c r="G1136" s="1107"/>
      <c r="H1136" s="1115"/>
    </row>
    <row r="1137" spans="1:8" s="1116" customFormat="1" ht="15" x14ac:dyDescent="0.25">
      <c r="A1137" s="1114"/>
      <c r="B1137" s="1114"/>
      <c r="C1137" s="1114"/>
      <c r="D1137" s="1114"/>
      <c r="E1137" s="1114"/>
      <c r="F1137" s="1106"/>
      <c r="G1137" s="1107"/>
      <c r="H1137" s="1115"/>
    </row>
    <row r="1138" spans="1:8" s="1116" customFormat="1" ht="15" x14ac:dyDescent="0.25">
      <c r="A1138" s="1113" t="s">
        <v>2686</v>
      </c>
      <c r="B1138" s="1113" t="s">
        <v>2687</v>
      </c>
      <c r="C1138" s="1113" t="s">
        <v>2686</v>
      </c>
      <c r="D1138" s="1113" t="s">
        <v>2688</v>
      </c>
      <c r="E1138" s="1113" t="s">
        <v>2689</v>
      </c>
      <c r="F1138" s="1106"/>
      <c r="G1138" s="1107"/>
      <c r="H1138" s="1115"/>
    </row>
    <row r="1139" spans="1:8" s="1109" customFormat="1" ht="14.25" x14ac:dyDescent="0.2">
      <c r="A1139" s="1112" t="s">
        <v>3536</v>
      </c>
      <c r="B1139" s="1104"/>
      <c r="C1139" s="1104"/>
      <c r="D1139" s="1112" t="s">
        <v>3537</v>
      </c>
      <c r="E1139" s="1112" t="s">
        <v>3066</v>
      </c>
      <c r="F1139" s="1106"/>
      <c r="G1139" s="1107"/>
      <c r="H1139" s="1108"/>
    </row>
    <row r="1140" spans="1:8" s="1116" customFormat="1" ht="15" x14ac:dyDescent="0.25">
      <c r="A1140" s="1114"/>
      <c r="B1140" s="1113" t="s">
        <v>3538</v>
      </c>
      <c r="C1140" s="1114"/>
      <c r="D1140" s="1113" t="s">
        <v>3537</v>
      </c>
      <c r="E1140" s="1113" t="s">
        <v>3066</v>
      </c>
      <c r="F1140" s="1106"/>
      <c r="G1140" s="1107"/>
      <c r="H1140" s="1115"/>
    </row>
    <row r="1141" spans="1:8" s="1116" customFormat="1" ht="15" x14ac:dyDescent="0.25">
      <c r="A1141" s="1114"/>
      <c r="B1141" s="1114"/>
      <c r="C1141" s="1113" t="s">
        <v>2684</v>
      </c>
      <c r="D1141" s="1113" t="s">
        <v>3539</v>
      </c>
      <c r="E1141" s="1113" t="s">
        <v>3066</v>
      </c>
      <c r="F1141" s="1106"/>
      <c r="G1141" s="1107"/>
      <c r="H1141" s="1115"/>
    </row>
    <row r="1142" spans="1:8" s="1116" customFormat="1" ht="15" x14ac:dyDescent="0.25">
      <c r="A1142" s="1114"/>
      <c r="B1142" s="1114"/>
      <c r="C1142" s="1114"/>
      <c r="D1142" s="1114"/>
      <c r="E1142" s="1114"/>
      <c r="F1142" s="1106"/>
      <c r="G1142" s="1107"/>
      <c r="H1142" s="1115"/>
    </row>
    <row r="1143" spans="1:8" s="1116" customFormat="1" ht="15" x14ac:dyDescent="0.25">
      <c r="A1143" s="1113" t="s">
        <v>2670</v>
      </c>
      <c r="B1143" s="1113"/>
      <c r="C1143" s="1113"/>
      <c r="D1143" s="1098" t="s">
        <v>2642</v>
      </c>
      <c r="E1143" s="1114">
        <v>21</v>
      </c>
      <c r="F1143" s="1106"/>
      <c r="G1143" s="1107"/>
      <c r="H1143" s="1115"/>
    </row>
    <row r="1144" spans="1:8" s="1116" customFormat="1" ht="15" x14ac:dyDescent="0.25">
      <c r="A1144" s="1113" t="s">
        <v>2671</v>
      </c>
      <c r="B1144" s="1113"/>
      <c r="C1144" s="1113"/>
      <c r="D1144" s="1112" t="s">
        <v>3486</v>
      </c>
      <c r="E1144" s="1114"/>
      <c r="F1144" s="1106"/>
      <c r="G1144" s="1107"/>
      <c r="H1144" s="1115"/>
    </row>
    <row r="1145" spans="1:8" s="1116" customFormat="1" ht="15" x14ac:dyDescent="0.25">
      <c r="A1145" s="1112" t="s">
        <v>2672</v>
      </c>
      <c r="B1145" s="1112" t="s">
        <v>2673</v>
      </c>
      <c r="C1145" s="1112" t="s">
        <v>2674</v>
      </c>
      <c r="D1145" s="1104" t="s">
        <v>3487</v>
      </c>
      <c r="E1145" s="1114"/>
      <c r="F1145" s="1106"/>
      <c r="G1145" s="1107"/>
      <c r="H1145" s="1115"/>
    </row>
    <row r="1146" spans="1:8" s="1116" customFormat="1" ht="15" x14ac:dyDescent="0.25">
      <c r="A1146" s="1113" t="s">
        <v>2675</v>
      </c>
      <c r="B1146" s="1113" t="s">
        <v>2676</v>
      </c>
      <c r="C1146" s="1113" t="s">
        <v>2675</v>
      </c>
      <c r="D1146" s="1113" t="s">
        <v>2649</v>
      </c>
      <c r="E1146" s="1113" t="s">
        <v>2677</v>
      </c>
      <c r="F1146" s="1106"/>
      <c r="G1146" s="1107"/>
      <c r="H1146" s="1115"/>
    </row>
    <row r="1147" spans="1:8" s="1109" customFormat="1" ht="14.25" x14ac:dyDescent="0.2">
      <c r="A1147" s="1112" t="s">
        <v>3540</v>
      </c>
      <c r="B1147" s="1104"/>
      <c r="C1147" s="1104"/>
      <c r="D1147" s="1112" t="s">
        <v>3541</v>
      </c>
      <c r="E1147" s="1112" t="s">
        <v>3066</v>
      </c>
      <c r="F1147" s="1106"/>
      <c r="G1147" s="1107"/>
      <c r="H1147" s="1108"/>
    </row>
    <row r="1148" spans="1:8" s="1116" customFormat="1" ht="15" x14ac:dyDescent="0.25">
      <c r="A1148" s="1114"/>
      <c r="B1148" s="1113" t="s">
        <v>3542</v>
      </c>
      <c r="C1148" s="1114"/>
      <c r="D1148" s="1113" t="s">
        <v>3541</v>
      </c>
      <c r="E1148" s="1113" t="s">
        <v>3066</v>
      </c>
      <c r="F1148" s="1106"/>
      <c r="G1148" s="1107"/>
      <c r="H1148" s="1115"/>
    </row>
    <row r="1149" spans="1:8" s="1116" customFormat="1" ht="15" x14ac:dyDescent="0.25">
      <c r="A1149" s="1114"/>
      <c r="B1149" s="1114"/>
      <c r="C1149" s="1113" t="s">
        <v>2684</v>
      </c>
      <c r="D1149" s="1113" t="s">
        <v>3543</v>
      </c>
      <c r="E1149" s="1113" t="s">
        <v>3066</v>
      </c>
      <c r="F1149" s="1106"/>
      <c r="G1149" s="1107"/>
      <c r="H1149" s="1115"/>
    </row>
    <row r="1150" spans="1:8" s="1116" customFormat="1" ht="15" x14ac:dyDescent="0.25">
      <c r="A1150" s="1114"/>
      <c r="B1150" s="1114"/>
      <c r="C1150" s="1114"/>
      <c r="D1150" s="1114"/>
      <c r="E1150" s="1114"/>
      <c r="F1150" s="1106"/>
      <c r="G1150" s="1107"/>
      <c r="H1150" s="1115"/>
    </row>
    <row r="1151" spans="1:8" s="1116" customFormat="1" ht="15" x14ac:dyDescent="0.25">
      <c r="A1151" s="1113" t="s">
        <v>2686</v>
      </c>
      <c r="B1151" s="1113" t="s">
        <v>2687</v>
      </c>
      <c r="C1151" s="1113" t="s">
        <v>2686</v>
      </c>
      <c r="D1151" s="1113" t="s">
        <v>2688</v>
      </c>
      <c r="E1151" s="1113" t="s">
        <v>2689</v>
      </c>
      <c r="F1151" s="1106"/>
      <c r="G1151" s="1107"/>
      <c r="H1151" s="1115"/>
    </row>
    <row r="1152" spans="1:8" s="1109" customFormat="1" ht="14.25" x14ac:dyDescent="0.2">
      <c r="A1152" s="1112" t="s">
        <v>3544</v>
      </c>
      <c r="B1152" s="1104"/>
      <c r="C1152" s="1104"/>
      <c r="D1152" s="1112" t="s">
        <v>3545</v>
      </c>
      <c r="E1152" s="1112" t="s">
        <v>3066</v>
      </c>
      <c r="F1152" s="1106"/>
      <c r="G1152" s="1107"/>
      <c r="H1152" s="1108"/>
    </row>
    <row r="1153" spans="1:8" s="1116" customFormat="1" ht="15" x14ac:dyDescent="0.25">
      <c r="A1153" s="1114"/>
      <c r="B1153" s="1113" t="s">
        <v>3546</v>
      </c>
      <c r="C1153" s="1114"/>
      <c r="D1153" s="1113" t="s">
        <v>3545</v>
      </c>
      <c r="E1153" s="1113" t="s">
        <v>3066</v>
      </c>
      <c r="F1153" s="1106"/>
      <c r="G1153" s="1107"/>
      <c r="H1153" s="1115"/>
    </row>
    <row r="1154" spans="1:8" s="1116" customFormat="1" ht="15" x14ac:dyDescent="0.25">
      <c r="A1154" s="1114"/>
      <c r="B1154" s="1114"/>
      <c r="C1154" s="1113" t="s">
        <v>2684</v>
      </c>
      <c r="D1154" s="1113" t="s">
        <v>3547</v>
      </c>
      <c r="E1154" s="1113" t="s">
        <v>3066</v>
      </c>
      <c r="F1154" s="1106"/>
      <c r="G1154" s="1107"/>
      <c r="H1154" s="1115"/>
    </row>
    <row r="1155" spans="1:8" s="1116" customFormat="1" ht="15" x14ac:dyDescent="0.25">
      <c r="A1155" s="1114"/>
      <c r="B1155" s="1114"/>
      <c r="C1155" s="1114"/>
      <c r="D1155" s="1114"/>
      <c r="E1155" s="1114"/>
      <c r="F1155" s="1106"/>
      <c r="G1155" s="1107"/>
      <c r="H1155" s="1115"/>
    </row>
    <row r="1156" spans="1:8" s="1116" customFormat="1" ht="15.75" thickBot="1" x14ac:dyDescent="0.3">
      <c r="A1156" s="1113" t="s">
        <v>2686</v>
      </c>
      <c r="B1156" s="1113" t="s">
        <v>2687</v>
      </c>
      <c r="C1156" s="1113" t="s">
        <v>2686</v>
      </c>
      <c r="D1156" s="1113" t="s">
        <v>2688</v>
      </c>
      <c r="E1156" s="1113" t="s">
        <v>2689</v>
      </c>
      <c r="F1156" s="1106"/>
      <c r="G1156" s="1107"/>
      <c r="H1156" s="1115"/>
    </row>
    <row r="1157" spans="1:8" s="1116" customFormat="1" ht="16.5" thickBot="1" x14ac:dyDescent="0.3">
      <c r="A1157" s="1117" t="s">
        <v>3548</v>
      </c>
      <c r="B1157" s="1118"/>
      <c r="C1157" s="1118" t="s">
        <v>3549</v>
      </c>
      <c r="D1157" s="1125"/>
      <c r="E1157" s="1126"/>
      <c r="F1157" s="1120"/>
      <c r="G1157" s="1121"/>
      <c r="H1157" s="1115"/>
    </row>
    <row r="1158" spans="1:8" s="1114" customFormat="1" ht="15.75" x14ac:dyDescent="0.25">
      <c r="A1158" s="1131"/>
      <c r="B1158" s="1131"/>
      <c r="C1158" s="1131"/>
      <c r="D1158" s="1132"/>
      <c r="E1158" s="1133"/>
      <c r="F1158" s="1134"/>
      <c r="G1158" s="1135"/>
      <c r="H1158" s="1099"/>
    </row>
    <row r="1159" spans="1:8" s="1109" customFormat="1" ht="14.25" x14ac:dyDescent="0.2">
      <c r="A1159" s="1112" t="s">
        <v>3550</v>
      </c>
      <c r="B1159" s="1104"/>
      <c r="C1159" s="1104"/>
      <c r="D1159" s="1112" t="s">
        <v>3551</v>
      </c>
      <c r="E1159" s="1112" t="s">
        <v>3066</v>
      </c>
      <c r="F1159" s="1106"/>
      <c r="G1159" s="1107"/>
      <c r="H1159" s="1108"/>
    </row>
    <row r="1160" spans="1:8" s="1116" customFormat="1" ht="15" x14ac:dyDescent="0.25">
      <c r="A1160" s="1114"/>
      <c r="B1160" s="1113" t="s">
        <v>3552</v>
      </c>
      <c r="C1160" s="1114"/>
      <c r="D1160" s="1113" t="s">
        <v>3551</v>
      </c>
      <c r="E1160" s="1113" t="s">
        <v>3066</v>
      </c>
      <c r="F1160" s="1106"/>
      <c r="G1160" s="1107"/>
      <c r="H1160" s="1115"/>
    </row>
    <row r="1161" spans="1:8" s="1114" customFormat="1" ht="15" x14ac:dyDescent="0.25">
      <c r="C1161" s="1113" t="s">
        <v>2721</v>
      </c>
      <c r="D1161" s="1113" t="s">
        <v>3553</v>
      </c>
      <c r="E1161" s="1113" t="s">
        <v>3066</v>
      </c>
      <c r="F1161" s="1106"/>
      <c r="G1161" s="1107"/>
      <c r="H1161" s="1099"/>
    </row>
    <row r="1162" spans="1:8" s="1114" customFormat="1" ht="15" x14ac:dyDescent="0.25">
      <c r="C1162" s="1113" t="s">
        <v>2712</v>
      </c>
      <c r="D1162" s="1113" t="s">
        <v>3554</v>
      </c>
      <c r="E1162" s="1113"/>
      <c r="F1162" s="1106"/>
      <c r="G1162" s="1107"/>
      <c r="H1162" s="1099"/>
    </row>
    <row r="1163" spans="1:8" s="1116" customFormat="1" ht="15" x14ac:dyDescent="0.25">
      <c r="A1163" s="1113"/>
      <c r="B1163" s="1113"/>
      <c r="C1163" s="1113"/>
      <c r="D1163" s="1113"/>
      <c r="E1163" s="1113"/>
      <c r="F1163" s="1106"/>
      <c r="G1163" s="1107"/>
      <c r="H1163" s="1115"/>
    </row>
    <row r="1164" spans="1:8" s="1116" customFormat="1" ht="15" x14ac:dyDescent="0.25">
      <c r="A1164" s="1113" t="s">
        <v>2686</v>
      </c>
      <c r="B1164" s="1113" t="s">
        <v>2687</v>
      </c>
      <c r="C1164" s="1113" t="s">
        <v>2686</v>
      </c>
      <c r="D1164" s="1113" t="s">
        <v>2688</v>
      </c>
      <c r="E1164" s="1113" t="s">
        <v>2689</v>
      </c>
      <c r="F1164" s="1106"/>
      <c r="G1164" s="1107"/>
      <c r="H1164" s="1115"/>
    </row>
    <row r="1165" spans="1:8" s="1109" customFormat="1" ht="14.25" x14ac:dyDescent="0.2">
      <c r="A1165" s="1112" t="s">
        <v>3555</v>
      </c>
      <c r="B1165" s="1104"/>
      <c r="C1165" s="1104"/>
      <c r="D1165" s="1112" t="s">
        <v>3556</v>
      </c>
      <c r="E1165" s="1112" t="s">
        <v>3066</v>
      </c>
      <c r="F1165" s="1106"/>
      <c r="G1165" s="1107"/>
      <c r="H1165" s="1108"/>
    </row>
    <row r="1166" spans="1:8" s="1116" customFormat="1" ht="15" x14ac:dyDescent="0.25">
      <c r="A1166" s="1114"/>
      <c r="B1166" s="1113" t="s">
        <v>3557</v>
      </c>
      <c r="C1166" s="1114"/>
      <c r="D1166" s="1113" t="s">
        <v>3556</v>
      </c>
      <c r="E1166" s="1113" t="s">
        <v>3066</v>
      </c>
      <c r="F1166" s="1106"/>
      <c r="G1166" s="1107"/>
      <c r="H1166" s="1115"/>
    </row>
    <row r="1167" spans="1:8" s="1116" customFormat="1" ht="15" x14ac:dyDescent="0.25">
      <c r="A1167" s="1114"/>
      <c r="B1167" s="1114"/>
      <c r="C1167" s="1113" t="s">
        <v>2684</v>
      </c>
      <c r="D1167" s="1113" t="s">
        <v>3558</v>
      </c>
      <c r="E1167" s="1113" t="s">
        <v>3066</v>
      </c>
      <c r="F1167" s="1106"/>
      <c r="G1167" s="1107"/>
      <c r="H1167" s="1115"/>
    </row>
    <row r="1168" spans="1:8" s="1116" customFormat="1" ht="15" x14ac:dyDescent="0.25">
      <c r="A1168" s="1114"/>
      <c r="B1168" s="1114"/>
      <c r="C1168" s="1113"/>
      <c r="D1168" s="1113"/>
      <c r="E1168" s="1113"/>
      <c r="F1168" s="1106"/>
      <c r="G1168" s="1107"/>
      <c r="H1168" s="1115"/>
    </row>
    <row r="1169" spans="1:8" s="1116" customFormat="1" ht="15" x14ac:dyDescent="0.25">
      <c r="A1169" s="1113" t="s">
        <v>2686</v>
      </c>
      <c r="B1169" s="1113" t="s">
        <v>2687</v>
      </c>
      <c r="C1169" s="1113" t="s">
        <v>2686</v>
      </c>
      <c r="D1169" s="1113" t="s">
        <v>2688</v>
      </c>
      <c r="E1169" s="1113" t="s">
        <v>2689</v>
      </c>
      <c r="F1169" s="1106"/>
      <c r="G1169" s="1107"/>
      <c r="H1169" s="1115"/>
    </row>
    <row r="1170" spans="1:8" s="1109" customFormat="1" ht="14.25" x14ac:dyDescent="0.2">
      <c r="A1170" s="1112" t="s">
        <v>3559</v>
      </c>
      <c r="B1170" s="1104"/>
      <c r="C1170" s="1104"/>
      <c r="D1170" s="1112" t="s">
        <v>3560</v>
      </c>
      <c r="E1170" s="1112" t="s">
        <v>3066</v>
      </c>
      <c r="F1170" s="1106"/>
      <c r="G1170" s="1107"/>
      <c r="H1170" s="1108"/>
    </row>
    <row r="1171" spans="1:8" s="1114" customFormat="1" ht="15" x14ac:dyDescent="0.25">
      <c r="B1171" s="1113" t="s">
        <v>3561</v>
      </c>
      <c r="D1171" s="1113" t="s">
        <v>3560</v>
      </c>
      <c r="E1171" s="1113" t="s">
        <v>3066</v>
      </c>
      <c r="F1171" s="1106"/>
      <c r="G1171" s="1107"/>
      <c r="H1171" s="1099"/>
    </row>
    <row r="1172" spans="1:8" s="1114" customFormat="1" ht="15" x14ac:dyDescent="0.25">
      <c r="C1172" s="1113" t="s">
        <v>2721</v>
      </c>
      <c r="D1172" s="1113" t="s">
        <v>3562</v>
      </c>
      <c r="E1172" s="1113" t="s">
        <v>3066</v>
      </c>
      <c r="F1172" s="1106"/>
      <c r="G1172" s="1107"/>
      <c r="H1172" s="1099"/>
    </row>
    <row r="1173" spans="1:8" s="1114" customFormat="1" ht="15" x14ac:dyDescent="0.25">
      <c r="C1173" s="1113" t="s">
        <v>2712</v>
      </c>
      <c r="D1173" s="1113" t="s">
        <v>3563</v>
      </c>
      <c r="E1173" s="1113" t="s">
        <v>3066</v>
      </c>
      <c r="F1173" s="1106"/>
      <c r="G1173" s="1107"/>
      <c r="H1173" s="1099"/>
    </row>
    <row r="1174" spans="1:8" s="1114" customFormat="1" ht="15" x14ac:dyDescent="0.25">
      <c r="C1174" s="1113"/>
      <c r="D1174" s="1113"/>
      <c r="E1174" s="1113"/>
      <c r="F1174" s="1106"/>
      <c r="G1174" s="1107"/>
      <c r="H1174" s="1099"/>
    </row>
    <row r="1175" spans="1:8" s="1114" customFormat="1" ht="15" x14ac:dyDescent="0.25">
      <c r="A1175" s="1113" t="s">
        <v>2686</v>
      </c>
      <c r="B1175" s="1113" t="s">
        <v>2687</v>
      </c>
      <c r="C1175" s="1113" t="s">
        <v>2686</v>
      </c>
      <c r="D1175" s="1113" t="s">
        <v>2688</v>
      </c>
      <c r="E1175" s="1113" t="s">
        <v>2689</v>
      </c>
      <c r="F1175" s="1106"/>
      <c r="G1175" s="1107"/>
      <c r="H1175" s="1099"/>
    </row>
    <row r="1176" spans="1:8" s="1114" customFormat="1" ht="15" x14ac:dyDescent="0.25">
      <c r="C1176" s="1113"/>
      <c r="D1176" s="1113"/>
      <c r="E1176" s="1113"/>
      <c r="F1176" s="1106"/>
      <c r="G1176" s="1107"/>
      <c r="H1176" s="1099"/>
    </row>
    <row r="1177" spans="1:8" s="1114" customFormat="1" ht="15" x14ac:dyDescent="0.25">
      <c r="C1177" s="1113"/>
      <c r="D1177" s="1113"/>
      <c r="E1177" s="1113"/>
      <c r="F1177" s="1106"/>
      <c r="G1177" s="1107"/>
      <c r="H1177" s="1099"/>
    </row>
    <row r="1178" spans="1:8" s="1114" customFormat="1" ht="15" x14ac:dyDescent="0.25">
      <c r="C1178" s="1113"/>
      <c r="D1178" s="1113"/>
      <c r="E1178" s="1113"/>
      <c r="F1178" s="1106"/>
      <c r="G1178" s="1107"/>
      <c r="H1178" s="1099"/>
    </row>
    <row r="1179" spans="1:8" s="1114" customFormat="1" ht="15" x14ac:dyDescent="0.25">
      <c r="C1179" s="1113"/>
      <c r="D1179" s="1113"/>
      <c r="E1179" s="1113"/>
      <c r="F1179" s="1106"/>
      <c r="G1179" s="1107"/>
      <c r="H1179" s="1099"/>
    </row>
    <row r="1180" spans="1:8" s="1114" customFormat="1" ht="15" x14ac:dyDescent="0.25">
      <c r="C1180" s="1113"/>
      <c r="D1180" s="1113"/>
      <c r="E1180" s="1113"/>
      <c r="F1180" s="1106"/>
      <c r="G1180" s="1107"/>
      <c r="H1180" s="1099"/>
    </row>
    <row r="1181" spans="1:8" s="1114" customFormat="1" ht="15" x14ac:dyDescent="0.25">
      <c r="C1181" s="1113"/>
      <c r="D1181" s="1113"/>
      <c r="E1181" s="1113"/>
      <c r="F1181" s="1106"/>
      <c r="G1181" s="1107"/>
      <c r="H1181" s="1099"/>
    </row>
    <row r="1182" spans="1:8" s="1114" customFormat="1" ht="15" x14ac:dyDescent="0.25">
      <c r="C1182" s="1113"/>
      <c r="D1182" s="1113"/>
      <c r="E1182" s="1113"/>
      <c r="F1182" s="1106"/>
      <c r="G1182" s="1107"/>
      <c r="H1182" s="1099"/>
    </row>
    <row r="1183" spans="1:8" s="1114" customFormat="1" ht="15" x14ac:dyDescent="0.25">
      <c r="C1183" s="1113"/>
      <c r="D1183" s="1113"/>
      <c r="E1183" s="1113"/>
      <c r="F1183" s="1106"/>
      <c r="G1183" s="1107"/>
      <c r="H1183" s="1099"/>
    </row>
    <row r="1184" spans="1:8" s="1114" customFormat="1" ht="15" x14ac:dyDescent="0.25">
      <c r="C1184" s="1113"/>
      <c r="D1184" s="1113"/>
      <c r="E1184" s="1113"/>
      <c r="F1184" s="1106"/>
      <c r="G1184" s="1107"/>
      <c r="H1184" s="1099"/>
    </row>
    <row r="1185" spans="1:8" s="1114" customFormat="1" ht="15" x14ac:dyDescent="0.25">
      <c r="C1185" s="1113"/>
      <c r="D1185" s="1113"/>
      <c r="E1185" s="1113"/>
      <c r="F1185" s="1106"/>
      <c r="G1185" s="1107"/>
      <c r="H1185" s="1099"/>
    </row>
    <row r="1186" spans="1:8" s="1114" customFormat="1" ht="15" x14ac:dyDescent="0.25">
      <c r="C1186" s="1113"/>
      <c r="D1186" s="1113"/>
      <c r="E1186" s="1113"/>
      <c r="F1186" s="1106"/>
      <c r="G1186" s="1107"/>
      <c r="H1186" s="1099"/>
    </row>
    <row r="1187" spans="1:8" s="1114" customFormat="1" ht="15" x14ac:dyDescent="0.25">
      <c r="C1187" s="1113"/>
      <c r="D1187" s="1113"/>
      <c r="E1187" s="1113"/>
      <c r="F1187" s="1106"/>
      <c r="G1187" s="1107"/>
      <c r="H1187" s="1099"/>
    </row>
    <row r="1188" spans="1:8" s="1114" customFormat="1" ht="15" x14ac:dyDescent="0.25">
      <c r="C1188" s="1113"/>
      <c r="D1188" s="1113"/>
      <c r="E1188" s="1113"/>
      <c r="F1188" s="1106"/>
      <c r="G1188" s="1107"/>
      <c r="H1188" s="1099"/>
    </row>
    <row r="1189" spans="1:8" s="1114" customFormat="1" ht="15" x14ac:dyDescent="0.25">
      <c r="C1189" s="1113"/>
      <c r="D1189" s="1113"/>
      <c r="E1189" s="1113"/>
      <c r="F1189" s="1106"/>
      <c r="G1189" s="1107"/>
      <c r="H1189" s="1099"/>
    </row>
    <row r="1190" spans="1:8" s="1114" customFormat="1" ht="15" x14ac:dyDescent="0.25">
      <c r="C1190" s="1113"/>
      <c r="D1190" s="1113"/>
      <c r="E1190" s="1113"/>
      <c r="F1190" s="1106"/>
      <c r="G1190" s="1107"/>
      <c r="H1190" s="1099"/>
    </row>
    <row r="1191" spans="1:8" s="1114" customFormat="1" ht="15" x14ac:dyDescent="0.25">
      <c r="C1191" s="1113"/>
      <c r="D1191" s="1113"/>
      <c r="E1191" s="1113"/>
      <c r="F1191" s="1106"/>
      <c r="G1191" s="1107"/>
      <c r="H1191" s="1099"/>
    </row>
    <row r="1192" spans="1:8" s="1114" customFormat="1" ht="15" x14ac:dyDescent="0.25">
      <c r="C1192" s="1113"/>
      <c r="D1192" s="1113"/>
      <c r="E1192" s="1113"/>
      <c r="F1192" s="1106"/>
      <c r="G1192" s="1107"/>
      <c r="H1192" s="1099"/>
    </row>
    <row r="1193" spans="1:8" s="1114" customFormat="1" ht="15" x14ac:dyDescent="0.25">
      <c r="C1193" s="1113"/>
      <c r="D1193" s="1113"/>
      <c r="E1193" s="1113"/>
      <c r="F1193" s="1106"/>
      <c r="G1193" s="1107"/>
      <c r="H1193" s="1099"/>
    </row>
    <row r="1194" spans="1:8" s="1114" customFormat="1" ht="15" x14ac:dyDescent="0.25">
      <c r="C1194" s="1113"/>
      <c r="D1194" s="1113"/>
      <c r="E1194" s="1113"/>
      <c r="F1194" s="1106"/>
      <c r="G1194" s="1107"/>
      <c r="H1194" s="1099"/>
    </row>
    <row r="1195" spans="1:8" s="1114" customFormat="1" ht="15" x14ac:dyDescent="0.25">
      <c r="C1195" s="1113"/>
      <c r="D1195" s="1113"/>
      <c r="E1195" s="1113"/>
      <c r="F1195" s="1106"/>
      <c r="G1195" s="1107"/>
      <c r="H1195" s="1099"/>
    </row>
    <row r="1196" spans="1:8" s="1114" customFormat="1" ht="15" x14ac:dyDescent="0.25">
      <c r="C1196" s="1113"/>
      <c r="D1196" s="1113"/>
      <c r="E1196" s="1113"/>
      <c r="F1196" s="1106"/>
      <c r="G1196" s="1107"/>
      <c r="H1196" s="1099"/>
    </row>
    <row r="1197" spans="1:8" s="1114" customFormat="1" ht="15" x14ac:dyDescent="0.25">
      <c r="C1197" s="1113"/>
      <c r="D1197" s="1113"/>
      <c r="E1197" s="1113"/>
      <c r="F1197" s="1106"/>
      <c r="G1197" s="1107"/>
      <c r="H1197" s="1099"/>
    </row>
    <row r="1198" spans="1:8" s="1116" customFormat="1" ht="15" x14ac:dyDescent="0.25">
      <c r="A1198" s="1113" t="s">
        <v>2670</v>
      </c>
      <c r="B1198" s="1113"/>
      <c r="C1198" s="1113"/>
      <c r="D1198" s="1098" t="s">
        <v>2642</v>
      </c>
      <c r="E1198" s="1114">
        <v>22</v>
      </c>
      <c r="F1198" s="1106"/>
      <c r="G1198" s="1107"/>
      <c r="H1198" s="1115"/>
    </row>
    <row r="1199" spans="1:8" s="1116" customFormat="1" ht="15" x14ac:dyDescent="0.25">
      <c r="A1199" s="1113" t="s">
        <v>2671</v>
      </c>
      <c r="B1199" s="1113"/>
      <c r="C1199" s="1113"/>
      <c r="D1199" s="1112" t="s">
        <v>3486</v>
      </c>
      <c r="E1199" s="1114"/>
      <c r="F1199" s="1106"/>
      <c r="G1199" s="1107"/>
      <c r="H1199" s="1115"/>
    </row>
    <row r="1200" spans="1:8" s="1116" customFormat="1" ht="15" x14ac:dyDescent="0.25">
      <c r="A1200" s="1112" t="s">
        <v>2672</v>
      </c>
      <c r="B1200" s="1112" t="s">
        <v>2673</v>
      </c>
      <c r="C1200" s="1112" t="s">
        <v>2674</v>
      </c>
      <c r="D1200" s="1104" t="s">
        <v>3487</v>
      </c>
      <c r="E1200" s="1114"/>
      <c r="F1200" s="1106"/>
      <c r="G1200" s="1107"/>
      <c r="H1200" s="1115"/>
    </row>
    <row r="1201" spans="1:8" s="1116" customFormat="1" ht="15.75" thickBot="1" x14ac:dyDescent="0.3">
      <c r="A1201" s="1113" t="s">
        <v>2675</v>
      </c>
      <c r="B1201" s="1113" t="s">
        <v>2676</v>
      </c>
      <c r="C1201" s="1113" t="s">
        <v>2675</v>
      </c>
      <c r="D1201" s="1113" t="s">
        <v>2649</v>
      </c>
      <c r="E1201" s="1113" t="s">
        <v>2677</v>
      </c>
      <c r="F1201" s="1106"/>
      <c r="G1201" s="1107"/>
      <c r="H1201" s="1115"/>
    </row>
    <row r="1202" spans="1:8" s="1116" customFormat="1" ht="16.5" thickBot="1" x14ac:dyDescent="0.3">
      <c r="A1202" s="1117" t="s">
        <v>3564</v>
      </c>
      <c r="B1202" s="1118"/>
      <c r="C1202" s="1118" t="s">
        <v>3565</v>
      </c>
      <c r="D1202" s="1125"/>
      <c r="E1202" s="1126"/>
      <c r="F1202" s="1120"/>
      <c r="G1202" s="1121"/>
      <c r="H1202" s="1115"/>
    </row>
    <row r="1203" spans="1:8" s="1116" customFormat="1" ht="15" x14ac:dyDescent="0.25">
      <c r="A1203" s="1113"/>
      <c r="B1203" s="1113"/>
      <c r="C1203" s="1113"/>
      <c r="D1203" s="1113"/>
      <c r="E1203" s="1113"/>
      <c r="F1203" s="1106"/>
      <c r="G1203" s="1107"/>
      <c r="H1203" s="1115"/>
    </row>
    <row r="1204" spans="1:8" s="1109" customFormat="1" ht="14.25" x14ac:dyDescent="0.2">
      <c r="A1204" s="1112" t="s">
        <v>3566</v>
      </c>
      <c r="B1204" s="1104"/>
      <c r="C1204" s="1104"/>
      <c r="D1204" s="1112" t="s">
        <v>3567</v>
      </c>
      <c r="E1204" s="1112" t="s">
        <v>12</v>
      </c>
      <c r="F1204" s="1106"/>
      <c r="G1204" s="1107"/>
      <c r="H1204" s="1108"/>
    </row>
    <row r="1205" spans="1:8" s="1116" customFormat="1" ht="15" x14ac:dyDescent="0.25">
      <c r="A1205" s="1114"/>
      <c r="B1205" s="1113" t="s">
        <v>3568</v>
      </c>
      <c r="C1205" s="1114"/>
      <c r="D1205" s="1113" t="s">
        <v>3569</v>
      </c>
      <c r="E1205" s="1113" t="s">
        <v>12</v>
      </c>
      <c r="F1205" s="1106"/>
      <c r="G1205" s="1107"/>
      <c r="H1205" s="1115"/>
    </row>
    <row r="1206" spans="1:8" s="1116" customFormat="1" ht="15" x14ac:dyDescent="0.25">
      <c r="A1206" s="1114"/>
      <c r="B1206" s="1114"/>
      <c r="C1206" s="1113" t="s">
        <v>2684</v>
      </c>
      <c r="D1206" s="1113" t="s">
        <v>3569</v>
      </c>
      <c r="E1206" s="1113" t="s">
        <v>12</v>
      </c>
      <c r="F1206" s="1106"/>
      <c r="G1206" s="1107"/>
      <c r="H1206" s="1115"/>
    </row>
    <row r="1207" spans="1:8" s="1116" customFormat="1" ht="14.45" customHeight="1" x14ac:dyDescent="0.25">
      <c r="A1207" s="1114"/>
      <c r="B1207" s="1116" t="s">
        <v>3570</v>
      </c>
      <c r="C1207" s="1136"/>
      <c r="D1207" s="1136" t="s">
        <v>3571</v>
      </c>
      <c r="E1207" s="1136" t="s">
        <v>12</v>
      </c>
      <c r="F1207" s="1137"/>
      <c r="G1207" s="1107"/>
      <c r="H1207" s="1115"/>
    </row>
    <row r="1208" spans="1:8" s="1116" customFormat="1" ht="14.45" customHeight="1" x14ac:dyDescent="0.25">
      <c r="A1208" s="1114"/>
      <c r="C1208" s="1136" t="s">
        <v>2684</v>
      </c>
      <c r="D1208" s="1136" t="s">
        <v>3571</v>
      </c>
      <c r="E1208" s="1136" t="s">
        <v>12</v>
      </c>
      <c r="F1208" s="1137"/>
      <c r="G1208" s="1107"/>
      <c r="H1208" s="1115"/>
    </row>
    <row r="1209" spans="1:8" s="1116" customFormat="1" ht="14.45" customHeight="1" x14ac:dyDescent="0.25">
      <c r="A1209" s="1114"/>
      <c r="B1209" s="1113" t="s">
        <v>3572</v>
      </c>
      <c r="C1209" s="1114"/>
      <c r="D1209" s="1113" t="s">
        <v>3573</v>
      </c>
      <c r="E1209" s="1113" t="s">
        <v>12</v>
      </c>
      <c r="F1209" s="1106"/>
      <c r="G1209" s="1107"/>
      <c r="H1209" s="1115"/>
    </row>
    <row r="1210" spans="1:8" s="1116" customFormat="1" ht="14.45" customHeight="1" x14ac:dyDescent="0.25">
      <c r="A1210" s="1114"/>
      <c r="B1210" s="1114"/>
      <c r="C1210" s="1113" t="s">
        <v>2684</v>
      </c>
      <c r="D1210" s="1113" t="s">
        <v>3573</v>
      </c>
      <c r="E1210" s="1113" t="s">
        <v>12</v>
      </c>
      <c r="F1210" s="1106"/>
      <c r="G1210" s="1107"/>
      <c r="H1210" s="1115"/>
    </row>
    <row r="1211" spans="1:8" s="1116" customFormat="1" ht="15" x14ac:dyDescent="0.25">
      <c r="A1211" s="1114"/>
      <c r="B1211" s="1113" t="s">
        <v>3574</v>
      </c>
      <c r="C1211" s="1114"/>
      <c r="D1211" s="1113" t="s">
        <v>3575</v>
      </c>
      <c r="E1211" s="1113" t="s">
        <v>12</v>
      </c>
      <c r="F1211" s="1137"/>
      <c r="G1211" s="1107"/>
      <c r="H1211" s="1115"/>
    </row>
    <row r="1212" spans="1:8" s="1116" customFormat="1" ht="15" x14ac:dyDescent="0.25">
      <c r="A1212" s="1114"/>
      <c r="B1212" s="1114"/>
      <c r="C1212" s="1113" t="s">
        <v>2684</v>
      </c>
      <c r="D1212" s="1113" t="s">
        <v>3575</v>
      </c>
      <c r="E1212" s="1113" t="s">
        <v>12</v>
      </c>
      <c r="F1212" s="1137"/>
      <c r="G1212" s="1107"/>
      <c r="H1212" s="1115"/>
    </row>
    <row r="1213" spans="1:8" s="1116" customFormat="1" ht="15" x14ac:dyDescent="0.25">
      <c r="A1213" s="1114"/>
      <c r="B1213" s="1114" t="s">
        <v>3576</v>
      </c>
      <c r="C1213" s="1113"/>
      <c r="D1213" s="1113" t="s">
        <v>3577</v>
      </c>
      <c r="E1213" s="1113" t="s">
        <v>12</v>
      </c>
      <c r="F1213" s="1137"/>
      <c r="G1213" s="1107"/>
      <c r="H1213" s="1115"/>
    </row>
    <row r="1214" spans="1:8" s="1116" customFormat="1" ht="15" x14ac:dyDescent="0.25">
      <c r="A1214" s="1114"/>
      <c r="B1214" s="1114"/>
      <c r="C1214" s="1113" t="s">
        <v>2684</v>
      </c>
      <c r="D1214" s="1113" t="s">
        <v>3577</v>
      </c>
      <c r="E1214" s="1113" t="s">
        <v>12</v>
      </c>
      <c r="F1214" s="1137"/>
      <c r="G1214" s="1107"/>
      <c r="H1214" s="1115"/>
    </row>
    <row r="1215" spans="1:8" s="1116" customFormat="1" ht="15" x14ac:dyDescent="0.25">
      <c r="A1215" s="1114"/>
      <c r="B1215" s="1114" t="s">
        <v>3578</v>
      </c>
      <c r="C1215" s="1113"/>
      <c r="D1215" s="1113" t="s">
        <v>3579</v>
      </c>
      <c r="E1215" s="1113" t="s">
        <v>12</v>
      </c>
      <c r="F1215" s="1137"/>
      <c r="G1215" s="1107"/>
      <c r="H1215" s="1115"/>
    </row>
    <row r="1216" spans="1:8" s="1116" customFormat="1" ht="15" x14ac:dyDescent="0.25">
      <c r="A1216" s="1114"/>
      <c r="B1216" s="1114"/>
      <c r="C1216" s="1113" t="s">
        <v>2684</v>
      </c>
      <c r="D1216" s="1113" t="s">
        <v>3579</v>
      </c>
      <c r="E1216" s="1113" t="s">
        <v>12</v>
      </c>
      <c r="F1216" s="1137"/>
      <c r="G1216" s="1107"/>
      <c r="H1216" s="1115"/>
    </row>
    <row r="1217" spans="1:8" s="1116" customFormat="1" ht="15" x14ac:dyDescent="0.25">
      <c r="A1217" s="1114"/>
      <c r="B1217" s="1114" t="s">
        <v>3580</v>
      </c>
      <c r="C1217" s="1113"/>
      <c r="D1217" s="1113" t="s">
        <v>3581</v>
      </c>
      <c r="E1217" s="1113" t="s">
        <v>12</v>
      </c>
      <c r="F1217" s="1137"/>
      <c r="G1217" s="1107"/>
      <c r="H1217" s="1115"/>
    </row>
    <row r="1218" spans="1:8" s="1116" customFormat="1" ht="15" x14ac:dyDescent="0.25">
      <c r="A1218" s="1114"/>
      <c r="B1218" s="1114"/>
      <c r="C1218" s="1113" t="s">
        <v>2684</v>
      </c>
      <c r="D1218" s="1113" t="s">
        <v>3581</v>
      </c>
      <c r="E1218" s="1113" t="s">
        <v>12</v>
      </c>
      <c r="F1218" s="1137"/>
      <c r="G1218" s="1107"/>
      <c r="H1218" s="1115"/>
    </row>
    <row r="1219" spans="1:8" s="1116" customFormat="1" ht="15" x14ac:dyDescent="0.25">
      <c r="A1219" s="1114"/>
      <c r="B1219" s="1114" t="s">
        <v>3582</v>
      </c>
      <c r="C1219" s="1113"/>
      <c r="D1219" s="1113" t="s">
        <v>3583</v>
      </c>
      <c r="E1219" s="1113" t="s">
        <v>12</v>
      </c>
      <c r="F1219" s="1137"/>
      <c r="G1219" s="1107"/>
      <c r="H1219" s="1115"/>
    </row>
    <row r="1220" spans="1:8" s="1116" customFormat="1" ht="15" x14ac:dyDescent="0.25">
      <c r="A1220" s="1114"/>
      <c r="B1220" s="1114"/>
      <c r="C1220" s="1113" t="s">
        <v>2684</v>
      </c>
      <c r="D1220" s="1113" t="s">
        <v>3583</v>
      </c>
      <c r="E1220" s="1113" t="s">
        <v>12</v>
      </c>
      <c r="F1220" s="1137"/>
      <c r="G1220" s="1107"/>
      <c r="H1220" s="1115"/>
    </row>
    <row r="1221" spans="1:8" s="1116" customFormat="1" ht="15" x14ac:dyDescent="0.25">
      <c r="A1221" s="1114"/>
      <c r="B1221" s="1114" t="s">
        <v>3584</v>
      </c>
      <c r="C1221" s="1113"/>
      <c r="D1221" s="1113" t="s">
        <v>3585</v>
      </c>
      <c r="E1221" s="1113" t="s">
        <v>12</v>
      </c>
      <c r="F1221" s="1137"/>
      <c r="G1221" s="1107"/>
      <c r="H1221" s="1115"/>
    </row>
    <row r="1222" spans="1:8" s="1116" customFormat="1" ht="15" x14ac:dyDescent="0.25">
      <c r="A1222" s="1114"/>
      <c r="B1222" s="1114"/>
      <c r="C1222" s="1113" t="s">
        <v>2684</v>
      </c>
      <c r="D1222" s="1113" t="s">
        <v>3585</v>
      </c>
      <c r="E1222" s="1113" t="s">
        <v>12</v>
      </c>
      <c r="F1222" s="1137"/>
      <c r="G1222" s="1107"/>
      <c r="H1222" s="1115"/>
    </row>
    <row r="1223" spans="1:8" s="1116" customFormat="1" ht="15" x14ac:dyDescent="0.25">
      <c r="A1223" s="1114"/>
      <c r="B1223" s="1114" t="s">
        <v>3586</v>
      </c>
      <c r="C1223" s="1113"/>
      <c r="D1223" s="1113" t="s">
        <v>3587</v>
      </c>
      <c r="E1223" s="1113" t="s">
        <v>12</v>
      </c>
      <c r="F1223" s="1137"/>
      <c r="G1223" s="1107"/>
      <c r="H1223" s="1115"/>
    </row>
    <row r="1224" spans="1:8" s="1116" customFormat="1" ht="15" x14ac:dyDescent="0.25">
      <c r="A1224" s="1114"/>
      <c r="B1224" s="1114"/>
      <c r="C1224" s="1113" t="s">
        <v>2684</v>
      </c>
      <c r="D1224" s="1113" t="s">
        <v>3587</v>
      </c>
      <c r="E1224" s="1113" t="s">
        <v>12</v>
      </c>
      <c r="F1224" s="1137"/>
      <c r="G1224" s="1107"/>
      <c r="H1224" s="1115"/>
    </row>
    <row r="1225" spans="1:8" s="1116" customFormat="1" ht="15" x14ac:dyDescent="0.25">
      <c r="A1225" s="1114"/>
      <c r="B1225" s="1114" t="s">
        <v>3588</v>
      </c>
      <c r="C1225" s="1113"/>
      <c r="D1225" s="1113" t="s">
        <v>3589</v>
      </c>
      <c r="E1225" s="1113" t="s">
        <v>12</v>
      </c>
      <c r="F1225" s="1137"/>
      <c r="G1225" s="1107"/>
      <c r="H1225" s="1115"/>
    </row>
    <row r="1226" spans="1:8" s="1116" customFormat="1" ht="15" x14ac:dyDescent="0.25">
      <c r="A1226" s="1114"/>
      <c r="B1226" s="1114"/>
      <c r="C1226" s="1113" t="s">
        <v>2684</v>
      </c>
      <c r="D1226" s="1113" t="s">
        <v>3589</v>
      </c>
      <c r="E1226" s="1113" t="s">
        <v>12</v>
      </c>
      <c r="F1226" s="1137"/>
      <c r="G1226" s="1107"/>
      <c r="H1226" s="1115"/>
    </row>
    <row r="1227" spans="1:8" s="1116" customFormat="1" ht="15" x14ac:dyDescent="0.25">
      <c r="A1227" s="1114"/>
      <c r="B1227" s="1114" t="s">
        <v>3590</v>
      </c>
      <c r="C1227" s="1113"/>
      <c r="D1227" s="1113" t="s">
        <v>3591</v>
      </c>
      <c r="E1227" s="1113" t="s">
        <v>12</v>
      </c>
      <c r="F1227" s="1137"/>
      <c r="G1227" s="1107"/>
      <c r="H1227" s="1115"/>
    </row>
    <row r="1228" spans="1:8" s="1116" customFormat="1" ht="15" x14ac:dyDescent="0.25">
      <c r="A1228" s="1114"/>
      <c r="B1228" s="1114"/>
      <c r="C1228" s="1113" t="s">
        <v>2684</v>
      </c>
      <c r="D1228" s="1113" t="s">
        <v>3591</v>
      </c>
      <c r="E1228" s="1113" t="s">
        <v>12</v>
      </c>
      <c r="F1228" s="1137"/>
      <c r="G1228" s="1107"/>
      <c r="H1228" s="1115"/>
    </row>
    <row r="1229" spans="1:8" s="1116" customFormat="1" ht="15" x14ac:dyDescent="0.25">
      <c r="A1229" s="1114"/>
      <c r="B1229" s="1114" t="s">
        <v>3592</v>
      </c>
      <c r="C1229" s="1113"/>
      <c r="D1229" s="1113" t="s">
        <v>3593</v>
      </c>
      <c r="E1229" s="1113" t="s">
        <v>12</v>
      </c>
      <c r="F1229" s="1137"/>
      <c r="G1229" s="1107"/>
      <c r="H1229" s="1115"/>
    </row>
    <row r="1230" spans="1:8" s="1116" customFormat="1" ht="15" x14ac:dyDescent="0.25">
      <c r="A1230" s="1114"/>
      <c r="B1230" s="1114"/>
      <c r="C1230" s="1113" t="s">
        <v>2684</v>
      </c>
      <c r="D1230" s="1113" t="s">
        <v>3593</v>
      </c>
      <c r="E1230" s="1113" t="s">
        <v>12</v>
      </c>
      <c r="F1230" s="1137"/>
      <c r="G1230" s="1107"/>
      <c r="H1230" s="1115"/>
    </row>
    <row r="1231" spans="1:8" s="1116" customFormat="1" ht="15" x14ac:dyDescent="0.25">
      <c r="A1231" s="1114"/>
      <c r="B1231" s="1114"/>
      <c r="C1231" s="1113"/>
      <c r="D1231" s="1113"/>
      <c r="E1231" s="1113"/>
      <c r="F1231" s="1137"/>
      <c r="G1231" s="1107"/>
      <c r="H1231" s="1115"/>
    </row>
    <row r="1232" spans="1:8" s="1116" customFormat="1" ht="15" x14ac:dyDescent="0.25">
      <c r="A1232" s="1113" t="s">
        <v>2686</v>
      </c>
      <c r="B1232" s="1113" t="s">
        <v>2687</v>
      </c>
      <c r="C1232" s="1113" t="s">
        <v>2686</v>
      </c>
      <c r="D1232" s="1113" t="s">
        <v>2688</v>
      </c>
      <c r="E1232" s="1113" t="s">
        <v>2689</v>
      </c>
      <c r="F1232" s="1106"/>
      <c r="G1232" s="1107"/>
      <c r="H1232" s="1115"/>
    </row>
    <row r="1233" spans="1:8" s="1116" customFormat="1" ht="15" x14ac:dyDescent="0.25">
      <c r="A1233" s="1114"/>
      <c r="B1233" s="1114"/>
      <c r="C1233" s="1113"/>
      <c r="D1233" s="1113"/>
      <c r="E1233" s="1113"/>
      <c r="F1233" s="1106"/>
      <c r="G1233" s="1107"/>
      <c r="H1233" s="1115"/>
    </row>
    <row r="1234" spans="1:8" s="1109" customFormat="1" ht="14.25" x14ac:dyDescent="0.2">
      <c r="A1234" s="1112" t="s">
        <v>3594</v>
      </c>
      <c r="B1234" s="1104"/>
      <c r="C1234" s="1104"/>
      <c r="D1234" s="1112" t="s">
        <v>3595</v>
      </c>
      <c r="E1234" s="1112" t="s">
        <v>12</v>
      </c>
      <c r="F1234" s="1106"/>
      <c r="G1234" s="1107"/>
      <c r="H1234" s="1108"/>
    </row>
    <row r="1235" spans="1:8" s="1116" customFormat="1" ht="15" x14ac:dyDescent="0.25">
      <c r="A1235" s="1113"/>
      <c r="B1235" s="1138" t="s">
        <v>3596</v>
      </c>
      <c r="C1235" s="1114"/>
      <c r="D1235" s="1113" t="s">
        <v>3597</v>
      </c>
      <c r="E1235" s="1113" t="s">
        <v>12</v>
      </c>
      <c r="F1235" s="1137"/>
      <c r="G1235" s="1107"/>
      <c r="H1235" s="1115"/>
    </row>
    <row r="1236" spans="1:8" s="1116" customFormat="1" ht="15" x14ac:dyDescent="0.25">
      <c r="A1236" s="1113"/>
      <c r="B1236" s="1114"/>
      <c r="C1236" s="1113" t="s">
        <v>2684</v>
      </c>
      <c r="D1236" s="1113" t="s">
        <v>3597</v>
      </c>
      <c r="E1236" s="1113" t="s">
        <v>12</v>
      </c>
      <c r="F1236" s="1137"/>
      <c r="G1236" s="1107"/>
      <c r="H1236" s="1115"/>
    </row>
    <row r="1237" spans="1:8" s="1116" customFormat="1" ht="15" x14ac:dyDescent="0.25">
      <c r="A1237" s="1114"/>
      <c r="B1237" s="1114"/>
      <c r="C1237" s="1113"/>
      <c r="D1237" s="1113"/>
      <c r="E1237" s="1113"/>
      <c r="F1237" s="1106"/>
      <c r="G1237" s="1107"/>
      <c r="H1237" s="1115"/>
    </row>
    <row r="1238" spans="1:8" s="1116" customFormat="1" ht="15" x14ac:dyDescent="0.25">
      <c r="A1238" s="1113" t="s">
        <v>2686</v>
      </c>
      <c r="B1238" s="1113" t="s">
        <v>2687</v>
      </c>
      <c r="C1238" s="1113" t="s">
        <v>2686</v>
      </c>
      <c r="D1238" s="1113" t="s">
        <v>2688</v>
      </c>
      <c r="E1238" s="1113" t="s">
        <v>2689</v>
      </c>
      <c r="F1238" s="1106"/>
      <c r="G1238" s="1107"/>
      <c r="H1238" s="1115"/>
    </row>
    <row r="1239" spans="1:8" s="1116" customFormat="1" ht="15" x14ac:dyDescent="0.25">
      <c r="A1239" s="1112" t="s">
        <v>3598</v>
      </c>
      <c r="B1239" s="1104"/>
      <c r="C1239" s="1104"/>
      <c r="D1239" s="1112" t="s">
        <v>3599</v>
      </c>
      <c r="E1239" s="1112" t="s">
        <v>12</v>
      </c>
      <c r="F1239" s="1106"/>
      <c r="G1239" s="1107"/>
      <c r="H1239" s="1115"/>
    </row>
    <row r="1240" spans="1:8" s="1116" customFormat="1" ht="15" x14ac:dyDescent="0.25">
      <c r="A1240" s="1114"/>
      <c r="B1240" s="1113" t="s">
        <v>3600</v>
      </c>
      <c r="C1240" s="1114"/>
      <c r="D1240" s="1113" t="s">
        <v>3599</v>
      </c>
      <c r="E1240" s="1113" t="s">
        <v>12</v>
      </c>
      <c r="F1240" s="1106"/>
      <c r="G1240" s="1107"/>
      <c r="H1240" s="1115"/>
    </row>
    <row r="1241" spans="1:8" s="1116" customFormat="1" ht="15" x14ac:dyDescent="0.25">
      <c r="A1241" s="1114"/>
      <c r="B1241" s="1114"/>
      <c r="C1241" s="1113" t="s">
        <v>2684</v>
      </c>
      <c r="D1241" s="1113" t="s">
        <v>3601</v>
      </c>
      <c r="E1241" s="1113" t="s">
        <v>12</v>
      </c>
      <c r="F1241" s="1106"/>
      <c r="G1241" s="1107"/>
      <c r="H1241" s="1115"/>
    </row>
    <row r="1242" spans="1:8" s="1116" customFormat="1" ht="15" x14ac:dyDescent="0.25">
      <c r="A1242" s="1113"/>
      <c r="B1242" s="1113"/>
      <c r="C1242" s="1113"/>
      <c r="D1242" s="1113"/>
      <c r="E1242" s="1113"/>
      <c r="F1242" s="1106"/>
      <c r="G1242" s="1107"/>
      <c r="H1242" s="1115"/>
    </row>
    <row r="1243" spans="1:8" s="1116" customFormat="1" ht="15" x14ac:dyDescent="0.25">
      <c r="A1243" s="1113" t="s">
        <v>2686</v>
      </c>
      <c r="B1243" s="1113" t="s">
        <v>2687</v>
      </c>
      <c r="C1243" s="1113" t="s">
        <v>2686</v>
      </c>
      <c r="D1243" s="1113" t="s">
        <v>2688</v>
      </c>
      <c r="E1243" s="1113" t="s">
        <v>2689</v>
      </c>
      <c r="F1243" s="1106"/>
      <c r="G1243" s="1107"/>
      <c r="H1243" s="1115"/>
    </row>
    <row r="1244" spans="1:8" s="1116" customFormat="1" ht="15" x14ac:dyDescent="0.25">
      <c r="A1244" s="1112" t="s">
        <v>3602</v>
      </c>
      <c r="B1244" s="1104"/>
      <c r="C1244" s="1104"/>
      <c r="D1244" s="1112" t="s">
        <v>3603</v>
      </c>
      <c r="E1244" s="1112" t="s">
        <v>12</v>
      </c>
      <c r="F1244" s="1106"/>
      <c r="G1244" s="1107"/>
      <c r="H1244" s="1115"/>
    </row>
    <row r="1245" spans="1:8" s="1116" customFormat="1" ht="15" x14ac:dyDescent="0.25">
      <c r="A1245" s="1112"/>
      <c r="B1245" s="1113" t="s">
        <v>3604</v>
      </c>
      <c r="C1245" s="1114"/>
      <c r="D1245" s="1113" t="s">
        <v>3605</v>
      </c>
      <c r="E1245" s="1113" t="s">
        <v>12</v>
      </c>
      <c r="F1245" s="1137"/>
      <c r="G1245" s="1107"/>
      <c r="H1245" s="1115"/>
    </row>
    <row r="1246" spans="1:8" s="1116" customFormat="1" ht="15" x14ac:dyDescent="0.25">
      <c r="A1246" s="1112"/>
      <c r="B1246" s="1114"/>
      <c r="C1246" s="1113" t="s">
        <v>2684</v>
      </c>
      <c r="D1246" s="1113" t="s">
        <v>3605</v>
      </c>
      <c r="E1246" s="1113" t="s">
        <v>12</v>
      </c>
      <c r="F1246" s="1137"/>
      <c r="G1246" s="1107"/>
      <c r="H1246" s="1115"/>
    </row>
    <row r="1247" spans="1:8" s="1116" customFormat="1" ht="15" x14ac:dyDescent="0.25">
      <c r="A1247" s="1114"/>
      <c r="B1247" s="1113" t="s">
        <v>3606</v>
      </c>
      <c r="C1247" s="1114"/>
      <c r="D1247" s="1113" t="s">
        <v>3607</v>
      </c>
      <c r="E1247" s="1113" t="s">
        <v>12</v>
      </c>
      <c r="F1247" s="1106"/>
      <c r="G1247" s="1107"/>
      <c r="H1247" s="1115"/>
    </row>
    <row r="1248" spans="1:8" s="1116" customFormat="1" ht="15" x14ac:dyDescent="0.25">
      <c r="A1248" s="1114"/>
      <c r="B1248" s="1114"/>
      <c r="C1248" s="1113" t="s">
        <v>2684</v>
      </c>
      <c r="D1248" s="1113" t="s">
        <v>3607</v>
      </c>
      <c r="E1248" s="1113" t="s">
        <v>12</v>
      </c>
      <c r="F1248" s="1106"/>
      <c r="G1248" s="1107"/>
      <c r="H1248" s="1115"/>
    </row>
    <row r="1249" spans="1:8" s="1116" customFormat="1" ht="15" x14ac:dyDescent="0.25">
      <c r="A1249" s="1114"/>
      <c r="B1249" s="1114"/>
      <c r="C1249" s="1113"/>
      <c r="D1249" s="1113"/>
      <c r="E1249" s="1113"/>
      <c r="F1249" s="1106"/>
      <c r="G1249" s="1107"/>
      <c r="H1249" s="1115"/>
    </row>
    <row r="1250" spans="1:8" ht="15" x14ac:dyDescent="0.25">
      <c r="A1250" s="1113" t="s">
        <v>2686</v>
      </c>
      <c r="B1250" s="1113" t="s">
        <v>2687</v>
      </c>
      <c r="C1250" s="1113" t="s">
        <v>2686</v>
      </c>
      <c r="D1250" s="1113" t="s">
        <v>2688</v>
      </c>
      <c r="E1250" s="1113" t="s">
        <v>2689</v>
      </c>
    </row>
    <row r="1251" spans="1:8" s="1116" customFormat="1" ht="15" x14ac:dyDescent="0.25">
      <c r="A1251" s="1114"/>
      <c r="B1251" s="1114"/>
      <c r="C1251" s="1113"/>
      <c r="D1251" s="1113"/>
      <c r="E1251" s="1113"/>
      <c r="F1251" s="1106"/>
      <c r="G1251" s="1107"/>
      <c r="H1251" s="1115"/>
    </row>
    <row r="1252" spans="1:8" s="1116" customFormat="1" ht="15" x14ac:dyDescent="0.25">
      <c r="A1252" s="1114"/>
      <c r="B1252" s="1114"/>
      <c r="C1252" s="1113"/>
      <c r="D1252" s="1113"/>
      <c r="E1252" s="1113"/>
      <c r="F1252" s="1106"/>
      <c r="G1252" s="1107"/>
      <c r="H1252" s="1115"/>
    </row>
    <row r="1253" spans="1:8" s="1116" customFormat="1" ht="15" x14ac:dyDescent="0.25">
      <c r="A1253" s="1114"/>
      <c r="B1253" s="1114"/>
      <c r="C1253" s="1113"/>
      <c r="D1253" s="1113"/>
      <c r="E1253" s="1113"/>
      <c r="F1253" s="1106"/>
      <c r="G1253" s="1107"/>
      <c r="H1253" s="1115"/>
    </row>
    <row r="1254" spans="1:8" s="1116" customFormat="1" ht="15" x14ac:dyDescent="0.25">
      <c r="A1254" s="1113" t="s">
        <v>2670</v>
      </c>
      <c r="B1254" s="1113"/>
      <c r="C1254" s="1113"/>
      <c r="D1254" s="1098" t="s">
        <v>2642</v>
      </c>
      <c r="E1254" s="1114">
        <v>23</v>
      </c>
      <c r="F1254" s="1106"/>
      <c r="G1254" s="1107"/>
      <c r="H1254" s="1115"/>
    </row>
    <row r="1255" spans="1:8" s="1116" customFormat="1" ht="15" x14ac:dyDescent="0.25">
      <c r="A1255" s="1113" t="s">
        <v>2671</v>
      </c>
      <c r="B1255" s="1113"/>
      <c r="C1255" s="1113"/>
      <c r="D1255" s="1112" t="s">
        <v>3486</v>
      </c>
      <c r="E1255" s="1114"/>
      <c r="F1255" s="1106"/>
      <c r="G1255" s="1107"/>
      <c r="H1255" s="1115"/>
    </row>
    <row r="1256" spans="1:8" s="1116" customFormat="1" ht="15" x14ac:dyDescent="0.25">
      <c r="A1256" s="1112" t="s">
        <v>2672</v>
      </c>
      <c r="B1256" s="1112" t="s">
        <v>2673</v>
      </c>
      <c r="C1256" s="1112" t="s">
        <v>2674</v>
      </c>
      <c r="D1256" s="1104" t="s">
        <v>3487</v>
      </c>
      <c r="E1256" s="1114"/>
      <c r="F1256" s="1106"/>
      <c r="G1256" s="1107"/>
      <c r="H1256" s="1115"/>
    </row>
    <row r="1257" spans="1:8" s="1116" customFormat="1" ht="15.75" thickBot="1" x14ac:dyDescent="0.3">
      <c r="A1257" s="1113" t="s">
        <v>2675</v>
      </c>
      <c r="B1257" s="1113" t="s">
        <v>2676</v>
      </c>
      <c r="C1257" s="1113" t="s">
        <v>2675</v>
      </c>
      <c r="D1257" s="1113" t="s">
        <v>2649</v>
      </c>
      <c r="E1257" s="1113" t="s">
        <v>2677</v>
      </c>
      <c r="F1257" s="1106"/>
      <c r="G1257" s="1107"/>
      <c r="H1257" s="1115"/>
    </row>
    <row r="1258" spans="1:8" s="1116" customFormat="1" ht="16.5" thickBot="1" x14ac:dyDescent="0.3">
      <c r="A1258" s="1117" t="s">
        <v>3608</v>
      </c>
      <c r="B1258" s="1118"/>
      <c r="C1258" s="1118" t="s">
        <v>3609</v>
      </c>
      <c r="D1258" s="1125"/>
      <c r="E1258" s="1126"/>
      <c r="F1258" s="1120"/>
      <c r="G1258" s="1121"/>
      <c r="H1258" s="1115"/>
    </row>
    <row r="1259" spans="1:8" ht="15" x14ac:dyDescent="0.25">
      <c r="A1259" s="1113"/>
      <c r="B1259" s="1113"/>
      <c r="C1259" s="1113"/>
      <c r="D1259" s="1113"/>
      <c r="E1259" s="1113"/>
    </row>
    <row r="1260" spans="1:8" s="1116" customFormat="1" ht="15" x14ac:dyDescent="0.25">
      <c r="A1260" s="1112" t="s">
        <v>3610</v>
      </c>
      <c r="B1260" s="1104"/>
      <c r="C1260" s="1104"/>
      <c r="D1260" s="1112" t="s">
        <v>3611</v>
      </c>
      <c r="E1260" s="1112" t="s">
        <v>12</v>
      </c>
      <c r="F1260" s="1106"/>
      <c r="G1260" s="1107"/>
      <c r="H1260" s="1115"/>
    </row>
    <row r="1261" spans="1:8" s="1116" customFormat="1" ht="15" x14ac:dyDescent="0.25">
      <c r="A1261" s="1114"/>
      <c r="B1261" s="1113" t="s">
        <v>3612</v>
      </c>
      <c r="C1261" s="1114"/>
      <c r="D1261" s="1113" t="s">
        <v>3611</v>
      </c>
      <c r="E1261" s="1113" t="s">
        <v>12</v>
      </c>
      <c r="F1261" s="1106"/>
      <c r="G1261" s="1107"/>
      <c r="H1261" s="1115"/>
    </row>
    <row r="1262" spans="1:8" s="1116" customFormat="1" ht="15" x14ac:dyDescent="0.25">
      <c r="A1262" s="1114"/>
      <c r="B1262" s="1114"/>
      <c r="C1262" s="1113" t="s">
        <v>2684</v>
      </c>
      <c r="D1262" s="1113" t="s">
        <v>3613</v>
      </c>
      <c r="E1262" s="1113" t="s">
        <v>12</v>
      </c>
      <c r="F1262" s="1106"/>
      <c r="G1262" s="1107"/>
      <c r="H1262" s="1115"/>
    </row>
    <row r="1263" spans="1:8" s="1116" customFormat="1" ht="15" x14ac:dyDescent="0.25">
      <c r="A1263" s="1114"/>
      <c r="B1263" s="1114"/>
      <c r="C1263" s="1113"/>
      <c r="D1263" s="1113"/>
      <c r="E1263" s="1113"/>
      <c r="F1263" s="1106"/>
      <c r="G1263" s="1107"/>
      <c r="H1263" s="1115"/>
    </row>
    <row r="1264" spans="1:8" s="1116" customFormat="1" ht="15" x14ac:dyDescent="0.25">
      <c r="A1264" s="1113" t="s">
        <v>2686</v>
      </c>
      <c r="B1264" s="1113" t="s">
        <v>2687</v>
      </c>
      <c r="C1264" s="1113" t="s">
        <v>2686</v>
      </c>
      <c r="D1264" s="1113" t="s">
        <v>2688</v>
      </c>
      <c r="E1264" s="1113" t="s">
        <v>2689</v>
      </c>
      <c r="F1264" s="1106"/>
      <c r="G1264" s="1107"/>
      <c r="H1264" s="1115"/>
    </row>
    <row r="1265" spans="1:8" s="1116" customFormat="1" ht="15" x14ac:dyDescent="0.25">
      <c r="A1265" s="1112" t="s">
        <v>3614</v>
      </c>
      <c r="B1265" s="1104"/>
      <c r="C1265" s="1104"/>
      <c r="D1265" s="1112" t="s">
        <v>3615</v>
      </c>
      <c r="E1265" s="1112" t="s">
        <v>12</v>
      </c>
      <c r="F1265" s="1106"/>
      <c r="G1265" s="1107"/>
      <c r="H1265" s="1115"/>
    </row>
    <row r="1266" spans="1:8" s="1116" customFormat="1" ht="15" x14ac:dyDescent="0.25">
      <c r="A1266" s="1114"/>
      <c r="B1266" s="1113" t="s">
        <v>3616</v>
      </c>
      <c r="C1266" s="1114"/>
      <c r="D1266" s="1113" t="s">
        <v>3615</v>
      </c>
      <c r="E1266" s="1113" t="s">
        <v>12</v>
      </c>
      <c r="F1266" s="1106"/>
      <c r="G1266" s="1107"/>
      <c r="H1266" s="1115"/>
    </row>
    <row r="1267" spans="1:8" s="1116" customFormat="1" ht="15" x14ac:dyDescent="0.25">
      <c r="A1267" s="1114"/>
      <c r="B1267" s="1114"/>
      <c r="C1267" s="1113" t="s">
        <v>2721</v>
      </c>
      <c r="D1267" s="1113" t="s">
        <v>3617</v>
      </c>
      <c r="E1267" s="1113" t="s">
        <v>12</v>
      </c>
      <c r="F1267" s="1106"/>
      <c r="G1267" s="1107"/>
      <c r="H1267" s="1115"/>
    </row>
    <row r="1268" spans="1:8" s="1116" customFormat="1" ht="15" x14ac:dyDescent="0.25">
      <c r="A1268" s="1114"/>
      <c r="B1268" s="1114"/>
      <c r="C1268" s="1113" t="s">
        <v>2712</v>
      </c>
      <c r="D1268" s="1113" t="s">
        <v>3618</v>
      </c>
      <c r="E1268" s="1113"/>
      <c r="F1268" s="1106"/>
      <c r="G1268" s="1107"/>
      <c r="H1268" s="1115"/>
    </row>
    <row r="1269" spans="1:8" s="1116" customFormat="1" ht="15" x14ac:dyDescent="0.25">
      <c r="A1269" s="1114"/>
      <c r="B1269" s="1114"/>
      <c r="C1269" s="1113"/>
      <c r="D1269" s="1113"/>
      <c r="E1269" s="1113"/>
      <c r="F1269" s="1106"/>
      <c r="G1269" s="1107"/>
      <c r="H1269" s="1115"/>
    </row>
    <row r="1270" spans="1:8" s="1116" customFormat="1" ht="15" x14ac:dyDescent="0.25">
      <c r="A1270" s="1113" t="s">
        <v>2686</v>
      </c>
      <c r="B1270" s="1113" t="s">
        <v>2687</v>
      </c>
      <c r="C1270" s="1113" t="s">
        <v>2686</v>
      </c>
      <c r="D1270" s="1113" t="s">
        <v>2688</v>
      </c>
      <c r="E1270" s="1113" t="s">
        <v>2689</v>
      </c>
      <c r="F1270" s="1106"/>
      <c r="G1270" s="1107"/>
      <c r="H1270" s="1115"/>
    </row>
    <row r="1271" spans="1:8" s="1116" customFormat="1" ht="15" x14ac:dyDescent="0.25">
      <c r="A1271" s="1112" t="s">
        <v>3619</v>
      </c>
      <c r="B1271" s="1104"/>
      <c r="C1271" s="1104"/>
      <c r="D1271" s="1112" t="s">
        <v>3620</v>
      </c>
      <c r="E1271" s="1112" t="s">
        <v>12</v>
      </c>
      <c r="F1271" s="1106"/>
      <c r="G1271" s="1107"/>
      <c r="H1271" s="1115"/>
    </row>
    <row r="1272" spans="1:8" s="1116" customFormat="1" ht="15" x14ac:dyDescent="0.25">
      <c r="A1272" s="1114"/>
      <c r="B1272" s="1113" t="s">
        <v>3621</v>
      </c>
      <c r="C1272" s="1114"/>
      <c r="D1272" s="1113" t="s">
        <v>3620</v>
      </c>
      <c r="E1272" s="1113" t="s">
        <v>12</v>
      </c>
      <c r="F1272" s="1106"/>
      <c r="G1272" s="1107"/>
      <c r="H1272" s="1115"/>
    </row>
    <row r="1273" spans="1:8" s="1116" customFormat="1" ht="15" x14ac:dyDescent="0.25">
      <c r="A1273" s="1114"/>
      <c r="B1273" s="1114"/>
      <c r="C1273" s="1113" t="s">
        <v>2721</v>
      </c>
      <c r="D1273" s="1113" t="s">
        <v>3622</v>
      </c>
      <c r="E1273" s="1113" t="s">
        <v>12</v>
      </c>
      <c r="F1273" s="1106"/>
      <c r="G1273" s="1107"/>
      <c r="H1273" s="1115"/>
    </row>
    <row r="1274" spans="1:8" s="1116" customFormat="1" ht="15" x14ac:dyDescent="0.25">
      <c r="A1274" s="1114"/>
      <c r="B1274" s="1114"/>
      <c r="C1274" s="1113" t="s">
        <v>2712</v>
      </c>
      <c r="D1274" s="1113" t="s">
        <v>3623</v>
      </c>
      <c r="E1274" s="1113" t="s">
        <v>12</v>
      </c>
      <c r="F1274" s="1106"/>
      <c r="G1274" s="1107"/>
      <c r="H1274" s="1115"/>
    </row>
    <row r="1275" spans="1:8" s="1116" customFormat="1" ht="15" x14ac:dyDescent="0.25">
      <c r="A1275" s="1114"/>
      <c r="B1275" s="1114"/>
      <c r="C1275" s="1113"/>
      <c r="D1275" s="1113"/>
      <c r="E1275" s="1113"/>
      <c r="F1275" s="1106"/>
      <c r="G1275" s="1107"/>
      <c r="H1275" s="1115"/>
    </row>
    <row r="1276" spans="1:8" s="1116" customFormat="1" ht="15" x14ac:dyDescent="0.25">
      <c r="A1276" s="1113" t="s">
        <v>2686</v>
      </c>
      <c r="B1276" s="1113" t="s">
        <v>2687</v>
      </c>
      <c r="C1276" s="1113" t="s">
        <v>2686</v>
      </c>
      <c r="D1276" s="1113" t="s">
        <v>2688</v>
      </c>
      <c r="E1276" s="1113" t="s">
        <v>2689</v>
      </c>
      <c r="F1276" s="1106"/>
      <c r="G1276" s="1107"/>
      <c r="H1276" s="1115"/>
    </row>
    <row r="1277" spans="1:8" s="1109" customFormat="1" ht="14.25" x14ac:dyDescent="0.2">
      <c r="A1277" s="1112" t="s">
        <v>3624</v>
      </c>
      <c r="B1277" s="1104"/>
      <c r="C1277" s="1104"/>
      <c r="D1277" s="1112" t="s">
        <v>3625</v>
      </c>
      <c r="E1277" s="1112" t="s">
        <v>12</v>
      </c>
      <c r="F1277" s="1106"/>
      <c r="G1277" s="1107"/>
      <c r="H1277" s="1108"/>
    </row>
    <row r="1278" spans="1:8" s="1116" customFormat="1" ht="15" x14ac:dyDescent="0.25">
      <c r="A1278" s="1114"/>
      <c r="B1278" s="1113" t="s">
        <v>3626</v>
      </c>
      <c r="C1278" s="1114"/>
      <c r="D1278" s="1113" t="s">
        <v>3627</v>
      </c>
      <c r="E1278" s="1113" t="s">
        <v>12</v>
      </c>
      <c r="F1278" s="1106"/>
      <c r="G1278" s="1107"/>
      <c r="H1278" s="1115"/>
    </row>
    <row r="1279" spans="1:8" s="1116" customFormat="1" ht="15" x14ac:dyDescent="0.25">
      <c r="A1279" s="1114"/>
      <c r="B1279" s="1114"/>
      <c r="C1279" s="1113" t="s">
        <v>2684</v>
      </c>
      <c r="D1279" s="1113" t="s">
        <v>3628</v>
      </c>
      <c r="E1279" s="1113" t="s">
        <v>12</v>
      </c>
      <c r="F1279" s="1106"/>
      <c r="G1279" s="1107"/>
      <c r="H1279" s="1115"/>
    </row>
    <row r="1280" spans="1:8" s="1116" customFormat="1" ht="15" x14ac:dyDescent="0.25">
      <c r="A1280" s="1114"/>
      <c r="B1280" s="1113" t="s">
        <v>3629</v>
      </c>
      <c r="C1280" s="1114"/>
      <c r="D1280" s="1113" t="s">
        <v>3630</v>
      </c>
      <c r="E1280" s="1113" t="s">
        <v>12</v>
      </c>
      <c r="F1280" s="1106"/>
      <c r="G1280" s="1107"/>
      <c r="H1280" s="1115"/>
    </row>
    <row r="1281" spans="1:8" s="1116" customFormat="1" ht="15" x14ac:dyDescent="0.25">
      <c r="A1281" s="1114"/>
      <c r="B1281" s="1114"/>
      <c r="C1281" s="1113" t="s">
        <v>2684</v>
      </c>
      <c r="D1281" s="1113" t="s">
        <v>3631</v>
      </c>
      <c r="E1281" s="1113" t="s">
        <v>12</v>
      </c>
      <c r="F1281" s="1106"/>
      <c r="G1281" s="1107"/>
      <c r="H1281" s="1115"/>
    </row>
    <row r="1282" spans="1:8" s="1116" customFormat="1" ht="15" x14ac:dyDescent="0.25">
      <c r="A1282" s="1114"/>
      <c r="B1282" s="1113" t="s">
        <v>3632</v>
      </c>
      <c r="C1282" s="1114"/>
      <c r="D1282" s="1113" t="s">
        <v>3633</v>
      </c>
      <c r="E1282" s="1113" t="s">
        <v>12</v>
      </c>
      <c r="F1282" s="1106"/>
      <c r="G1282" s="1107"/>
      <c r="H1282" s="1115"/>
    </row>
    <row r="1283" spans="1:8" s="1116" customFormat="1" ht="15" x14ac:dyDescent="0.25">
      <c r="A1283" s="1114"/>
      <c r="B1283" s="1114"/>
      <c r="C1283" s="1113" t="s">
        <v>2684</v>
      </c>
      <c r="D1283" s="1113" t="s">
        <v>3634</v>
      </c>
      <c r="E1283" s="1113" t="s">
        <v>12</v>
      </c>
      <c r="F1283" s="1106"/>
      <c r="G1283" s="1107"/>
      <c r="H1283" s="1115"/>
    </row>
    <row r="1284" spans="1:8" s="1116" customFormat="1" ht="15" x14ac:dyDescent="0.25">
      <c r="A1284" s="1114"/>
      <c r="B1284" s="1114" t="s">
        <v>3635</v>
      </c>
      <c r="C1284" s="1113"/>
      <c r="D1284" s="1113" t="s">
        <v>3636</v>
      </c>
      <c r="E1284" s="1113" t="s">
        <v>12</v>
      </c>
      <c r="F1284" s="1106"/>
      <c r="G1284" s="1107"/>
      <c r="H1284" s="1115"/>
    </row>
    <row r="1285" spans="1:8" s="1116" customFormat="1" ht="15" x14ac:dyDescent="0.25">
      <c r="A1285" s="1114"/>
      <c r="B1285" s="1114"/>
      <c r="C1285" s="1113" t="s">
        <v>2684</v>
      </c>
      <c r="D1285" s="1113" t="s">
        <v>3637</v>
      </c>
      <c r="E1285" s="1113" t="s">
        <v>12</v>
      </c>
      <c r="F1285" s="1106"/>
      <c r="G1285" s="1107"/>
      <c r="H1285" s="1115"/>
    </row>
    <row r="1286" spans="1:8" s="1116" customFormat="1" ht="15" x14ac:dyDescent="0.25">
      <c r="A1286" s="1114"/>
      <c r="B1286" s="1113" t="s">
        <v>3638</v>
      </c>
      <c r="C1286" s="1114"/>
      <c r="D1286" s="1113" t="s">
        <v>3639</v>
      </c>
      <c r="E1286" s="1113" t="s">
        <v>12</v>
      </c>
      <c r="F1286" s="1106"/>
      <c r="G1286" s="1107"/>
      <c r="H1286" s="1115"/>
    </row>
    <row r="1287" spans="1:8" s="1116" customFormat="1" ht="15" x14ac:dyDescent="0.25">
      <c r="A1287" s="1114"/>
      <c r="B1287" s="1114"/>
      <c r="C1287" s="1113" t="s">
        <v>2684</v>
      </c>
      <c r="D1287" s="1113" t="s">
        <v>3640</v>
      </c>
      <c r="E1287" s="1113" t="s">
        <v>12</v>
      </c>
      <c r="F1287" s="1106"/>
      <c r="G1287" s="1107"/>
      <c r="H1287" s="1115"/>
    </row>
    <row r="1288" spans="1:8" s="1116" customFormat="1" ht="15" x14ac:dyDescent="0.25">
      <c r="A1288" s="1114"/>
      <c r="B1288" s="1114" t="s">
        <v>3641</v>
      </c>
      <c r="C1288" s="1113"/>
      <c r="D1288" s="1113" t="s">
        <v>3642</v>
      </c>
      <c r="E1288" s="1113" t="s">
        <v>12</v>
      </c>
      <c r="F1288" s="1106"/>
      <c r="G1288" s="1107"/>
      <c r="H1288" s="1115"/>
    </row>
    <row r="1289" spans="1:8" s="1116" customFormat="1" ht="15" x14ac:dyDescent="0.25">
      <c r="A1289" s="1114"/>
      <c r="B1289" s="1114"/>
      <c r="C1289" s="1113" t="s">
        <v>2684</v>
      </c>
      <c r="D1289" s="1113" t="s">
        <v>3643</v>
      </c>
      <c r="E1289" s="1113" t="s">
        <v>12</v>
      </c>
      <c r="F1289" s="1106"/>
      <c r="G1289" s="1107"/>
      <c r="H1289" s="1115"/>
    </row>
    <row r="1290" spans="1:8" s="1116" customFormat="1" ht="15" x14ac:dyDescent="0.25">
      <c r="A1290" s="1114"/>
      <c r="B1290" s="1113" t="s">
        <v>3644</v>
      </c>
      <c r="C1290" s="1114"/>
      <c r="D1290" s="1113" t="s">
        <v>3645</v>
      </c>
      <c r="E1290" s="1113" t="s">
        <v>12</v>
      </c>
      <c r="F1290" s="1106"/>
      <c r="G1290" s="1107"/>
      <c r="H1290" s="1115"/>
    </row>
    <row r="1291" spans="1:8" s="1116" customFormat="1" ht="15" x14ac:dyDescent="0.25">
      <c r="A1291" s="1114"/>
      <c r="B1291" s="1114"/>
      <c r="C1291" s="1113" t="s">
        <v>2684</v>
      </c>
      <c r="D1291" s="1113" t="s">
        <v>3646</v>
      </c>
      <c r="E1291" s="1113" t="s">
        <v>12</v>
      </c>
      <c r="F1291" s="1106"/>
      <c r="G1291" s="1107"/>
      <c r="H1291" s="1115"/>
    </row>
    <row r="1292" spans="1:8" s="1116" customFormat="1" ht="15" x14ac:dyDescent="0.25">
      <c r="A1292" s="1114"/>
      <c r="B1292" s="1113" t="s">
        <v>3647</v>
      </c>
      <c r="C1292" s="1114"/>
      <c r="D1292" s="1113" t="s">
        <v>3648</v>
      </c>
      <c r="E1292" s="1113" t="s">
        <v>12</v>
      </c>
      <c r="F1292" s="1106"/>
      <c r="G1292" s="1107"/>
      <c r="H1292" s="1115"/>
    </row>
    <row r="1293" spans="1:8" s="1116" customFormat="1" ht="15" x14ac:dyDescent="0.25">
      <c r="A1293" s="1114"/>
      <c r="B1293" s="1114"/>
      <c r="C1293" s="1113" t="s">
        <v>2684</v>
      </c>
      <c r="D1293" s="1113" t="s">
        <v>3649</v>
      </c>
      <c r="E1293" s="1113" t="s">
        <v>12</v>
      </c>
      <c r="F1293" s="1106"/>
      <c r="G1293" s="1107"/>
      <c r="H1293" s="1115"/>
    </row>
    <row r="1294" spans="1:8" s="1116" customFormat="1" ht="15" x14ac:dyDescent="0.25">
      <c r="A1294" s="1114"/>
      <c r="B1294" s="1113" t="s">
        <v>3650</v>
      </c>
      <c r="C1294" s="1114"/>
      <c r="D1294" s="1113" t="s">
        <v>3651</v>
      </c>
      <c r="E1294" s="1113" t="s">
        <v>12</v>
      </c>
      <c r="F1294" s="1106"/>
      <c r="G1294" s="1107"/>
      <c r="H1294" s="1115"/>
    </row>
    <row r="1295" spans="1:8" s="1116" customFormat="1" ht="15" x14ac:dyDescent="0.25">
      <c r="A1295" s="1114"/>
      <c r="B1295" s="1114"/>
      <c r="C1295" s="1113" t="s">
        <v>2684</v>
      </c>
      <c r="D1295" s="1113" t="s">
        <v>3652</v>
      </c>
      <c r="E1295" s="1113" t="s">
        <v>12</v>
      </c>
      <c r="F1295" s="1106"/>
      <c r="G1295" s="1107"/>
      <c r="H1295" s="1115"/>
    </row>
    <row r="1296" spans="1:8" s="1116" customFormat="1" ht="15" x14ac:dyDescent="0.25">
      <c r="A1296" s="1114"/>
      <c r="B1296" s="1113" t="s">
        <v>3653</v>
      </c>
      <c r="C1296" s="1114"/>
      <c r="D1296" s="1113" t="s">
        <v>3654</v>
      </c>
      <c r="E1296" s="1113" t="s">
        <v>12</v>
      </c>
      <c r="F1296" s="1106"/>
      <c r="G1296" s="1107"/>
      <c r="H1296" s="1115"/>
    </row>
    <row r="1297" spans="1:8" s="1116" customFormat="1" ht="15" x14ac:dyDescent="0.25">
      <c r="A1297" s="1114"/>
      <c r="B1297" s="1114"/>
      <c r="C1297" s="1113" t="s">
        <v>2684</v>
      </c>
      <c r="D1297" s="1113" t="s">
        <v>3655</v>
      </c>
      <c r="E1297" s="1113" t="s">
        <v>12</v>
      </c>
      <c r="F1297" s="1106"/>
      <c r="G1297" s="1107"/>
      <c r="H1297" s="1115"/>
    </row>
    <row r="1298" spans="1:8" s="1116" customFormat="1" ht="15" x14ac:dyDescent="0.25">
      <c r="A1298" s="1114"/>
      <c r="B1298" s="1113" t="s">
        <v>3656</v>
      </c>
      <c r="C1298" s="1114"/>
      <c r="D1298" s="1113" t="s">
        <v>3657</v>
      </c>
      <c r="E1298" s="1113" t="s">
        <v>12</v>
      </c>
      <c r="F1298" s="1106"/>
      <c r="G1298" s="1107"/>
      <c r="H1298" s="1115"/>
    </row>
    <row r="1299" spans="1:8" s="1116" customFormat="1" ht="15" x14ac:dyDescent="0.25">
      <c r="A1299" s="1114"/>
      <c r="B1299" s="1114"/>
      <c r="C1299" s="1113" t="s">
        <v>2684</v>
      </c>
      <c r="D1299" s="1113" t="s">
        <v>3658</v>
      </c>
      <c r="E1299" s="1113" t="s">
        <v>12</v>
      </c>
      <c r="F1299" s="1106"/>
      <c r="G1299" s="1107"/>
      <c r="H1299" s="1115"/>
    </row>
    <row r="1300" spans="1:8" s="1116" customFormat="1" ht="15" x14ac:dyDescent="0.25">
      <c r="A1300" s="1114"/>
      <c r="B1300" s="1113" t="s">
        <v>3659</v>
      </c>
      <c r="C1300" s="1114"/>
      <c r="D1300" s="1113" t="s">
        <v>3660</v>
      </c>
      <c r="E1300" s="1113" t="s">
        <v>12</v>
      </c>
      <c r="F1300" s="1106"/>
      <c r="G1300" s="1107"/>
      <c r="H1300" s="1115"/>
    </row>
    <row r="1301" spans="1:8" s="1116" customFormat="1" ht="15" x14ac:dyDescent="0.25">
      <c r="A1301" s="1114"/>
      <c r="B1301" s="1114"/>
      <c r="C1301" s="1113" t="s">
        <v>2684</v>
      </c>
      <c r="D1301" s="1113" t="s">
        <v>3661</v>
      </c>
      <c r="E1301" s="1113" t="s">
        <v>12</v>
      </c>
      <c r="F1301" s="1106"/>
      <c r="G1301" s="1107"/>
      <c r="H1301" s="1115"/>
    </row>
    <row r="1302" spans="1:8" s="1116" customFormat="1" ht="15" x14ac:dyDescent="0.25">
      <c r="A1302" s="1114"/>
      <c r="B1302" s="1114" t="s">
        <v>3662</v>
      </c>
      <c r="C1302" s="1113"/>
      <c r="D1302" s="1113" t="s">
        <v>3663</v>
      </c>
      <c r="E1302" s="1113" t="s">
        <v>12</v>
      </c>
      <c r="F1302" s="1106"/>
      <c r="G1302" s="1107"/>
      <c r="H1302" s="1115"/>
    </row>
    <row r="1303" spans="1:8" s="1116" customFormat="1" ht="15" x14ac:dyDescent="0.25">
      <c r="A1303" s="1114"/>
      <c r="B1303" s="1114"/>
      <c r="C1303" s="1113" t="s">
        <v>2684</v>
      </c>
      <c r="D1303" s="1113" t="s">
        <v>3664</v>
      </c>
      <c r="E1303" s="1113" t="s">
        <v>12</v>
      </c>
      <c r="F1303" s="1106"/>
      <c r="G1303" s="1107"/>
      <c r="H1303" s="1115"/>
    </row>
    <row r="1304" spans="1:8" s="1116" customFormat="1" ht="15" x14ac:dyDescent="0.25">
      <c r="A1304" s="1114"/>
      <c r="B1304" s="1114" t="s">
        <v>3665</v>
      </c>
      <c r="C1304" s="1113"/>
      <c r="D1304" s="1113" t="s">
        <v>3666</v>
      </c>
      <c r="E1304" s="1113" t="s">
        <v>12</v>
      </c>
      <c r="F1304" s="1106"/>
      <c r="G1304" s="1107"/>
      <c r="H1304" s="1115"/>
    </row>
    <row r="1305" spans="1:8" s="1116" customFormat="1" ht="15" x14ac:dyDescent="0.25">
      <c r="A1305" s="1114"/>
      <c r="B1305" s="1114"/>
      <c r="C1305" s="1113" t="s">
        <v>2684</v>
      </c>
      <c r="D1305" s="1113" t="s">
        <v>3667</v>
      </c>
      <c r="E1305" s="1113" t="s">
        <v>12</v>
      </c>
      <c r="F1305" s="1106"/>
      <c r="G1305" s="1107"/>
      <c r="H1305" s="1115"/>
    </row>
    <row r="1306" spans="1:8" s="1116" customFormat="1" ht="15" x14ac:dyDescent="0.25">
      <c r="A1306" s="1113"/>
      <c r="B1306" s="1114" t="s">
        <v>3668</v>
      </c>
      <c r="C1306" s="1113"/>
      <c r="D1306" s="1113" t="s">
        <v>3669</v>
      </c>
      <c r="E1306" s="1113" t="s">
        <v>12</v>
      </c>
      <c r="F1306" s="1106"/>
      <c r="G1306" s="1107"/>
      <c r="H1306" s="1115"/>
    </row>
    <row r="1307" spans="1:8" s="1116" customFormat="1" ht="15" x14ac:dyDescent="0.25">
      <c r="A1307" s="1113"/>
      <c r="B1307" s="1114"/>
      <c r="C1307" s="1113" t="s">
        <v>2684</v>
      </c>
      <c r="D1307" s="1113" t="s">
        <v>3670</v>
      </c>
      <c r="E1307" s="1113" t="s">
        <v>12</v>
      </c>
      <c r="F1307" s="1106"/>
      <c r="G1307" s="1107"/>
      <c r="H1307" s="1115"/>
    </row>
    <row r="1308" spans="1:8" s="1116" customFormat="1" ht="15" x14ac:dyDescent="0.25">
      <c r="A1308" s="1114"/>
      <c r="B1308" s="1114" t="s">
        <v>3671</v>
      </c>
      <c r="C1308" s="1113"/>
      <c r="D1308" s="1113" t="s">
        <v>3672</v>
      </c>
      <c r="E1308" s="1113" t="s">
        <v>12</v>
      </c>
      <c r="F1308" s="1106"/>
      <c r="G1308" s="1107"/>
      <c r="H1308" s="1115"/>
    </row>
    <row r="1309" spans="1:8" s="1116" customFormat="1" ht="15" x14ac:dyDescent="0.25">
      <c r="A1309" s="1114"/>
      <c r="B1309" s="1114"/>
      <c r="C1309" s="1113" t="s">
        <v>2684</v>
      </c>
      <c r="D1309" s="1113" t="s">
        <v>3673</v>
      </c>
      <c r="E1309" s="1113" t="s">
        <v>12</v>
      </c>
      <c r="F1309" s="1106"/>
      <c r="G1309" s="1107"/>
      <c r="H1309" s="1115"/>
    </row>
    <row r="1310" spans="1:8" s="1116" customFormat="1" ht="15" x14ac:dyDescent="0.25">
      <c r="A1310" s="1114"/>
      <c r="B1310" s="1114" t="s">
        <v>3674</v>
      </c>
      <c r="C1310" s="1113"/>
      <c r="D1310" s="1113" t="s">
        <v>3675</v>
      </c>
      <c r="E1310" s="1113" t="s">
        <v>12</v>
      </c>
      <c r="F1310" s="1106"/>
      <c r="G1310" s="1107"/>
      <c r="H1310" s="1115"/>
    </row>
    <row r="1311" spans="1:8" s="1116" customFormat="1" ht="15" x14ac:dyDescent="0.25">
      <c r="A1311" s="1114"/>
      <c r="B1311" s="1114"/>
      <c r="C1311" s="1113" t="s">
        <v>2684</v>
      </c>
      <c r="D1311" s="1113" t="s">
        <v>3676</v>
      </c>
      <c r="E1311" s="1113" t="s">
        <v>12</v>
      </c>
      <c r="F1311" s="1106"/>
      <c r="G1311" s="1107"/>
      <c r="H1311" s="1115"/>
    </row>
    <row r="1312" spans="1:8" s="1116" customFormat="1" ht="15" x14ac:dyDescent="0.25">
      <c r="A1312" s="1114"/>
      <c r="B1312" s="1114"/>
      <c r="C1312" s="1113"/>
      <c r="D1312" s="1113"/>
      <c r="E1312" s="1113"/>
      <c r="F1312" s="1106"/>
      <c r="G1312" s="1107"/>
      <c r="H1312" s="1115"/>
    </row>
    <row r="1313" spans="1:8" s="1116" customFormat="1" ht="15" x14ac:dyDescent="0.25">
      <c r="A1313" s="1113"/>
      <c r="B1313" s="1113"/>
      <c r="C1313" s="1113"/>
      <c r="D1313" s="1113"/>
      <c r="E1313" s="1113"/>
      <c r="F1313" s="1106"/>
      <c r="G1313" s="1107"/>
      <c r="H1313" s="1115"/>
    </row>
    <row r="1314" spans="1:8" s="1116" customFormat="1" ht="15" x14ac:dyDescent="0.25">
      <c r="A1314" s="1113" t="s">
        <v>2670</v>
      </c>
      <c r="B1314" s="1113"/>
      <c r="C1314" s="1113"/>
      <c r="D1314" s="1098" t="s">
        <v>2642</v>
      </c>
      <c r="E1314" s="1114">
        <v>24</v>
      </c>
      <c r="F1314" s="1106"/>
      <c r="G1314" s="1107"/>
      <c r="H1314" s="1115"/>
    </row>
    <row r="1315" spans="1:8" s="1116" customFormat="1" ht="15" x14ac:dyDescent="0.25">
      <c r="A1315" s="1113" t="s">
        <v>2671</v>
      </c>
      <c r="B1315" s="1113"/>
      <c r="C1315" s="1113"/>
      <c r="D1315" s="1112" t="s">
        <v>3486</v>
      </c>
      <c r="E1315" s="1114"/>
      <c r="F1315" s="1106"/>
      <c r="G1315" s="1107"/>
      <c r="H1315" s="1115"/>
    </row>
    <row r="1316" spans="1:8" s="1116" customFormat="1" ht="15" x14ac:dyDescent="0.25">
      <c r="A1316" s="1112" t="s">
        <v>2672</v>
      </c>
      <c r="B1316" s="1112" t="s">
        <v>2673</v>
      </c>
      <c r="C1316" s="1112" t="s">
        <v>2674</v>
      </c>
      <c r="D1316" s="1104" t="s">
        <v>3487</v>
      </c>
      <c r="E1316" s="1114"/>
      <c r="F1316" s="1106"/>
      <c r="G1316" s="1107"/>
      <c r="H1316" s="1115"/>
    </row>
    <row r="1317" spans="1:8" s="1116" customFormat="1" ht="15.75" thickBot="1" x14ac:dyDescent="0.3">
      <c r="A1317" s="1113" t="s">
        <v>2675</v>
      </c>
      <c r="B1317" s="1113" t="s">
        <v>2676</v>
      </c>
      <c r="C1317" s="1113" t="s">
        <v>2675</v>
      </c>
      <c r="D1317" s="1113" t="s">
        <v>2649</v>
      </c>
      <c r="E1317" s="1113" t="s">
        <v>2677</v>
      </c>
      <c r="F1317" s="1106"/>
      <c r="G1317" s="1107"/>
      <c r="H1317" s="1115"/>
    </row>
    <row r="1318" spans="1:8" s="1116" customFormat="1" ht="16.5" thickBot="1" x14ac:dyDescent="0.3">
      <c r="A1318" s="1117" t="s">
        <v>3677</v>
      </c>
      <c r="B1318" s="1118"/>
      <c r="C1318" s="1118" t="s">
        <v>3678</v>
      </c>
      <c r="D1318" s="1125"/>
      <c r="E1318" s="1126"/>
      <c r="F1318" s="1120"/>
      <c r="G1318" s="1121"/>
      <c r="H1318" s="1115"/>
    </row>
    <row r="1319" spans="1:8" s="1109" customFormat="1" ht="14.25" x14ac:dyDescent="0.2">
      <c r="A1319" s="1112" t="s">
        <v>3679</v>
      </c>
      <c r="B1319" s="1104"/>
      <c r="C1319" s="1104"/>
      <c r="D1319" s="1112" t="s">
        <v>3680</v>
      </c>
      <c r="E1319" s="1112" t="s">
        <v>12</v>
      </c>
      <c r="F1319" s="1106"/>
      <c r="G1319" s="1107"/>
      <c r="H1319" s="1108"/>
    </row>
    <row r="1320" spans="1:8" s="1116" customFormat="1" ht="15" x14ac:dyDescent="0.25">
      <c r="A1320" s="1114"/>
      <c r="B1320" s="1113" t="s">
        <v>3681</v>
      </c>
      <c r="C1320" s="1114"/>
      <c r="D1320" s="1113" t="s">
        <v>3682</v>
      </c>
      <c r="E1320" s="1113" t="s">
        <v>12</v>
      </c>
      <c r="F1320" s="1106"/>
      <c r="G1320" s="1107"/>
      <c r="H1320" s="1115"/>
    </row>
    <row r="1321" spans="1:8" s="1116" customFormat="1" ht="15" x14ac:dyDescent="0.25">
      <c r="A1321" s="1114"/>
      <c r="B1321" s="1114"/>
      <c r="C1321" s="1113" t="s">
        <v>2684</v>
      </c>
      <c r="D1321" s="1113" t="s">
        <v>3683</v>
      </c>
      <c r="E1321" s="1113" t="s">
        <v>12</v>
      </c>
      <c r="F1321" s="1106"/>
      <c r="G1321" s="1107"/>
      <c r="H1321" s="1115"/>
    </row>
    <row r="1322" spans="1:8" s="1116" customFormat="1" ht="15" x14ac:dyDescent="0.25">
      <c r="A1322" s="1114"/>
      <c r="B1322" s="1113" t="s">
        <v>3684</v>
      </c>
      <c r="C1322" s="1114"/>
      <c r="D1322" s="1113" t="s">
        <v>3685</v>
      </c>
      <c r="E1322" s="1113" t="s">
        <v>12</v>
      </c>
      <c r="F1322" s="1106"/>
      <c r="G1322" s="1107"/>
      <c r="H1322" s="1115"/>
    </row>
    <row r="1323" spans="1:8" s="1116" customFormat="1" ht="15" x14ac:dyDescent="0.25">
      <c r="A1323" s="1114"/>
      <c r="B1323" s="1114"/>
      <c r="C1323" s="1113" t="s">
        <v>2684</v>
      </c>
      <c r="D1323" s="1113" t="s">
        <v>3686</v>
      </c>
      <c r="E1323" s="1113" t="s">
        <v>12</v>
      </c>
      <c r="F1323" s="1106"/>
      <c r="G1323" s="1107"/>
      <c r="H1323" s="1115"/>
    </row>
    <row r="1324" spans="1:8" s="1116" customFormat="1" ht="15" x14ac:dyDescent="0.25">
      <c r="A1324" s="1114"/>
      <c r="B1324" s="1113" t="s">
        <v>3687</v>
      </c>
      <c r="C1324" s="1114"/>
      <c r="D1324" s="1113" t="s">
        <v>3688</v>
      </c>
      <c r="E1324" s="1113" t="s">
        <v>12</v>
      </c>
      <c r="F1324" s="1106"/>
      <c r="G1324" s="1107"/>
      <c r="H1324" s="1115"/>
    </row>
    <row r="1325" spans="1:8" s="1116" customFormat="1" ht="15" x14ac:dyDescent="0.25">
      <c r="A1325" s="1114"/>
      <c r="B1325" s="1114"/>
      <c r="C1325" s="1113" t="s">
        <v>2684</v>
      </c>
      <c r="D1325" s="1113" t="s">
        <v>3689</v>
      </c>
      <c r="E1325" s="1113" t="s">
        <v>12</v>
      </c>
      <c r="F1325" s="1106"/>
      <c r="G1325" s="1107"/>
      <c r="H1325" s="1115"/>
    </row>
    <row r="1326" spans="1:8" s="1116" customFormat="1" ht="15" x14ac:dyDescent="0.25">
      <c r="A1326" s="1114"/>
      <c r="B1326" s="1114"/>
      <c r="C1326" s="1114"/>
      <c r="D1326" s="1114"/>
      <c r="E1326" s="1114"/>
      <c r="F1326" s="1106"/>
      <c r="G1326" s="1107"/>
      <c r="H1326" s="1115"/>
    </row>
    <row r="1327" spans="1:8" s="1116" customFormat="1" ht="15" x14ac:dyDescent="0.25">
      <c r="A1327" s="1113" t="s">
        <v>2686</v>
      </c>
      <c r="B1327" s="1113" t="s">
        <v>2687</v>
      </c>
      <c r="C1327" s="1113" t="s">
        <v>2686</v>
      </c>
      <c r="D1327" s="1113" t="s">
        <v>2688</v>
      </c>
      <c r="E1327" s="1113" t="s">
        <v>2689</v>
      </c>
      <c r="F1327" s="1106"/>
      <c r="G1327" s="1107"/>
      <c r="H1327" s="1115"/>
    </row>
    <row r="1328" spans="1:8" s="1109" customFormat="1" ht="14.25" x14ac:dyDescent="0.2">
      <c r="A1328" s="1112" t="s">
        <v>3690</v>
      </c>
      <c r="B1328" s="1104"/>
      <c r="C1328" s="1104"/>
      <c r="D1328" s="1112" t="s">
        <v>3691</v>
      </c>
      <c r="E1328" s="1112" t="s">
        <v>12</v>
      </c>
      <c r="F1328" s="1106"/>
      <c r="G1328" s="1107"/>
      <c r="H1328" s="1108"/>
    </row>
    <row r="1329" spans="1:8" s="1116" customFormat="1" ht="15" x14ac:dyDescent="0.25">
      <c r="A1329" s="1114"/>
      <c r="B1329" s="1113" t="s">
        <v>3692</v>
      </c>
      <c r="C1329" s="1114"/>
      <c r="D1329" s="1113" t="s">
        <v>3693</v>
      </c>
      <c r="E1329" s="1113" t="s">
        <v>12</v>
      </c>
      <c r="F1329" s="1106"/>
      <c r="G1329" s="1107"/>
      <c r="H1329" s="1115"/>
    </row>
    <row r="1330" spans="1:8" s="1116" customFormat="1" ht="15" x14ac:dyDescent="0.25">
      <c r="A1330" s="1114"/>
      <c r="B1330" s="1114"/>
      <c r="C1330" s="1113" t="s">
        <v>2684</v>
      </c>
      <c r="D1330" s="1113" t="s">
        <v>3694</v>
      </c>
      <c r="E1330" s="1113" t="s">
        <v>12</v>
      </c>
      <c r="F1330" s="1106"/>
      <c r="G1330" s="1107"/>
      <c r="H1330" s="1115"/>
    </row>
    <row r="1331" spans="1:8" s="1116" customFormat="1" ht="15" x14ac:dyDescent="0.25">
      <c r="A1331" s="1114"/>
      <c r="B1331" s="1113" t="s">
        <v>3695</v>
      </c>
      <c r="C1331" s="1114"/>
      <c r="D1331" s="1113" t="s">
        <v>3696</v>
      </c>
      <c r="E1331" s="1113" t="s">
        <v>12</v>
      </c>
      <c r="F1331" s="1106"/>
      <c r="G1331" s="1107"/>
      <c r="H1331" s="1115"/>
    </row>
    <row r="1332" spans="1:8" s="1116" customFormat="1" ht="15" x14ac:dyDescent="0.25">
      <c r="A1332" s="1114"/>
      <c r="B1332" s="1114"/>
      <c r="C1332" s="1113" t="s">
        <v>2684</v>
      </c>
      <c r="D1332" s="1113" t="s">
        <v>3697</v>
      </c>
      <c r="E1332" s="1113" t="s">
        <v>12</v>
      </c>
      <c r="F1332" s="1106"/>
      <c r="G1332" s="1107"/>
      <c r="H1332" s="1115"/>
    </row>
    <row r="1333" spans="1:8" s="1116" customFormat="1" ht="15" x14ac:dyDescent="0.25">
      <c r="A1333" s="1114"/>
      <c r="B1333" s="1114"/>
      <c r="C1333" s="1114"/>
      <c r="D1333" s="1114"/>
      <c r="E1333" s="1114"/>
      <c r="F1333" s="1106"/>
      <c r="G1333" s="1107"/>
      <c r="H1333" s="1115"/>
    </row>
    <row r="1334" spans="1:8" s="1116" customFormat="1" ht="15" x14ac:dyDescent="0.25">
      <c r="A1334" s="1113" t="s">
        <v>2686</v>
      </c>
      <c r="B1334" s="1113" t="s">
        <v>2687</v>
      </c>
      <c r="C1334" s="1113" t="s">
        <v>2686</v>
      </c>
      <c r="D1334" s="1113" t="s">
        <v>2688</v>
      </c>
      <c r="E1334" s="1113" t="s">
        <v>2689</v>
      </c>
      <c r="F1334" s="1106"/>
      <c r="G1334" s="1107"/>
      <c r="H1334" s="1115"/>
    </row>
    <row r="1335" spans="1:8" s="1109" customFormat="1" ht="14.25" x14ac:dyDescent="0.2">
      <c r="A1335" s="1112" t="s">
        <v>3698</v>
      </c>
      <c r="B1335" s="1104"/>
      <c r="C1335" s="1104"/>
      <c r="D1335" s="1112" t="s">
        <v>3699</v>
      </c>
      <c r="E1335" s="1112" t="s">
        <v>3066</v>
      </c>
      <c r="F1335" s="1106"/>
      <c r="G1335" s="1107"/>
      <c r="H1335" s="1108"/>
    </row>
    <row r="1336" spans="1:8" s="1116" customFormat="1" ht="15" x14ac:dyDescent="0.25">
      <c r="A1336" s="1114"/>
      <c r="B1336" s="1113" t="s">
        <v>3700</v>
      </c>
      <c r="C1336" s="1114"/>
      <c r="D1336" s="1113" t="s">
        <v>3699</v>
      </c>
      <c r="E1336" s="1113" t="s">
        <v>3066</v>
      </c>
      <c r="F1336" s="1106"/>
      <c r="G1336" s="1107"/>
      <c r="H1336" s="1115"/>
    </row>
    <row r="1337" spans="1:8" s="1116" customFormat="1" ht="15" x14ac:dyDescent="0.25">
      <c r="A1337" s="1114"/>
      <c r="B1337" s="1114"/>
      <c r="C1337" s="1113" t="s">
        <v>2721</v>
      </c>
      <c r="D1337" s="1113" t="s">
        <v>3701</v>
      </c>
      <c r="E1337" s="1113" t="s">
        <v>3066</v>
      </c>
      <c r="F1337" s="1106"/>
      <c r="G1337" s="1107"/>
      <c r="H1337" s="1115"/>
    </row>
    <row r="1338" spans="1:8" s="1116" customFormat="1" ht="15" x14ac:dyDescent="0.25">
      <c r="A1338" s="1114"/>
      <c r="B1338" s="1114"/>
      <c r="C1338" s="1113" t="s">
        <v>2712</v>
      </c>
      <c r="D1338" s="1113" t="s">
        <v>3702</v>
      </c>
      <c r="E1338" s="1113" t="s">
        <v>3066</v>
      </c>
      <c r="F1338" s="1106"/>
      <c r="G1338" s="1107"/>
      <c r="H1338" s="1115"/>
    </row>
    <row r="1339" spans="1:8" s="1116" customFormat="1" ht="15" x14ac:dyDescent="0.25">
      <c r="A1339" s="1114"/>
      <c r="B1339" s="1114"/>
      <c r="C1339" s="1113"/>
      <c r="D1339" s="1113"/>
      <c r="E1339" s="1113"/>
      <c r="F1339" s="1106"/>
      <c r="G1339" s="1107"/>
      <c r="H1339" s="1115"/>
    </row>
    <row r="1340" spans="1:8" s="1116" customFormat="1" ht="15.75" thickBot="1" x14ac:dyDescent="0.3">
      <c r="A1340" s="1113" t="s">
        <v>2686</v>
      </c>
      <c r="B1340" s="1113" t="s">
        <v>2687</v>
      </c>
      <c r="C1340" s="1113" t="s">
        <v>2686</v>
      </c>
      <c r="D1340" s="1113" t="s">
        <v>2688</v>
      </c>
      <c r="E1340" s="1113" t="s">
        <v>2689</v>
      </c>
      <c r="F1340" s="1106"/>
      <c r="G1340" s="1107"/>
      <c r="H1340" s="1115"/>
    </row>
    <row r="1341" spans="1:8" s="1116" customFormat="1" ht="16.5" thickBot="1" x14ac:dyDescent="0.3">
      <c r="A1341" s="1117" t="s">
        <v>3703</v>
      </c>
      <c r="B1341" s="1118"/>
      <c r="C1341" s="1118" t="s">
        <v>3704</v>
      </c>
      <c r="D1341" s="1125"/>
      <c r="E1341" s="1126"/>
      <c r="F1341" s="1120"/>
      <c r="G1341" s="1121"/>
      <c r="H1341" s="1115"/>
    </row>
    <row r="1342" spans="1:8" s="1109" customFormat="1" ht="14.25" x14ac:dyDescent="0.2">
      <c r="A1342" s="1112" t="s">
        <v>3705</v>
      </c>
      <c r="B1342" s="1104"/>
      <c r="C1342" s="1104"/>
      <c r="D1342" s="1112" t="s">
        <v>3706</v>
      </c>
      <c r="E1342" s="1112" t="s">
        <v>3066</v>
      </c>
      <c r="F1342" s="1106"/>
      <c r="G1342" s="1107"/>
      <c r="H1342" s="1108"/>
    </row>
    <row r="1343" spans="1:8" s="1116" customFormat="1" ht="15" x14ac:dyDescent="0.25">
      <c r="A1343" s="1114"/>
      <c r="B1343" s="1113" t="s">
        <v>3707</v>
      </c>
      <c r="C1343" s="1114"/>
      <c r="D1343" s="1113" t="s">
        <v>3706</v>
      </c>
      <c r="E1343" s="1113" t="s">
        <v>3066</v>
      </c>
      <c r="F1343" s="1106"/>
      <c r="G1343" s="1107"/>
      <c r="H1343" s="1115"/>
    </row>
    <row r="1344" spans="1:8" s="1116" customFormat="1" ht="15" x14ac:dyDescent="0.25">
      <c r="A1344" s="1114"/>
      <c r="B1344" s="1114"/>
      <c r="C1344" s="1113" t="s">
        <v>2721</v>
      </c>
      <c r="D1344" s="1113" t="s">
        <v>3708</v>
      </c>
      <c r="E1344" s="1113" t="s">
        <v>3066</v>
      </c>
      <c r="F1344" s="1106"/>
      <c r="G1344" s="1107"/>
      <c r="H1344" s="1115"/>
    </row>
    <row r="1345" spans="1:8" s="1116" customFormat="1" ht="15" x14ac:dyDescent="0.25">
      <c r="A1345" s="1114"/>
      <c r="B1345" s="1114"/>
      <c r="C1345" s="1113" t="s">
        <v>2712</v>
      </c>
      <c r="D1345" s="1113" t="s">
        <v>3709</v>
      </c>
      <c r="E1345" s="1113" t="s">
        <v>3066</v>
      </c>
      <c r="F1345" s="1106"/>
      <c r="G1345" s="1107"/>
      <c r="H1345" s="1115"/>
    </row>
    <row r="1346" spans="1:8" s="1116" customFormat="1" ht="15" x14ac:dyDescent="0.25">
      <c r="A1346" s="1114"/>
      <c r="B1346" s="1114"/>
      <c r="C1346" s="1113"/>
      <c r="D1346" s="1113"/>
      <c r="E1346" s="1113"/>
      <c r="F1346" s="1106"/>
      <c r="G1346" s="1107"/>
      <c r="H1346" s="1115"/>
    </row>
    <row r="1347" spans="1:8" s="1116" customFormat="1" ht="15" x14ac:dyDescent="0.25">
      <c r="A1347" s="1113" t="s">
        <v>2686</v>
      </c>
      <c r="B1347" s="1113" t="s">
        <v>2687</v>
      </c>
      <c r="C1347" s="1113" t="s">
        <v>2686</v>
      </c>
      <c r="D1347" s="1113" t="s">
        <v>2688</v>
      </c>
      <c r="E1347" s="1113" t="s">
        <v>2689</v>
      </c>
      <c r="F1347" s="1106"/>
      <c r="G1347" s="1107"/>
      <c r="H1347" s="1115"/>
    </row>
    <row r="1348" spans="1:8" s="1116" customFormat="1" ht="15" x14ac:dyDescent="0.25">
      <c r="A1348" s="1113"/>
      <c r="B1348" s="1113"/>
      <c r="C1348" s="1113"/>
      <c r="D1348" s="1113"/>
      <c r="E1348" s="1113"/>
      <c r="F1348" s="1106"/>
      <c r="G1348" s="1107"/>
      <c r="H1348" s="1115"/>
    </row>
    <row r="1349" spans="1:8" s="1116" customFormat="1" ht="15" x14ac:dyDescent="0.25">
      <c r="A1349" s="1113"/>
      <c r="B1349" s="1113"/>
      <c r="C1349" s="1113"/>
      <c r="D1349" s="1113"/>
      <c r="E1349" s="1113"/>
      <c r="F1349" s="1106"/>
      <c r="G1349" s="1107"/>
      <c r="H1349" s="1115"/>
    </row>
    <row r="1350" spans="1:8" s="1116" customFormat="1" ht="15" x14ac:dyDescent="0.25">
      <c r="A1350" s="1113" t="s">
        <v>2670</v>
      </c>
      <c r="B1350" s="1113"/>
      <c r="C1350" s="1113"/>
      <c r="D1350" s="1098" t="s">
        <v>2642</v>
      </c>
      <c r="E1350" s="1114">
        <v>25</v>
      </c>
      <c r="F1350" s="1106"/>
      <c r="G1350" s="1107"/>
      <c r="H1350" s="1115"/>
    </row>
    <row r="1351" spans="1:8" s="1116" customFormat="1" ht="15" x14ac:dyDescent="0.25">
      <c r="A1351" s="1113" t="s">
        <v>2671</v>
      </c>
      <c r="B1351" s="1113"/>
      <c r="C1351" s="1113"/>
      <c r="D1351" s="1112" t="s">
        <v>2655</v>
      </c>
      <c r="E1351" s="1114"/>
      <c r="F1351" s="1106"/>
      <c r="G1351" s="1107"/>
      <c r="H1351" s="1115"/>
    </row>
    <row r="1352" spans="1:8" s="1116" customFormat="1" ht="15" x14ac:dyDescent="0.25">
      <c r="A1352" s="1112" t="s">
        <v>2672</v>
      </c>
      <c r="B1352" s="1112" t="s">
        <v>2673</v>
      </c>
      <c r="C1352" s="1112" t="s">
        <v>2674</v>
      </c>
      <c r="D1352" s="1104"/>
      <c r="E1352" s="1114"/>
      <c r="F1352" s="1106"/>
      <c r="G1352" s="1107"/>
      <c r="H1352" s="1115"/>
    </row>
    <row r="1353" spans="1:8" s="1116" customFormat="1" ht="15.75" thickBot="1" x14ac:dyDescent="0.3">
      <c r="A1353" s="1113" t="s">
        <v>2675</v>
      </c>
      <c r="B1353" s="1113" t="s">
        <v>2676</v>
      </c>
      <c r="C1353" s="1113" t="s">
        <v>2675</v>
      </c>
      <c r="D1353" s="1113" t="s">
        <v>2649</v>
      </c>
      <c r="E1353" s="1113" t="s">
        <v>2677</v>
      </c>
      <c r="F1353" s="1106"/>
      <c r="G1353" s="1107"/>
      <c r="H1353" s="1115"/>
    </row>
    <row r="1354" spans="1:8" s="1116" customFormat="1" ht="16.5" thickBot="1" x14ac:dyDescent="0.3">
      <c r="A1354" s="1117" t="s">
        <v>3710</v>
      </c>
      <c r="B1354" s="1118"/>
      <c r="C1354" s="1118" t="s">
        <v>3711</v>
      </c>
      <c r="D1354" s="1125"/>
      <c r="E1354" s="1126"/>
      <c r="F1354" s="1120"/>
      <c r="G1354" s="1121"/>
      <c r="H1354" s="1115"/>
    </row>
    <row r="1355" spans="1:8" s="1116" customFormat="1" ht="15" x14ac:dyDescent="0.25">
      <c r="A1355" s="1113"/>
      <c r="B1355" s="1113"/>
      <c r="C1355" s="1113"/>
      <c r="D1355" s="1113"/>
      <c r="E1355" s="1113"/>
      <c r="F1355" s="1106"/>
      <c r="G1355" s="1107"/>
      <c r="H1355" s="1115"/>
    </row>
    <row r="1356" spans="1:8" s="1109" customFormat="1" ht="14.25" x14ac:dyDescent="0.2">
      <c r="A1356" s="1112" t="s">
        <v>2922</v>
      </c>
      <c r="B1356" s="1104"/>
      <c r="C1356" s="1104"/>
      <c r="D1356" s="1112" t="s">
        <v>3712</v>
      </c>
      <c r="E1356" s="1112" t="s">
        <v>12</v>
      </c>
      <c r="F1356" s="1106"/>
      <c r="G1356" s="1107"/>
      <c r="H1356" s="1108"/>
    </row>
    <row r="1357" spans="1:8" s="1116" customFormat="1" ht="15" x14ac:dyDescent="0.25">
      <c r="A1357" s="1114"/>
      <c r="B1357" s="1113" t="s">
        <v>3713</v>
      </c>
      <c r="C1357" s="1114"/>
      <c r="D1357" s="1113" t="s">
        <v>3714</v>
      </c>
      <c r="E1357" s="1113" t="s">
        <v>12</v>
      </c>
      <c r="F1357" s="1106"/>
      <c r="G1357" s="1107"/>
      <c r="H1357" s="1115"/>
    </row>
    <row r="1358" spans="1:8" s="1116" customFormat="1" ht="15" x14ac:dyDescent="0.25">
      <c r="A1358" s="1114"/>
      <c r="B1358" s="1114"/>
      <c r="C1358" s="1113" t="s">
        <v>3715</v>
      </c>
      <c r="D1358" s="1139" t="s">
        <v>3716</v>
      </c>
      <c r="E1358" s="1113" t="s">
        <v>12</v>
      </c>
      <c r="F1358" s="1106"/>
      <c r="G1358" s="1107"/>
      <c r="H1358" s="1115"/>
    </row>
    <row r="1359" spans="1:8" s="1116" customFormat="1" ht="15" x14ac:dyDescent="0.25">
      <c r="A1359" s="1114"/>
      <c r="B1359" s="1113" t="s">
        <v>3717</v>
      </c>
      <c r="C1359" s="1114"/>
      <c r="D1359" s="1113" t="s">
        <v>3718</v>
      </c>
      <c r="E1359" s="1113" t="s">
        <v>12</v>
      </c>
      <c r="F1359" s="1106"/>
      <c r="G1359" s="1107"/>
      <c r="H1359" s="1115"/>
    </row>
    <row r="1360" spans="1:8" s="1116" customFormat="1" ht="15" x14ac:dyDescent="0.25">
      <c r="A1360" s="1114"/>
      <c r="B1360" s="1114"/>
      <c r="C1360" s="1113" t="s">
        <v>3715</v>
      </c>
      <c r="D1360" s="1113" t="s">
        <v>3719</v>
      </c>
      <c r="E1360" s="1113" t="s">
        <v>12</v>
      </c>
      <c r="F1360" s="1106"/>
      <c r="G1360" s="1107"/>
      <c r="H1360" s="1115"/>
    </row>
    <row r="1361" spans="1:8" s="1116" customFormat="1" ht="15" x14ac:dyDescent="0.25">
      <c r="A1361" s="1114"/>
      <c r="B1361" s="1113" t="s">
        <v>3720</v>
      </c>
      <c r="C1361" s="1114"/>
      <c r="D1361" s="1113" t="s">
        <v>3721</v>
      </c>
      <c r="E1361" s="1113" t="s">
        <v>12</v>
      </c>
      <c r="F1361" s="1106"/>
      <c r="G1361" s="1107"/>
      <c r="H1361" s="1115"/>
    </row>
    <row r="1362" spans="1:8" s="1116" customFormat="1" ht="15" x14ac:dyDescent="0.25">
      <c r="A1362" s="1114"/>
      <c r="B1362" s="1114"/>
      <c r="C1362" s="1113" t="s">
        <v>2684</v>
      </c>
      <c r="D1362" s="1113" t="s">
        <v>3722</v>
      </c>
      <c r="E1362" s="1113" t="s">
        <v>12</v>
      </c>
      <c r="F1362" s="1106"/>
      <c r="G1362" s="1107"/>
      <c r="H1362" s="1115"/>
    </row>
    <row r="1363" spans="1:8" s="1116" customFormat="1" ht="15" x14ac:dyDescent="0.25">
      <c r="A1363" s="1114"/>
      <c r="B1363" s="1114"/>
      <c r="C1363" s="1113" t="s">
        <v>2905</v>
      </c>
      <c r="D1363" s="1113" t="s">
        <v>3723</v>
      </c>
      <c r="E1363" s="1113" t="s">
        <v>12</v>
      </c>
      <c r="F1363" s="1106"/>
      <c r="G1363" s="1107"/>
      <c r="H1363" s="1115"/>
    </row>
    <row r="1364" spans="1:8" s="1116" customFormat="1" ht="15" x14ac:dyDescent="0.25">
      <c r="A1364" s="1114"/>
      <c r="B1364" s="1114"/>
      <c r="C1364" s="1113" t="s">
        <v>3242</v>
      </c>
      <c r="D1364" s="1113" t="s">
        <v>3724</v>
      </c>
      <c r="E1364" s="1113" t="s">
        <v>12</v>
      </c>
      <c r="F1364" s="1106"/>
      <c r="G1364" s="1107"/>
      <c r="H1364" s="1115"/>
    </row>
    <row r="1365" spans="1:8" s="1116" customFormat="1" ht="15" x14ac:dyDescent="0.25">
      <c r="A1365" s="1114"/>
      <c r="B1365" s="1113" t="s">
        <v>3725</v>
      </c>
      <c r="C1365" s="1114"/>
      <c r="D1365" s="1113" t="s">
        <v>3726</v>
      </c>
      <c r="E1365" s="1113" t="s">
        <v>12</v>
      </c>
      <c r="F1365" s="1106"/>
      <c r="G1365" s="1107"/>
      <c r="H1365" s="1115"/>
    </row>
    <row r="1366" spans="1:8" s="1116" customFormat="1" ht="15" x14ac:dyDescent="0.25">
      <c r="A1366" s="1114"/>
      <c r="B1366" s="1114"/>
      <c r="C1366" s="1113" t="s">
        <v>2684</v>
      </c>
      <c r="D1366" s="1113" t="s">
        <v>3727</v>
      </c>
      <c r="E1366" s="1113" t="s">
        <v>12</v>
      </c>
      <c r="F1366" s="1106"/>
      <c r="G1366" s="1107"/>
      <c r="H1366" s="1115"/>
    </row>
    <row r="1367" spans="1:8" s="1116" customFormat="1" ht="15" x14ac:dyDescent="0.25">
      <c r="A1367" s="1114"/>
      <c r="B1367" s="1114"/>
      <c r="C1367" s="1113" t="s">
        <v>2721</v>
      </c>
      <c r="D1367" s="1113" t="s">
        <v>3728</v>
      </c>
      <c r="E1367" s="1113" t="s">
        <v>12</v>
      </c>
      <c r="F1367" s="1106"/>
      <c r="G1367" s="1107"/>
      <c r="H1367" s="1115"/>
    </row>
    <row r="1368" spans="1:8" s="1116" customFormat="1" ht="15" x14ac:dyDescent="0.25">
      <c r="A1368" s="1114"/>
      <c r="B1368" s="1114"/>
      <c r="C1368" s="1113" t="s">
        <v>3176</v>
      </c>
      <c r="D1368" s="1113" t="s">
        <v>3729</v>
      </c>
      <c r="E1368" s="1113" t="s">
        <v>12</v>
      </c>
      <c r="F1368" s="1106"/>
      <c r="G1368" s="1107"/>
      <c r="H1368" s="1115"/>
    </row>
    <row r="1369" spans="1:8" s="1116" customFormat="1" ht="15" x14ac:dyDescent="0.25">
      <c r="A1369" s="1114"/>
      <c r="B1369" s="1114"/>
      <c r="C1369" s="1113" t="s">
        <v>3234</v>
      </c>
      <c r="D1369" s="1113" t="s">
        <v>3730</v>
      </c>
      <c r="E1369" s="1113" t="s">
        <v>12</v>
      </c>
      <c r="F1369" s="1106"/>
      <c r="G1369" s="1107"/>
      <c r="H1369" s="1115"/>
    </row>
    <row r="1370" spans="1:8" s="1116" customFormat="1" ht="15" x14ac:dyDescent="0.25">
      <c r="A1370" s="1114"/>
      <c r="B1370" s="1114"/>
      <c r="C1370" s="1113" t="s">
        <v>3178</v>
      </c>
      <c r="D1370" s="1113" t="s">
        <v>3731</v>
      </c>
      <c r="E1370" s="1113" t="s">
        <v>12</v>
      </c>
      <c r="F1370" s="1106"/>
      <c r="G1370" s="1107"/>
      <c r="H1370" s="1115"/>
    </row>
    <row r="1371" spans="1:8" s="1116" customFormat="1" ht="15" x14ac:dyDescent="0.25">
      <c r="A1371" s="1114"/>
      <c r="B1371" s="1114"/>
      <c r="C1371" s="1113" t="s">
        <v>3186</v>
      </c>
      <c r="D1371" s="1113" t="s">
        <v>3732</v>
      </c>
      <c r="E1371" s="1113" t="s">
        <v>12</v>
      </c>
      <c r="F1371" s="1106"/>
      <c r="G1371" s="1107"/>
      <c r="H1371" s="1115"/>
    </row>
    <row r="1372" spans="1:8" s="1116" customFormat="1" ht="15" x14ac:dyDescent="0.25">
      <c r="A1372" s="1114"/>
      <c r="B1372" s="1114"/>
      <c r="C1372" s="1113" t="s">
        <v>3733</v>
      </c>
      <c r="D1372" s="1113" t="s">
        <v>3734</v>
      </c>
      <c r="E1372" s="1113" t="s">
        <v>12</v>
      </c>
      <c r="F1372" s="1106"/>
      <c r="G1372" s="1107"/>
      <c r="H1372" s="1115"/>
    </row>
    <row r="1373" spans="1:8" s="1116" customFormat="1" ht="15" x14ac:dyDescent="0.25">
      <c r="A1373" s="1114"/>
      <c r="B1373" s="1114"/>
      <c r="C1373" s="1113" t="s">
        <v>2903</v>
      </c>
      <c r="D1373" s="1113" t="s">
        <v>3735</v>
      </c>
      <c r="E1373" s="1113" t="s">
        <v>12</v>
      </c>
      <c r="F1373" s="1106"/>
      <c r="G1373" s="1107"/>
      <c r="H1373" s="1115"/>
    </row>
    <row r="1374" spans="1:8" s="1116" customFormat="1" ht="15" x14ac:dyDescent="0.25">
      <c r="A1374" s="1114"/>
      <c r="B1374" s="1114"/>
      <c r="C1374" s="1113" t="s">
        <v>2907</v>
      </c>
      <c r="D1374" s="1113" t="s">
        <v>3736</v>
      </c>
      <c r="E1374" s="1113" t="s">
        <v>12</v>
      </c>
      <c r="F1374" s="1106"/>
      <c r="G1374" s="1107"/>
      <c r="H1374" s="1115"/>
    </row>
    <row r="1375" spans="1:8" s="1116" customFormat="1" ht="15" x14ac:dyDescent="0.25">
      <c r="A1375" s="1114"/>
      <c r="B1375" s="1113" t="s">
        <v>3737</v>
      </c>
      <c r="C1375" s="1114"/>
      <c r="D1375" s="1113" t="s">
        <v>3738</v>
      </c>
      <c r="E1375" s="1113" t="s">
        <v>12</v>
      </c>
      <c r="F1375" s="1106"/>
      <c r="G1375" s="1107"/>
      <c r="H1375" s="1115"/>
    </row>
    <row r="1376" spans="1:8" s="1116" customFormat="1" ht="15" x14ac:dyDescent="0.25">
      <c r="A1376" s="1114"/>
      <c r="B1376" s="1114"/>
      <c r="C1376" s="1113" t="s">
        <v>2684</v>
      </c>
      <c r="D1376" s="1113" t="s">
        <v>3722</v>
      </c>
      <c r="E1376" s="1113" t="s">
        <v>12</v>
      </c>
      <c r="F1376" s="1106"/>
      <c r="G1376" s="1107"/>
      <c r="H1376" s="1115"/>
    </row>
    <row r="1377" spans="1:8" s="1116" customFormat="1" ht="15" x14ac:dyDescent="0.25">
      <c r="A1377" s="1114"/>
      <c r="B1377" s="1114"/>
      <c r="C1377" s="1113" t="s">
        <v>3186</v>
      </c>
      <c r="D1377" s="1113" t="s">
        <v>3739</v>
      </c>
      <c r="E1377" s="1113" t="s">
        <v>12</v>
      </c>
      <c r="F1377" s="1106"/>
      <c r="G1377" s="1107"/>
      <c r="H1377" s="1115"/>
    </row>
    <row r="1378" spans="1:8" s="1116" customFormat="1" ht="15" x14ac:dyDescent="0.25">
      <c r="A1378" s="1114"/>
      <c r="B1378" s="1114"/>
      <c r="C1378" s="1113" t="s">
        <v>3733</v>
      </c>
      <c r="D1378" s="1113" t="s">
        <v>3740</v>
      </c>
      <c r="E1378" s="1113" t="s">
        <v>12</v>
      </c>
      <c r="F1378" s="1106"/>
      <c r="G1378" s="1107"/>
      <c r="H1378" s="1115"/>
    </row>
    <row r="1379" spans="1:8" s="1116" customFormat="1" ht="15" x14ac:dyDescent="0.25">
      <c r="A1379" s="1114"/>
      <c r="B1379" s="1114"/>
      <c r="C1379" s="1113" t="s">
        <v>2905</v>
      </c>
      <c r="D1379" s="1113" t="s">
        <v>3741</v>
      </c>
      <c r="E1379" s="1113" t="s">
        <v>12</v>
      </c>
      <c r="F1379" s="1106"/>
      <c r="G1379" s="1107"/>
      <c r="H1379" s="1115"/>
    </row>
    <row r="1380" spans="1:8" s="1116" customFormat="1" ht="15" x14ac:dyDescent="0.25">
      <c r="A1380" s="1114"/>
      <c r="B1380" s="1114"/>
      <c r="C1380" s="1113" t="s">
        <v>2907</v>
      </c>
      <c r="D1380" s="1113" t="s">
        <v>3742</v>
      </c>
      <c r="E1380" s="1113" t="s">
        <v>12</v>
      </c>
      <c r="F1380" s="1106"/>
      <c r="G1380" s="1107"/>
      <c r="H1380" s="1115"/>
    </row>
    <row r="1381" spans="1:8" s="1116" customFormat="1" ht="15" x14ac:dyDescent="0.25">
      <c r="A1381" s="1114"/>
      <c r="B1381" s="1114"/>
      <c r="C1381" s="1113" t="s">
        <v>2916</v>
      </c>
      <c r="D1381" s="1113" t="s">
        <v>3743</v>
      </c>
      <c r="E1381" s="1113" t="s">
        <v>12</v>
      </c>
      <c r="F1381" s="1106"/>
      <c r="G1381" s="1107"/>
      <c r="H1381" s="1115"/>
    </row>
    <row r="1382" spans="1:8" s="1116" customFormat="1" ht="15" x14ac:dyDescent="0.25">
      <c r="A1382" s="1114"/>
      <c r="B1382" s="1114"/>
      <c r="C1382" s="1113" t="s">
        <v>2768</v>
      </c>
      <c r="D1382" s="1113" t="s">
        <v>3744</v>
      </c>
      <c r="E1382" s="1113" t="s">
        <v>12</v>
      </c>
      <c r="F1382" s="1106"/>
      <c r="G1382" s="1107"/>
      <c r="H1382" s="1115"/>
    </row>
    <row r="1383" spans="1:8" s="1116" customFormat="1" ht="15" x14ac:dyDescent="0.25">
      <c r="A1383" s="1114"/>
      <c r="B1383" s="1114"/>
      <c r="C1383" s="1113" t="s">
        <v>3745</v>
      </c>
      <c r="D1383" s="1113" t="s">
        <v>3746</v>
      </c>
      <c r="E1383" s="1113" t="s">
        <v>12</v>
      </c>
      <c r="F1383" s="1106"/>
      <c r="G1383" s="1107"/>
      <c r="H1383" s="1115"/>
    </row>
    <row r="1384" spans="1:8" s="1116" customFormat="1" ht="15" x14ac:dyDescent="0.25">
      <c r="A1384" s="1114"/>
      <c r="B1384" s="1114"/>
      <c r="C1384" s="1113" t="s">
        <v>2918</v>
      </c>
      <c r="D1384" s="1113" t="s">
        <v>3747</v>
      </c>
      <c r="E1384" s="1113" t="s">
        <v>12</v>
      </c>
      <c r="F1384" s="1106"/>
      <c r="G1384" s="1107"/>
      <c r="H1384" s="1115"/>
    </row>
    <row r="1385" spans="1:8" s="1116" customFormat="1" ht="15" x14ac:dyDescent="0.25">
      <c r="A1385" s="1114" t="s">
        <v>222</v>
      </c>
      <c r="B1385" s="1114"/>
      <c r="C1385" s="1113" t="s">
        <v>3198</v>
      </c>
      <c r="D1385" s="1113" t="s">
        <v>3748</v>
      </c>
      <c r="E1385" s="1113" t="s">
        <v>12</v>
      </c>
      <c r="F1385" s="1106"/>
      <c r="G1385" s="1107"/>
      <c r="H1385" s="1115"/>
    </row>
    <row r="1386" spans="1:8" s="1116" customFormat="1" ht="15" x14ac:dyDescent="0.25">
      <c r="A1386" s="1114"/>
      <c r="B1386" s="1114"/>
      <c r="C1386" s="1113" t="s">
        <v>2900</v>
      </c>
      <c r="D1386" s="1113" t="s">
        <v>3749</v>
      </c>
      <c r="E1386" s="1113" t="s">
        <v>12</v>
      </c>
      <c r="F1386" s="1106"/>
      <c r="G1386" s="1107"/>
      <c r="H1386" s="1115"/>
    </row>
    <row r="1387" spans="1:8" s="1116" customFormat="1" ht="15" x14ac:dyDescent="0.25">
      <c r="A1387" s="1114"/>
      <c r="B1387" s="1114"/>
      <c r="C1387" s="1113" t="s">
        <v>2940</v>
      </c>
      <c r="D1387" s="1113" t="s">
        <v>3750</v>
      </c>
      <c r="E1387" s="1113" t="s">
        <v>12</v>
      </c>
      <c r="F1387" s="1106"/>
      <c r="G1387" s="1107"/>
      <c r="H1387" s="1115"/>
    </row>
    <row r="1388" spans="1:8" s="1116" customFormat="1" ht="15" x14ac:dyDescent="0.25">
      <c r="A1388" s="1114"/>
      <c r="B1388" s="1114"/>
      <c r="C1388" s="1113" t="s">
        <v>3252</v>
      </c>
      <c r="D1388" s="1113" t="s">
        <v>3751</v>
      </c>
      <c r="E1388" s="1113" t="s">
        <v>12</v>
      </c>
      <c r="F1388" s="1106"/>
      <c r="G1388" s="1107"/>
      <c r="H1388" s="1115"/>
    </row>
    <row r="1389" spans="1:8" s="1116" customFormat="1" ht="15" x14ac:dyDescent="0.25">
      <c r="A1389" s="1114"/>
      <c r="B1389" s="1114"/>
      <c r="C1389" s="1113" t="s">
        <v>3008</v>
      </c>
      <c r="D1389" s="1113" t="s">
        <v>3752</v>
      </c>
      <c r="E1389" s="1113" t="s">
        <v>12</v>
      </c>
      <c r="F1389" s="1106"/>
      <c r="G1389" s="1107"/>
      <c r="H1389" s="1115"/>
    </row>
    <row r="1390" spans="1:8" s="1116" customFormat="1" ht="15" x14ac:dyDescent="0.25">
      <c r="A1390" s="1114"/>
      <c r="B1390" s="1114"/>
      <c r="C1390" s="1113" t="s">
        <v>3015</v>
      </c>
      <c r="D1390" s="1113" t="s">
        <v>3753</v>
      </c>
      <c r="E1390" s="1113" t="s">
        <v>12</v>
      </c>
      <c r="F1390" s="1106"/>
      <c r="G1390" s="1107"/>
      <c r="H1390" s="1115"/>
    </row>
    <row r="1391" spans="1:8" s="1116" customFormat="1" ht="15" x14ac:dyDescent="0.25">
      <c r="A1391" s="1114"/>
      <c r="B1391" s="1113" t="s">
        <v>3754</v>
      </c>
      <c r="C1391" s="1114"/>
      <c r="D1391" s="1113" t="s">
        <v>3755</v>
      </c>
      <c r="E1391" s="1113" t="s">
        <v>12</v>
      </c>
      <c r="F1391" s="1106"/>
      <c r="G1391" s="1107"/>
      <c r="H1391" s="1115"/>
    </row>
    <row r="1392" spans="1:8" s="1116" customFormat="1" ht="15" x14ac:dyDescent="0.25">
      <c r="A1392" s="1114"/>
      <c r="B1392" s="1114"/>
      <c r="C1392" s="1113" t="s">
        <v>2721</v>
      </c>
      <c r="D1392" s="1113" t="s">
        <v>3756</v>
      </c>
      <c r="E1392" s="1113" t="s">
        <v>12</v>
      </c>
      <c r="F1392" s="1106"/>
      <c r="G1392" s="1107"/>
      <c r="H1392" s="1115"/>
    </row>
    <row r="1393" spans="1:8" s="1116" customFormat="1" ht="15" x14ac:dyDescent="0.25">
      <c r="A1393" s="1114"/>
      <c r="B1393" s="1114"/>
      <c r="C1393" s="1113" t="s">
        <v>3015</v>
      </c>
      <c r="D1393" s="1113" t="s">
        <v>3757</v>
      </c>
      <c r="E1393" s="1113" t="s">
        <v>12</v>
      </c>
      <c r="F1393" s="1106"/>
      <c r="G1393" s="1107"/>
      <c r="H1393" s="1115"/>
    </row>
    <row r="1394" spans="1:8" s="1116" customFormat="1" ht="15" x14ac:dyDescent="0.25">
      <c r="A1394" s="1114"/>
      <c r="B1394" s="1113" t="s">
        <v>3758</v>
      </c>
      <c r="C1394" s="1114"/>
      <c r="D1394" s="1113" t="s">
        <v>3759</v>
      </c>
      <c r="E1394" s="1113" t="s">
        <v>12</v>
      </c>
      <c r="F1394" s="1106"/>
      <c r="G1394" s="1107"/>
      <c r="H1394" s="1115"/>
    </row>
    <row r="1395" spans="1:8" s="1116" customFormat="1" ht="15" x14ac:dyDescent="0.25">
      <c r="A1395" s="1114"/>
      <c r="B1395" s="1114"/>
      <c r="C1395" s="1113" t="s">
        <v>2684</v>
      </c>
      <c r="D1395" s="1113" t="s">
        <v>3760</v>
      </c>
      <c r="E1395" s="1113" t="s">
        <v>12</v>
      </c>
      <c r="F1395" s="1106"/>
      <c r="G1395" s="1107"/>
      <c r="H1395" s="1115"/>
    </row>
    <row r="1396" spans="1:8" s="1116" customFormat="1" ht="15" x14ac:dyDescent="0.25">
      <c r="A1396" s="1114"/>
      <c r="B1396" s="1113" t="s">
        <v>3761</v>
      </c>
      <c r="C1396" s="1114"/>
      <c r="D1396" s="1113" t="s">
        <v>3762</v>
      </c>
      <c r="E1396" s="1113" t="s">
        <v>12</v>
      </c>
      <c r="F1396" s="1106"/>
      <c r="G1396" s="1107"/>
      <c r="H1396" s="1115"/>
    </row>
    <row r="1397" spans="1:8" s="1116" customFormat="1" ht="15" x14ac:dyDescent="0.25">
      <c r="A1397" s="1114"/>
      <c r="B1397" s="1114"/>
      <c r="C1397" s="1113" t="s">
        <v>2684</v>
      </c>
      <c r="D1397" s="1113" t="s">
        <v>3763</v>
      </c>
      <c r="E1397" s="1113" t="s">
        <v>12</v>
      </c>
      <c r="F1397" s="1106"/>
      <c r="G1397" s="1107"/>
      <c r="H1397" s="1115"/>
    </row>
    <row r="1398" spans="1:8" s="1116" customFormat="1" ht="15" x14ac:dyDescent="0.25">
      <c r="A1398" s="1114"/>
      <c r="B1398" s="1114"/>
      <c r="C1398" s="1113"/>
      <c r="D1398" s="1113"/>
      <c r="E1398" s="1113"/>
      <c r="F1398" s="1106"/>
      <c r="G1398" s="1107"/>
      <c r="H1398" s="1115"/>
    </row>
    <row r="1399" spans="1:8" s="1116" customFormat="1" ht="15" x14ac:dyDescent="0.25">
      <c r="A1399" s="1113" t="s">
        <v>2686</v>
      </c>
      <c r="B1399" s="1113" t="s">
        <v>2687</v>
      </c>
      <c r="C1399" s="1113" t="s">
        <v>2686</v>
      </c>
      <c r="D1399" s="1113" t="s">
        <v>2688</v>
      </c>
      <c r="E1399" s="1113" t="s">
        <v>2689</v>
      </c>
      <c r="F1399" s="1106"/>
      <c r="G1399" s="1107"/>
      <c r="H1399" s="1115"/>
    </row>
    <row r="1400" spans="1:8" s="1104" customFormat="1" ht="14.25" x14ac:dyDescent="0.2">
      <c r="A1400" s="1112" t="s">
        <v>3764</v>
      </c>
      <c r="D1400" s="1112" t="s">
        <v>3765</v>
      </c>
      <c r="E1400" s="1112" t="s">
        <v>12</v>
      </c>
      <c r="F1400" s="1106"/>
      <c r="G1400" s="1107"/>
      <c r="H1400" s="1124"/>
    </row>
    <row r="1401" spans="1:8" s="1116" customFormat="1" ht="15" x14ac:dyDescent="0.25">
      <c r="A1401" s="1114"/>
      <c r="B1401" s="1113" t="s">
        <v>3766</v>
      </c>
      <c r="C1401" s="1114"/>
      <c r="D1401" s="1113" t="s">
        <v>3767</v>
      </c>
      <c r="E1401" s="1113" t="s">
        <v>12</v>
      </c>
      <c r="F1401" s="1106"/>
      <c r="G1401" s="1107"/>
      <c r="H1401" s="1115"/>
    </row>
    <row r="1402" spans="1:8" s="1116" customFormat="1" ht="15" x14ac:dyDescent="0.25">
      <c r="A1402" s="1114"/>
      <c r="B1402" s="1114"/>
      <c r="C1402" s="1113" t="s">
        <v>2684</v>
      </c>
      <c r="D1402" s="1113" t="s">
        <v>3768</v>
      </c>
      <c r="E1402" s="1113" t="s">
        <v>12</v>
      </c>
      <c r="F1402" s="1106"/>
      <c r="G1402" s="1107"/>
      <c r="H1402" s="1115"/>
    </row>
    <row r="1403" spans="1:8" s="1116" customFormat="1" ht="15" x14ac:dyDescent="0.25">
      <c r="A1403" s="1114"/>
      <c r="B1403" s="1113" t="s">
        <v>3769</v>
      </c>
      <c r="C1403" s="1114"/>
      <c r="D1403" s="1113" t="s">
        <v>3770</v>
      </c>
      <c r="E1403" s="1113" t="s">
        <v>12</v>
      </c>
      <c r="F1403" s="1106"/>
      <c r="G1403" s="1107"/>
      <c r="H1403" s="1115"/>
    </row>
    <row r="1404" spans="1:8" s="1116" customFormat="1" ht="15" x14ac:dyDescent="0.25">
      <c r="A1404" s="1114"/>
      <c r="B1404" s="1114"/>
      <c r="C1404" s="1113" t="s">
        <v>2684</v>
      </c>
      <c r="D1404" s="1113" t="s">
        <v>3771</v>
      </c>
      <c r="E1404" s="1113" t="s">
        <v>12</v>
      </c>
      <c r="F1404" s="1106"/>
      <c r="G1404" s="1107"/>
      <c r="H1404" s="1115"/>
    </row>
    <row r="1405" spans="1:8" s="1116" customFormat="1" ht="15" x14ac:dyDescent="0.25">
      <c r="A1405" s="1114"/>
      <c r="B1405" s="1114"/>
      <c r="C1405" s="1113"/>
      <c r="D1405" s="1113"/>
      <c r="E1405" s="1113"/>
      <c r="F1405" s="1106"/>
      <c r="G1405" s="1107"/>
      <c r="H1405" s="1115"/>
    </row>
    <row r="1406" spans="1:8" s="1116" customFormat="1" ht="15" x14ac:dyDescent="0.25">
      <c r="A1406" s="1113" t="s">
        <v>2670</v>
      </c>
      <c r="B1406" s="1113"/>
      <c r="C1406" s="1113"/>
      <c r="D1406" s="1098" t="s">
        <v>2642</v>
      </c>
      <c r="E1406" s="1114">
        <v>26</v>
      </c>
      <c r="F1406" s="1106"/>
      <c r="G1406" s="1107"/>
      <c r="H1406" s="1115"/>
    </row>
    <row r="1407" spans="1:8" s="1116" customFormat="1" ht="15" x14ac:dyDescent="0.25">
      <c r="A1407" s="1113" t="s">
        <v>2671</v>
      </c>
      <c r="B1407" s="1113"/>
      <c r="C1407" s="1113"/>
      <c r="D1407" s="1112" t="s">
        <v>2655</v>
      </c>
      <c r="E1407" s="1114"/>
      <c r="F1407" s="1106"/>
      <c r="G1407" s="1107"/>
      <c r="H1407" s="1115"/>
    </row>
    <row r="1408" spans="1:8" s="1116" customFormat="1" ht="15" x14ac:dyDescent="0.25">
      <c r="A1408" s="1112" t="s">
        <v>2672</v>
      </c>
      <c r="B1408" s="1112" t="s">
        <v>2673</v>
      </c>
      <c r="C1408" s="1112" t="s">
        <v>2674</v>
      </c>
      <c r="D1408" s="1104"/>
      <c r="E1408" s="1114"/>
      <c r="F1408" s="1106"/>
      <c r="G1408" s="1107"/>
      <c r="H1408" s="1115"/>
    </row>
    <row r="1409" spans="1:8" s="1116" customFormat="1" ht="15" x14ac:dyDescent="0.25">
      <c r="A1409" s="1113" t="s">
        <v>2675</v>
      </c>
      <c r="B1409" s="1113" t="s">
        <v>2676</v>
      </c>
      <c r="C1409" s="1113" t="s">
        <v>2675</v>
      </c>
      <c r="D1409" s="1113" t="s">
        <v>2649</v>
      </c>
      <c r="E1409" s="1113" t="s">
        <v>2677</v>
      </c>
      <c r="F1409" s="1106"/>
      <c r="G1409" s="1107"/>
      <c r="H1409" s="1115"/>
    </row>
    <row r="1410" spans="1:8" s="1116" customFormat="1" ht="15" x14ac:dyDescent="0.25">
      <c r="A1410" s="1114"/>
      <c r="B1410" s="1113" t="s">
        <v>3772</v>
      </c>
      <c r="C1410" s="1114"/>
      <c r="D1410" s="1113" t="s">
        <v>3156</v>
      </c>
      <c r="E1410" s="1113" t="s">
        <v>12</v>
      </c>
      <c r="F1410" s="1106"/>
      <c r="G1410" s="1107"/>
      <c r="H1410" s="1115"/>
    </row>
    <row r="1411" spans="1:8" s="1116" customFormat="1" ht="15" x14ac:dyDescent="0.25">
      <c r="A1411" s="1114"/>
      <c r="B1411" s="1114"/>
      <c r="C1411" s="1113" t="s">
        <v>2684</v>
      </c>
      <c r="D1411" s="1113" t="s">
        <v>3773</v>
      </c>
      <c r="E1411" s="1113" t="s">
        <v>12</v>
      </c>
      <c r="F1411" s="1106"/>
      <c r="G1411" s="1107"/>
      <c r="H1411" s="1115"/>
    </row>
    <row r="1412" spans="1:8" s="1116" customFormat="1" ht="15" x14ac:dyDescent="0.25">
      <c r="A1412" s="1114"/>
      <c r="B1412" s="1113" t="s">
        <v>3774</v>
      </c>
      <c r="C1412" s="1114"/>
      <c r="D1412" s="1113" t="s">
        <v>3775</v>
      </c>
      <c r="E1412" s="1113" t="s">
        <v>12</v>
      </c>
      <c r="F1412" s="1106"/>
      <c r="G1412" s="1107"/>
      <c r="H1412" s="1115"/>
    </row>
    <row r="1413" spans="1:8" s="1116" customFormat="1" ht="15" x14ac:dyDescent="0.25">
      <c r="A1413" s="1114"/>
      <c r="B1413" s="1114"/>
      <c r="C1413" s="1113" t="s">
        <v>2684</v>
      </c>
      <c r="D1413" s="1113" t="s">
        <v>3776</v>
      </c>
      <c r="E1413" s="1113" t="s">
        <v>12</v>
      </c>
      <c r="F1413" s="1106"/>
      <c r="G1413" s="1107"/>
      <c r="H1413" s="1115"/>
    </row>
    <row r="1414" spans="1:8" s="1116" customFormat="1" ht="15" x14ac:dyDescent="0.25">
      <c r="A1414" s="1114"/>
      <c r="B1414" s="1113" t="s">
        <v>3777</v>
      </c>
      <c r="C1414" s="1114"/>
      <c r="D1414" s="1113" t="s">
        <v>2531</v>
      </c>
      <c r="E1414" s="1113" t="s">
        <v>12</v>
      </c>
      <c r="F1414" s="1106"/>
      <c r="G1414" s="1107"/>
      <c r="H1414" s="1115"/>
    </row>
    <row r="1415" spans="1:8" s="1116" customFormat="1" ht="15" x14ac:dyDescent="0.25">
      <c r="A1415" s="1114"/>
      <c r="B1415" s="1114"/>
      <c r="C1415" s="1113" t="s">
        <v>2684</v>
      </c>
      <c r="D1415" s="1113" t="s">
        <v>3778</v>
      </c>
      <c r="E1415" s="1113" t="s">
        <v>12</v>
      </c>
      <c r="F1415" s="1106"/>
      <c r="G1415" s="1107"/>
      <c r="H1415" s="1115"/>
    </row>
    <row r="1416" spans="1:8" s="1116" customFormat="1" ht="15" x14ac:dyDescent="0.25">
      <c r="A1416" s="1113"/>
      <c r="B1416" s="1113"/>
      <c r="C1416" s="1113"/>
      <c r="D1416" s="1113"/>
      <c r="E1416" s="1113"/>
      <c r="F1416" s="1106"/>
      <c r="G1416" s="1107"/>
      <c r="H1416" s="1115"/>
    </row>
    <row r="1417" spans="1:8" s="1116" customFormat="1" ht="15" x14ac:dyDescent="0.25">
      <c r="A1417" s="1113" t="s">
        <v>2686</v>
      </c>
      <c r="B1417" s="1113" t="s">
        <v>2687</v>
      </c>
      <c r="C1417" s="1113" t="s">
        <v>2686</v>
      </c>
      <c r="D1417" s="1113" t="s">
        <v>2688</v>
      </c>
      <c r="E1417" s="1113" t="s">
        <v>2689</v>
      </c>
      <c r="F1417" s="1106"/>
      <c r="G1417" s="1107"/>
      <c r="H1417" s="1115"/>
    </row>
    <row r="1418" spans="1:8" s="1104" customFormat="1" ht="14.25" x14ac:dyDescent="0.2">
      <c r="A1418" s="1112" t="s">
        <v>3779</v>
      </c>
      <c r="D1418" s="1112" t="s">
        <v>3780</v>
      </c>
      <c r="E1418" s="1112" t="s">
        <v>12</v>
      </c>
      <c r="F1418" s="1106"/>
      <c r="G1418" s="1107"/>
      <c r="H1418" s="1124"/>
    </row>
    <row r="1419" spans="1:8" s="1116" customFormat="1" ht="15" x14ac:dyDescent="0.25">
      <c r="A1419" s="1114"/>
      <c r="B1419" s="1113" t="s">
        <v>3781</v>
      </c>
      <c r="C1419" s="1114"/>
      <c r="D1419" s="1113" t="s">
        <v>3780</v>
      </c>
      <c r="E1419" s="1113" t="s">
        <v>12</v>
      </c>
      <c r="F1419" s="1106"/>
      <c r="G1419" s="1107"/>
      <c r="H1419" s="1115"/>
    </row>
    <row r="1420" spans="1:8" s="1116" customFormat="1" ht="15" x14ac:dyDescent="0.25">
      <c r="A1420" s="1114"/>
      <c r="B1420" s="1113"/>
      <c r="C1420" s="1113" t="s">
        <v>2721</v>
      </c>
      <c r="D1420" s="1113" t="s">
        <v>3782</v>
      </c>
      <c r="E1420" s="1113" t="s">
        <v>12</v>
      </c>
      <c r="F1420" s="1106"/>
      <c r="G1420" s="1107"/>
      <c r="H1420" s="1115"/>
    </row>
    <row r="1421" spans="1:8" s="1116" customFormat="1" ht="15" x14ac:dyDescent="0.25">
      <c r="A1421" s="1114"/>
      <c r="B1421" s="1114"/>
      <c r="C1421" s="1113" t="s">
        <v>2680</v>
      </c>
      <c r="D1421" s="1113" t="s">
        <v>3783</v>
      </c>
      <c r="E1421" s="1113" t="s">
        <v>12</v>
      </c>
      <c r="F1421" s="1106"/>
      <c r="G1421" s="1107"/>
      <c r="H1421" s="1115"/>
    </row>
    <row r="1422" spans="1:8" s="1116" customFormat="1" ht="15" x14ac:dyDescent="0.25">
      <c r="A1422" s="1114"/>
      <c r="B1422" s="1114"/>
      <c r="C1422" s="1113" t="s">
        <v>3242</v>
      </c>
      <c r="D1422" s="1113" t="s">
        <v>3784</v>
      </c>
      <c r="E1422" s="1113" t="s">
        <v>12</v>
      </c>
      <c r="F1422" s="1106"/>
      <c r="G1422" s="1107"/>
      <c r="H1422" s="1115"/>
    </row>
    <row r="1423" spans="1:8" s="1116" customFormat="1" ht="15" x14ac:dyDescent="0.25">
      <c r="A1423" s="1114"/>
      <c r="B1423" s="1114" t="s">
        <v>3785</v>
      </c>
      <c r="C1423" s="1113"/>
      <c r="D1423" s="1113" t="s">
        <v>3786</v>
      </c>
      <c r="E1423" s="1113" t="s">
        <v>12</v>
      </c>
      <c r="F1423" s="1106"/>
      <c r="G1423" s="1107"/>
      <c r="H1423" s="1115"/>
    </row>
    <row r="1424" spans="1:8" s="1116" customFormat="1" ht="15" x14ac:dyDescent="0.25">
      <c r="A1424" s="1114"/>
      <c r="B1424" s="1114"/>
      <c r="C1424" s="1113" t="s">
        <v>2684</v>
      </c>
      <c r="D1424" s="1113" t="s">
        <v>3787</v>
      </c>
      <c r="E1424" s="1113" t="s">
        <v>12</v>
      </c>
      <c r="F1424" s="1106"/>
      <c r="G1424" s="1107"/>
      <c r="H1424" s="1115"/>
    </row>
    <row r="1425" spans="1:8" s="1116" customFormat="1" ht="15" x14ac:dyDescent="0.25">
      <c r="A1425" s="1114"/>
      <c r="B1425" s="1114"/>
      <c r="C1425" s="1113"/>
      <c r="D1425" s="1113"/>
      <c r="E1425" s="1113"/>
      <c r="F1425" s="1106"/>
      <c r="G1425" s="1107"/>
      <c r="H1425" s="1115"/>
    </row>
    <row r="1426" spans="1:8" s="1116" customFormat="1" ht="15" x14ac:dyDescent="0.25">
      <c r="A1426" s="1113" t="s">
        <v>2686</v>
      </c>
      <c r="B1426" s="1113" t="s">
        <v>2687</v>
      </c>
      <c r="C1426" s="1113" t="s">
        <v>2686</v>
      </c>
      <c r="D1426" s="1113" t="s">
        <v>2688</v>
      </c>
      <c r="E1426" s="1113" t="s">
        <v>2689</v>
      </c>
      <c r="F1426" s="1106"/>
      <c r="G1426" s="1107"/>
      <c r="H1426" s="1115"/>
    </row>
    <row r="1427" spans="1:8" s="1104" customFormat="1" ht="14.25" x14ac:dyDescent="0.2">
      <c r="A1427" s="1112" t="s">
        <v>3788</v>
      </c>
      <c r="D1427" s="1112" t="s">
        <v>3789</v>
      </c>
      <c r="E1427" s="1112" t="s">
        <v>12</v>
      </c>
      <c r="F1427" s="1106"/>
      <c r="G1427" s="1107"/>
      <c r="H1427" s="1124"/>
    </row>
    <row r="1428" spans="1:8" s="1116" customFormat="1" ht="15" x14ac:dyDescent="0.25">
      <c r="A1428" s="1114"/>
      <c r="B1428" s="1113" t="s">
        <v>3790</v>
      </c>
      <c r="C1428" s="1114"/>
      <c r="D1428" s="1113" t="s">
        <v>3789</v>
      </c>
      <c r="E1428" s="1113" t="s">
        <v>12</v>
      </c>
      <c r="F1428" s="1106"/>
      <c r="G1428" s="1107"/>
      <c r="H1428" s="1115"/>
    </row>
    <row r="1429" spans="1:8" s="1116" customFormat="1" ht="15" x14ac:dyDescent="0.25">
      <c r="A1429" s="1114"/>
      <c r="B1429" s="1114"/>
      <c r="C1429" s="1113" t="s">
        <v>2684</v>
      </c>
      <c r="D1429" s="1113" t="s">
        <v>3791</v>
      </c>
      <c r="E1429" s="1113" t="s">
        <v>12</v>
      </c>
      <c r="F1429" s="1106"/>
      <c r="G1429" s="1107"/>
      <c r="H1429" s="1115"/>
    </row>
    <row r="1430" spans="1:8" s="1116" customFormat="1" ht="15" x14ac:dyDescent="0.25">
      <c r="A1430" s="1114"/>
      <c r="B1430" s="1114"/>
      <c r="C1430" s="1113"/>
      <c r="D1430" s="1113"/>
      <c r="E1430" s="1113"/>
      <c r="F1430" s="1106"/>
      <c r="G1430" s="1107"/>
      <c r="H1430" s="1115"/>
    </row>
    <row r="1431" spans="1:8" s="1116" customFormat="1" ht="15.75" thickBot="1" x14ac:dyDescent="0.3">
      <c r="A1431" s="1113" t="s">
        <v>2686</v>
      </c>
      <c r="B1431" s="1113" t="s">
        <v>2687</v>
      </c>
      <c r="C1431" s="1113" t="s">
        <v>2686</v>
      </c>
      <c r="D1431" s="1113" t="s">
        <v>2688</v>
      </c>
      <c r="E1431" s="1113" t="s">
        <v>2689</v>
      </c>
      <c r="F1431" s="1106"/>
      <c r="G1431" s="1107"/>
      <c r="H1431" s="1115"/>
    </row>
    <row r="1432" spans="1:8" s="1116" customFormat="1" ht="16.5" thickBot="1" x14ac:dyDescent="0.3">
      <c r="A1432" s="1117" t="s">
        <v>3792</v>
      </c>
      <c r="B1432" s="1118"/>
      <c r="C1432" s="1118" t="s">
        <v>3793</v>
      </c>
      <c r="D1432" s="1125"/>
      <c r="E1432" s="1126"/>
      <c r="F1432" s="1120"/>
      <c r="G1432" s="1121"/>
      <c r="H1432" s="1115"/>
    </row>
    <row r="1433" spans="1:8" s="1116" customFormat="1" ht="15" x14ac:dyDescent="0.25">
      <c r="A1433" s="1113"/>
      <c r="B1433" s="1113"/>
      <c r="C1433" s="1113"/>
      <c r="D1433" s="1113"/>
      <c r="E1433" s="1113"/>
      <c r="F1433" s="1106"/>
      <c r="G1433" s="1107"/>
      <c r="H1433" s="1115"/>
    </row>
    <row r="1434" spans="1:8" s="1109" customFormat="1" ht="14.25" x14ac:dyDescent="0.2">
      <c r="A1434" s="1112" t="s">
        <v>3794</v>
      </c>
      <c r="B1434" s="1104"/>
      <c r="C1434" s="1104"/>
      <c r="D1434" s="1112" t="s">
        <v>3795</v>
      </c>
      <c r="E1434" s="1112" t="s">
        <v>3066</v>
      </c>
      <c r="F1434" s="1106"/>
      <c r="G1434" s="1107"/>
      <c r="H1434" s="1108"/>
    </row>
    <row r="1435" spans="1:8" s="1116" customFormat="1" ht="15" x14ac:dyDescent="0.25">
      <c r="A1435" s="1114"/>
      <c r="B1435" s="1113" t="s">
        <v>3796</v>
      </c>
      <c r="C1435" s="1114"/>
      <c r="D1435" s="1113" t="s">
        <v>3797</v>
      </c>
      <c r="E1435" s="1113" t="s">
        <v>3066</v>
      </c>
      <c r="F1435" s="1106"/>
      <c r="G1435" s="1107"/>
      <c r="H1435" s="1115"/>
    </row>
    <row r="1436" spans="1:8" s="1116" customFormat="1" ht="15" x14ac:dyDescent="0.25">
      <c r="A1436" s="1114"/>
      <c r="B1436" s="1114"/>
      <c r="C1436" s="1113" t="s">
        <v>2684</v>
      </c>
      <c r="D1436" s="1113" t="s">
        <v>3798</v>
      </c>
      <c r="E1436" s="1113" t="s">
        <v>3066</v>
      </c>
      <c r="F1436" s="1106"/>
      <c r="G1436" s="1107"/>
      <c r="H1436" s="1115"/>
    </row>
    <row r="1437" spans="1:8" s="1116" customFormat="1" ht="15" x14ac:dyDescent="0.25">
      <c r="A1437" s="1114"/>
      <c r="B1437" s="1114"/>
      <c r="C1437" s="1113" t="s">
        <v>3158</v>
      </c>
      <c r="D1437" s="1113" t="s">
        <v>3799</v>
      </c>
      <c r="E1437" s="1113" t="s">
        <v>3066</v>
      </c>
      <c r="F1437" s="1106"/>
      <c r="G1437" s="1107"/>
      <c r="H1437" s="1115"/>
    </row>
    <row r="1438" spans="1:8" s="1116" customFormat="1" ht="15" x14ac:dyDescent="0.25">
      <c r="A1438" s="1114"/>
      <c r="B1438" s="1113" t="s">
        <v>3800</v>
      </c>
      <c r="C1438" s="1114"/>
      <c r="D1438" s="1113" t="s">
        <v>3801</v>
      </c>
      <c r="E1438" s="1113" t="s">
        <v>3066</v>
      </c>
      <c r="F1438" s="1106"/>
      <c r="G1438" s="1107"/>
      <c r="H1438" s="1115"/>
    </row>
    <row r="1439" spans="1:8" s="1116" customFormat="1" ht="15" x14ac:dyDescent="0.25">
      <c r="A1439" s="1114"/>
      <c r="B1439" s="1114"/>
      <c r="C1439" s="1113" t="s">
        <v>3158</v>
      </c>
      <c r="D1439" s="1113" t="s">
        <v>3802</v>
      </c>
      <c r="E1439" s="1113" t="s">
        <v>3066</v>
      </c>
      <c r="F1439" s="1106"/>
      <c r="G1439" s="1107"/>
      <c r="H1439" s="1115"/>
    </row>
    <row r="1440" spans="1:8" s="1116" customFormat="1" ht="15" x14ac:dyDescent="0.25">
      <c r="A1440" s="1114"/>
      <c r="B1440" s="1113" t="s">
        <v>3803</v>
      </c>
      <c r="C1440" s="1114"/>
      <c r="D1440" s="1113" t="s">
        <v>3804</v>
      </c>
      <c r="E1440" s="1113" t="s">
        <v>3066</v>
      </c>
      <c r="F1440" s="1106"/>
      <c r="G1440" s="1107"/>
      <c r="H1440" s="1115"/>
    </row>
    <row r="1441" spans="1:8" s="1116" customFormat="1" ht="15" x14ac:dyDescent="0.25">
      <c r="A1441" s="1114"/>
      <c r="B1441" s="1114"/>
      <c r="C1441" s="1113" t="s">
        <v>3158</v>
      </c>
      <c r="D1441" s="1113" t="s">
        <v>3805</v>
      </c>
      <c r="E1441" s="1113" t="s">
        <v>3066</v>
      </c>
      <c r="F1441" s="1106"/>
      <c r="G1441" s="1107"/>
      <c r="H1441" s="1115"/>
    </row>
    <row r="1442" spans="1:8" s="1116" customFormat="1" ht="15" x14ac:dyDescent="0.25">
      <c r="A1442" s="1114"/>
      <c r="B1442" s="1113" t="s">
        <v>3806</v>
      </c>
      <c r="C1442" s="1114"/>
      <c r="D1442" s="1113" t="s">
        <v>3807</v>
      </c>
      <c r="E1442" s="1113" t="s">
        <v>3066</v>
      </c>
      <c r="F1442" s="1106"/>
      <c r="G1442" s="1107"/>
      <c r="H1442" s="1115"/>
    </row>
    <row r="1443" spans="1:8" s="1116" customFormat="1" ht="15" x14ac:dyDescent="0.25">
      <c r="A1443" s="1114"/>
      <c r="B1443" s="1114"/>
      <c r="C1443" s="1113" t="s">
        <v>3158</v>
      </c>
      <c r="D1443" s="1113" t="s">
        <v>3808</v>
      </c>
      <c r="E1443" s="1113" t="s">
        <v>3066</v>
      </c>
      <c r="F1443" s="1106"/>
      <c r="G1443" s="1107"/>
      <c r="H1443" s="1115"/>
    </row>
    <row r="1444" spans="1:8" s="1116" customFormat="1" ht="15" x14ac:dyDescent="0.25">
      <c r="A1444" s="1114"/>
      <c r="B1444" s="1113" t="s">
        <v>3809</v>
      </c>
      <c r="C1444" s="1114"/>
      <c r="D1444" s="1113" t="s">
        <v>3810</v>
      </c>
      <c r="E1444" s="1113" t="s">
        <v>3066</v>
      </c>
      <c r="F1444" s="1106"/>
      <c r="G1444" s="1107"/>
      <c r="H1444" s="1115"/>
    </row>
    <row r="1445" spans="1:8" s="1116" customFormat="1" ht="15" x14ac:dyDescent="0.25">
      <c r="A1445" s="1114"/>
      <c r="B1445" s="1114"/>
      <c r="C1445" s="1113" t="s">
        <v>2684</v>
      </c>
      <c r="D1445" s="1113" t="s">
        <v>3811</v>
      </c>
      <c r="E1445" s="1113" t="s">
        <v>3066</v>
      </c>
      <c r="F1445" s="1106"/>
      <c r="G1445" s="1107"/>
      <c r="H1445" s="1115"/>
    </row>
    <row r="1446" spans="1:8" s="1116" customFormat="1" ht="15" x14ac:dyDescent="0.25">
      <c r="A1446" s="1114"/>
      <c r="B1446" s="1113" t="s">
        <v>3812</v>
      </c>
      <c r="C1446" s="1114"/>
      <c r="D1446" s="1113" t="s">
        <v>3813</v>
      </c>
      <c r="E1446" s="1113" t="s">
        <v>3066</v>
      </c>
      <c r="F1446" s="1106"/>
      <c r="G1446" s="1107"/>
      <c r="H1446" s="1115"/>
    </row>
    <row r="1447" spans="1:8" s="1116" customFormat="1" ht="15" x14ac:dyDescent="0.25">
      <c r="A1447" s="1114"/>
      <c r="B1447" s="1114"/>
      <c r="C1447" s="1113" t="s">
        <v>2684</v>
      </c>
      <c r="D1447" s="1113" t="s">
        <v>3814</v>
      </c>
      <c r="E1447" s="1113" t="s">
        <v>3066</v>
      </c>
      <c r="F1447" s="1106"/>
      <c r="G1447" s="1107"/>
      <c r="H1447" s="1115"/>
    </row>
    <row r="1448" spans="1:8" s="1116" customFormat="1" ht="15" x14ac:dyDescent="0.25">
      <c r="A1448" s="1114"/>
      <c r="B1448" s="1114"/>
      <c r="C1448" s="1113" t="s">
        <v>3158</v>
      </c>
      <c r="D1448" s="1113" t="s">
        <v>3815</v>
      </c>
      <c r="E1448" s="1113"/>
      <c r="F1448" s="1106"/>
      <c r="G1448" s="1107"/>
      <c r="H1448" s="1115"/>
    </row>
    <row r="1449" spans="1:8" s="1116" customFormat="1" ht="15" x14ac:dyDescent="0.25">
      <c r="A1449" s="1114"/>
      <c r="B1449" s="1113" t="s">
        <v>3816</v>
      </c>
      <c r="C1449" s="1114"/>
      <c r="D1449" s="1113" t="s">
        <v>3817</v>
      </c>
      <c r="E1449" s="1113" t="s">
        <v>3066</v>
      </c>
      <c r="F1449" s="1106"/>
      <c r="G1449" s="1107"/>
      <c r="H1449" s="1115"/>
    </row>
    <row r="1450" spans="1:8" s="1116" customFormat="1" ht="15" x14ac:dyDescent="0.25">
      <c r="A1450" s="1114"/>
      <c r="B1450" s="1114"/>
      <c r="C1450" s="1113" t="s">
        <v>3158</v>
      </c>
      <c r="D1450" s="1113" t="s">
        <v>3818</v>
      </c>
      <c r="E1450" s="1113" t="s">
        <v>3066</v>
      </c>
      <c r="F1450" s="1106"/>
      <c r="G1450" s="1107"/>
      <c r="H1450" s="1115"/>
    </row>
    <row r="1451" spans="1:8" s="1116" customFormat="1" ht="15" x14ac:dyDescent="0.25">
      <c r="A1451" s="1114"/>
      <c r="B1451" s="1113" t="s">
        <v>3819</v>
      </c>
      <c r="C1451" s="1114"/>
      <c r="D1451" s="1113" t="s">
        <v>3820</v>
      </c>
      <c r="E1451" s="1113" t="s">
        <v>3066</v>
      </c>
      <c r="F1451" s="1106"/>
      <c r="G1451" s="1107"/>
      <c r="H1451" s="1115"/>
    </row>
    <row r="1452" spans="1:8" s="1116" customFormat="1" ht="15" x14ac:dyDescent="0.25">
      <c r="A1452" s="1114"/>
      <c r="B1452" s="1114"/>
      <c r="C1452" s="1113" t="s">
        <v>3158</v>
      </c>
      <c r="D1452" s="1113" t="s">
        <v>3821</v>
      </c>
      <c r="E1452" s="1113" t="s">
        <v>3066</v>
      </c>
      <c r="F1452" s="1106"/>
      <c r="G1452" s="1107"/>
      <c r="H1452" s="1115"/>
    </row>
    <row r="1453" spans="1:8" s="1116" customFormat="1" ht="15" x14ac:dyDescent="0.25">
      <c r="A1453" s="1114"/>
      <c r="B1453" s="1113" t="s">
        <v>3822</v>
      </c>
      <c r="C1453" s="1114"/>
      <c r="D1453" s="1113" t="s">
        <v>3823</v>
      </c>
      <c r="E1453" s="1113" t="s">
        <v>3066</v>
      </c>
      <c r="F1453" s="1106"/>
      <c r="G1453" s="1107"/>
      <c r="H1453" s="1115"/>
    </row>
    <row r="1454" spans="1:8" s="1116" customFormat="1" ht="15" x14ac:dyDescent="0.25">
      <c r="A1454" s="1114"/>
      <c r="B1454" s="1114"/>
      <c r="C1454" s="1113" t="s">
        <v>2684</v>
      </c>
      <c r="D1454" s="1113" t="s">
        <v>3824</v>
      </c>
      <c r="E1454" s="1113" t="s">
        <v>3066</v>
      </c>
      <c r="F1454" s="1106"/>
      <c r="G1454" s="1107"/>
      <c r="H1454" s="1115"/>
    </row>
    <row r="1455" spans="1:8" s="1116" customFormat="1" ht="15" x14ac:dyDescent="0.25">
      <c r="A1455" s="1114"/>
      <c r="B1455" s="1113" t="s">
        <v>3825</v>
      </c>
      <c r="C1455" s="1114"/>
      <c r="D1455" s="1113" t="s">
        <v>3826</v>
      </c>
      <c r="E1455" s="1113" t="s">
        <v>3066</v>
      </c>
      <c r="F1455" s="1106"/>
      <c r="G1455" s="1107"/>
      <c r="H1455" s="1115"/>
    </row>
    <row r="1456" spans="1:8" s="1116" customFormat="1" ht="15" x14ac:dyDescent="0.25">
      <c r="A1456" s="1114"/>
      <c r="B1456" s="1114"/>
      <c r="C1456" s="1113" t="s">
        <v>2684</v>
      </c>
      <c r="D1456" s="1113" t="s">
        <v>3827</v>
      </c>
      <c r="E1456" s="1113" t="s">
        <v>3066</v>
      </c>
      <c r="F1456" s="1106"/>
      <c r="G1456" s="1107"/>
      <c r="H1456" s="1115"/>
    </row>
    <row r="1457" spans="1:8" s="1116" customFormat="1" ht="15" x14ac:dyDescent="0.25">
      <c r="A1457" s="1114"/>
      <c r="B1457" s="1113" t="s">
        <v>3828</v>
      </c>
      <c r="C1457" s="1114"/>
      <c r="D1457" s="1113" t="s">
        <v>3829</v>
      </c>
      <c r="E1457" s="1113" t="s">
        <v>3066</v>
      </c>
      <c r="F1457" s="1106"/>
      <c r="G1457" s="1107"/>
      <c r="H1457" s="1115"/>
    </row>
    <row r="1458" spans="1:8" s="1116" customFormat="1" ht="15" x14ac:dyDescent="0.25">
      <c r="A1458" s="1114"/>
      <c r="B1458" s="1114"/>
      <c r="C1458" s="1113" t="s">
        <v>2684</v>
      </c>
      <c r="D1458" s="1113" t="s">
        <v>3830</v>
      </c>
      <c r="E1458" s="1113" t="s">
        <v>3066</v>
      </c>
      <c r="F1458" s="1106"/>
      <c r="G1458" s="1107"/>
      <c r="H1458" s="1115"/>
    </row>
    <row r="1459" spans="1:8" s="1116" customFormat="1" ht="15" x14ac:dyDescent="0.25">
      <c r="A1459" s="1114"/>
      <c r="B1459" s="1113" t="s">
        <v>3831</v>
      </c>
      <c r="C1459" s="1114"/>
      <c r="D1459" s="1113" t="s">
        <v>3832</v>
      </c>
      <c r="E1459" s="1113" t="s">
        <v>3066</v>
      </c>
      <c r="F1459" s="1106"/>
      <c r="G1459" s="1107"/>
      <c r="H1459" s="1115"/>
    </row>
    <row r="1460" spans="1:8" s="1116" customFormat="1" ht="15" x14ac:dyDescent="0.25">
      <c r="A1460" s="1114"/>
      <c r="B1460" s="1114"/>
      <c r="C1460" s="1113" t="s">
        <v>2684</v>
      </c>
      <c r="D1460" s="1113" t="s">
        <v>3833</v>
      </c>
      <c r="E1460" s="1113" t="s">
        <v>3066</v>
      </c>
      <c r="F1460" s="1106"/>
      <c r="G1460" s="1107"/>
      <c r="H1460" s="1115"/>
    </row>
    <row r="1461" spans="1:8" s="1116" customFormat="1" ht="15" x14ac:dyDescent="0.25">
      <c r="A1461" s="1114"/>
      <c r="B1461" s="1113" t="s">
        <v>3834</v>
      </c>
      <c r="C1461" s="1114"/>
      <c r="D1461" s="1113" t="s">
        <v>3835</v>
      </c>
      <c r="E1461" s="1113" t="s">
        <v>3066</v>
      </c>
      <c r="F1461" s="1106"/>
      <c r="G1461" s="1107"/>
      <c r="H1461" s="1115"/>
    </row>
    <row r="1462" spans="1:8" s="1116" customFormat="1" ht="15" x14ac:dyDescent="0.25">
      <c r="A1462" s="1114"/>
      <c r="B1462" s="1114"/>
      <c r="C1462" s="1113" t="s">
        <v>2684</v>
      </c>
      <c r="D1462" s="1113" t="s">
        <v>3836</v>
      </c>
      <c r="E1462" s="1113" t="s">
        <v>3066</v>
      </c>
      <c r="F1462" s="1106"/>
      <c r="G1462" s="1107"/>
      <c r="H1462" s="1115"/>
    </row>
    <row r="1463" spans="1:8" s="1116" customFormat="1" ht="15" x14ac:dyDescent="0.25">
      <c r="A1463" s="1114"/>
      <c r="B1463" s="1114"/>
      <c r="C1463" s="1113"/>
      <c r="D1463" s="1113"/>
      <c r="E1463" s="1113"/>
      <c r="F1463" s="1106"/>
      <c r="G1463" s="1107"/>
      <c r="H1463" s="1115"/>
    </row>
    <row r="1464" spans="1:8" s="1116" customFormat="1" ht="15" x14ac:dyDescent="0.25">
      <c r="A1464" s="1113" t="s">
        <v>2670</v>
      </c>
      <c r="B1464" s="1113"/>
      <c r="C1464" s="1113"/>
      <c r="D1464" s="1098" t="s">
        <v>2642</v>
      </c>
      <c r="E1464" s="1114">
        <v>27</v>
      </c>
      <c r="F1464" s="1106"/>
      <c r="G1464" s="1107"/>
      <c r="H1464" s="1115"/>
    </row>
    <row r="1465" spans="1:8" s="1116" customFormat="1" ht="15" x14ac:dyDescent="0.25">
      <c r="A1465" s="1113" t="s">
        <v>2671</v>
      </c>
      <c r="B1465" s="1113"/>
      <c r="C1465" s="1113"/>
      <c r="D1465" s="1112" t="s">
        <v>2655</v>
      </c>
      <c r="E1465" s="1114"/>
      <c r="F1465" s="1106"/>
      <c r="G1465" s="1107"/>
      <c r="H1465" s="1115"/>
    </row>
    <row r="1466" spans="1:8" s="1116" customFormat="1" ht="15" x14ac:dyDescent="0.25">
      <c r="A1466" s="1112" t="s">
        <v>2672</v>
      </c>
      <c r="B1466" s="1112" t="s">
        <v>2673</v>
      </c>
      <c r="C1466" s="1112" t="s">
        <v>2674</v>
      </c>
      <c r="D1466" s="1104"/>
      <c r="E1466" s="1114"/>
      <c r="F1466" s="1106"/>
      <c r="G1466" s="1107"/>
      <c r="H1466" s="1115"/>
    </row>
    <row r="1467" spans="1:8" s="1116" customFormat="1" ht="15" x14ac:dyDescent="0.25">
      <c r="A1467" s="1113" t="s">
        <v>2675</v>
      </c>
      <c r="B1467" s="1113" t="s">
        <v>2676</v>
      </c>
      <c r="C1467" s="1113" t="s">
        <v>2675</v>
      </c>
      <c r="D1467" s="1113" t="s">
        <v>2649</v>
      </c>
      <c r="E1467" s="1113" t="s">
        <v>2677</v>
      </c>
      <c r="F1467" s="1106"/>
      <c r="G1467" s="1107"/>
      <c r="H1467" s="1115"/>
    </row>
    <row r="1468" spans="1:8" s="1116" customFormat="1" ht="15" x14ac:dyDescent="0.25">
      <c r="A1468" s="1114"/>
      <c r="B1468" s="1113" t="s">
        <v>3837</v>
      </c>
      <c r="C1468" s="1114"/>
      <c r="D1468" s="1113" t="s">
        <v>3838</v>
      </c>
      <c r="E1468" s="1113" t="s">
        <v>3066</v>
      </c>
      <c r="F1468" s="1106"/>
      <c r="G1468" s="1107"/>
      <c r="H1468" s="1115"/>
    </row>
    <row r="1469" spans="1:8" s="1116" customFormat="1" ht="15" x14ac:dyDescent="0.25">
      <c r="A1469" s="1114"/>
      <c r="B1469" s="1114"/>
      <c r="C1469" s="1113" t="s">
        <v>2684</v>
      </c>
      <c r="D1469" s="1113" t="s">
        <v>3839</v>
      </c>
      <c r="E1469" s="1113" t="s">
        <v>3066</v>
      </c>
      <c r="F1469" s="1106"/>
      <c r="G1469" s="1107"/>
      <c r="H1469" s="1115"/>
    </row>
    <row r="1470" spans="1:8" s="1116" customFormat="1" ht="15" x14ac:dyDescent="0.25">
      <c r="A1470" s="1114"/>
      <c r="B1470" s="1113" t="s">
        <v>3840</v>
      </c>
      <c r="C1470" s="1114"/>
      <c r="D1470" s="1113" t="s">
        <v>3841</v>
      </c>
      <c r="E1470" s="1113" t="s">
        <v>3066</v>
      </c>
      <c r="F1470" s="1106"/>
      <c r="G1470" s="1107"/>
      <c r="H1470" s="1115"/>
    </row>
    <row r="1471" spans="1:8" s="1116" customFormat="1" ht="15" x14ac:dyDescent="0.25">
      <c r="A1471" s="1114"/>
      <c r="B1471" s="1114"/>
      <c r="C1471" s="1113" t="s">
        <v>2684</v>
      </c>
      <c r="D1471" s="1113" t="s">
        <v>3842</v>
      </c>
      <c r="E1471" s="1113" t="s">
        <v>3066</v>
      </c>
      <c r="F1471" s="1106"/>
      <c r="G1471" s="1107"/>
      <c r="H1471" s="1115"/>
    </row>
    <row r="1472" spans="1:8" s="1116" customFormat="1" ht="15" x14ac:dyDescent="0.25">
      <c r="A1472" s="1114"/>
      <c r="B1472" s="1114" t="s">
        <v>3843</v>
      </c>
      <c r="C1472" s="1113"/>
      <c r="D1472" s="1113" t="s">
        <v>3844</v>
      </c>
      <c r="E1472" s="1113" t="s">
        <v>3066</v>
      </c>
      <c r="F1472" s="1106"/>
      <c r="G1472" s="1107"/>
      <c r="H1472" s="1115"/>
    </row>
    <row r="1473" spans="1:8" s="1116" customFormat="1" ht="15" x14ac:dyDescent="0.25">
      <c r="A1473" s="1114"/>
      <c r="B1473" s="1114"/>
      <c r="C1473" s="1113" t="s">
        <v>2684</v>
      </c>
      <c r="D1473" s="1113" t="s">
        <v>3845</v>
      </c>
      <c r="E1473" s="1113" t="s">
        <v>3066</v>
      </c>
      <c r="F1473" s="1106"/>
      <c r="G1473" s="1107"/>
      <c r="H1473" s="1115"/>
    </row>
    <row r="1474" spans="1:8" s="1116" customFormat="1" ht="15" x14ac:dyDescent="0.25">
      <c r="A1474" s="1114"/>
      <c r="B1474" s="1114" t="s">
        <v>3846</v>
      </c>
      <c r="C1474" s="1113"/>
      <c r="D1474" s="1113" t="s">
        <v>3847</v>
      </c>
      <c r="E1474" s="1113" t="s">
        <v>3066</v>
      </c>
      <c r="F1474" s="1106"/>
      <c r="G1474" s="1107"/>
      <c r="H1474" s="1115"/>
    </row>
    <row r="1475" spans="1:8" s="1116" customFormat="1" ht="15" x14ac:dyDescent="0.25">
      <c r="A1475" s="1114"/>
      <c r="B1475" s="1114"/>
      <c r="C1475" s="1113" t="s">
        <v>2684</v>
      </c>
      <c r="D1475" s="1113" t="s">
        <v>3848</v>
      </c>
      <c r="E1475" s="1113" t="s">
        <v>3066</v>
      </c>
      <c r="F1475" s="1106"/>
      <c r="G1475" s="1107"/>
      <c r="H1475" s="1115"/>
    </row>
    <row r="1476" spans="1:8" s="1116" customFormat="1" ht="15" x14ac:dyDescent="0.25">
      <c r="A1476" s="1114"/>
      <c r="B1476" s="1114" t="s">
        <v>3849</v>
      </c>
      <c r="C1476" s="1113"/>
      <c r="D1476" s="1113" t="s">
        <v>3850</v>
      </c>
      <c r="E1476" s="1113" t="s">
        <v>3066</v>
      </c>
      <c r="F1476" s="1106"/>
      <c r="G1476" s="1107"/>
      <c r="H1476" s="1115"/>
    </row>
    <row r="1477" spans="1:8" s="1116" customFormat="1" ht="15" x14ac:dyDescent="0.25">
      <c r="A1477" s="1114"/>
      <c r="B1477" s="1114"/>
      <c r="C1477" s="1113" t="s">
        <v>2684</v>
      </c>
      <c r="D1477" s="1113" t="s">
        <v>3851</v>
      </c>
      <c r="E1477" s="1113" t="s">
        <v>3066</v>
      </c>
      <c r="F1477" s="1106"/>
      <c r="G1477" s="1107"/>
      <c r="H1477" s="1115"/>
    </row>
    <row r="1478" spans="1:8" s="1116" customFormat="1" ht="15" x14ac:dyDescent="0.25">
      <c r="A1478" s="1114"/>
      <c r="B1478" s="1113" t="s">
        <v>3852</v>
      </c>
      <c r="C1478" s="1114"/>
      <c r="D1478" s="1113" t="s">
        <v>3853</v>
      </c>
      <c r="E1478" s="1113" t="s">
        <v>3066</v>
      </c>
      <c r="F1478" s="1106"/>
      <c r="G1478" s="1107"/>
      <c r="H1478" s="1115"/>
    </row>
    <row r="1479" spans="1:8" s="1116" customFormat="1" ht="15" x14ac:dyDescent="0.25">
      <c r="A1479" s="1114"/>
      <c r="B1479" s="1114"/>
      <c r="C1479" s="1113" t="s">
        <v>2684</v>
      </c>
      <c r="D1479" s="1113" t="s">
        <v>3854</v>
      </c>
      <c r="E1479" s="1113" t="s">
        <v>3066</v>
      </c>
      <c r="F1479" s="1106"/>
      <c r="G1479" s="1107"/>
      <c r="H1479" s="1115"/>
    </row>
    <row r="1480" spans="1:8" s="1116" customFormat="1" ht="15" x14ac:dyDescent="0.25">
      <c r="A1480" s="1113"/>
      <c r="B1480" s="1113" t="s">
        <v>3855</v>
      </c>
      <c r="C1480" s="1113"/>
      <c r="D1480" s="1113" t="s">
        <v>3856</v>
      </c>
      <c r="E1480" s="1113" t="s">
        <v>3066</v>
      </c>
      <c r="F1480" s="1106"/>
      <c r="G1480" s="1107"/>
      <c r="H1480" s="1115"/>
    </row>
    <row r="1481" spans="1:8" s="1116" customFormat="1" ht="15" x14ac:dyDescent="0.25">
      <c r="A1481" s="1113"/>
      <c r="B1481" s="1113"/>
      <c r="C1481" s="1113" t="s">
        <v>2684</v>
      </c>
      <c r="D1481" s="1113" t="s">
        <v>3857</v>
      </c>
      <c r="E1481" s="1113" t="s">
        <v>3066</v>
      </c>
      <c r="F1481" s="1106"/>
      <c r="G1481" s="1107"/>
      <c r="H1481" s="1115"/>
    </row>
    <row r="1482" spans="1:8" s="1116" customFormat="1" ht="15" x14ac:dyDescent="0.25">
      <c r="A1482" s="1113"/>
      <c r="B1482" s="1113" t="s">
        <v>3858</v>
      </c>
      <c r="C1482" s="1113"/>
      <c r="D1482" s="1113" t="s">
        <v>3859</v>
      </c>
      <c r="E1482" s="1113" t="s">
        <v>3066</v>
      </c>
      <c r="F1482" s="1106"/>
      <c r="G1482" s="1107"/>
      <c r="H1482" s="1115"/>
    </row>
    <row r="1483" spans="1:8" s="1116" customFormat="1" ht="15" x14ac:dyDescent="0.25">
      <c r="A1483" s="1113"/>
      <c r="B1483" s="1113"/>
      <c r="C1483" s="1113" t="s">
        <v>2684</v>
      </c>
      <c r="D1483" s="1113" t="s">
        <v>3860</v>
      </c>
      <c r="E1483" s="1113" t="s">
        <v>3066</v>
      </c>
      <c r="F1483" s="1106"/>
      <c r="G1483" s="1107"/>
      <c r="H1483" s="1115"/>
    </row>
    <row r="1484" spans="1:8" s="1116" customFormat="1" ht="15" x14ac:dyDescent="0.25">
      <c r="A1484" s="1113"/>
      <c r="B1484" s="1113"/>
      <c r="C1484" s="1113"/>
      <c r="D1484" s="1113"/>
      <c r="E1484" s="1113"/>
      <c r="F1484" s="1106"/>
      <c r="G1484" s="1107"/>
      <c r="H1484" s="1115"/>
    </row>
    <row r="1485" spans="1:8" s="1116" customFormat="1" ht="15" x14ac:dyDescent="0.25">
      <c r="A1485" s="1113" t="s">
        <v>2686</v>
      </c>
      <c r="B1485" s="1113" t="s">
        <v>2687</v>
      </c>
      <c r="C1485" s="1113" t="s">
        <v>2686</v>
      </c>
      <c r="D1485" s="1113" t="s">
        <v>2688</v>
      </c>
      <c r="E1485" s="1113" t="s">
        <v>2689</v>
      </c>
      <c r="F1485" s="1106"/>
      <c r="G1485" s="1107"/>
      <c r="H1485" s="1115"/>
    </row>
    <row r="1486" spans="1:8" s="1109" customFormat="1" ht="14.25" x14ac:dyDescent="0.2">
      <c r="A1486" s="1112" t="s">
        <v>3861</v>
      </c>
      <c r="B1486" s="1104"/>
      <c r="C1486" s="1104"/>
      <c r="D1486" s="1112" t="s">
        <v>3862</v>
      </c>
      <c r="E1486" s="1112" t="s">
        <v>3066</v>
      </c>
      <c r="F1486" s="1106"/>
      <c r="G1486" s="1107"/>
      <c r="H1486" s="1108"/>
    </row>
    <row r="1487" spans="1:8" s="1116" customFormat="1" ht="15" x14ac:dyDescent="0.25">
      <c r="A1487" s="1114"/>
      <c r="B1487" s="1113" t="s">
        <v>3863</v>
      </c>
      <c r="C1487" s="1114"/>
      <c r="D1487" s="1113" t="s">
        <v>3864</v>
      </c>
      <c r="E1487" s="1113" t="s">
        <v>3066</v>
      </c>
      <c r="F1487" s="1106"/>
      <c r="G1487" s="1107"/>
      <c r="H1487" s="1115"/>
    </row>
    <row r="1488" spans="1:8" s="1116" customFormat="1" ht="15" x14ac:dyDescent="0.25">
      <c r="A1488" s="1114"/>
      <c r="B1488" s="1114"/>
      <c r="C1488" s="1113" t="s">
        <v>2684</v>
      </c>
      <c r="D1488" s="1113" t="s">
        <v>3865</v>
      </c>
      <c r="E1488" s="1113" t="s">
        <v>3066</v>
      </c>
      <c r="F1488" s="1106"/>
      <c r="G1488" s="1107"/>
      <c r="H1488" s="1115"/>
    </row>
    <row r="1489" spans="1:8" s="1116" customFormat="1" ht="15" x14ac:dyDescent="0.25">
      <c r="A1489" s="1114"/>
      <c r="B1489" s="1113" t="s">
        <v>3866</v>
      </c>
      <c r="C1489" s="1114"/>
      <c r="D1489" s="1113" t="s">
        <v>3867</v>
      </c>
      <c r="E1489" s="1113" t="s">
        <v>3066</v>
      </c>
      <c r="F1489" s="1106"/>
      <c r="G1489" s="1107"/>
      <c r="H1489" s="1115"/>
    </row>
    <row r="1490" spans="1:8" s="1116" customFormat="1" ht="15" x14ac:dyDescent="0.25">
      <c r="A1490" s="1114"/>
      <c r="B1490" s="1114"/>
      <c r="C1490" s="1113" t="s">
        <v>2684</v>
      </c>
      <c r="D1490" s="1113" t="s">
        <v>3868</v>
      </c>
      <c r="E1490" s="1113" t="s">
        <v>3066</v>
      </c>
      <c r="F1490" s="1106"/>
      <c r="G1490" s="1107"/>
      <c r="H1490" s="1115"/>
    </row>
    <row r="1491" spans="1:8" s="1116" customFormat="1" ht="15" x14ac:dyDescent="0.25">
      <c r="A1491" s="1114"/>
      <c r="B1491" s="1114"/>
      <c r="C1491" s="1113" t="s">
        <v>3178</v>
      </c>
      <c r="D1491" s="1113" t="s">
        <v>3869</v>
      </c>
      <c r="E1491" s="1113" t="s">
        <v>3066</v>
      </c>
      <c r="F1491" s="1106"/>
      <c r="G1491" s="1107"/>
      <c r="H1491" s="1115"/>
    </row>
    <row r="1492" spans="1:8" s="1116" customFormat="1" ht="15" x14ac:dyDescent="0.25">
      <c r="A1492" s="1114"/>
      <c r="B1492" s="1114"/>
      <c r="C1492" s="1113" t="s">
        <v>2905</v>
      </c>
      <c r="D1492" s="1113" t="s">
        <v>3870</v>
      </c>
      <c r="E1492" s="1113" t="s">
        <v>3066</v>
      </c>
      <c r="F1492" s="1106"/>
      <c r="G1492" s="1107"/>
      <c r="H1492" s="1115"/>
    </row>
    <row r="1493" spans="1:8" s="1116" customFormat="1" ht="15" x14ac:dyDescent="0.25">
      <c r="A1493" s="1114"/>
      <c r="B1493" s="1114"/>
      <c r="C1493" s="1113" t="s">
        <v>3242</v>
      </c>
      <c r="D1493" s="1113" t="s">
        <v>3871</v>
      </c>
      <c r="E1493" s="1113" t="s">
        <v>3066</v>
      </c>
      <c r="F1493" s="1106"/>
      <c r="G1493" s="1107"/>
      <c r="H1493" s="1115"/>
    </row>
    <row r="1494" spans="1:8" s="1116" customFormat="1" ht="15" x14ac:dyDescent="0.25">
      <c r="A1494" s="1114"/>
      <c r="B1494" s="1113" t="s">
        <v>3872</v>
      </c>
      <c r="C1494" s="1114"/>
      <c r="D1494" s="1113" t="s">
        <v>3873</v>
      </c>
      <c r="E1494" s="1113" t="s">
        <v>3066</v>
      </c>
      <c r="F1494" s="1106"/>
      <c r="G1494" s="1107"/>
      <c r="H1494" s="1115"/>
    </row>
    <row r="1495" spans="1:8" s="1116" customFormat="1" ht="15" x14ac:dyDescent="0.25">
      <c r="A1495" s="1114"/>
      <c r="B1495" s="1114"/>
      <c r="C1495" s="1113" t="s">
        <v>2684</v>
      </c>
      <c r="D1495" s="1113" t="s">
        <v>3874</v>
      </c>
      <c r="E1495" s="1113" t="s">
        <v>3066</v>
      </c>
      <c r="F1495" s="1106"/>
      <c r="G1495" s="1107"/>
      <c r="H1495" s="1115"/>
    </row>
    <row r="1496" spans="1:8" s="1116" customFormat="1" ht="15" x14ac:dyDescent="0.25">
      <c r="A1496" s="1114"/>
      <c r="B1496" s="1114"/>
      <c r="C1496" s="1113" t="s">
        <v>3875</v>
      </c>
      <c r="D1496" s="1113" t="s">
        <v>3876</v>
      </c>
      <c r="E1496" s="1113" t="s">
        <v>3066</v>
      </c>
      <c r="F1496" s="1106"/>
      <c r="G1496" s="1107"/>
      <c r="H1496" s="1115"/>
    </row>
    <row r="1497" spans="1:8" s="1116" customFormat="1" ht="15" x14ac:dyDescent="0.25">
      <c r="A1497" s="1114"/>
      <c r="B1497" s="1114"/>
      <c r="C1497" s="1127" t="s">
        <v>3877</v>
      </c>
      <c r="D1497" s="1127" t="s">
        <v>3878</v>
      </c>
      <c r="E1497" s="1127" t="s">
        <v>3066</v>
      </c>
      <c r="F1497" s="1106"/>
      <c r="G1497" s="1107"/>
      <c r="H1497" s="1115"/>
    </row>
    <row r="1498" spans="1:8" s="1116" customFormat="1" ht="15" x14ac:dyDescent="0.25">
      <c r="A1498" s="1114"/>
      <c r="B1498" s="1114"/>
      <c r="C1498" s="1113" t="s">
        <v>2924</v>
      </c>
      <c r="D1498" s="1113" t="s">
        <v>3879</v>
      </c>
      <c r="E1498" s="1113" t="s">
        <v>3066</v>
      </c>
      <c r="F1498" s="1106"/>
      <c r="G1498" s="1107"/>
      <c r="H1498" s="1115"/>
    </row>
    <row r="1499" spans="1:8" s="1116" customFormat="1" ht="15" x14ac:dyDescent="0.25">
      <c r="A1499" s="1114"/>
      <c r="B1499" s="1114"/>
      <c r="C1499" s="1113" t="s">
        <v>3880</v>
      </c>
      <c r="D1499" s="1113" t="s">
        <v>3881</v>
      </c>
      <c r="E1499" s="1113" t="s">
        <v>3066</v>
      </c>
      <c r="F1499" s="1106"/>
      <c r="G1499" s="1107"/>
      <c r="H1499" s="1115"/>
    </row>
    <row r="1500" spans="1:8" s="1116" customFormat="1" ht="15" x14ac:dyDescent="0.25">
      <c r="A1500" s="1114"/>
      <c r="B1500" s="1114"/>
      <c r="C1500" s="1113" t="s">
        <v>3882</v>
      </c>
      <c r="D1500" s="1113" t="s">
        <v>3883</v>
      </c>
      <c r="E1500" s="1113" t="s">
        <v>3066</v>
      </c>
      <c r="F1500" s="1106"/>
      <c r="G1500" s="1107"/>
      <c r="H1500" s="1115"/>
    </row>
    <row r="1501" spans="1:8" s="1116" customFormat="1" ht="15" x14ac:dyDescent="0.25">
      <c r="A1501" s="1114"/>
      <c r="B1501" s="1114"/>
      <c r="C1501" s="1113" t="s">
        <v>2962</v>
      </c>
      <c r="D1501" s="1113" t="s">
        <v>3884</v>
      </c>
      <c r="E1501" s="1113" t="s">
        <v>3066</v>
      </c>
      <c r="F1501" s="1106"/>
      <c r="G1501" s="1107"/>
      <c r="H1501" s="1115"/>
    </row>
    <row r="1502" spans="1:8" s="1116" customFormat="1" ht="15" x14ac:dyDescent="0.25">
      <c r="A1502" s="1114"/>
      <c r="B1502" s="1114"/>
      <c r="C1502" s="1113" t="s">
        <v>3885</v>
      </c>
      <c r="D1502" s="1113" t="s">
        <v>3886</v>
      </c>
      <c r="E1502" s="1113" t="s">
        <v>3066</v>
      </c>
      <c r="F1502" s="1106"/>
      <c r="G1502" s="1107"/>
      <c r="H1502" s="1115"/>
    </row>
    <row r="1503" spans="1:8" s="1116" customFormat="1" ht="15" x14ac:dyDescent="0.25">
      <c r="A1503" s="1114"/>
      <c r="B1503" s="1113" t="s">
        <v>3887</v>
      </c>
      <c r="C1503" s="1114"/>
      <c r="D1503" s="1113" t="s">
        <v>3888</v>
      </c>
      <c r="E1503" s="1113" t="s">
        <v>3066</v>
      </c>
      <c r="F1503" s="1106"/>
      <c r="G1503" s="1107"/>
      <c r="H1503" s="1115"/>
    </row>
    <row r="1504" spans="1:8" s="1116" customFormat="1" ht="15" x14ac:dyDescent="0.25">
      <c r="A1504" s="1114"/>
      <c r="B1504" s="1114"/>
      <c r="C1504" s="1113" t="s">
        <v>2684</v>
      </c>
      <c r="D1504" s="1113" t="s">
        <v>3889</v>
      </c>
      <c r="E1504" s="1113" t="s">
        <v>3066</v>
      </c>
      <c r="F1504" s="1106"/>
      <c r="G1504" s="1107"/>
      <c r="H1504" s="1115"/>
    </row>
    <row r="1505" spans="1:8" s="1116" customFormat="1" ht="15" x14ac:dyDescent="0.25">
      <c r="A1505" s="1114"/>
      <c r="B1505" s="1113" t="s">
        <v>3890</v>
      </c>
      <c r="C1505" s="1114"/>
      <c r="D1505" s="1113" t="s">
        <v>3891</v>
      </c>
      <c r="E1505" s="1113" t="s">
        <v>3066</v>
      </c>
      <c r="F1505" s="1106"/>
      <c r="G1505" s="1107"/>
      <c r="H1505" s="1115"/>
    </row>
    <row r="1506" spans="1:8" s="1116" customFormat="1" ht="15" x14ac:dyDescent="0.25">
      <c r="A1506" s="1114"/>
      <c r="B1506" s="1114"/>
      <c r="C1506" s="1113" t="s">
        <v>2684</v>
      </c>
      <c r="D1506" s="1113" t="s">
        <v>3892</v>
      </c>
      <c r="E1506" s="1113" t="s">
        <v>3066</v>
      </c>
      <c r="F1506" s="1106"/>
      <c r="G1506" s="1107"/>
      <c r="H1506" s="1115"/>
    </row>
    <row r="1507" spans="1:8" s="1116" customFormat="1" ht="15" x14ac:dyDescent="0.25">
      <c r="A1507" s="1114"/>
      <c r="B1507" s="1113" t="s">
        <v>3893</v>
      </c>
      <c r="C1507" s="1114"/>
      <c r="D1507" s="1113" t="s">
        <v>3894</v>
      </c>
      <c r="E1507" s="1113" t="s">
        <v>3066</v>
      </c>
      <c r="F1507" s="1106"/>
      <c r="G1507" s="1107"/>
      <c r="H1507" s="1115"/>
    </row>
    <row r="1508" spans="1:8" s="1116" customFormat="1" ht="15" x14ac:dyDescent="0.25">
      <c r="A1508" s="1114"/>
      <c r="B1508" s="1114"/>
      <c r="C1508" s="1113" t="s">
        <v>2684</v>
      </c>
      <c r="D1508" s="1113" t="s">
        <v>3895</v>
      </c>
      <c r="E1508" s="1113" t="s">
        <v>3066</v>
      </c>
      <c r="F1508" s="1106"/>
      <c r="G1508" s="1107"/>
      <c r="H1508" s="1115"/>
    </row>
    <row r="1509" spans="1:8" s="1116" customFormat="1" ht="15" x14ac:dyDescent="0.25">
      <c r="A1509" s="1114"/>
      <c r="B1509" s="1114"/>
      <c r="C1509" s="1113" t="s">
        <v>2721</v>
      </c>
      <c r="D1509" s="1113" t="s">
        <v>3896</v>
      </c>
      <c r="E1509" s="1113" t="s">
        <v>3066</v>
      </c>
      <c r="F1509" s="1106"/>
      <c r="G1509" s="1107"/>
      <c r="H1509" s="1115"/>
    </row>
    <row r="1510" spans="1:8" s="1116" customFormat="1" ht="15" x14ac:dyDescent="0.25">
      <c r="A1510" s="1114"/>
      <c r="B1510" s="1113" t="s">
        <v>3897</v>
      </c>
      <c r="C1510" s="1114"/>
      <c r="D1510" s="1113" t="s">
        <v>3898</v>
      </c>
      <c r="E1510" s="1113" t="s">
        <v>3066</v>
      </c>
      <c r="F1510" s="1106"/>
      <c r="G1510" s="1107"/>
      <c r="H1510" s="1115"/>
    </row>
    <row r="1511" spans="1:8" s="1116" customFormat="1" ht="15" x14ac:dyDescent="0.25">
      <c r="A1511" s="1114"/>
      <c r="B1511" s="1114"/>
      <c r="C1511" s="1113" t="s">
        <v>2684</v>
      </c>
      <c r="D1511" s="1113" t="s">
        <v>3899</v>
      </c>
      <c r="E1511" s="1113" t="s">
        <v>3066</v>
      </c>
      <c r="F1511" s="1106"/>
      <c r="G1511" s="1107"/>
      <c r="H1511" s="1115"/>
    </row>
    <row r="1512" spans="1:8" s="1116" customFormat="1" ht="15" x14ac:dyDescent="0.25">
      <c r="A1512" s="1114"/>
      <c r="B1512" s="1113" t="s">
        <v>3900</v>
      </c>
      <c r="C1512" s="1114"/>
      <c r="D1512" s="1113" t="s">
        <v>3901</v>
      </c>
      <c r="E1512" s="1113" t="s">
        <v>3066</v>
      </c>
      <c r="F1512" s="1106"/>
      <c r="G1512" s="1107"/>
      <c r="H1512" s="1115"/>
    </row>
    <row r="1513" spans="1:8" s="1116" customFormat="1" ht="15" x14ac:dyDescent="0.25">
      <c r="A1513" s="1114"/>
      <c r="B1513" s="1114"/>
      <c r="C1513" s="1113" t="s">
        <v>2684</v>
      </c>
      <c r="D1513" s="1113" t="s">
        <v>3902</v>
      </c>
      <c r="E1513" s="1113" t="s">
        <v>3066</v>
      </c>
      <c r="F1513" s="1106"/>
      <c r="G1513" s="1107"/>
      <c r="H1513" s="1115"/>
    </row>
    <row r="1514" spans="1:8" s="1116" customFormat="1" ht="15" x14ac:dyDescent="0.25">
      <c r="A1514" s="1114"/>
      <c r="B1514" s="1114" t="s">
        <v>3903</v>
      </c>
      <c r="C1514" s="1113"/>
      <c r="D1514" s="1113" t="s">
        <v>3904</v>
      </c>
      <c r="E1514" s="1113" t="s">
        <v>3066</v>
      </c>
      <c r="F1514" s="1106"/>
      <c r="G1514" s="1107"/>
      <c r="H1514" s="1115"/>
    </row>
    <row r="1515" spans="1:8" s="1116" customFormat="1" ht="15" x14ac:dyDescent="0.25">
      <c r="A1515" s="1114"/>
      <c r="B1515" s="1114"/>
      <c r="C1515" s="1113" t="s">
        <v>2684</v>
      </c>
      <c r="D1515" s="1113" t="s">
        <v>3905</v>
      </c>
      <c r="E1515" s="1113" t="s">
        <v>3066</v>
      </c>
      <c r="F1515" s="1106"/>
      <c r="G1515" s="1107"/>
      <c r="H1515" s="1115"/>
    </row>
    <row r="1516" spans="1:8" s="1116" customFormat="1" ht="15" x14ac:dyDescent="0.25">
      <c r="A1516" s="1114"/>
      <c r="B1516" s="1114" t="s">
        <v>3906</v>
      </c>
      <c r="C1516" s="1113"/>
      <c r="D1516" s="1113" t="s">
        <v>3907</v>
      </c>
      <c r="E1516" s="1113" t="s">
        <v>3066</v>
      </c>
      <c r="F1516" s="1106"/>
      <c r="G1516" s="1107"/>
      <c r="H1516" s="1115"/>
    </row>
    <row r="1517" spans="1:8" s="1116" customFormat="1" ht="15" x14ac:dyDescent="0.25">
      <c r="A1517" s="1114"/>
      <c r="B1517" s="1114"/>
      <c r="C1517" s="1113" t="s">
        <v>2684</v>
      </c>
      <c r="D1517" s="1113" t="s">
        <v>3908</v>
      </c>
      <c r="E1517" s="1113" t="s">
        <v>3066</v>
      </c>
      <c r="F1517" s="1106"/>
      <c r="G1517" s="1107"/>
      <c r="H1517" s="1115"/>
    </row>
    <row r="1518" spans="1:8" s="1116" customFormat="1" ht="15" x14ac:dyDescent="0.25">
      <c r="A1518" s="1114"/>
      <c r="B1518" s="1114" t="s">
        <v>3909</v>
      </c>
      <c r="C1518" s="1113"/>
      <c r="D1518" s="1113" t="s">
        <v>3910</v>
      </c>
      <c r="E1518" s="1113" t="s">
        <v>3066</v>
      </c>
      <c r="F1518" s="1106"/>
      <c r="G1518" s="1107"/>
      <c r="H1518" s="1115"/>
    </row>
    <row r="1519" spans="1:8" s="1116" customFormat="1" ht="15" x14ac:dyDescent="0.25">
      <c r="A1519" s="1114"/>
      <c r="B1519" s="1114"/>
      <c r="C1519" s="1113" t="s">
        <v>2684</v>
      </c>
      <c r="D1519" s="1113" t="s">
        <v>3911</v>
      </c>
      <c r="E1519" s="1113" t="s">
        <v>3066</v>
      </c>
      <c r="F1519" s="1106"/>
      <c r="G1519" s="1107"/>
      <c r="H1519" s="1115"/>
    </row>
    <row r="1520" spans="1:8" s="1116" customFormat="1" ht="15" x14ac:dyDescent="0.25">
      <c r="A1520" s="1114"/>
      <c r="B1520" s="1114" t="s">
        <v>3912</v>
      </c>
      <c r="C1520" s="1113"/>
      <c r="D1520" s="1113" t="s">
        <v>3913</v>
      </c>
      <c r="E1520" s="1113" t="s">
        <v>3066</v>
      </c>
      <c r="F1520" s="1106"/>
      <c r="G1520" s="1107"/>
      <c r="H1520" s="1115"/>
    </row>
    <row r="1521" spans="1:8" s="1116" customFormat="1" ht="15" x14ac:dyDescent="0.25">
      <c r="A1521" s="1114"/>
      <c r="B1521" s="1114"/>
      <c r="C1521" s="1113" t="s">
        <v>2684</v>
      </c>
      <c r="D1521" s="1113" t="s">
        <v>3914</v>
      </c>
      <c r="E1521" s="1113" t="s">
        <v>3066</v>
      </c>
      <c r="F1521" s="1106"/>
      <c r="G1521" s="1107"/>
      <c r="H1521" s="1115"/>
    </row>
    <row r="1522" spans="1:8" s="1116" customFormat="1" ht="15" x14ac:dyDescent="0.25">
      <c r="A1522" s="1114"/>
      <c r="B1522" s="1114" t="s">
        <v>3915</v>
      </c>
      <c r="C1522" s="1113"/>
      <c r="D1522" s="1113" t="s">
        <v>3916</v>
      </c>
      <c r="E1522" s="1113" t="s">
        <v>3066</v>
      </c>
      <c r="F1522" s="1106"/>
      <c r="G1522" s="1107"/>
      <c r="H1522" s="1115"/>
    </row>
    <row r="1523" spans="1:8" s="1116" customFormat="1" ht="15" x14ac:dyDescent="0.25">
      <c r="A1523" s="1114"/>
      <c r="B1523" s="1114"/>
      <c r="C1523" s="1113" t="s">
        <v>2684</v>
      </c>
      <c r="D1523" s="1113" t="s">
        <v>3917</v>
      </c>
      <c r="E1523" s="1113" t="s">
        <v>3066</v>
      </c>
      <c r="F1523" s="1106"/>
      <c r="G1523" s="1107"/>
      <c r="H1523" s="1115"/>
    </row>
    <row r="1524" spans="1:8" s="1116" customFormat="1" ht="15" x14ac:dyDescent="0.25">
      <c r="A1524" s="1114"/>
      <c r="B1524" s="1114"/>
      <c r="C1524" s="1113"/>
      <c r="D1524" s="1113"/>
      <c r="E1524" s="1113"/>
      <c r="F1524" s="1106"/>
      <c r="G1524" s="1107"/>
      <c r="H1524" s="1115"/>
    </row>
    <row r="1525" spans="1:8" s="1116" customFormat="1" ht="15" x14ac:dyDescent="0.25">
      <c r="A1525" s="1113"/>
      <c r="B1525" s="1113"/>
      <c r="C1525" s="1113"/>
      <c r="D1525" s="1113"/>
      <c r="E1525" s="1113"/>
      <c r="F1525" s="1106"/>
      <c r="G1525" s="1107"/>
      <c r="H1525" s="1115"/>
    </row>
    <row r="1526" spans="1:8" s="1116" customFormat="1" ht="15" x14ac:dyDescent="0.25">
      <c r="A1526" s="1113" t="s">
        <v>2670</v>
      </c>
      <c r="B1526" s="1113"/>
      <c r="C1526" s="1113"/>
      <c r="D1526" s="1098" t="s">
        <v>2642</v>
      </c>
      <c r="E1526" s="1114">
        <v>28</v>
      </c>
      <c r="F1526" s="1106"/>
      <c r="G1526" s="1107"/>
      <c r="H1526" s="1115"/>
    </row>
    <row r="1527" spans="1:8" s="1116" customFormat="1" ht="15" x14ac:dyDescent="0.25">
      <c r="A1527" s="1113" t="s">
        <v>2671</v>
      </c>
      <c r="B1527" s="1113"/>
      <c r="C1527" s="1113"/>
      <c r="D1527" s="1112" t="s">
        <v>2655</v>
      </c>
      <c r="E1527" s="1114"/>
      <c r="F1527" s="1106"/>
      <c r="G1527" s="1107"/>
      <c r="H1527" s="1115"/>
    </row>
    <row r="1528" spans="1:8" s="1116" customFormat="1" ht="15" x14ac:dyDescent="0.25">
      <c r="A1528" s="1112" t="s">
        <v>2672</v>
      </c>
      <c r="B1528" s="1112" t="s">
        <v>2673</v>
      </c>
      <c r="C1528" s="1112" t="s">
        <v>2674</v>
      </c>
      <c r="D1528" s="1104"/>
      <c r="E1528" s="1114"/>
      <c r="F1528" s="1106"/>
      <c r="G1528" s="1107"/>
      <c r="H1528" s="1115"/>
    </row>
    <row r="1529" spans="1:8" s="1116" customFormat="1" ht="15" x14ac:dyDescent="0.25">
      <c r="A1529" s="1113" t="s">
        <v>2675</v>
      </c>
      <c r="B1529" s="1113" t="s">
        <v>2676</v>
      </c>
      <c r="C1529" s="1113" t="s">
        <v>2675</v>
      </c>
      <c r="D1529" s="1113" t="s">
        <v>2649</v>
      </c>
      <c r="E1529" s="1113" t="s">
        <v>2677</v>
      </c>
      <c r="F1529" s="1106"/>
      <c r="G1529" s="1107"/>
      <c r="H1529" s="1115"/>
    </row>
    <row r="1530" spans="1:8" s="1116" customFormat="1" ht="15" x14ac:dyDescent="0.25">
      <c r="A1530" s="1112" t="s">
        <v>3918</v>
      </c>
      <c r="B1530" s="1104"/>
      <c r="C1530" s="1104"/>
      <c r="D1530" s="1112" t="s">
        <v>3919</v>
      </c>
      <c r="E1530" s="1112" t="s">
        <v>3066</v>
      </c>
      <c r="F1530" s="1106"/>
      <c r="G1530" s="1107"/>
      <c r="H1530" s="1115"/>
    </row>
    <row r="1531" spans="1:8" s="1116" customFormat="1" ht="15" x14ac:dyDescent="0.25">
      <c r="A1531" s="1114"/>
      <c r="B1531" s="1113" t="s">
        <v>3920</v>
      </c>
      <c r="C1531" s="1114"/>
      <c r="D1531" s="1113" t="s">
        <v>3919</v>
      </c>
      <c r="E1531" s="1113" t="s">
        <v>3066</v>
      </c>
      <c r="F1531" s="1106"/>
      <c r="G1531" s="1107"/>
      <c r="H1531" s="1115"/>
    </row>
    <row r="1532" spans="1:8" s="1116" customFormat="1" ht="15" x14ac:dyDescent="0.25">
      <c r="A1532" s="1114"/>
      <c r="B1532" s="1114"/>
      <c r="C1532" s="1113" t="s">
        <v>2684</v>
      </c>
      <c r="D1532" s="1113" t="s">
        <v>3921</v>
      </c>
      <c r="E1532" s="1113" t="s">
        <v>3066</v>
      </c>
      <c r="F1532" s="1106"/>
      <c r="G1532" s="1107"/>
      <c r="H1532" s="1115"/>
    </row>
    <row r="1533" spans="1:8" s="1116" customFormat="1" ht="15" x14ac:dyDescent="0.25">
      <c r="A1533" s="1114"/>
      <c r="B1533" s="1114"/>
      <c r="C1533" s="1113"/>
      <c r="D1533" s="1113"/>
      <c r="E1533" s="1113"/>
      <c r="F1533" s="1106"/>
      <c r="G1533" s="1107"/>
      <c r="H1533" s="1115"/>
    </row>
    <row r="1534" spans="1:8" ht="15.75" thickBot="1" x14ac:dyDescent="0.3">
      <c r="A1534" s="1113" t="s">
        <v>2686</v>
      </c>
      <c r="B1534" s="1113" t="s">
        <v>2687</v>
      </c>
      <c r="C1534" s="1113" t="s">
        <v>2686</v>
      </c>
      <c r="D1534" s="1113" t="s">
        <v>2688</v>
      </c>
      <c r="E1534" s="1113" t="s">
        <v>2689</v>
      </c>
    </row>
    <row r="1535" spans="1:8" s="1116" customFormat="1" ht="16.5" thickBot="1" x14ac:dyDescent="0.3">
      <c r="A1535" s="1117" t="s">
        <v>3922</v>
      </c>
      <c r="B1535" s="1118"/>
      <c r="C1535" s="1118" t="s">
        <v>3923</v>
      </c>
      <c r="D1535" s="1125"/>
      <c r="E1535" s="1126"/>
      <c r="F1535" s="1120"/>
      <c r="G1535" s="1121"/>
      <c r="H1535" s="1115"/>
    </row>
    <row r="1537" spans="1:8" s="1109" customFormat="1" ht="14.25" x14ac:dyDescent="0.2">
      <c r="A1537" s="1112" t="s">
        <v>3924</v>
      </c>
      <c r="B1537" s="1112"/>
      <c r="C1537" s="1112"/>
      <c r="D1537" s="1112" t="s">
        <v>3925</v>
      </c>
      <c r="E1537" s="1112" t="s">
        <v>3066</v>
      </c>
      <c r="F1537" s="1106"/>
      <c r="G1537" s="1107"/>
      <c r="H1537" s="1108"/>
    </row>
    <row r="1538" spans="1:8" s="1116" customFormat="1" ht="15" x14ac:dyDescent="0.25">
      <c r="A1538" s="1114"/>
      <c r="B1538" s="1113" t="s">
        <v>3926</v>
      </c>
      <c r="C1538" s="1114"/>
      <c r="D1538" s="1113" t="s">
        <v>3927</v>
      </c>
      <c r="E1538" s="1113" t="s">
        <v>3066</v>
      </c>
      <c r="F1538" s="1106"/>
      <c r="G1538" s="1107"/>
      <c r="H1538" s="1115"/>
    </row>
    <row r="1539" spans="1:8" s="1116" customFormat="1" ht="15" x14ac:dyDescent="0.25">
      <c r="A1539" s="1114"/>
      <c r="B1539" s="1114"/>
      <c r="C1539" s="1113" t="s">
        <v>2684</v>
      </c>
      <c r="D1539" s="1113" t="s">
        <v>3928</v>
      </c>
      <c r="E1539" s="1113" t="s">
        <v>3066</v>
      </c>
      <c r="F1539" s="1106"/>
      <c r="G1539" s="1107"/>
      <c r="H1539" s="1115"/>
    </row>
    <row r="1540" spans="1:8" s="1116" customFormat="1" ht="15" x14ac:dyDescent="0.25">
      <c r="A1540" s="1114"/>
      <c r="B1540" s="1113" t="s">
        <v>3929</v>
      </c>
      <c r="C1540" s="1114"/>
      <c r="D1540" s="1113" t="s">
        <v>3930</v>
      </c>
      <c r="E1540" s="1113" t="s">
        <v>3066</v>
      </c>
      <c r="F1540" s="1106"/>
      <c r="G1540" s="1107"/>
      <c r="H1540" s="1115"/>
    </row>
    <row r="1541" spans="1:8" s="1116" customFormat="1" ht="15" x14ac:dyDescent="0.25">
      <c r="A1541" s="1114"/>
      <c r="B1541" s="1114"/>
      <c r="C1541" s="1113" t="s">
        <v>2684</v>
      </c>
      <c r="D1541" s="1113" t="s">
        <v>3931</v>
      </c>
      <c r="E1541" s="1113" t="s">
        <v>3066</v>
      </c>
      <c r="F1541" s="1106"/>
      <c r="G1541" s="1107"/>
      <c r="H1541" s="1115"/>
    </row>
    <row r="1542" spans="1:8" s="1116" customFormat="1" ht="15" x14ac:dyDescent="0.25">
      <c r="A1542" s="1114"/>
      <c r="B1542" s="1113" t="s">
        <v>3932</v>
      </c>
      <c r="C1542" s="1114"/>
      <c r="D1542" s="1113" t="s">
        <v>3933</v>
      </c>
      <c r="E1542" s="1113" t="s">
        <v>3066</v>
      </c>
      <c r="F1542" s="1106"/>
      <c r="G1542" s="1107"/>
      <c r="H1542" s="1115"/>
    </row>
    <row r="1543" spans="1:8" s="1116" customFormat="1" ht="15" x14ac:dyDescent="0.25">
      <c r="A1543" s="1114"/>
      <c r="B1543" s="1114"/>
      <c r="C1543" s="1113" t="s">
        <v>2684</v>
      </c>
      <c r="D1543" s="1113" t="s">
        <v>3934</v>
      </c>
      <c r="E1543" s="1113" t="s">
        <v>3066</v>
      </c>
      <c r="F1543" s="1106"/>
      <c r="G1543" s="1107"/>
      <c r="H1543" s="1115"/>
    </row>
    <row r="1544" spans="1:8" s="1116" customFormat="1" ht="15" x14ac:dyDescent="0.25">
      <c r="A1544" s="1114"/>
      <c r="B1544" s="1113" t="s">
        <v>3935</v>
      </c>
      <c r="C1544" s="1114"/>
      <c r="D1544" s="1113" t="s">
        <v>3936</v>
      </c>
      <c r="E1544" s="1113" t="s">
        <v>3066</v>
      </c>
      <c r="F1544" s="1106"/>
      <c r="G1544" s="1107"/>
      <c r="H1544" s="1115"/>
    </row>
    <row r="1545" spans="1:8" s="1116" customFormat="1" ht="15" x14ac:dyDescent="0.25">
      <c r="A1545" s="1114"/>
      <c r="B1545" s="1114"/>
      <c r="C1545" s="1113" t="s">
        <v>2684</v>
      </c>
      <c r="D1545" s="1113" t="s">
        <v>3937</v>
      </c>
      <c r="E1545" s="1113" t="s">
        <v>3066</v>
      </c>
      <c r="F1545" s="1106"/>
      <c r="G1545" s="1107"/>
      <c r="H1545" s="1115"/>
    </row>
    <row r="1546" spans="1:8" s="1116" customFormat="1" ht="15" x14ac:dyDescent="0.25">
      <c r="A1546" s="1114"/>
      <c r="B1546" s="1113" t="s">
        <v>3938</v>
      </c>
      <c r="C1546" s="1114"/>
      <c r="D1546" s="1113" t="s">
        <v>3939</v>
      </c>
      <c r="E1546" s="1113" t="s">
        <v>3066</v>
      </c>
      <c r="F1546" s="1106"/>
      <c r="G1546" s="1107"/>
      <c r="H1546" s="1115"/>
    </row>
    <row r="1547" spans="1:8" s="1116" customFormat="1" ht="15" x14ac:dyDescent="0.25">
      <c r="A1547" s="1114"/>
      <c r="B1547" s="1114"/>
      <c r="C1547" s="1113" t="s">
        <v>2684</v>
      </c>
      <c r="D1547" s="1113" t="s">
        <v>3940</v>
      </c>
      <c r="E1547" s="1113" t="s">
        <v>3066</v>
      </c>
      <c r="F1547" s="1106"/>
      <c r="G1547" s="1107"/>
      <c r="H1547" s="1115"/>
    </row>
    <row r="1548" spans="1:8" s="1116" customFormat="1" ht="15" x14ac:dyDescent="0.25">
      <c r="A1548" s="1114"/>
      <c r="B1548" s="1113" t="s">
        <v>3941</v>
      </c>
      <c r="C1548" s="1114"/>
      <c r="D1548" s="1113" t="s">
        <v>3942</v>
      </c>
      <c r="E1548" s="1113" t="s">
        <v>3066</v>
      </c>
      <c r="F1548" s="1106"/>
      <c r="G1548" s="1107"/>
      <c r="H1548" s="1115"/>
    </row>
    <row r="1549" spans="1:8" s="1116" customFormat="1" ht="15" x14ac:dyDescent="0.25">
      <c r="A1549" s="1114"/>
      <c r="B1549" s="1114"/>
      <c r="C1549" s="1113" t="s">
        <v>2684</v>
      </c>
      <c r="D1549" s="1113" t="s">
        <v>3943</v>
      </c>
      <c r="E1549" s="1113" t="s">
        <v>3066</v>
      </c>
      <c r="F1549" s="1106"/>
      <c r="G1549" s="1107"/>
      <c r="H1549" s="1115"/>
    </row>
    <row r="1550" spans="1:8" s="1116" customFormat="1" ht="15" x14ac:dyDescent="0.25">
      <c r="A1550" s="1114"/>
      <c r="B1550" s="1114" t="s">
        <v>3944</v>
      </c>
      <c r="C1550" s="1113"/>
      <c r="D1550" s="1113" t="s">
        <v>3945</v>
      </c>
      <c r="E1550" s="1113" t="s">
        <v>3066</v>
      </c>
      <c r="F1550" s="1106"/>
      <c r="G1550" s="1107"/>
      <c r="H1550" s="1115"/>
    </row>
    <row r="1551" spans="1:8" s="1116" customFormat="1" ht="15" x14ac:dyDescent="0.25">
      <c r="A1551" s="1114"/>
      <c r="B1551" s="1114"/>
      <c r="C1551" s="1113" t="s">
        <v>2684</v>
      </c>
      <c r="D1551" s="1113" t="s">
        <v>3946</v>
      </c>
      <c r="E1551" s="1113" t="s">
        <v>3066</v>
      </c>
      <c r="F1551" s="1106"/>
      <c r="G1551" s="1107"/>
      <c r="H1551" s="1115"/>
    </row>
    <row r="1552" spans="1:8" s="1116" customFormat="1" ht="15" x14ac:dyDescent="0.25">
      <c r="A1552" s="1114"/>
      <c r="B1552" s="1114" t="s">
        <v>3947</v>
      </c>
      <c r="C1552" s="1113"/>
      <c r="D1552" s="1113" t="s">
        <v>3948</v>
      </c>
      <c r="E1552" s="1113" t="s">
        <v>3066</v>
      </c>
      <c r="F1552" s="1106"/>
      <c r="G1552" s="1107"/>
      <c r="H1552" s="1115"/>
    </row>
    <row r="1553" spans="1:8" s="1116" customFormat="1" ht="15" x14ac:dyDescent="0.25">
      <c r="A1553" s="1114"/>
      <c r="B1553" s="1114"/>
      <c r="C1553" s="1113" t="s">
        <v>2684</v>
      </c>
      <c r="D1553" s="1113" t="s">
        <v>3949</v>
      </c>
      <c r="E1553" s="1113" t="s">
        <v>3066</v>
      </c>
      <c r="F1553" s="1106"/>
      <c r="G1553" s="1107"/>
      <c r="H1553" s="1115"/>
    </row>
    <row r="1554" spans="1:8" s="1116" customFormat="1" ht="15" x14ac:dyDescent="0.25">
      <c r="A1554" s="1114"/>
      <c r="B1554" s="1113" t="s">
        <v>3950</v>
      </c>
      <c r="C1554" s="1114"/>
      <c r="D1554" s="1113" t="s">
        <v>3951</v>
      </c>
      <c r="E1554" s="1113" t="s">
        <v>3066</v>
      </c>
      <c r="F1554" s="1106"/>
      <c r="G1554" s="1107"/>
      <c r="H1554" s="1115"/>
    </row>
    <row r="1555" spans="1:8" s="1116" customFormat="1" ht="15" x14ac:dyDescent="0.25">
      <c r="A1555" s="1114"/>
      <c r="B1555" s="1114"/>
      <c r="C1555" s="1113" t="s">
        <v>2684</v>
      </c>
      <c r="D1555" s="1113" t="s">
        <v>3952</v>
      </c>
      <c r="E1555" s="1113" t="s">
        <v>3066</v>
      </c>
      <c r="F1555" s="1106"/>
      <c r="G1555" s="1107"/>
      <c r="H1555" s="1115"/>
    </row>
    <row r="1556" spans="1:8" s="1116" customFormat="1" ht="15" x14ac:dyDescent="0.25">
      <c r="A1556" s="1114"/>
      <c r="B1556" s="1113" t="s">
        <v>3953</v>
      </c>
      <c r="C1556" s="1114"/>
      <c r="D1556" s="1113" t="s">
        <v>3954</v>
      </c>
      <c r="E1556" s="1113" t="s">
        <v>3066</v>
      </c>
      <c r="F1556" s="1106"/>
      <c r="G1556" s="1107"/>
      <c r="H1556" s="1115"/>
    </row>
    <row r="1557" spans="1:8" s="1116" customFormat="1" ht="15" x14ac:dyDescent="0.25">
      <c r="A1557" s="1114"/>
      <c r="B1557" s="1114"/>
      <c r="C1557" s="1113" t="s">
        <v>2684</v>
      </c>
      <c r="D1557" s="1113" t="s">
        <v>3955</v>
      </c>
      <c r="E1557" s="1113" t="s">
        <v>3066</v>
      </c>
      <c r="F1557" s="1106"/>
      <c r="G1557" s="1107"/>
      <c r="H1557" s="1115"/>
    </row>
    <row r="1558" spans="1:8" s="1116" customFormat="1" ht="15" x14ac:dyDescent="0.25">
      <c r="A1558" s="1114"/>
      <c r="B1558" s="1113" t="s">
        <v>3956</v>
      </c>
      <c r="C1558" s="1114"/>
      <c r="D1558" s="1113" t="s">
        <v>3957</v>
      </c>
      <c r="E1558" s="1113" t="s">
        <v>3066</v>
      </c>
      <c r="F1558" s="1106"/>
      <c r="G1558" s="1107"/>
      <c r="H1558" s="1115"/>
    </row>
    <row r="1559" spans="1:8" s="1116" customFormat="1" ht="15" x14ac:dyDescent="0.25">
      <c r="A1559" s="1114"/>
      <c r="B1559" s="1114"/>
      <c r="C1559" s="1113" t="s">
        <v>2684</v>
      </c>
      <c r="D1559" s="1113" t="s">
        <v>3958</v>
      </c>
      <c r="E1559" s="1113" t="s">
        <v>3066</v>
      </c>
      <c r="F1559" s="1106"/>
      <c r="G1559" s="1107"/>
      <c r="H1559" s="1115"/>
    </row>
    <row r="1560" spans="1:8" s="1116" customFormat="1" ht="15" x14ac:dyDescent="0.25">
      <c r="A1560" s="1114"/>
      <c r="B1560" s="1113" t="s">
        <v>3959</v>
      </c>
      <c r="C1560" s="1114"/>
      <c r="D1560" s="1113" t="s">
        <v>3960</v>
      </c>
      <c r="E1560" s="1113" t="s">
        <v>3066</v>
      </c>
      <c r="F1560" s="1106"/>
      <c r="G1560" s="1107"/>
      <c r="H1560" s="1115"/>
    </row>
    <row r="1561" spans="1:8" s="1116" customFormat="1" ht="15" x14ac:dyDescent="0.25">
      <c r="A1561" s="1114"/>
      <c r="B1561" s="1114"/>
      <c r="C1561" s="1113" t="s">
        <v>2684</v>
      </c>
      <c r="D1561" s="1113" t="s">
        <v>3961</v>
      </c>
      <c r="E1561" s="1113" t="s">
        <v>3066</v>
      </c>
      <c r="F1561" s="1106"/>
      <c r="G1561" s="1107"/>
      <c r="H1561" s="1115"/>
    </row>
    <row r="1562" spans="1:8" s="1116" customFormat="1" ht="15" x14ac:dyDescent="0.25">
      <c r="A1562" s="1114"/>
      <c r="B1562" s="1114"/>
      <c r="C1562" s="1113" t="s">
        <v>2721</v>
      </c>
      <c r="D1562" s="1113" t="s">
        <v>3962</v>
      </c>
      <c r="E1562" s="1113" t="s">
        <v>3066</v>
      </c>
      <c r="F1562" s="1106"/>
      <c r="G1562" s="1107"/>
      <c r="H1562" s="1115"/>
    </row>
    <row r="1563" spans="1:8" s="1116" customFormat="1" ht="15" x14ac:dyDescent="0.25">
      <c r="A1563" s="1114"/>
      <c r="B1563" s="1113" t="s">
        <v>3963</v>
      </c>
      <c r="C1563" s="1114"/>
      <c r="D1563" s="1113" t="s">
        <v>3964</v>
      </c>
      <c r="E1563" s="1113" t="s">
        <v>3066</v>
      </c>
      <c r="F1563" s="1106"/>
      <c r="G1563" s="1107"/>
      <c r="H1563" s="1115"/>
    </row>
    <row r="1564" spans="1:8" s="1116" customFormat="1" ht="15" x14ac:dyDescent="0.25">
      <c r="A1564" s="1114"/>
      <c r="B1564" s="1114"/>
      <c r="C1564" s="1113" t="s">
        <v>2684</v>
      </c>
      <c r="D1564" s="1113" t="s">
        <v>3965</v>
      </c>
      <c r="E1564" s="1113" t="s">
        <v>3066</v>
      </c>
      <c r="F1564" s="1106"/>
      <c r="G1564" s="1107"/>
      <c r="H1564" s="1115"/>
    </row>
    <row r="1565" spans="1:8" s="1116" customFormat="1" ht="15" x14ac:dyDescent="0.25">
      <c r="A1565" s="1114"/>
      <c r="B1565" s="1114"/>
      <c r="C1565" s="1113"/>
      <c r="D1565" s="1113"/>
      <c r="E1565" s="1113"/>
      <c r="F1565" s="1106"/>
      <c r="G1565" s="1107"/>
      <c r="H1565" s="1115"/>
    </row>
    <row r="1566" spans="1:8" s="1116" customFormat="1" ht="15" x14ac:dyDescent="0.25">
      <c r="A1566" s="1113" t="s">
        <v>2686</v>
      </c>
      <c r="B1566" s="1113" t="s">
        <v>2687</v>
      </c>
      <c r="C1566" s="1113" t="s">
        <v>2686</v>
      </c>
      <c r="D1566" s="1113" t="s">
        <v>2688</v>
      </c>
      <c r="E1566" s="1113" t="s">
        <v>2689</v>
      </c>
      <c r="F1566" s="1106"/>
      <c r="G1566" s="1107"/>
      <c r="H1566" s="1115"/>
    </row>
    <row r="1567" spans="1:8" s="1116" customFormat="1" ht="15" x14ac:dyDescent="0.25">
      <c r="A1567" s="1113"/>
      <c r="B1567" s="1113"/>
      <c r="C1567" s="1113"/>
      <c r="D1567" s="1113"/>
      <c r="E1567" s="1113"/>
      <c r="F1567" s="1106"/>
      <c r="G1567" s="1107"/>
      <c r="H1567" s="1115"/>
    </row>
    <row r="1568" spans="1:8" s="1109" customFormat="1" ht="14.25" x14ac:dyDescent="0.2">
      <c r="A1568" s="1112" t="s">
        <v>3966</v>
      </c>
      <c r="B1568" s="1104"/>
      <c r="C1568" s="1104"/>
      <c r="D1568" s="1112" t="s">
        <v>3967</v>
      </c>
      <c r="E1568" s="1112" t="s">
        <v>3066</v>
      </c>
      <c r="F1568" s="1106"/>
      <c r="G1568" s="1107"/>
      <c r="H1568" s="1108"/>
    </row>
    <row r="1569" spans="1:8" s="1116" customFormat="1" ht="15" x14ac:dyDescent="0.25">
      <c r="A1569" s="1114"/>
      <c r="B1569" s="1113" t="s">
        <v>3968</v>
      </c>
      <c r="C1569" s="1114"/>
      <c r="D1569" s="1113" t="s">
        <v>3967</v>
      </c>
      <c r="E1569" s="1113" t="s">
        <v>3066</v>
      </c>
      <c r="F1569" s="1106"/>
      <c r="G1569" s="1107"/>
      <c r="H1569" s="1115"/>
    </row>
    <row r="1570" spans="1:8" s="1116" customFormat="1" ht="15" x14ac:dyDescent="0.25">
      <c r="A1570" s="1114"/>
      <c r="B1570" s="1114"/>
      <c r="C1570" s="1113" t="s">
        <v>2684</v>
      </c>
      <c r="D1570" s="1113" t="s">
        <v>3969</v>
      </c>
      <c r="E1570" s="1113" t="s">
        <v>3066</v>
      </c>
      <c r="F1570" s="1106"/>
      <c r="G1570" s="1107"/>
      <c r="H1570" s="1115"/>
    </row>
    <row r="1571" spans="1:8" s="1116" customFormat="1" ht="15" x14ac:dyDescent="0.25">
      <c r="A1571" s="1114"/>
      <c r="B1571" s="1114"/>
      <c r="C1571" s="1113"/>
      <c r="D1571" s="1113"/>
      <c r="E1571" s="1113"/>
      <c r="F1571" s="1106"/>
      <c r="G1571" s="1107"/>
      <c r="H1571" s="1115"/>
    </row>
    <row r="1572" spans="1:8" s="1116" customFormat="1" ht="15" x14ac:dyDescent="0.25">
      <c r="A1572" s="1113" t="s">
        <v>2686</v>
      </c>
      <c r="B1572" s="1113" t="s">
        <v>2687</v>
      </c>
      <c r="C1572" s="1113" t="s">
        <v>2686</v>
      </c>
      <c r="D1572" s="1113" t="s">
        <v>2688</v>
      </c>
      <c r="E1572" s="1113" t="s">
        <v>2689</v>
      </c>
      <c r="F1572" s="1106"/>
      <c r="G1572" s="1107"/>
      <c r="H1572" s="1115"/>
    </row>
    <row r="1573" spans="1:8" s="1109" customFormat="1" ht="14.25" x14ac:dyDescent="0.2">
      <c r="A1573" s="1112" t="s">
        <v>3970</v>
      </c>
      <c r="B1573" s="1104"/>
      <c r="C1573" s="1104"/>
      <c r="D1573" s="1112" t="s">
        <v>3971</v>
      </c>
      <c r="E1573" s="1112" t="s">
        <v>12</v>
      </c>
      <c r="F1573" s="1106"/>
      <c r="G1573" s="1107"/>
      <c r="H1573" s="1108"/>
    </row>
    <row r="1574" spans="1:8" s="1116" customFormat="1" ht="15" x14ac:dyDescent="0.25">
      <c r="A1574" s="1114"/>
      <c r="B1574" s="1113" t="s">
        <v>3972</v>
      </c>
      <c r="C1574" s="1114"/>
      <c r="D1574" s="1113" t="s">
        <v>3973</v>
      </c>
      <c r="E1574" s="1113" t="s">
        <v>12</v>
      </c>
      <c r="F1574" s="1106"/>
      <c r="G1574" s="1107"/>
      <c r="H1574" s="1115"/>
    </row>
    <row r="1575" spans="1:8" s="1116" customFormat="1" ht="15" x14ac:dyDescent="0.25">
      <c r="A1575" s="1114"/>
      <c r="B1575" s="1114"/>
      <c r="C1575" s="1113" t="s">
        <v>2684</v>
      </c>
      <c r="D1575" s="1113" t="s">
        <v>3974</v>
      </c>
      <c r="E1575" s="1113" t="s">
        <v>12</v>
      </c>
      <c r="F1575" s="1106"/>
      <c r="G1575" s="1107"/>
      <c r="H1575" s="1115"/>
    </row>
    <row r="1576" spans="1:8" s="1116" customFormat="1" ht="15" x14ac:dyDescent="0.25">
      <c r="A1576" s="1114"/>
      <c r="B1576" s="1114"/>
      <c r="C1576" s="1113" t="s">
        <v>2721</v>
      </c>
      <c r="D1576" s="1113" t="s">
        <v>3975</v>
      </c>
      <c r="E1576" s="1113" t="s">
        <v>12</v>
      </c>
      <c r="F1576" s="1106"/>
      <c r="G1576" s="1107"/>
      <c r="H1576" s="1115"/>
    </row>
    <row r="1577" spans="1:8" s="1116" customFormat="1" ht="15" x14ac:dyDescent="0.25">
      <c r="A1577" s="1114"/>
      <c r="B1577" s="1114"/>
      <c r="C1577" s="1113" t="s">
        <v>2712</v>
      </c>
      <c r="D1577" s="1113" t="s">
        <v>3976</v>
      </c>
      <c r="E1577" s="1113" t="s">
        <v>12</v>
      </c>
      <c r="F1577" s="1106"/>
      <c r="G1577" s="1107"/>
      <c r="H1577" s="1115"/>
    </row>
    <row r="1578" spans="1:8" s="1116" customFormat="1" ht="15" x14ac:dyDescent="0.25">
      <c r="A1578" s="1114"/>
      <c r="B1578" s="1114"/>
      <c r="C1578" s="1113" t="s">
        <v>3234</v>
      </c>
      <c r="D1578" s="1113" t="s">
        <v>3977</v>
      </c>
      <c r="E1578" s="1113" t="s">
        <v>12</v>
      </c>
      <c r="F1578" s="1106"/>
      <c r="G1578" s="1107"/>
      <c r="H1578" s="1115"/>
    </row>
    <row r="1579" spans="1:8" s="1116" customFormat="1" ht="15" x14ac:dyDescent="0.25">
      <c r="A1579" s="1114"/>
      <c r="B1579" s="1114"/>
      <c r="C1579" s="1113" t="s">
        <v>3178</v>
      </c>
      <c r="D1579" s="1113" t="s">
        <v>3978</v>
      </c>
      <c r="E1579" s="1113" t="s">
        <v>12</v>
      </c>
      <c r="F1579" s="1106"/>
      <c r="G1579" s="1107"/>
      <c r="H1579" s="1115"/>
    </row>
    <row r="1580" spans="1:8" s="1116" customFormat="1" ht="15" x14ac:dyDescent="0.25">
      <c r="A1580" s="1114"/>
      <c r="B1580" s="1114"/>
      <c r="C1580" s="1113" t="s">
        <v>3186</v>
      </c>
      <c r="D1580" s="1113" t="s">
        <v>3979</v>
      </c>
      <c r="E1580" s="1113" t="s">
        <v>12</v>
      </c>
      <c r="F1580" s="1106"/>
      <c r="G1580" s="1107"/>
      <c r="H1580" s="1115"/>
    </row>
    <row r="1581" spans="1:8" s="1116" customFormat="1" ht="15" x14ac:dyDescent="0.25">
      <c r="A1581" s="1114"/>
      <c r="B1581" s="1114"/>
      <c r="C1581" s="1113" t="s">
        <v>3980</v>
      </c>
      <c r="D1581" s="1113" t="s">
        <v>3981</v>
      </c>
      <c r="E1581" s="1113" t="s">
        <v>12</v>
      </c>
      <c r="F1581" s="1106"/>
      <c r="G1581" s="1107"/>
      <c r="H1581" s="1115"/>
    </row>
    <row r="1582" spans="1:8" s="1116" customFormat="1" ht="15" x14ac:dyDescent="0.25">
      <c r="A1582" s="1114"/>
      <c r="B1582" s="1114"/>
      <c r="C1582" s="1113" t="s">
        <v>3733</v>
      </c>
      <c r="D1582" s="1113" t="s">
        <v>3982</v>
      </c>
      <c r="E1582" s="1113" t="s">
        <v>12</v>
      </c>
      <c r="F1582" s="1106"/>
      <c r="G1582" s="1107"/>
      <c r="H1582" s="1115"/>
    </row>
    <row r="1583" spans="1:8" s="1116" customFormat="1" ht="15" x14ac:dyDescent="0.25">
      <c r="A1583" s="1114"/>
      <c r="B1583" s="1114"/>
      <c r="C1583" s="1113" t="s">
        <v>2903</v>
      </c>
      <c r="D1583" s="1113" t="s">
        <v>3983</v>
      </c>
      <c r="E1583" s="1113" t="s">
        <v>12</v>
      </c>
      <c r="F1583" s="1106"/>
      <c r="G1583" s="1107"/>
      <c r="H1583" s="1115"/>
    </row>
    <row r="1584" spans="1:8" s="1116" customFormat="1" ht="15" x14ac:dyDescent="0.25">
      <c r="A1584" s="1114"/>
      <c r="B1584" s="1114"/>
      <c r="C1584" s="1113" t="s">
        <v>2905</v>
      </c>
      <c r="D1584" s="1113" t="s">
        <v>3984</v>
      </c>
      <c r="E1584" s="1113" t="s">
        <v>12</v>
      </c>
      <c r="F1584" s="1106"/>
      <c r="G1584" s="1107"/>
      <c r="H1584" s="1115"/>
    </row>
    <row r="1585" spans="1:8" s="1116" customFormat="1" ht="15" x14ac:dyDescent="0.25">
      <c r="A1585" s="1114"/>
      <c r="B1585" s="1114"/>
      <c r="C1585" s="1113" t="s">
        <v>2907</v>
      </c>
      <c r="D1585" s="1113" t="s">
        <v>3985</v>
      </c>
      <c r="E1585" s="1113" t="s">
        <v>12</v>
      </c>
      <c r="F1585" s="1106"/>
      <c r="G1585" s="1107"/>
      <c r="H1585" s="1115"/>
    </row>
    <row r="1586" spans="1:8" s="1116" customFormat="1" ht="15" x14ac:dyDescent="0.25">
      <c r="A1586" s="1114"/>
      <c r="B1586" s="1114"/>
      <c r="C1586" s="1113" t="s">
        <v>2680</v>
      </c>
      <c r="D1586" s="1113" t="s">
        <v>3986</v>
      </c>
      <c r="E1586" s="1113" t="s">
        <v>12</v>
      </c>
      <c r="F1586" s="1106"/>
      <c r="G1586" s="1107"/>
      <c r="H1586" s="1115"/>
    </row>
    <row r="1587" spans="1:8" s="1116" customFormat="1" ht="15" x14ac:dyDescent="0.25">
      <c r="A1587" s="1114"/>
      <c r="B1587" s="1114"/>
      <c r="C1587" s="1113" t="s">
        <v>2690</v>
      </c>
      <c r="D1587" s="1113" t="s">
        <v>3987</v>
      </c>
      <c r="E1587" s="1113" t="s">
        <v>12</v>
      </c>
      <c r="F1587" s="1106"/>
      <c r="G1587" s="1107"/>
      <c r="H1587" s="1115"/>
    </row>
    <row r="1588" spans="1:8" s="1116" customFormat="1" ht="15" x14ac:dyDescent="0.25">
      <c r="A1588" s="1114"/>
      <c r="B1588" s="1114"/>
      <c r="C1588" s="1113" t="s">
        <v>2694</v>
      </c>
      <c r="D1588" s="1113" t="s">
        <v>3988</v>
      </c>
      <c r="E1588" s="1113" t="s">
        <v>12</v>
      </c>
      <c r="F1588" s="1106"/>
      <c r="G1588" s="1107"/>
      <c r="H1588" s="1115"/>
    </row>
    <row r="1589" spans="1:8" s="1116" customFormat="1" ht="15" x14ac:dyDescent="0.25">
      <c r="A1589" s="1114"/>
      <c r="F1589" s="1106"/>
      <c r="G1589" s="1107"/>
      <c r="H1589" s="1115"/>
    </row>
    <row r="1590" spans="1:8" s="1116" customFormat="1" ht="15" x14ac:dyDescent="0.25">
      <c r="A1590" s="1114"/>
      <c r="F1590" s="1106"/>
      <c r="G1590" s="1107"/>
      <c r="H1590" s="1115"/>
    </row>
    <row r="1591" spans="1:8" s="1116" customFormat="1" ht="15" x14ac:dyDescent="0.25">
      <c r="A1591" s="1113" t="s">
        <v>2670</v>
      </c>
      <c r="B1591" s="1113"/>
      <c r="C1591" s="1113"/>
      <c r="D1591" s="1098" t="s">
        <v>2642</v>
      </c>
      <c r="E1591" s="1114">
        <v>29</v>
      </c>
      <c r="F1591" s="1106"/>
      <c r="G1591" s="1107"/>
      <c r="H1591" s="1115"/>
    </row>
    <row r="1592" spans="1:8" s="1116" customFormat="1" ht="15" x14ac:dyDescent="0.25">
      <c r="A1592" s="1113" t="s">
        <v>2671</v>
      </c>
      <c r="B1592" s="1113"/>
      <c r="C1592" s="1113"/>
      <c r="D1592" s="1112" t="s">
        <v>2655</v>
      </c>
      <c r="E1592" s="1114"/>
      <c r="F1592" s="1106"/>
      <c r="G1592" s="1107"/>
      <c r="H1592" s="1115"/>
    </row>
    <row r="1593" spans="1:8" s="1116" customFormat="1" ht="15" x14ac:dyDescent="0.25">
      <c r="A1593" s="1112" t="s">
        <v>2672</v>
      </c>
      <c r="B1593" s="1112" t="s">
        <v>2673</v>
      </c>
      <c r="C1593" s="1112" t="s">
        <v>2674</v>
      </c>
      <c r="D1593" s="1104"/>
      <c r="E1593" s="1114"/>
      <c r="F1593" s="1106"/>
      <c r="G1593" s="1107"/>
      <c r="H1593" s="1115"/>
    </row>
    <row r="1594" spans="1:8" s="1116" customFormat="1" ht="15" x14ac:dyDescent="0.25">
      <c r="A1594" s="1113" t="s">
        <v>2675</v>
      </c>
      <c r="B1594" s="1113" t="s">
        <v>2676</v>
      </c>
      <c r="C1594" s="1113" t="s">
        <v>2675</v>
      </c>
      <c r="D1594" s="1113" t="s">
        <v>2649</v>
      </c>
      <c r="E1594" s="1113" t="s">
        <v>2677</v>
      </c>
      <c r="F1594" s="1106"/>
      <c r="G1594" s="1107"/>
      <c r="H1594" s="1115"/>
    </row>
    <row r="1595" spans="1:8" s="1116" customFormat="1" ht="15" x14ac:dyDescent="0.25">
      <c r="A1595" s="1113"/>
      <c r="B1595" s="1113" t="s">
        <v>3989</v>
      </c>
      <c r="C1595" s="1114"/>
      <c r="D1595" s="1113" t="s">
        <v>3990</v>
      </c>
      <c r="E1595" s="1113" t="s">
        <v>12</v>
      </c>
      <c r="F1595" s="1106"/>
      <c r="G1595" s="1107"/>
      <c r="H1595" s="1115"/>
    </row>
    <row r="1596" spans="1:8" s="1116" customFormat="1" ht="15" x14ac:dyDescent="0.25">
      <c r="A1596" s="1113"/>
      <c r="B1596" s="1114"/>
      <c r="C1596" s="1113" t="s">
        <v>2684</v>
      </c>
      <c r="D1596" s="1113" t="s">
        <v>3991</v>
      </c>
      <c r="E1596" s="1113" t="s">
        <v>12</v>
      </c>
      <c r="F1596" s="1106"/>
      <c r="G1596" s="1107"/>
      <c r="H1596" s="1115"/>
    </row>
    <row r="1597" spans="1:8" s="1116" customFormat="1" ht="15" x14ac:dyDescent="0.25">
      <c r="A1597" s="1113"/>
      <c r="B1597" s="1114"/>
      <c r="C1597" s="1113" t="s">
        <v>2721</v>
      </c>
      <c r="D1597" s="1113" t="s">
        <v>3992</v>
      </c>
      <c r="E1597" s="1113" t="s">
        <v>12</v>
      </c>
      <c r="F1597" s="1106"/>
      <c r="G1597" s="1107"/>
      <c r="H1597" s="1115"/>
    </row>
    <row r="1598" spans="1:8" s="1116" customFormat="1" ht="15" x14ac:dyDescent="0.25">
      <c r="A1598" s="1113"/>
      <c r="B1598" s="1114"/>
      <c r="C1598" s="1113" t="s">
        <v>3254</v>
      </c>
      <c r="D1598" s="1113" t="s">
        <v>3993</v>
      </c>
      <c r="E1598" s="1113" t="s">
        <v>12</v>
      </c>
      <c r="F1598" s="1106"/>
      <c r="G1598" s="1107"/>
      <c r="H1598" s="1115"/>
    </row>
    <row r="1599" spans="1:8" s="1116" customFormat="1" ht="15" x14ac:dyDescent="0.25">
      <c r="A1599" s="1114"/>
      <c r="B1599" s="1114"/>
      <c r="C1599" s="1113" t="s">
        <v>3040</v>
      </c>
      <c r="D1599" s="1113" t="s">
        <v>3994</v>
      </c>
      <c r="E1599" s="1113" t="s">
        <v>12</v>
      </c>
      <c r="F1599" s="1106"/>
      <c r="G1599" s="1107"/>
      <c r="H1599" s="1115"/>
    </row>
    <row r="1600" spans="1:8" s="1116" customFormat="1" ht="15" x14ac:dyDescent="0.25">
      <c r="A1600" s="1114"/>
      <c r="B1600" s="1114"/>
      <c r="C1600" s="1113" t="s">
        <v>3044</v>
      </c>
      <c r="D1600" s="1113" t="s">
        <v>3995</v>
      </c>
      <c r="E1600" s="1113" t="s">
        <v>12</v>
      </c>
      <c r="F1600" s="1106"/>
      <c r="G1600" s="1107"/>
      <c r="H1600" s="1115"/>
    </row>
    <row r="1601" spans="1:8" s="1116" customFormat="1" ht="15" x14ac:dyDescent="0.25">
      <c r="A1601" s="1114"/>
      <c r="B1601" s="1114"/>
      <c r="C1601" s="1113" t="s">
        <v>3048</v>
      </c>
      <c r="D1601" s="1113" t="s">
        <v>3996</v>
      </c>
      <c r="E1601" s="1113" t="s">
        <v>12</v>
      </c>
      <c r="F1601" s="1106"/>
      <c r="G1601" s="1107"/>
      <c r="H1601" s="1115"/>
    </row>
    <row r="1602" spans="1:8" s="1116" customFormat="1" ht="15" x14ac:dyDescent="0.25">
      <c r="A1602" s="1114"/>
      <c r="B1602" s="1114"/>
      <c r="C1602" s="1113" t="s">
        <v>3997</v>
      </c>
      <c r="D1602" s="1113" t="s">
        <v>3998</v>
      </c>
      <c r="E1602" s="1113" t="s">
        <v>12</v>
      </c>
      <c r="F1602" s="1106"/>
      <c r="G1602" s="1107"/>
      <c r="H1602" s="1115"/>
    </row>
    <row r="1603" spans="1:8" s="1116" customFormat="1" ht="15" x14ac:dyDescent="0.25">
      <c r="A1603" s="1114"/>
      <c r="B1603" s="1114"/>
      <c r="C1603" s="1113" t="s">
        <v>3999</v>
      </c>
      <c r="D1603" s="1113" t="s">
        <v>4000</v>
      </c>
      <c r="E1603" s="1113" t="s">
        <v>12</v>
      </c>
      <c r="F1603" s="1106"/>
      <c r="G1603" s="1107"/>
      <c r="H1603" s="1115"/>
    </row>
    <row r="1604" spans="1:8" s="1116" customFormat="1" ht="15" x14ac:dyDescent="0.25">
      <c r="A1604" s="1114"/>
      <c r="B1604" s="1114"/>
      <c r="C1604" s="1113" t="s">
        <v>4001</v>
      </c>
      <c r="D1604" s="1113" t="s">
        <v>4002</v>
      </c>
      <c r="E1604" s="1113" t="s">
        <v>12</v>
      </c>
      <c r="F1604" s="1106"/>
      <c r="G1604" s="1107"/>
      <c r="H1604" s="1115"/>
    </row>
    <row r="1605" spans="1:8" s="1116" customFormat="1" ht="15" x14ac:dyDescent="0.25">
      <c r="A1605" s="1114"/>
      <c r="B1605" s="1114"/>
      <c r="C1605" s="1113" t="s">
        <v>4003</v>
      </c>
      <c r="D1605" s="1113" t="s">
        <v>4004</v>
      </c>
      <c r="E1605" s="1113" t="s">
        <v>12</v>
      </c>
      <c r="F1605" s="1106"/>
      <c r="G1605" s="1107"/>
      <c r="H1605" s="1115"/>
    </row>
    <row r="1606" spans="1:8" s="1116" customFormat="1" ht="15" x14ac:dyDescent="0.25">
      <c r="A1606" s="1114"/>
      <c r="B1606" s="1114"/>
      <c r="C1606" s="1113" t="s">
        <v>3054</v>
      </c>
      <c r="D1606" s="1113" t="s">
        <v>4005</v>
      </c>
      <c r="E1606" s="1113" t="s">
        <v>12</v>
      </c>
      <c r="F1606" s="1106"/>
      <c r="G1606" s="1107"/>
      <c r="H1606" s="1115"/>
    </row>
    <row r="1607" spans="1:8" s="1116" customFormat="1" ht="15" x14ac:dyDescent="0.25">
      <c r="A1607" s="1114"/>
      <c r="B1607" s="1114"/>
      <c r="C1607" s="1113" t="s">
        <v>3058</v>
      </c>
      <c r="D1607" s="1113" t="s">
        <v>4006</v>
      </c>
      <c r="E1607" s="1113" t="s">
        <v>12</v>
      </c>
      <c r="F1607" s="1106"/>
      <c r="G1607" s="1107"/>
      <c r="H1607" s="1115"/>
    </row>
    <row r="1608" spans="1:8" s="1116" customFormat="1" ht="15" x14ac:dyDescent="0.25">
      <c r="A1608" s="1114"/>
      <c r="B1608" s="1113" t="s">
        <v>4007</v>
      </c>
      <c r="C1608" s="1114"/>
      <c r="D1608" s="1113" t="s">
        <v>4008</v>
      </c>
      <c r="E1608" s="1113" t="s">
        <v>12</v>
      </c>
      <c r="F1608" s="1106"/>
      <c r="G1608" s="1107"/>
      <c r="H1608" s="1115"/>
    </row>
    <row r="1609" spans="1:8" s="1116" customFormat="1" ht="15" x14ac:dyDescent="0.25">
      <c r="A1609" s="1114"/>
      <c r="B1609" s="1114"/>
      <c r="C1609" s="1113" t="s">
        <v>3198</v>
      </c>
      <c r="D1609" s="1113" t="s">
        <v>4009</v>
      </c>
      <c r="E1609" s="1113" t="s">
        <v>12</v>
      </c>
      <c r="F1609" s="1106"/>
      <c r="G1609" s="1107"/>
      <c r="H1609" s="1115"/>
    </row>
    <row r="1610" spans="1:8" s="1116" customFormat="1" ht="15" x14ac:dyDescent="0.25">
      <c r="A1610" s="1114"/>
      <c r="B1610" s="1114"/>
      <c r="C1610" s="1113" t="s">
        <v>3252</v>
      </c>
      <c r="D1610" s="1113" t="s">
        <v>4010</v>
      </c>
      <c r="E1610" s="1113" t="s">
        <v>12</v>
      </c>
      <c r="F1610" s="1106"/>
      <c r="G1610" s="1107"/>
      <c r="H1610" s="1115"/>
    </row>
    <row r="1611" spans="1:8" s="1116" customFormat="1" ht="15" x14ac:dyDescent="0.25">
      <c r="A1611" s="1114"/>
      <c r="B1611" s="1113" t="s">
        <v>4011</v>
      </c>
      <c r="C1611" s="1114"/>
      <c r="D1611" s="1113" t="s">
        <v>4012</v>
      </c>
      <c r="E1611" s="1113" t="s">
        <v>12</v>
      </c>
      <c r="F1611" s="1106"/>
      <c r="G1611" s="1107"/>
      <c r="H1611" s="1115"/>
    </row>
    <row r="1612" spans="1:8" s="1116" customFormat="1" ht="15" x14ac:dyDescent="0.25">
      <c r="A1612" s="1114"/>
      <c r="B1612" s="1113"/>
      <c r="C1612" s="1113" t="s">
        <v>2721</v>
      </c>
      <c r="D1612" s="1113" t="s">
        <v>4013</v>
      </c>
      <c r="E1612" s="1113" t="s">
        <v>12</v>
      </c>
      <c r="F1612" s="1106"/>
      <c r="G1612" s="1107"/>
      <c r="H1612" s="1115"/>
    </row>
    <row r="1613" spans="1:8" s="1116" customFormat="1" ht="15" x14ac:dyDescent="0.25">
      <c r="A1613" s="1114"/>
      <c r="B1613" s="1114"/>
      <c r="C1613" s="1113" t="s">
        <v>3234</v>
      </c>
      <c r="D1613" s="1113" t="s">
        <v>4014</v>
      </c>
      <c r="E1613" s="1113" t="s">
        <v>12</v>
      </c>
      <c r="F1613" s="1106"/>
      <c r="G1613" s="1107"/>
      <c r="H1613" s="1115"/>
    </row>
    <row r="1614" spans="1:8" s="1116" customFormat="1" ht="15" x14ac:dyDescent="0.25">
      <c r="A1614" s="1114"/>
      <c r="B1614" s="1114"/>
      <c r="C1614" s="1113" t="s">
        <v>3980</v>
      </c>
      <c r="D1614" s="1113" t="s">
        <v>4015</v>
      </c>
      <c r="E1614" s="1113" t="s">
        <v>12</v>
      </c>
      <c r="F1614" s="1106"/>
      <c r="G1614" s="1107"/>
      <c r="H1614" s="1115"/>
    </row>
    <row r="1615" spans="1:8" s="1116" customFormat="1" ht="15" x14ac:dyDescent="0.25">
      <c r="A1615" s="1114"/>
      <c r="B1615" s="1113" t="s">
        <v>4016</v>
      </c>
      <c r="C1615" s="1114"/>
      <c r="D1615" s="1113" t="s">
        <v>4017</v>
      </c>
      <c r="E1615" s="1113" t="s">
        <v>12</v>
      </c>
      <c r="F1615" s="1106"/>
      <c r="G1615" s="1107"/>
      <c r="H1615" s="1115"/>
    </row>
    <row r="1616" spans="1:8" s="1116" customFormat="1" ht="15" x14ac:dyDescent="0.25">
      <c r="A1616" s="1114"/>
      <c r="B1616" s="1114"/>
      <c r="C1616" s="1113" t="s">
        <v>2684</v>
      </c>
      <c r="D1616" s="1113" t="s">
        <v>4017</v>
      </c>
      <c r="E1616" s="1113" t="s">
        <v>12</v>
      </c>
      <c r="F1616" s="1106"/>
      <c r="G1616" s="1107"/>
      <c r="H1616" s="1115"/>
    </row>
    <row r="1617" spans="1:8" s="1116" customFormat="1" ht="15" x14ac:dyDescent="0.25">
      <c r="A1617" s="1114"/>
      <c r="B1617" s="1114"/>
      <c r="C1617" s="1113"/>
      <c r="D1617" s="1113"/>
      <c r="E1617" s="1113"/>
      <c r="F1617" s="1106"/>
      <c r="G1617" s="1107"/>
      <c r="H1617" s="1115"/>
    </row>
    <row r="1618" spans="1:8" s="1116" customFormat="1" ht="15" x14ac:dyDescent="0.25">
      <c r="A1618" s="1113" t="s">
        <v>2686</v>
      </c>
      <c r="B1618" s="1113" t="s">
        <v>2687</v>
      </c>
      <c r="C1618" s="1113" t="s">
        <v>2686</v>
      </c>
      <c r="D1618" s="1113" t="s">
        <v>2688</v>
      </c>
      <c r="E1618" s="1113" t="s">
        <v>2689</v>
      </c>
      <c r="F1618" s="1106"/>
      <c r="G1618" s="1107"/>
      <c r="H1618" s="1115"/>
    </row>
    <row r="1619" spans="1:8" s="1109" customFormat="1" ht="14.25" x14ac:dyDescent="0.2">
      <c r="A1619" s="1112" t="s">
        <v>4018</v>
      </c>
      <c r="B1619" s="1104"/>
      <c r="C1619" s="1104"/>
      <c r="D1619" s="1112" t="s">
        <v>4019</v>
      </c>
      <c r="E1619" s="1112" t="s">
        <v>3066</v>
      </c>
      <c r="F1619" s="1106"/>
      <c r="G1619" s="1107"/>
      <c r="H1619" s="1108"/>
    </row>
    <row r="1620" spans="1:8" s="1116" customFormat="1" ht="15" x14ac:dyDescent="0.25">
      <c r="A1620" s="1114"/>
      <c r="B1620" s="1113" t="s">
        <v>4020</v>
      </c>
      <c r="C1620" s="1114"/>
      <c r="D1620" s="1113" t="s">
        <v>4019</v>
      </c>
      <c r="E1620" s="1113" t="s">
        <v>3066</v>
      </c>
      <c r="F1620" s="1106"/>
      <c r="G1620" s="1107"/>
      <c r="H1620" s="1115"/>
    </row>
    <row r="1621" spans="1:8" s="1116" customFormat="1" ht="15" x14ac:dyDescent="0.25">
      <c r="A1621" s="1114"/>
      <c r="B1621" s="1114"/>
      <c r="C1621" s="1113" t="s">
        <v>2684</v>
      </c>
      <c r="D1621" s="1113" t="s">
        <v>4021</v>
      </c>
      <c r="E1621" s="1113" t="s">
        <v>3066</v>
      </c>
      <c r="F1621" s="1106"/>
      <c r="G1621" s="1107"/>
      <c r="H1621" s="1115"/>
    </row>
    <row r="1622" spans="1:8" s="1116" customFormat="1" ht="15" x14ac:dyDescent="0.25">
      <c r="A1622" s="1114"/>
      <c r="B1622" s="1114"/>
      <c r="C1622" s="1113"/>
      <c r="D1622" s="1113"/>
      <c r="E1622" s="1113"/>
      <c r="F1622" s="1106"/>
      <c r="G1622" s="1107"/>
      <c r="H1622" s="1115"/>
    </row>
    <row r="1623" spans="1:8" s="1116" customFormat="1" ht="15" x14ac:dyDescent="0.25">
      <c r="A1623" s="1113" t="s">
        <v>2686</v>
      </c>
      <c r="B1623" s="1113" t="s">
        <v>2687</v>
      </c>
      <c r="C1623" s="1113" t="s">
        <v>2686</v>
      </c>
      <c r="D1623" s="1113" t="s">
        <v>2688</v>
      </c>
      <c r="E1623" s="1113" t="s">
        <v>2689</v>
      </c>
      <c r="F1623" s="1106"/>
      <c r="G1623" s="1107"/>
      <c r="H1623" s="1115"/>
    </row>
    <row r="1624" spans="1:8" s="1116" customFormat="1" ht="15" x14ac:dyDescent="0.25">
      <c r="A1624" s="1140">
        <v>337</v>
      </c>
      <c r="B1624" s="1114"/>
      <c r="C1624" s="1113"/>
      <c r="D1624" s="1112" t="s">
        <v>4022</v>
      </c>
      <c r="E1624" s="1113" t="s">
        <v>3066</v>
      </c>
      <c r="F1624" s="1106"/>
      <c r="G1624" s="1107"/>
      <c r="H1624" s="1115"/>
    </row>
    <row r="1625" spans="1:8" s="1116" customFormat="1" ht="15" x14ac:dyDescent="0.25">
      <c r="A1625" s="1114"/>
      <c r="B1625" s="1113" t="s">
        <v>4023</v>
      </c>
      <c r="C1625" s="1114"/>
      <c r="D1625" s="1113" t="s">
        <v>4022</v>
      </c>
      <c r="E1625" s="1113" t="s">
        <v>3066</v>
      </c>
      <c r="F1625" s="1106"/>
      <c r="G1625" s="1107"/>
      <c r="H1625" s="1115"/>
    </row>
    <row r="1626" spans="1:8" s="1116" customFormat="1" ht="15" x14ac:dyDescent="0.25">
      <c r="A1626" s="1114"/>
      <c r="B1626" s="1114"/>
      <c r="C1626" s="1113" t="s">
        <v>2684</v>
      </c>
      <c r="D1626" s="1113" t="s">
        <v>4024</v>
      </c>
      <c r="E1626" s="1113" t="s">
        <v>3066</v>
      </c>
      <c r="F1626" s="1106"/>
      <c r="G1626" s="1107"/>
      <c r="H1626" s="1115"/>
    </row>
    <row r="1627" spans="1:8" s="1116" customFormat="1" ht="15" x14ac:dyDescent="0.25">
      <c r="A1627" s="1114"/>
      <c r="B1627" s="1114"/>
      <c r="C1627" s="1113"/>
      <c r="D1627" s="1113"/>
      <c r="E1627" s="1113"/>
      <c r="F1627" s="1106"/>
      <c r="G1627" s="1107"/>
      <c r="H1627" s="1115"/>
    </row>
    <row r="1628" spans="1:8" s="1116" customFormat="1" ht="15" x14ac:dyDescent="0.25">
      <c r="A1628" s="1113" t="s">
        <v>2686</v>
      </c>
      <c r="B1628" s="1113" t="s">
        <v>2687</v>
      </c>
      <c r="C1628" s="1113" t="s">
        <v>2686</v>
      </c>
      <c r="D1628" s="1113" t="s">
        <v>2688</v>
      </c>
      <c r="E1628" s="1113" t="s">
        <v>2689</v>
      </c>
      <c r="F1628" s="1106"/>
      <c r="G1628" s="1107"/>
      <c r="H1628" s="1115"/>
    </row>
    <row r="1629" spans="1:8" s="1116" customFormat="1" ht="15" x14ac:dyDescent="0.25">
      <c r="A1629" s="1140">
        <v>338</v>
      </c>
      <c r="B1629" s="1114"/>
      <c r="C1629" s="1113"/>
      <c r="D1629" s="1112" t="s">
        <v>4025</v>
      </c>
      <c r="E1629" s="1113" t="s">
        <v>3066</v>
      </c>
      <c r="F1629" s="1106"/>
      <c r="G1629" s="1141"/>
      <c r="H1629" s="1115"/>
    </row>
    <row r="1630" spans="1:8" s="1116" customFormat="1" ht="15" x14ac:dyDescent="0.25">
      <c r="A1630" s="1114"/>
      <c r="B1630" s="1113" t="s">
        <v>4026</v>
      </c>
      <c r="C1630" s="1114"/>
      <c r="D1630" s="1113" t="s">
        <v>4025</v>
      </c>
      <c r="E1630" s="1113" t="s">
        <v>3066</v>
      </c>
      <c r="F1630" s="1106"/>
      <c r="G1630" s="1141"/>
      <c r="H1630" s="1115"/>
    </row>
    <row r="1631" spans="1:8" s="1116" customFormat="1" ht="15" x14ac:dyDescent="0.25">
      <c r="A1631" s="1114"/>
      <c r="B1631" s="1114"/>
      <c r="C1631" s="1113" t="s">
        <v>2684</v>
      </c>
      <c r="D1631" s="1113" t="s">
        <v>4027</v>
      </c>
      <c r="E1631" s="1113" t="s">
        <v>3066</v>
      </c>
      <c r="F1631" s="1106"/>
      <c r="G1631" s="1141"/>
      <c r="H1631" s="1115"/>
    </row>
    <row r="1632" spans="1:8" s="1116" customFormat="1" ht="15" x14ac:dyDescent="0.25">
      <c r="A1632" s="1114"/>
      <c r="B1632" s="1114"/>
      <c r="C1632" s="1113"/>
      <c r="D1632" s="1113"/>
      <c r="E1632" s="1113"/>
      <c r="F1632" s="1106"/>
      <c r="G1632" s="1107"/>
      <c r="H1632" s="1115"/>
    </row>
    <row r="1633" spans="1:10" s="1116" customFormat="1" ht="15.75" thickBot="1" x14ac:dyDescent="0.3">
      <c r="A1633" s="1113" t="s">
        <v>2686</v>
      </c>
      <c r="B1633" s="1113" t="s">
        <v>2687</v>
      </c>
      <c r="C1633" s="1113" t="s">
        <v>2686</v>
      </c>
      <c r="D1633" s="1113" t="s">
        <v>2688</v>
      </c>
      <c r="E1633" s="1113" t="s">
        <v>2689</v>
      </c>
      <c r="F1633" s="1106"/>
      <c r="G1633" s="1107"/>
      <c r="H1633" s="1115"/>
    </row>
    <row r="1634" spans="1:10" s="1116" customFormat="1" ht="16.5" thickBot="1" x14ac:dyDescent="0.3">
      <c r="A1634" s="1117" t="s">
        <v>4028</v>
      </c>
      <c r="B1634" s="1118"/>
      <c r="C1634" s="1118" t="s">
        <v>4029</v>
      </c>
      <c r="D1634" s="1125"/>
      <c r="E1634" s="1126"/>
      <c r="F1634" s="1120"/>
      <c r="G1634" s="1121"/>
      <c r="H1634" s="1115"/>
    </row>
    <row r="1635" spans="1:10" s="1109" customFormat="1" ht="14.25" x14ac:dyDescent="0.2">
      <c r="A1635" s="1112" t="s">
        <v>4030</v>
      </c>
      <c r="B1635" s="1104"/>
      <c r="C1635" s="1104"/>
      <c r="D1635" s="1112" t="s">
        <v>251</v>
      </c>
      <c r="E1635" s="1112" t="s">
        <v>3066</v>
      </c>
      <c r="F1635" s="1106"/>
      <c r="G1635" s="1107"/>
      <c r="H1635" s="1108"/>
    </row>
    <row r="1636" spans="1:10" s="1116" customFormat="1" ht="15" x14ac:dyDescent="0.25">
      <c r="A1636" s="1114"/>
      <c r="B1636" s="1113" t="s">
        <v>4031</v>
      </c>
      <c r="C1636" s="1114"/>
      <c r="D1636" s="1113" t="s">
        <v>251</v>
      </c>
      <c r="E1636" s="1113" t="s">
        <v>3066</v>
      </c>
      <c r="F1636" s="1106"/>
      <c r="G1636" s="1107"/>
      <c r="H1636" s="1115"/>
    </row>
    <row r="1637" spans="1:10" s="1116" customFormat="1" ht="15" x14ac:dyDescent="0.25">
      <c r="A1637" s="1114"/>
      <c r="B1637" s="1114"/>
      <c r="C1637" s="1113" t="s">
        <v>2684</v>
      </c>
      <c r="D1637" s="1113" t="s">
        <v>4032</v>
      </c>
      <c r="E1637" s="1113" t="s">
        <v>3066</v>
      </c>
      <c r="F1637" s="1106"/>
      <c r="G1637" s="1107"/>
      <c r="H1637" s="1115"/>
    </row>
    <row r="1638" spans="1:10" s="1116" customFormat="1" ht="15" x14ac:dyDescent="0.25">
      <c r="A1638" s="1114"/>
      <c r="B1638" s="1114"/>
      <c r="C1638" s="1113" t="s">
        <v>2721</v>
      </c>
      <c r="D1638" s="1113" t="s">
        <v>4033</v>
      </c>
      <c r="E1638" s="1113" t="s">
        <v>3066</v>
      </c>
      <c r="F1638" s="1106"/>
      <c r="G1638" s="1107"/>
      <c r="H1638" s="1115"/>
    </row>
    <row r="1639" spans="1:10" s="1116" customFormat="1" ht="15" x14ac:dyDescent="0.25">
      <c r="A1639" s="1114"/>
      <c r="B1639" s="1114"/>
      <c r="C1639" s="1113" t="s">
        <v>2712</v>
      </c>
      <c r="D1639" s="1113" t="s">
        <v>4034</v>
      </c>
      <c r="E1639" s="1113"/>
      <c r="F1639" s="1106"/>
      <c r="G1639" s="1107"/>
      <c r="H1639" s="1115"/>
    </row>
    <row r="1640" spans="1:10" s="1116" customFormat="1" ht="15" x14ac:dyDescent="0.25">
      <c r="A1640" s="1114"/>
      <c r="B1640" s="1114"/>
      <c r="C1640" s="1113"/>
      <c r="D1640" s="1113"/>
      <c r="E1640" s="1113"/>
      <c r="F1640" s="1106"/>
      <c r="G1640" s="1107"/>
      <c r="H1640" s="1115"/>
    </row>
    <row r="1641" spans="1:10" s="1116" customFormat="1" ht="15" x14ac:dyDescent="0.25">
      <c r="A1641" s="1113" t="s">
        <v>2686</v>
      </c>
      <c r="B1641" s="1113" t="s">
        <v>2687</v>
      </c>
      <c r="C1641" s="1113" t="s">
        <v>2686</v>
      </c>
      <c r="D1641" s="1113" t="s">
        <v>2688</v>
      </c>
      <c r="E1641" s="1113" t="s">
        <v>2689</v>
      </c>
      <c r="F1641" s="1106"/>
      <c r="G1641" s="1107"/>
      <c r="H1641" s="1115"/>
    </row>
    <row r="1642" spans="1:10" s="1109" customFormat="1" ht="14.25" x14ac:dyDescent="0.2">
      <c r="A1642" s="1112" t="s">
        <v>4035</v>
      </c>
      <c r="B1642" s="1104"/>
      <c r="C1642" s="1104"/>
      <c r="D1642" s="1112" t="s">
        <v>4036</v>
      </c>
      <c r="E1642" s="1112" t="s">
        <v>3066</v>
      </c>
      <c r="F1642" s="1106"/>
      <c r="G1642" s="1107"/>
      <c r="H1642" s="1108"/>
      <c r="J1642" s="1142"/>
    </row>
    <row r="1643" spans="1:10" s="1116" customFormat="1" ht="15" x14ac:dyDescent="0.25">
      <c r="A1643" s="1114"/>
      <c r="B1643" s="1113" t="s">
        <v>4037</v>
      </c>
      <c r="C1643" s="1114"/>
      <c r="D1643" s="1113" t="s">
        <v>4036</v>
      </c>
      <c r="E1643" s="1113" t="s">
        <v>3066</v>
      </c>
      <c r="F1643" s="1106"/>
      <c r="G1643" s="1107"/>
      <c r="H1643" s="1115"/>
    </row>
    <row r="1644" spans="1:10" s="1116" customFormat="1" ht="15" x14ac:dyDescent="0.25">
      <c r="A1644" s="1114"/>
      <c r="B1644" s="1114"/>
      <c r="C1644" s="1113" t="s">
        <v>2684</v>
      </c>
      <c r="D1644" s="1113" t="s">
        <v>4038</v>
      </c>
      <c r="E1644" s="1113" t="s">
        <v>3066</v>
      </c>
      <c r="F1644" s="1106"/>
      <c r="G1644" s="1107"/>
      <c r="H1644" s="1115"/>
    </row>
    <row r="1645" spans="1:10" s="1116" customFormat="1" ht="15" x14ac:dyDescent="0.25">
      <c r="A1645" s="1114"/>
      <c r="B1645" s="1114"/>
      <c r="C1645" s="1113"/>
      <c r="D1645" s="1113"/>
      <c r="E1645" s="1113"/>
      <c r="F1645" s="1106"/>
      <c r="G1645" s="1107"/>
      <c r="H1645" s="1115"/>
    </row>
    <row r="1646" spans="1:10" s="1116" customFormat="1" ht="15" x14ac:dyDescent="0.25">
      <c r="A1646" s="1114"/>
      <c r="B1646" s="1114"/>
      <c r="C1646" s="1113"/>
      <c r="D1646" s="1113"/>
      <c r="E1646" s="1113"/>
      <c r="F1646" s="1106"/>
      <c r="G1646" s="1107"/>
      <c r="H1646" s="1115"/>
    </row>
    <row r="1647" spans="1:10" s="1116" customFormat="1" ht="15" x14ac:dyDescent="0.25">
      <c r="A1647" s="1113" t="s">
        <v>2670</v>
      </c>
      <c r="B1647" s="1113"/>
      <c r="C1647" s="1113"/>
      <c r="D1647" s="1098" t="s">
        <v>2642</v>
      </c>
      <c r="E1647" s="1114">
        <v>30</v>
      </c>
      <c r="F1647" s="1106"/>
      <c r="G1647" s="1107"/>
      <c r="H1647" s="1115"/>
    </row>
    <row r="1648" spans="1:10" s="1116" customFormat="1" ht="15" x14ac:dyDescent="0.25">
      <c r="A1648" s="1113" t="s">
        <v>2671</v>
      </c>
      <c r="B1648" s="1113"/>
      <c r="C1648" s="1113"/>
      <c r="D1648" s="1112" t="s">
        <v>2655</v>
      </c>
      <c r="E1648" s="1114"/>
      <c r="F1648" s="1106"/>
      <c r="G1648" s="1107"/>
      <c r="H1648" s="1115"/>
    </row>
    <row r="1649" spans="1:8" s="1116" customFormat="1" ht="15" x14ac:dyDescent="0.25">
      <c r="A1649" s="1112" t="s">
        <v>2672</v>
      </c>
      <c r="B1649" s="1112" t="s">
        <v>2673</v>
      </c>
      <c r="C1649" s="1112" t="s">
        <v>2674</v>
      </c>
      <c r="D1649" s="1104"/>
      <c r="E1649" s="1114"/>
      <c r="F1649" s="1106"/>
      <c r="G1649" s="1107"/>
      <c r="H1649" s="1115"/>
    </row>
    <row r="1650" spans="1:8" s="1116" customFormat="1" ht="15" x14ac:dyDescent="0.25">
      <c r="A1650" s="1113" t="s">
        <v>2675</v>
      </c>
      <c r="B1650" s="1113" t="s">
        <v>2676</v>
      </c>
      <c r="C1650" s="1113" t="s">
        <v>2675</v>
      </c>
      <c r="D1650" s="1113" t="s">
        <v>2649</v>
      </c>
      <c r="E1650" s="1113" t="s">
        <v>2677</v>
      </c>
      <c r="F1650" s="1106"/>
      <c r="G1650" s="1143"/>
      <c r="H1650" s="1115"/>
    </row>
    <row r="1651" spans="1:8" s="1116" customFormat="1" ht="15" x14ac:dyDescent="0.25">
      <c r="A1651" s="1114"/>
      <c r="B1651" s="1113" t="s">
        <v>4039</v>
      </c>
      <c r="C1651" s="1114"/>
      <c r="D1651" s="1113" t="s">
        <v>193</v>
      </c>
      <c r="E1651" s="1113" t="s">
        <v>3066</v>
      </c>
      <c r="F1651" s="1106"/>
      <c r="G1651" s="1107"/>
      <c r="H1651" s="1115"/>
    </row>
    <row r="1652" spans="1:8" s="1116" customFormat="1" ht="15" x14ac:dyDescent="0.25">
      <c r="A1652" s="1114"/>
      <c r="B1652" s="1114"/>
      <c r="C1652" s="1113" t="s">
        <v>2684</v>
      </c>
      <c r="D1652" s="1113" t="s">
        <v>4040</v>
      </c>
      <c r="E1652" s="1113" t="s">
        <v>3066</v>
      </c>
      <c r="F1652" s="1106"/>
      <c r="G1652" s="1107"/>
      <c r="H1652" s="1115"/>
    </row>
    <row r="1653" spans="1:8" s="1116" customFormat="1" ht="15" x14ac:dyDescent="0.25">
      <c r="A1653" s="1114"/>
      <c r="B1653" s="1113" t="s">
        <v>4041</v>
      </c>
      <c r="C1653" s="1114"/>
      <c r="D1653" s="1113" t="s">
        <v>4042</v>
      </c>
      <c r="E1653" s="1113" t="s">
        <v>3066</v>
      </c>
      <c r="F1653" s="1106"/>
      <c r="G1653" s="1107"/>
      <c r="H1653" s="1115"/>
    </row>
    <row r="1654" spans="1:8" s="1116" customFormat="1" ht="15" x14ac:dyDescent="0.25">
      <c r="A1654" s="1114"/>
      <c r="B1654" s="1114"/>
      <c r="C1654" s="1113" t="s">
        <v>2684</v>
      </c>
      <c r="D1654" s="1113" t="s">
        <v>4043</v>
      </c>
      <c r="E1654" s="1113" t="s">
        <v>3066</v>
      </c>
      <c r="F1654" s="1106"/>
      <c r="G1654" s="1107"/>
      <c r="H1654" s="1115"/>
    </row>
    <row r="1655" spans="1:8" s="1116" customFormat="1" ht="15" x14ac:dyDescent="0.25">
      <c r="A1655" s="1114"/>
      <c r="B1655" s="1113" t="s">
        <v>4044</v>
      </c>
      <c r="C1655" s="1114"/>
      <c r="D1655" s="1113" t="s">
        <v>4045</v>
      </c>
      <c r="E1655" s="1113" t="s">
        <v>3066</v>
      </c>
      <c r="F1655" s="1106"/>
      <c r="G1655" s="1107"/>
      <c r="H1655" s="1115"/>
    </row>
    <row r="1656" spans="1:8" s="1116" customFormat="1" ht="15" x14ac:dyDescent="0.25">
      <c r="A1656" s="1114"/>
      <c r="B1656" s="1114"/>
      <c r="C1656" s="1113" t="s">
        <v>2684</v>
      </c>
      <c r="D1656" s="1113" t="s">
        <v>4046</v>
      </c>
      <c r="E1656" s="1113" t="s">
        <v>3066</v>
      </c>
      <c r="F1656" s="1106"/>
      <c r="G1656" s="1107"/>
      <c r="H1656" s="1115"/>
    </row>
    <row r="1657" spans="1:8" s="1116" customFormat="1" ht="15" x14ac:dyDescent="0.25">
      <c r="A1657" s="1114"/>
      <c r="B1657" s="1114"/>
      <c r="C1657" s="1113"/>
      <c r="D1657" s="1113"/>
      <c r="E1657" s="1113"/>
      <c r="F1657" s="1106"/>
      <c r="G1657" s="1107"/>
      <c r="H1657" s="1115"/>
    </row>
    <row r="1658" spans="1:8" ht="15" x14ac:dyDescent="0.25">
      <c r="A1658" s="1113" t="s">
        <v>2686</v>
      </c>
      <c r="B1658" s="1113" t="s">
        <v>2687</v>
      </c>
      <c r="C1658" s="1113" t="s">
        <v>2686</v>
      </c>
      <c r="D1658" s="1113" t="s">
        <v>2688</v>
      </c>
      <c r="E1658" s="1113" t="s">
        <v>2689</v>
      </c>
      <c r="F1658" s="1106"/>
    </row>
    <row r="1659" spans="1:8" s="1109" customFormat="1" ht="14.25" x14ac:dyDescent="0.2">
      <c r="A1659" s="1112" t="s">
        <v>4047</v>
      </c>
      <c r="B1659" s="1104"/>
      <c r="C1659" s="1104"/>
      <c r="D1659" s="1112" t="s">
        <v>4048</v>
      </c>
      <c r="E1659" s="1112" t="s">
        <v>3066</v>
      </c>
      <c r="F1659" s="1106"/>
      <c r="G1659" s="1107"/>
      <c r="H1659" s="1108"/>
    </row>
    <row r="1660" spans="1:8" s="1114" customFormat="1" ht="15" x14ac:dyDescent="0.25">
      <c r="B1660" s="1113" t="s">
        <v>4049</v>
      </c>
      <c r="D1660" s="1113" t="s">
        <v>4050</v>
      </c>
      <c r="E1660" s="1113" t="s">
        <v>3066</v>
      </c>
      <c r="F1660" s="1106"/>
      <c r="G1660" s="1107"/>
      <c r="H1660" s="1099"/>
    </row>
    <row r="1661" spans="1:8" s="1114" customFormat="1" ht="15" x14ac:dyDescent="0.25">
      <c r="C1661" s="1113" t="s">
        <v>2684</v>
      </c>
      <c r="D1661" s="1113" t="s">
        <v>4050</v>
      </c>
      <c r="E1661" s="1113" t="s">
        <v>3066</v>
      </c>
      <c r="F1661" s="1106"/>
      <c r="G1661" s="1107"/>
      <c r="H1661" s="1099"/>
    </row>
    <row r="1662" spans="1:8" s="1114" customFormat="1" ht="15" x14ac:dyDescent="0.25">
      <c r="B1662" s="1113" t="s">
        <v>4051</v>
      </c>
      <c r="D1662" s="1113" t="s">
        <v>4052</v>
      </c>
      <c r="E1662" s="1113" t="s">
        <v>3066</v>
      </c>
      <c r="F1662" s="1106"/>
      <c r="G1662" s="1107"/>
      <c r="H1662" s="1099"/>
    </row>
    <row r="1663" spans="1:8" s="1114" customFormat="1" ht="15" x14ac:dyDescent="0.25">
      <c r="C1663" s="1113" t="s">
        <v>2684</v>
      </c>
      <c r="D1663" s="1113" t="s">
        <v>4053</v>
      </c>
      <c r="E1663" s="1113" t="s">
        <v>3066</v>
      </c>
      <c r="F1663" s="1106"/>
      <c r="G1663" s="1107"/>
      <c r="H1663" s="1099"/>
    </row>
    <row r="1664" spans="1:8" s="1114" customFormat="1" ht="15" x14ac:dyDescent="0.25">
      <c r="B1664" s="1113" t="s">
        <v>4054</v>
      </c>
      <c r="D1664" s="1113" t="s">
        <v>4055</v>
      </c>
      <c r="E1664" s="1113" t="s">
        <v>3066</v>
      </c>
      <c r="F1664" s="1106"/>
      <c r="G1664" s="1107"/>
      <c r="H1664" s="1099"/>
    </row>
    <row r="1665" spans="2:8" s="1114" customFormat="1" ht="15" x14ac:dyDescent="0.25">
      <c r="C1665" s="1113" t="s">
        <v>2684</v>
      </c>
      <c r="D1665" s="1113" t="s">
        <v>4056</v>
      </c>
      <c r="E1665" s="1113" t="s">
        <v>3066</v>
      </c>
      <c r="F1665" s="1106"/>
      <c r="G1665" s="1107"/>
      <c r="H1665" s="1099"/>
    </row>
    <row r="1666" spans="2:8" s="1114" customFormat="1" ht="15" x14ac:dyDescent="0.25">
      <c r="B1666" s="1113" t="s">
        <v>4057</v>
      </c>
      <c r="D1666" s="1113" t="s">
        <v>4058</v>
      </c>
      <c r="E1666" s="1113" t="s">
        <v>3066</v>
      </c>
      <c r="F1666" s="1106"/>
      <c r="G1666" s="1107"/>
      <c r="H1666" s="1099"/>
    </row>
    <row r="1667" spans="2:8" s="1114" customFormat="1" ht="15" x14ac:dyDescent="0.25">
      <c r="C1667" s="1113" t="s">
        <v>2684</v>
      </c>
      <c r="D1667" s="1113" t="s">
        <v>4058</v>
      </c>
      <c r="E1667" s="1113" t="s">
        <v>3066</v>
      </c>
      <c r="F1667" s="1106"/>
      <c r="G1667" s="1107"/>
      <c r="H1667" s="1099"/>
    </row>
    <row r="1668" spans="2:8" s="1114" customFormat="1" ht="15" x14ac:dyDescent="0.25">
      <c r="B1668" s="1113" t="s">
        <v>4059</v>
      </c>
      <c r="D1668" s="1113" t="s">
        <v>4060</v>
      </c>
      <c r="E1668" s="1113" t="s">
        <v>3066</v>
      </c>
      <c r="F1668" s="1106"/>
      <c r="G1668" s="1107"/>
      <c r="H1668" s="1099"/>
    </row>
    <row r="1669" spans="2:8" s="1114" customFormat="1" ht="15" x14ac:dyDescent="0.25">
      <c r="C1669" s="1113" t="s">
        <v>2684</v>
      </c>
      <c r="D1669" s="1113" t="s">
        <v>4061</v>
      </c>
      <c r="E1669" s="1113" t="s">
        <v>3066</v>
      </c>
      <c r="F1669" s="1106"/>
      <c r="G1669" s="1107"/>
      <c r="H1669" s="1099"/>
    </row>
    <row r="1670" spans="2:8" s="1114" customFormat="1" ht="15" x14ac:dyDescent="0.25">
      <c r="B1670" s="1113" t="s">
        <v>4062</v>
      </c>
      <c r="D1670" s="1113" t="s">
        <v>4063</v>
      </c>
      <c r="E1670" s="1113" t="s">
        <v>3066</v>
      </c>
      <c r="F1670" s="1106"/>
      <c r="G1670" s="1107"/>
      <c r="H1670" s="1099"/>
    </row>
    <row r="1671" spans="2:8" s="1114" customFormat="1" ht="15" x14ac:dyDescent="0.25">
      <c r="C1671" s="1113" t="s">
        <v>2684</v>
      </c>
      <c r="D1671" s="1113" t="s">
        <v>4064</v>
      </c>
      <c r="E1671" s="1113" t="s">
        <v>3066</v>
      </c>
      <c r="F1671" s="1106"/>
      <c r="G1671" s="1107"/>
      <c r="H1671" s="1099"/>
    </row>
    <row r="1672" spans="2:8" s="1114" customFormat="1" ht="15" x14ac:dyDescent="0.25">
      <c r="B1672" s="1113" t="s">
        <v>4065</v>
      </c>
      <c r="D1672" s="1113" t="s">
        <v>4066</v>
      </c>
      <c r="E1672" s="1113" t="s">
        <v>3066</v>
      </c>
      <c r="F1672" s="1106"/>
      <c r="G1672" s="1107"/>
      <c r="H1672" s="1099"/>
    </row>
    <row r="1673" spans="2:8" s="1114" customFormat="1" ht="15" x14ac:dyDescent="0.25">
      <c r="C1673" s="1113" t="s">
        <v>4067</v>
      </c>
      <c r="D1673" s="1113" t="s">
        <v>4068</v>
      </c>
      <c r="E1673" s="1113" t="s">
        <v>3066</v>
      </c>
      <c r="F1673" s="1106"/>
      <c r="G1673" s="1107"/>
      <c r="H1673" s="1099"/>
    </row>
    <row r="1674" spans="2:8" s="1114" customFormat="1" ht="15" x14ac:dyDescent="0.25">
      <c r="C1674" s="1113" t="s">
        <v>3021</v>
      </c>
      <c r="D1674" s="1113" t="s">
        <v>4069</v>
      </c>
      <c r="E1674" s="1113" t="s">
        <v>3066</v>
      </c>
      <c r="F1674" s="1106"/>
      <c r="G1674" s="1107"/>
      <c r="H1674" s="1099"/>
    </row>
    <row r="1675" spans="2:8" s="1114" customFormat="1" ht="15" x14ac:dyDescent="0.25">
      <c r="B1675" s="1113" t="s">
        <v>4070</v>
      </c>
      <c r="D1675" s="1113" t="s">
        <v>4071</v>
      </c>
      <c r="E1675" s="1113" t="s">
        <v>3066</v>
      </c>
      <c r="F1675" s="1106"/>
      <c r="G1675" s="1107"/>
      <c r="H1675" s="1099"/>
    </row>
    <row r="1676" spans="2:8" s="1114" customFormat="1" ht="15" x14ac:dyDescent="0.25">
      <c r="C1676" s="1113" t="s">
        <v>4067</v>
      </c>
      <c r="D1676" s="1113" t="s">
        <v>4072</v>
      </c>
      <c r="E1676" s="1113" t="s">
        <v>3066</v>
      </c>
      <c r="F1676" s="1106"/>
      <c r="G1676" s="1107"/>
      <c r="H1676" s="1099"/>
    </row>
    <row r="1677" spans="2:8" s="1144" customFormat="1" ht="27.75" x14ac:dyDescent="0.25">
      <c r="C1677" s="1139" t="s">
        <v>3021</v>
      </c>
      <c r="D1677" s="1139" t="s">
        <v>4073</v>
      </c>
      <c r="E1677" s="1139"/>
      <c r="F1677" s="1145"/>
      <c r="G1677" s="1146"/>
      <c r="H1677" s="1147"/>
    </row>
    <row r="1678" spans="2:8" s="1114" customFormat="1" ht="15" x14ac:dyDescent="0.25">
      <c r="B1678" s="1113" t="s">
        <v>4074</v>
      </c>
      <c r="D1678" s="1113" t="s">
        <v>4075</v>
      </c>
      <c r="E1678" s="1113" t="s">
        <v>3066</v>
      </c>
      <c r="F1678" s="1106"/>
      <c r="G1678" s="1107"/>
      <c r="H1678" s="1099"/>
    </row>
    <row r="1679" spans="2:8" s="1114" customFormat="1" ht="15" x14ac:dyDescent="0.25">
      <c r="C1679" s="1113" t="s">
        <v>4067</v>
      </c>
      <c r="D1679" s="1113" t="s">
        <v>4076</v>
      </c>
      <c r="E1679" s="1113" t="s">
        <v>3066</v>
      </c>
      <c r="F1679" s="1106"/>
      <c r="G1679" s="1107"/>
      <c r="H1679" s="1099"/>
    </row>
    <row r="1680" spans="2:8" s="1114" customFormat="1" ht="15" x14ac:dyDescent="0.25">
      <c r="B1680" s="1113" t="s">
        <v>4077</v>
      </c>
      <c r="D1680" s="1113" t="s">
        <v>4078</v>
      </c>
      <c r="E1680" s="1113" t="s">
        <v>3066</v>
      </c>
      <c r="F1680" s="1106"/>
      <c r="G1680" s="1107"/>
      <c r="H1680" s="1099"/>
    </row>
    <row r="1681" spans="1:8" s="1114" customFormat="1" ht="15" x14ac:dyDescent="0.25">
      <c r="C1681" s="1113" t="s">
        <v>4067</v>
      </c>
      <c r="D1681" s="1113" t="s">
        <v>4079</v>
      </c>
      <c r="E1681" s="1113" t="s">
        <v>3066</v>
      </c>
      <c r="F1681" s="1106"/>
      <c r="G1681" s="1107"/>
      <c r="H1681" s="1099"/>
    </row>
    <row r="1682" spans="1:8" s="1144" customFormat="1" ht="27.75" x14ac:dyDescent="0.25">
      <c r="C1682" s="1139" t="s">
        <v>3021</v>
      </c>
      <c r="D1682" s="1139" t="s">
        <v>4080</v>
      </c>
      <c r="E1682" s="1139"/>
      <c r="F1682" s="1145"/>
      <c r="G1682" s="1146"/>
      <c r="H1682" s="1147"/>
    </row>
    <row r="1683" spans="1:8" s="1114" customFormat="1" ht="15" x14ac:dyDescent="0.25">
      <c r="B1683" s="1113" t="s">
        <v>4081</v>
      </c>
      <c r="D1683" s="1113" t="s">
        <v>4082</v>
      </c>
      <c r="E1683" s="1113" t="s">
        <v>3066</v>
      </c>
      <c r="F1683" s="1106"/>
      <c r="G1683" s="1107"/>
      <c r="H1683" s="1099"/>
    </row>
    <row r="1684" spans="1:8" s="1114" customFormat="1" ht="15" x14ac:dyDescent="0.25">
      <c r="C1684" s="1113" t="s">
        <v>4067</v>
      </c>
      <c r="D1684" s="1113" t="s">
        <v>4083</v>
      </c>
      <c r="E1684" s="1113" t="s">
        <v>3066</v>
      </c>
      <c r="F1684" s="1106"/>
      <c r="G1684" s="1107"/>
      <c r="H1684" s="1099"/>
    </row>
    <row r="1685" spans="1:8" s="1114" customFormat="1" ht="15" x14ac:dyDescent="0.25">
      <c r="B1685" s="1113" t="s">
        <v>4084</v>
      </c>
      <c r="D1685" s="1113" t="s">
        <v>4085</v>
      </c>
      <c r="E1685" s="1113" t="s">
        <v>3066</v>
      </c>
      <c r="F1685" s="1106"/>
      <c r="G1685" s="1107"/>
      <c r="H1685" s="1099"/>
    </row>
    <row r="1686" spans="1:8" s="1114" customFormat="1" ht="15" x14ac:dyDescent="0.25">
      <c r="C1686" s="1113" t="s">
        <v>4067</v>
      </c>
      <c r="D1686" s="1113" t="s">
        <v>4086</v>
      </c>
      <c r="E1686" s="1113" t="s">
        <v>3066</v>
      </c>
      <c r="F1686" s="1106"/>
      <c r="G1686" s="1107"/>
      <c r="H1686" s="1099"/>
    </row>
    <row r="1687" spans="1:8" s="1114" customFormat="1" ht="15" x14ac:dyDescent="0.25">
      <c r="C1687" s="1113" t="s">
        <v>3021</v>
      </c>
      <c r="D1687" s="1113" t="s">
        <v>4087</v>
      </c>
      <c r="E1687" s="1113" t="s">
        <v>3066</v>
      </c>
      <c r="F1687" s="1106"/>
      <c r="G1687" s="1107"/>
      <c r="H1687" s="1099"/>
    </row>
    <row r="1688" spans="1:8" s="1114" customFormat="1" ht="15" x14ac:dyDescent="0.25">
      <c r="B1688" s="1113" t="s">
        <v>4088</v>
      </c>
      <c r="D1688" s="1113" t="s">
        <v>4089</v>
      </c>
      <c r="E1688" s="1113" t="s">
        <v>3066</v>
      </c>
      <c r="F1688" s="1106"/>
      <c r="G1688" s="1107"/>
      <c r="H1688" s="1099"/>
    </row>
    <row r="1689" spans="1:8" s="1114" customFormat="1" ht="15" x14ac:dyDescent="0.25">
      <c r="B1689" s="1113"/>
      <c r="C1689" s="1113" t="s">
        <v>2684</v>
      </c>
      <c r="D1689" s="1113" t="s">
        <v>4090</v>
      </c>
      <c r="E1689" s="1113" t="s">
        <v>3066</v>
      </c>
      <c r="F1689" s="1106"/>
      <c r="G1689" s="1107"/>
      <c r="H1689" s="1099"/>
    </row>
    <row r="1690" spans="1:8" s="1114" customFormat="1" ht="15" x14ac:dyDescent="0.25">
      <c r="B1690" s="1113" t="s">
        <v>4091</v>
      </c>
      <c r="C1690" s="1116"/>
      <c r="D1690" s="1136" t="s">
        <v>4092</v>
      </c>
      <c r="E1690" s="1136" t="s">
        <v>3066</v>
      </c>
      <c r="F1690" s="1106"/>
      <c r="G1690" s="1107"/>
      <c r="H1690" s="1099"/>
    </row>
    <row r="1691" spans="1:8" s="1114" customFormat="1" ht="15" x14ac:dyDescent="0.25">
      <c r="B1691" s="1116"/>
      <c r="C1691" s="1136" t="s">
        <v>4067</v>
      </c>
      <c r="D1691" s="1136" t="s">
        <v>4093</v>
      </c>
      <c r="E1691" s="1136" t="s">
        <v>3066</v>
      </c>
      <c r="F1691" s="1106"/>
      <c r="G1691" s="1107"/>
      <c r="H1691" s="1099"/>
    </row>
    <row r="1692" spans="1:8" s="1116" customFormat="1" ht="15" x14ac:dyDescent="0.25">
      <c r="A1692" s="1113"/>
      <c r="B1692" s="1113" t="s">
        <v>4094</v>
      </c>
      <c r="C1692" s="1114"/>
      <c r="D1692" s="1113" t="s">
        <v>4095</v>
      </c>
      <c r="E1692" s="1113" t="s">
        <v>3066</v>
      </c>
      <c r="F1692" s="1106"/>
      <c r="G1692" s="1107"/>
      <c r="H1692" s="1115"/>
    </row>
    <row r="1693" spans="1:8" s="1114" customFormat="1" ht="15" x14ac:dyDescent="0.25">
      <c r="C1693" s="1113" t="s">
        <v>4067</v>
      </c>
      <c r="D1693" s="1113" t="s">
        <v>4096</v>
      </c>
      <c r="E1693" s="1113" t="s">
        <v>3066</v>
      </c>
      <c r="F1693" s="1106"/>
      <c r="G1693" s="1107"/>
      <c r="H1693" s="1099"/>
    </row>
    <row r="1694" spans="1:8" s="1114" customFormat="1" ht="15" x14ac:dyDescent="0.25">
      <c r="B1694" s="1113" t="s">
        <v>4097</v>
      </c>
      <c r="D1694" s="1113" t="s">
        <v>4098</v>
      </c>
      <c r="E1694" s="1113" t="s">
        <v>3066</v>
      </c>
      <c r="F1694" s="1106"/>
      <c r="G1694" s="1107"/>
      <c r="H1694" s="1099"/>
    </row>
    <row r="1695" spans="1:8" s="1114" customFormat="1" ht="15" x14ac:dyDescent="0.25">
      <c r="C1695" s="1113" t="s">
        <v>4067</v>
      </c>
      <c r="D1695" s="1113" t="s">
        <v>4099</v>
      </c>
      <c r="E1695" s="1113" t="s">
        <v>3066</v>
      </c>
      <c r="F1695" s="1106"/>
      <c r="G1695" s="1107"/>
      <c r="H1695" s="1099"/>
    </row>
    <row r="1696" spans="1:8" s="1114" customFormat="1" ht="15" x14ac:dyDescent="0.25">
      <c r="B1696" s="1113" t="s">
        <v>4100</v>
      </c>
      <c r="D1696" s="1113" t="s">
        <v>4101</v>
      </c>
      <c r="E1696" s="1113" t="s">
        <v>3066</v>
      </c>
      <c r="F1696" s="1106"/>
      <c r="G1696" s="1107"/>
      <c r="H1696" s="1099"/>
    </row>
    <row r="1697" spans="1:10" s="1114" customFormat="1" ht="15" x14ac:dyDescent="0.25">
      <c r="C1697" s="1113" t="s">
        <v>4067</v>
      </c>
      <c r="D1697" s="1113" t="s">
        <v>4102</v>
      </c>
      <c r="E1697" s="1113" t="s">
        <v>3066</v>
      </c>
      <c r="F1697" s="1106"/>
      <c r="G1697" s="1107"/>
      <c r="H1697" s="1099"/>
    </row>
    <row r="1698" spans="1:10" s="1114" customFormat="1" ht="15" x14ac:dyDescent="0.25">
      <c r="B1698" s="1113" t="s">
        <v>4103</v>
      </c>
      <c r="D1698" s="1113" t="s">
        <v>4104</v>
      </c>
      <c r="E1698" s="1113" t="s">
        <v>3066</v>
      </c>
      <c r="F1698" s="1106"/>
      <c r="G1698" s="1107"/>
      <c r="H1698" s="1099"/>
    </row>
    <row r="1699" spans="1:10" s="1114" customFormat="1" ht="15" x14ac:dyDescent="0.25">
      <c r="C1699" s="1113" t="s">
        <v>4067</v>
      </c>
      <c r="D1699" s="1113" t="s">
        <v>4105</v>
      </c>
      <c r="E1699" s="1113" t="s">
        <v>3066</v>
      </c>
      <c r="F1699" s="1106"/>
      <c r="G1699" s="1107"/>
      <c r="H1699" s="1099"/>
    </row>
    <row r="1700" spans="1:10" s="1114" customFormat="1" ht="15" x14ac:dyDescent="0.25">
      <c r="B1700" s="1113" t="s">
        <v>4106</v>
      </c>
      <c r="D1700" s="1113" t="s">
        <v>4107</v>
      </c>
      <c r="E1700" s="1113" t="s">
        <v>3066</v>
      </c>
      <c r="F1700" s="1106"/>
      <c r="G1700" s="1107"/>
      <c r="H1700" s="1099"/>
    </row>
    <row r="1701" spans="1:10" s="1116" customFormat="1" ht="15" x14ac:dyDescent="0.25">
      <c r="B1701" s="1114"/>
      <c r="C1701" s="1113" t="s">
        <v>4067</v>
      </c>
      <c r="D1701" s="1113" t="s">
        <v>4108</v>
      </c>
      <c r="E1701" s="1113" t="s">
        <v>3066</v>
      </c>
      <c r="F1701" s="1106"/>
      <c r="G1701" s="1107"/>
      <c r="H1701" s="1148"/>
      <c r="I1701" s="1148"/>
      <c r="J1701" s="1115"/>
    </row>
    <row r="1702" spans="1:10" s="1116" customFormat="1" ht="15" x14ac:dyDescent="0.25">
      <c r="B1702" s="1114"/>
      <c r="C1702" s="1113"/>
      <c r="D1702" s="1113"/>
      <c r="E1702" s="1113"/>
      <c r="F1702" s="1106"/>
      <c r="G1702" s="1107"/>
      <c r="H1702" s="1148"/>
      <c r="I1702" s="1148"/>
      <c r="J1702" s="1115"/>
    </row>
    <row r="1703" spans="1:10" s="1116" customFormat="1" ht="15" x14ac:dyDescent="0.25">
      <c r="B1703" s="1114"/>
      <c r="C1703" s="1113"/>
      <c r="D1703" s="1113"/>
      <c r="E1703" s="1113"/>
      <c r="F1703" s="1106"/>
      <c r="G1703" s="1107"/>
      <c r="H1703" s="1148"/>
      <c r="I1703" s="1148"/>
      <c r="J1703" s="1115"/>
    </row>
    <row r="1704" spans="1:10" s="1116" customFormat="1" ht="15" x14ac:dyDescent="0.25">
      <c r="A1704" s="1113" t="s">
        <v>2670</v>
      </c>
      <c r="B1704" s="1136"/>
      <c r="C1704" s="1136"/>
      <c r="D1704" s="1149" t="s">
        <v>2642</v>
      </c>
      <c r="E1704" s="1116">
        <v>31</v>
      </c>
      <c r="F1704" s="1150"/>
      <c r="G1704" s="1107"/>
      <c r="H1704" s="1115"/>
    </row>
    <row r="1705" spans="1:10" s="1116" customFormat="1" ht="15" x14ac:dyDescent="0.25">
      <c r="A1705" s="1113" t="s">
        <v>2671</v>
      </c>
      <c r="B1705" s="1136"/>
      <c r="C1705" s="1136"/>
      <c r="D1705" s="1151" t="s">
        <v>2655</v>
      </c>
      <c r="F1705" s="1150"/>
      <c r="G1705" s="1107"/>
      <c r="H1705" s="1115"/>
    </row>
    <row r="1706" spans="1:10" s="1116" customFormat="1" ht="15" x14ac:dyDescent="0.25">
      <c r="A1706" s="1112" t="s">
        <v>2672</v>
      </c>
      <c r="B1706" s="1151" t="s">
        <v>2673</v>
      </c>
      <c r="C1706" s="1151" t="s">
        <v>2674</v>
      </c>
      <c r="D1706" s="1109"/>
      <c r="F1706" s="1150"/>
      <c r="G1706" s="1107"/>
      <c r="H1706" s="1115"/>
    </row>
    <row r="1707" spans="1:10" s="1116" customFormat="1" ht="15" x14ac:dyDescent="0.25">
      <c r="A1707" s="1113" t="s">
        <v>2675</v>
      </c>
      <c r="B1707" s="1136" t="s">
        <v>2676</v>
      </c>
      <c r="C1707" s="1136" t="s">
        <v>2675</v>
      </c>
      <c r="D1707" s="1136" t="s">
        <v>2649</v>
      </c>
      <c r="E1707" s="1136" t="s">
        <v>2677</v>
      </c>
      <c r="F1707" s="1150"/>
      <c r="G1707" s="1107"/>
      <c r="H1707" s="1115"/>
    </row>
    <row r="1708" spans="1:10" s="1114" customFormat="1" ht="15" x14ac:dyDescent="0.25">
      <c r="B1708" s="1113" t="s">
        <v>4109</v>
      </c>
      <c r="D1708" s="1113" t="s">
        <v>4110</v>
      </c>
      <c r="E1708" s="1113" t="s">
        <v>3066</v>
      </c>
      <c r="F1708" s="1106"/>
      <c r="G1708" s="1107"/>
      <c r="H1708" s="1099"/>
    </row>
    <row r="1709" spans="1:10" s="1114" customFormat="1" ht="15" x14ac:dyDescent="0.25">
      <c r="B1709" s="1113"/>
      <c r="C1709" s="1113" t="s">
        <v>2684</v>
      </c>
      <c r="D1709" s="1113" t="s">
        <v>4111</v>
      </c>
      <c r="E1709" s="1113" t="s">
        <v>3066</v>
      </c>
      <c r="F1709" s="1106"/>
      <c r="G1709" s="1107"/>
      <c r="H1709" s="1099"/>
    </row>
    <row r="1710" spans="1:10" s="1114" customFormat="1" ht="15" x14ac:dyDescent="0.25">
      <c r="B1710" s="1113" t="s">
        <v>4112</v>
      </c>
      <c r="D1710" s="1113" t="s">
        <v>4113</v>
      </c>
      <c r="E1710" s="1113" t="s">
        <v>3066</v>
      </c>
      <c r="F1710" s="1106"/>
      <c r="G1710" s="1107"/>
      <c r="H1710" s="1099"/>
    </row>
    <row r="1711" spans="1:10" s="1114" customFormat="1" ht="15" x14ac:dyDescent="0.25">
      <c r="C1711" s="1113" t="s">
        <v>2684</v>
      </c>
      <c r="D1711" s="1113" t="s">
        <v>4114</v>
      </c>
      <c r="E1711" s="1113" t="s">
        <v>3066</v>
      </c>
      <c r="F1711" s="1106"/>
      <c r="G1711" s="1107"/>
      <c r="H1711" s="1099"/>
    </row>
    <row r="1712" spans="1:10" s="1114" customFormat="1" ht="15" x14ac:dyDescent="0.25">
      <c r="C1712" s="1113" t="s">
        <v>3021</v>
      </c>
      <c r="D1712" s="1113" t="s">
        <v>4115</v>
      </c>
      <c r="E1712" s="1113" t="s">
        <v>3066</v>
      </c>
      <c r="F1712" s="1106"/>
      <c r="G1712" s="1107"/>
      <c r="H1712" s="1099"/>
    </row>
    <row r="1713" spans="1:8" s="1114" customFormat="1" ht="15" x14ac:dyDescent="0.25">
      <c r="B1713" s="1113" t="s">
        <v>4116</v>
      </c>
      <c r="D1713" s="1113" t="s">
        <v>4117</v>
      </c>
      <c r="E1713" s="1113" t="s">
        <v>3066</v>
      </c>
      <c r="F1713" s="1106"/>
      <c r="G1713" s="1107"/>
      <c r="H1713" s="1099"/>
    </row>
    <row r="1714" spans="1:8" s="1114" customFormat="1" ht="15" x14ac:dyDescent="0.25">
      <c r="C1714" s="1113" t="s">
        <v>2684</v>
      </c>
      <c r="D1714" s="1113" t="s">
        <v>4118</v>
      </c>
      <c r="E1714" s="1113" t="s">
        <v>3066</v>
      </c>
      <c r="F1714" s="1106"/>
      <c r="G1714" s="1107"/>
      <c r="H1714" s="1099"/>
    </row>
    <row r="1715" spans="1:8" s="1114" customFormat="1" ht="15" x14ac:dyDescent="0.25">
      <c r="B1715" s="1114" t="s">
        <v>4119</v>
      </c>
      <c r="C1715" s="1113"/>
      <c r="D1715" s="1113" t="s">
        <v>4120</v>
      </c>
      <c r="E1715" s="1113" t="s">
        <v>3066</v>
      </c>
      <c r="F1715" s="1106"/>
      <c r="G1715" s="1107"/>
      <c r="H1715" s="1099"/>
    </row>
    <row r="1716" spans="1:8" s="1114" customFormat="1" ht="15" x14ac:dyDescent="0.25">
      <c r="C1716" s="1113" t="s">
        <v>2684</v>
      </c>
      <c r="D1716" s="1113" t="s">
        <v>4121</v>
      </c>
      <c r="E1716" s="1113" t="s">
        <v>3066</v>
      </c>
      <c r="F1716" s="1106"/>
      <c r="G1716" s="1107"/>
      <c r="H1716" s="1099"/>
    </row>
    <row r="1717" spans="1:8" s="1114" customFormat="1" ht="15" x14ac:dyDescent="0.25">
      <c r="B1717" s="1113" t="s">
        <v>4122</v>
      </c>
      <c r="D1717" s="1113" t="s">
        <v>4123</v>
      </c>
      <c r="E1717" s="1113" t="s">
        <v>3066</v>
      </c>
      <c r="F1717" s="1106"/>
      <c r="G1717" s="1107"/>
      <c r="H1717" s="1099"/>
    </row>
    <row r="1718" spans="1:8" s="1114" customFormat="1" ht="15" x14ac:dyDescent="0.25">
      <c r="C1718" s="1113" t="s">
        <v>2684</v>
      </c>
      <c r="D1718" s="1113" t="s">
        <v>4124</v>
      </c>
      <c r="E1718" s="1113" t="s">
        <v>3066</v>
      </c>
      <c r="F1718" s="1106"/>
      <c r="G1718" s="1107"/>
      <c r="H1718" s="1099"/>
    </row>
    <row r="1719" spans="1:8" s="1114" customFormat="1" ht="15" x14ac:dyDescent="0.25">
      <c r="B1719" s="1113" t="s">
        <v>4125</v>
      </c>
      <c r="D1719" s="1113" t="s">
        <v>4126</v>
      </c>
      <c r="E1719" s="1113" t="s">
        <v>3066</v>
      </c>
      <c r="F1719" s="1106"/>
      <c r="G1719" s="1107"/>
      <c r="H1719" s="1099"/>
    </row>
    <row r="1720" spans="1:8" s="1114" customFormat="1" ht="15" x14ac:dyDescent="0.25">
      <c r="C1720" s="1113" t="s">
        <v>2684</v>
      </c>
      <c r="D1720" s="1113" t="s">
        <v>4127</v>
      </c>
      <c r="E1720" s="1113" t="s">
        <v>3066</v>
      </c>
      <c r="F1720" s="1106"/>
      <c r="G1720" s="1107"/>
      <c r="H1720" s="1099"/>
    </row>
    <row r="1721" spans="1:8" s="1114" customFormat="1" ht="15" x14ac:dyDescent="0.25">
      <c r="C1721" s="1113" t="s">
        <v>3013</v>
      </c>
      <c r="D1721" s="1113" t="s">
        <v>4128</v>
      </c>
      <c r="E1721" s="1113" t="s">
        <v>3066</v>
      </c>
      <c r="F1721" s="1106"/>
      <c r="G1721" s="1107"/>
      <c r="H1721" s="1099"/>
    </row>
    <row r="1722" spans="1:8" s="1114" customFormat="1" ht="15" x14ac:dyDescent="0.25">
      <c r="B1722" s="1113" t="s">
        <v>4129</v>
      </c>
      <c r="D1722" s="1113" t="s">
        <v>4130</v>
      </c>
      <c r="E1722" s="1113" t="s">
        <v>3066</v>
      </c>
      <c r="F1722" s="1106"/>
      <c r="G1722" s="1107"/>
      <c r="H1722" s="1099"/>
    </row>
    <row r="1723" spans="1:8" s="1114" customFormat="1" ht="15" x14ac:dyDescent="0.25">
      <c r="C1723" s="1113" t="s">
        <v>2684</v>
      </c>
      <c r="D1723" s="1113" t="s">
        <v>4131</v>
      </c>
      <c r="E1723" s="1113" t="s">
        <v>3066</v>
      </c>
      <c r="F1723" s="1106"/>
      <c r="G1723" s="1107"/>
      <c r="H1723" s="1099"/>
    </row>
    <row r="1724" spans="1:8" s="1114" customFormat="1" ht="15" x14ac:dyDescent="0.25">
      <c r="C1724" s="1113" t="s">
        <v>3013</v>
      </c>
      <c r="D1724" s="1113" t="s">
        <v>4132</v>
      </c>
      <c r="E1724" s="1113" t="s">
        <v>3066</v>
      </c>
      <c r="F1724" s="1106"/>
      <c r="G1724" s="1107"/>
      <c r="H1724" s="1099"/>
    </row>
    <row r="1725" spans="1:8" s="1114" customFormat="1" ht="15" x14ac:dyDescent="0.25">
      <c r="B1725" s="1113" t="s">
        <v>4133</v>
      </c>
      <c r="D1725" s="1113" t="s">
        <v>4134</v>
      </c>
      <c r="E1725" s="1113" t="s">
        <v>3066</v>
      </c>
      <c r="F1725" s="1106"/>
      <c r="G1725" s="1107"/>
      <c r="H1725" s="1099"/>
    </row>
    <row r="1726" spans="1:8" s="1114" customFormat="1" ht="15" x14ac:dyDescent="0.25">
      <c r="C1726" s="1113" t="s">
        <v>2684</v>
      </c>
      <c r="D1726" s="1113" t="s">
        <v>4135</v>
      </c>
      <c r="E1726" s="1113" t="s">
        <v>3066</v>
      </c>
      <c r="F1726" s="1106"/>
      <c r="G1726" s="1107"/>
      <c r="H1726" s="1099"/>
    </row>
    <row r="1727" spans="1:8" s="1114" customFormat="1" ht="15" x14ac:dyDescent="0.25">
      <c r="A1727" s="1116"/>
      <c r="C1727" s="1113" t="s">
        <v>3013</v>
      </c>
      <c r="D1727" s="1113" t="s">
        <v>4136</v>
      </c>
      <c r="E1727" s="1113" t="s">
        <v>3066</v>
      </c>
      <c r="F1727" s="1106"/>
      <c r="G1727" s="1107"/>
      <c r="H1727" s="1099"/>
    </row>
    <row r="1728" spans="1:8" s="1114" customFormat="1" ht="15" x14ac:dyDescent="0.25">
      <c r="A1728" s="1116"/>
      <c r="B1728" s="1113" t="s">
        <v>4137</v>
      </c>
      <c r="D1728" s="1113" t="s">
        <v>4138</v>
      </c>
      <c r="E1728" s="1113" t="s">
        <v>3066</v>
      </c>
      <c r="F1728" s="1106"/>
      <c r="G1728" s="1107"/>
      <c r="H1728" s="1099"/>
    </row>
    <row r="1729" spans="2:8" s="1114" customFormat="1" ht="15" x14ac:dyDescent="0.25">
      <c r="C1729" s="1113" t="s">
        <v>2684</v>
      </c>
      <c r="D1729" s="1113" t="s">
        <v>4139</v>
      </c>
      <c r="E1729" s="1113" t="s">
        <v>3066</v>
      </c>
      <c r="F1729" s="1106"/>
      <c r="G1729" s="1107"/>
      <c r="H1729" s="1099"/>
    </row>
    <row r="1730" spans="2:8" s="1114" customFormat="1" ht="15" x14ac:dyDescent="0.25">
      <c r="C1730" s="1113" t="s">
        <v>3013</v>
      </c>
      <c r="D1730" s="1113" t="s">
        <v>4140</v>
      </c>
      <c r="E1730" s="1113" t="s">
        <v>3066</v>
      </c>
      <c r="F1730" s="1106"/>
      <c r="G1730" s="1107"/>
      <c r="H1730" s="1099"/>
    </row>
    <row r="1731" spans="2:8" s="1114" customFormat="1" ht="15" x14ac:dyDescent="0.25">
      <c r="B1731" s="1113" t="s">
        <v>4141</v>
      </c>
      <c r="D1731" s="1113" t="s">
        <v>4142</v>
      </c>
      <c r="E1731" s="1113" t="s">
        <v>3066</v>
      </c>
      <c r="F1731" s="1106"/>
      <c r="G1731" s="1107"/>
      <c r="H1731" s="1099"/>
    </row>
    <row r="1732" spans="2:8" s="1114" customFormat="1" ht="15" x14ac:dyDescent="0.25">
      <c r="C1732" s="1113" t="s">
        <v>2684</v>
      </c>
      <c r="D1732" s="1113" t="s">
        <v>4143</v>
      </c>
      <c r="E1732" s="1113" t="s">
        <v>3066</v>
      </c>
      <c r="F1732" s="1106"/>
      <c r="G1732" s="1107"/>
      <c r="H1732" s="1099"/>
    </row>
    <row r="1733" spans="2:8" s="1114" customFormat="1" ht="15" x14ac:dyDescent="0.25">
      <c r="C1733" s="1113" t="s">
        <v>3013</v>
      </c>
      <c r="D1733" s="1113" t="s">
        <v>4144</v>
      </c>
      <c r="E1733" s="1113" t="s">
        <v>3066</v>
      </c>
      <c r="F1733" s="1106"/>
      <c r="G1733" s="1107"/>
      <c r="H1733" s="1099"/>
    </row>
    <row r="1734" spans="2:8" s="1114" customFormat="1" ht="15" x14ac:dyDescent="0.25">
      <c r="B1734" s="1113" t="s">
        <v>4145</v>
      </c>
      <c r="D1734" s="1113" t="s">
        <v>4146</v>
      </c>
      <c r="E1734" s="1113" t="s">
        <v>3066</v>
      </c>
      <c r="F1734" s="1106"/>
      <c r="G1734" s="1107"/>
      <c r="H1734" s="1099"/>
    </row>
    <row r="1735" spans="2:8" s="1114" customFormat="1" ht="15" x14ac:dyDescent="0.25">
      <c r="C1735" s="1113" t="s">
        <v>2684</v>
      </c>
      <c r="D1735" s="1113" t="s">
        <v>4147</v>
      </c>
      <c r="E1735" s="1113" t="s">
        <v>3066</v>
      </c>
      <c r="F1735" s="1106"/>
      <c r="G1735" s="1107"/>
      <c r="H1735" s="1099"/>
    </row>
    <row r="1736" spans="2:8" s="1114" customFormat="1" ht="15" x14ac:dyDescent="0.25">
      <c r="C1736" s="1113" t="s">
        <v>3013</v>
      </c>
      <c r="D1736" s="1113" t="s">
        <v>4148</v>
      </c>
      <c r="E1736" s="1113" t="s">
        <v>3066</v>
      </c>
      <c r="F1736" s="1106"/>
      <c r="G1736" s="1107"/>
      <c r="H1736" s="1099"/>
    </row>
    <row r="1737" spans="2:8" s="1114" customFormat="1" ht="15" x14ac:dyDescent="0.25">
      <c r="C1737" s="1113" t="s">
        <v>3021</v>
      </c>
      <c r="D1737" s="1113" t="s">
        <v>4149</v>
      </c>
      <c r="E1737" s="1113" t="s">
        <v>3066</v>
      </c>
      <c r="F1737" s="1106"/>
      <c r="G1737" s="1107"/>
      <c r="H1737" s="1099"/>
    </row>
    <row r="1738" spans="2:8" s="1114" customFormat="1" ht="15" x14ac:dyDescent="0.25">
      <c r="B1738" s="1113" t="s">
        <v>4150</v>
      </c>
      <c r="D1738" s="1113" t="s">
        <v>4151</v>
      </c>
      <c r="E1738" s="1113" t="s">
        <v>3066</v>
      </c>
      <c r="F1738" s="1106"/>
      <c r="G1738" s="1107"/>
      <c r="H1738" s="1099"/>
    </row>
    <row r="1739" spans="2:8" s="1114" customFormat="1" ht="15" x14ac:dyDescent="0.25">
      <c r="C1739" s="1113" t="s">
        <v>2684</v>
      </c>
      <c r="D1739" s="1113" t="s">
        <v>4152</v>
      </c>
      <c r="E1739" s="1113" t="s">
        <v>3066</v>
      </c>
      <c r="F1739" s="1106"/>
      <c r="G1739" s="1107"/>
      <c r="H1739" s="1099"/>
    </row>
    <row r="1740" spans="2:8" s="1114" customFormat="1" ht="15" x14ac:dyDescent="0.25">
      <c r="C1740" s="1113" t="s">
        <v>3013</v>
      </c>
      <c r="D1740" s="1113" t="s">
        <v>4153</v>
      </c>
      <c r="E1740" s="1113" t="s">
        <v>3066</v>
      </c>
      <c r="F1740" s="1106"/>
      <c r="G1740" s="1107"/>
      <c r="H1740" s="1099"/>
    </row>
    <row r="1741" spans="2:8" s="1114" customFormat="1" ht="15" x14ac:dyDescent="0.25">
      <c r="C1741" s="1113" t="s">
        <v>3021</v>
      </c>
      <c r="D1741" s="1113" t="s">
        <v>4154</v>
      </c>
      <c r="E1741" s="1113" t="s">
        <v>3066</v>
      </c>
      <c r="F1741" s="1106"/>
      <c r="G1741" s="1107"/>
      <c r="H1741" s="1099"/>
    </row>
    <row r="1742" spans="2:8" s="1114" customFormat="1" ht="15" x14ac:dyDescent="0.25">
      <c r="B1742" s="1113" t="s">
        <v>4155</v>
      </c>
      <c r="D1742" s="1113" t="s">
        <v>4156</v>
      </c>
      <c r="E1742" s="1113" t="s">
        <v>3066</v>
      </c>
      <c r="F1742" s="1106"/>
      <c r="G1742" s="1107"/>
      <c r="H1742" s="1099"/>
    </row>
    <row r="1743" spans="2:8" s="1114" customFormat="1" ht="15" x14ac:dyDescent="0.25">
      <c r="C1743" s="1113" t="s">
        <v>2684</v>
      </c>
      <c r="D1743" s="1113" t="s">
        <v>4157</v>
      </c>
      <c r="E1743" s="1113" t="s">
        <v>3066</v>
      </c>
      <c r="F1743" s="1106"/>
      <c r="G1743" s="1107"/>
      <c r="H1743" s="1099"/>
    </row>
    <row r="1744" spans="2:8" s="1114" customFormat="1" ht="15" x14ac:dyDescent="0.25">
      <c r="C1744" s="1113" t="s">
        <v>3013</v>
      </c>
      <c r="D1744" s="1113" t="s">
        <v>4158</v>
      </c>
      <c r="E1744" s="1113" t="s">
        <v>3066</v>
      </c>
      <c r="F1744" s="1106"/>
      <c r="G1744" s="1107"/>
      <c r="H1744" s="1099"/>
    </row>
    <row r="1745" spans="1:10" s="1114" customFormat="1" ht="15" x14ac:dyDescent="0.25">
      <c r="C1745" s="1113" t="s">
        <v>3021</v>
      </c>
      <c r="D1745" s="1113" t="s">
        <v>4159</v>
      </c>
      <c r="E1745" s="1113" t="s">
        <v>3066</v>
      </c>
      <c r="F1745" s="1106"/>
      <c r="G1745" s="1107"/>
      <c r="H1745" s="1099"/>
    </row>
    <row r="1746" spans="1:10" s="1116" customFormat="1" ht="15" x14ac:dyDescent="0.25">
      <c r="A1746" s="1114"/>
      <c r="B1746" s="1113" t="s">
        <v>4160</v>
      </c>
      <c r="C1746" s="1114"/>
      <c r="D1746" s="1113" t="s">
        <v>4161</v>
      </c>
      <c r="E1746" s="1113" t="s">
        <v>3066</v>
      </c>
      <c r="F1746" s="1106"/>
      <c r="G1746" s="1107"/>
      <c r="H1746" s="1115"/>
    </row>
    <row r="1747" spans="1:10" s="1116" customFormat="1" ht="15" x14ac:dyDescent="0.25">
      <c r="B1747" s="1114"/>
      <c r="C1747" s="1113" t="s">
        <v>2684</v>
      </c>
      <c r="D1747" s="1113" t="s">
        <v>4162</v>
      </c>
      <c r="E1747" s="1113" t="s">
        <v>3066</v>
      </c>
      <c r="F1747" s="1106"/>
      <c r="G1747" s="1143"/>
      <c r="H1747" s="1148"/>
      <c r="I1747" s="1148"/>
      <c r="J1747" s="1115"/>
    </row>
    <row r="1748" spans="1:10" s="1116" customFormat="1" ht="15" x14ac:dyDescent="0.25">
      <c r="B1748" s="1114"/>
      <c r="C1748" s="1113" t="s">
        <v>3013</v>
      </c>
      <c r="D1748" s="1113" t="s">
        <v>4163</v>
      </c>
      <c r="E1748" s="1113" t="s">
        <v>3066</v>
      </c>
      <c r="F1748" s="1106"/>
      <c r="G1748" s="1143"/>
      <c r="H1748" s="1148"/>
      <c r="I1748" s="1148"/>
      <c r="J1748" s="1115"/>
    </row>
    <row r="1749" spans="1:10" s="1116" customFormat="1" ht="15" x14ac:dyDescent="0.25">
      <c r="B1749" s="1114"/>
      <c r="C1749" s="1113" t="s">
        <v>3021</v>
      </c>
      <c r="D1749" s="1113" t="s">
        <v>4164</v>
      </c>
      <c r="E1749" s="1113" t="s">
        <v>3066</v>
      </c>
      <c r="F1749" s="1106"/>
      <c r="G1749" s="1143"/>
      <c r="H1749" s="1148"/>
      <c r="I1749" s="1148"/>
      <c r="J1749" s="1115"/>
    </row>
    <row r="1750" spans="1:10" s="1114" customFormat="1" ht="15" x14ac:dyDescent="0.25">
      <c r="B1750" s="1113" t="s">
        <v>4165</v>
      </c>
      <c r="D1750" s="1113" t="s">
        <v>4166</v>
      </c>
      <c r="E1750" s="1113" t="s">
        <v>3066</v>
      </c>
      <c r="F1750" s="1106"/>
      <c r="G1750" s="1107"/>
      <c r="H1750" s="1099"/>
    </row>
    <row r="1751" spans="1:10" s="1114" customFormat="1" ht="15" x14ac:dyDescent="0.25">
      <c r="C1751" s="1113" t="s">
        <v>2684</v>
      </c>
      <c r="D1751" s="1113" t="s">
        <v>4167</v>
      </c>
      <c r="E1751" s="1113" t="s">
        <v>3066</v>
      </c>
      <c r="F1751" s="1106"/>
      <c r="G1751" s="1107"/>
      <c r="H1751" s="1099"/>
    </row>
    <row r="1752" spans="1:10" ht="15" x14ac:dyDescent="0.25">
      <c r="B1752" s="1114"/>
      <c r="C1752" s="1113" t="s">
        <v>3013</v>
      </c>
      <c r="D1752" s="1113" t="s">
        <v>4168</v>
      </c>
      <c r="E1752" s="1113" t="s">
        <v>3066</v>
      </c>
      <c r="F1752" s="1106"/>
    </row>
    <row r="1753" spans="1:10" ht="15" x14ac:dyDescent="0.25">
      <c r="B1753" s="1114"/>
      <c r="C1753" s="1113" t="s">
        <v>3021</v>
      </c>
      <c r="D1753" s="1113" t="s">
        <v>4169</v>
      </c>
      <c r="E1753" s="1113" t="s">
        <v>3066</v>
      </c>
      <c r="F1753" s="1106"/>
    </row>
    <row r="1754" spans="1:10" s="1114" customFormat="1" ht="15" x14ac:dyDescent="0.25">
      <c r="B1754" s="1113" t="s">
        <v>4170</v>
      </c>
      <c r="D1754" s="1113" t="s">
        <v>4171</v>
      </c>
      <c r="E1754" s="1113" t="s">
        <v>3066</v>
      </c>
      <c r="F1754" s="1106"/>
      <c r="G1754" s="1107"/>
      <c r="H1754" s="1099"/>
    </row>
    <row r="1755" spans="1:10" s="1114" customFormat="1" ht="15" x14ac:dyDescent="0.25">
      <c r="C1755" s="1113" t="s">
        <v>2684</v>
      </c>
      <c r="D1755" s="1113" t="s">
        <v>4172</v>
      </c>
      <c r="E1755" s="1113" t="s">
        <v>3066</v>
      </c>
      <c r="F1755" s="1106"/>
      <c r="G1755" s="1107"/>
      <c r="H1755" s="1099"/>
    </row>
    <row r="1756" spans="1:10" s="1114" customFormat="1" ht="15" x14ac:dyDescent="0.25">
      <c r="C1756" s="1113" t="s">
        <v>3013</v>
      </c>
      <c r="D1756" s="1113" t="s">
        <v>4173</v>
      </c>
      <c r="E1756" s="1113" t="s">
        <v>3066</v>
      </c>
      <c r="F1756" s="1106"/>
      <c r="G1756" s="1107"/>
      <c r="H1756" s="1099"/>
    </row>
    <row r="1757" spans="1:10" s="1114" customFormat="1" ht="15" x14ac:dyDescent="0.25">
      <c r="C1757" s="1113" t="s">
        <v>3021</v>
      </c>
      <c r="D1757" s="1113" t="s">
        <v>4174</v>
      </c>
      <c r="E1757" s="1113"/>
      <c r="F1757" s="1106"/>
      <c r="G1757" s="1107"/>
      <c r="H1757" s="1099"/>
    </row>
    <row r="1758" spans="1:10" s="1114" customFormat="1" ht="15" x14ac:dyDescent="0.25">
      <c r="C1758" s="1113"/>
      <c r="D1758" s="1113"/>
      <c r="E1758" s="1113"/>
      <c r="F1758" s="1106"/>
      <c r="G1758" s="1107"/>
      <c r="H1758" s="1099"/>
    </row>
    <row r="1759" spans="1:10" s="1114" customFormat="1" ht="15" x14ac:dyDescent="0.25">
      <c r="C1759" s="1113"/>
      <c r="D1759" s="1113"/>
      <c r="E1759" s="1113"/>
      <c r="F1759" s="1106"/>
      <c r="G1759" s="1107"/>
      <c r="H1759" s="1099"/>
    </row>
    <row r="1760" spans="1:10" s="1114" customFormat="1" ht="15" x14ac:dyDescent="0.25">
      <c r="C1760" s="1113"/>
      <c r="D1760" s="1113"/>
      <c r="E1760" s="1113"/>
      <c r="F1760" s="1106"/>
      <c r="G1760" s="1107"/>
      <c r="H1760" s="1099"/>
    </row>
    <row r="1761" spans="1:8" s="1116" customFormat="1" ht="15" x14ac:dyDescent="0.25">
      <c r="A1761" s="1113" t="s">
        <v>2670</v>
      </c>
      <c r="B1761" s="1113"/>
      <c r="C1761" s="1113"/>
      <c r="D1761" s="1098" t="s">
        <v>2642</v>
      </c>
      <c r="E1761" s="1114">
        <v>32</v>
      </c>
      <c r="F1761" s="1106"/>
      <c r="G1761" s="1107"/>
      <c r="H1761" s="1115"/>
    </row>
    <row r="1762" spans="1:8" s="1116" customFormat="1" ht="15" x14ac:dyDescent="0.25">
      <c r="A1762" s="1113" t="s">
        <v>2671</v>
      </c>
      <c r="B1762" s="1113"/>
      <c r="C1762" s="1113"/>
      <c r="D1762" s="1112" t="s">
        <v>2655</v>
      </c>
      <c r="E1762" s="1114"/>
      <c r="F1762" s="1106"/>
      <c r="G1762" s="1107"/>
      <c r="H1762" s="1115"/>
    </row>
    <row r="1763" spans="1:8" s="1116" customFormat="1" ht="15" x14ac:dyDescent="0.25">
      <c r="A1763" s="1112" t="s">
        <v>2672</v>
      </c>
      <c r="B1763" s="1112" t="s">
        <v>2673</v>
      </c>
      <c r="C1763" s="1112" t="s">
        <v>2674</v>
      </c>
      <c r="D1763" s="1104"/>
      <c r="E1763" s="1114"/>
      <c r="F1763" s="1106"/>
      <c r="G1763" s="1107"/>
      <c r="H1763" s="1115"/>
    </row>
    <row r="1764" spans="1:8" s="1116" customFormat="1" ht="15" x14ac:dyDescent="0.25">
      <c r="A1764" s="1113" t="s">
        <v>2675</v>
      </c>
      <c r="B1764" s="1113" t="s">
        <v>2676</v>
      </c>
      <c r="C1764" s="1113" t="s">
        <v>2675</v>
      </c>
      <c r="D1764" s="1113" t="s">
        <v>2649</v>
      </c>
      <c r="E1764" s="1113" t="s">
        <v>2677</v>
      </c>
      <c r="F1764" s="1106"/>
      <c r="G1764" s="1107"/>
      <c r="H1764" s="1115"/>
    </row>
    <row r="1765" spans="1:8" s="1114" customFormat="1" ht="15" x14ac:dyDescent="0.25">
      <c r="B1765" s="1114" t="s">
        <v>4175</v>
      </c>
      <c r="C1765" s="1113"/>
      <c r="D1765" s="1113" t="s">
        <v>4176</v>
      </c>
      <c r="E1765" s="1113" t="s">
        <v>3066</v>
      </c>
      <c r="F1765" s="1106"/>
      <c r="G1765" s="1107"/>
      <c r="H1765" s="1099"/>
    </row>
    <row r="1766" spans="1:8" s="1114" customFormat="1" ht="15" x14ac:dyDescent="0.25">
      <c r="C1766" s="1113" t="s">
        <v>2684</v>
      </c>
      <c r="D1766" s="1113" t="s">
        <v>4177</v>
      </c>
      <c r="E1766" s="1113" t="s">
        <v>3066</v>
      </c>
      <c r="F1766" s="1106"/>
      <c r="G1766" s="1107"/>
      <c r="H1766" s="1099"/>
    </row>
    <row r="1767" spans="1:8" s="1144" customFormat="1" ht="30" x14ac:dyDescent="0.25">
      <c r="C1767" s="1139" t="s">
        <v>3021</v>
      </c>
      <c r="D1767" s="1139" t="s">
        <v>4178</v>
      </c>
      <c r="E1767" s="1139"/>
      <c r="F1767" s="1145"/>
      <c r="G1767" s="1146"/>
      <c r="H1767" s="1147"/>
    </row>
    <row r="1768" spans="1:8" s="1114" customFormat="1" ht="15" x14ac:dyDescent="0.25">
      <c r="B1768" s="1113" t="s">
        <v>4179</v>
      </c>
      <c r="D1768" s="1113" t="s">
        <v>4180</v>
      </c>
      <c r="E1768" s="1113" t="s">
        <v>3066</v>
      </c>
      <c r="F1768" s="1106"/>
      <c r="G1768" s="1107"/>
      <c r="H1768" s="1099"/>
    </row>
    <row r="1769" spans="1:8" s="1114" customFormat="1" ht="15" x14ac:dyDescent="0.25">
      <c r="C1769" s="1113" t="s">
        <v>2684</v>
      </c>
      <c r="D1769" s="1113" t="s">
        <v>4181</v>
      </c>
      <c r="E1769" s="1113" t="s">
        <v>3066</v>
      </c>
      <c r="F1769" s="1106"/>
      <c r="G1769" s="1107"/>
      <c r="H1769" s="1099"/>
    </row>
    <row r="1770" spans="1:8" s="1114" customFormat="1" ht="15" x14ac:dyDescent="0.25">
      <c r="C1770" s="1113" t="s">
        <v>3013</v>
      </c>
      <c r="D1770" s="1113" t="s">
        <v>4182</v>
      </c>
      <c r="E1770" s="1113" t="s">
        <v>3066</v>
      </c>
      <c r="F1770" s="1106"/>
      <c r="G1770" s="1107"/>
      <c r="H1770" s="1099"/>
    </row>
    <row r="1771" spans="1:8" s="1114" customFormat="1" ht="15" x14ac:dyDescent="0.25">
      <c r="C1771" s="1113" t="s">
        <v>3021</v>
      </c>
      <c r="D1771" s="1113" t="s">
        <v>4183</v>
      </c>
      <c r="E1771" s="1113" t="s">
        <v>3066</v>
      </c>
      <c r="F1771" s="1106"/>
      <c r="G1771" s="1107"/>
      <c r="H1771" s="1099"/>
    </row>
    <row r="1772" spans="1:8" s="1114" customFormat="1" ht="15" x14ac:dyDescent="0.25">
      <c r="B1772" s="1113" t="s">
        <v>4184</v>
      </c>
      <c r="D1772" s="1113" t="s">
        <v>4185</v>
      </c>
      <c r="E1772" s="1113" t="s">
        <v>3066</v>
      </c>
      <c r="F1772" s="1106"/>
      <c r="G1772" s="1107"/>
      <c r="H1772" s="1099"/>
    </row>
    <row r="1773" spans="1:8" s="1114" customFormat="1" ht="15" x14ac:dyDescent="0.25">
      <c r="C1773" s="1113" t="s">
        <v>2684</v>
      </c>
      <c r="D1773" s="1113" t="s">
        <v>4186</v>
      </c>
      <c r="E1773" s="1113" t="s">
        <v>3066</v>
      </c>
      <c r="F1773" s="1106"/>
      <c r="G1773" s="1107"/>
      <c r="H1773" s="1099"/>
    </row>
    <row r="1774" spans="1:8" s="1114" customFormat="1" ht="15" x14ac:dyDescent="0.25">
      <c r="C1774" s="1113" t="s">
        <v>3013</v>
      </c>
      <c r="D1774" s="1113" t="s">
        <v>4187</v>
      </c>
      <c r="E1774" s="1113" t="s">
        <v>3066</v>
      </c>
      <c r="F1774" s="1106"/>
      <c r="G1774" s="1107"/>
      <c r="H1774" s="1099"/>
    </row>
    <row r="1775" spans="1:8" s="1114" customFormat="1" ht="15" x14ac:dyDescent="0.25">
      <c r="B1775" s="1113" t="s">
        <v>4188</v>
      </c>
      <c r="D1775" s="1113" t="s">
        <v>4189</v>
      </c>
      <c r="E1775" s="1113" t="s">
        <v>3066</v>
      </c>
      <c r="F1775" s="1106"/>
      <c r="G1775" s="1107"/>
      <c r="H1775" s="1099"/>
    </row>
    <row r="1776" spans="1:8" s="1114" customFormat="1" ht="15" x14ac:dyDescent="0.25">
      <c r="C1776" s="1113" t="s">
        <v>4067</v>
      </c>
      <c r="D1776" s="1113" t="s">
        <v>4190</v>
      </c>
      <c r="E1776" s="1113" t="s">
        <v>3066</v>
      </c>
      <c r="F1776" s="1106"/>
      <c r="G1776" s="1107"/>
      <c r="H1776" s="1099"/>
    </row>
    <row r="1777" spans="1:8" s="1114" customFormat="1" ht="15" x14ac:dyDescent="0.25">
      <c r="C1777" s="1113" t="s">
        <v>3021</v>
      </c>
      <c r="D1777" s="1113" t="s">
        <v>4191</v>
      </c>
      <c r="E1777" s="1113" t="s">
        <v>3066</v>
      </c>
      <c r="F1777" s="1106"/>
      <c r="G1777" s="1107"/>
      <c r="H1777" s="1099"/>
    </row>
    <row r="1778" spans="1:8" s="1114" customFormat="1" ht="15" x14ac:dyDescent="0.25">
      <c r="B1778" s="1113" t="s">
        <v>4192</v>
      </c>
      <c r="D1778" s="1113" t="s">
        <v>4193</v>
      </c>
      <c r="E1778" s="1113" t="s">
        <v>3066</v>
      </c>
      <c r="F1778" s="1106"/>
      <c r="G1778" s="1107"/>
      <c r="H1778" s="1099"/>
    </row>
    <row r="1779" spans="1:8" s="1114" customFormat="1" ht="15" x14ac:dyDescent="0.25">
      <c r="C1779" s="1113" t="s">
        <v>4067</v>
      </c>
      <c r="D1779" s="1113" t="s">
        <v>4194</v>
      </c>
      <c r="E1779" s="1113" t="s">
        <v>3066</v>
      </c>
      <c r="F1779" s="1106"/>
      <c r="G1779" s="1107"/>
      <c r="H1779" s="1099"/>
    </row>
    <row r="1780" spans="1:8" s="1114" customFormat="1" ht="15" x14ac:dyDescent="0.25">
      <c r="B1780" s="1114" t="s">
        <v>4195</v>
      </c>
      <c r="C1780" s="1113"/>
      <c r="D1780" s="1113" t="s">
        <v>4196</v>
      </c>
      <c r="E1780" s="1113" t="s">
        <v>3066</v>
      </c>
      <c r="F1780" s="1106"/>
      <c r="G1780" s="1107"/>
      <c r="H1780" s="1099"/>
    </row>
    <row r="1781" spans="1:8" s="1114" customFormat="1" ht="15" x14ac:dyDescent="0.25">
      <c r="C1781" s="1113" t="s">
        <v>2684</v>
      </c>
      <c r="D1781" s="1113" t="s">
        <v>4197</v>
      </c>
      <c r="E1781" s="1113" t="s">
        <v>3066</v>
      </c>
      <c r="F1781" s="1106"/>
      <c r="G1781" s="1107"/>
      <c r="H1781" s="1099"/>
    </row>
    <row r="1782" spans="1:8" s="1114" customFormat="1" ht="15" x14ac:dyDescent="0.25">
      <c r="B1782" s="1113" t="s">
        <v>4198</v>
      </c>
      <c r="D1782" s="1113" t="s">
        <v>4199</v>
      </c>
      <c r="E1782" s="1113" t="s">
        <v>3066</v>
      </c>
      <c r="F1782" s="1106"/>
      <c r="G1782" s="1107"/>
      <c r="H1782" s="1099"/>
    </row>
    <row r="1783" spans="1:8" s="1114" customFormat="1" ht="15" x14ac:dyDescent="0.25">
      <c r="C1783" s="1113" t="s">
        <v>2684</v>
      </c>
      <c r="D1783" s="1113" t="s">
        <v>4200</v>
      </c>
      <c r="E1783" s="1113" t="s">
        <v>3066</v>
      </c>
      <c r="F1783" s="1106"/>
      <c r="G1783" s="1107"/>
      <c r="H1783" s="1099"/>
    </row>
    <row r="1784" spans="1:8" s="1116" customFormat="1" ht="15" x14ac:dyDescent="0.25">
      <c r="A1784" s="1114"/>
      <c r="B1784" s="1114"/>
      <c r="C1784" s="1113"/>
      <c r="D1784" s="1113"/>
      <c r="E1784" s="1113"/>
      <c r="F1784" s="1106"/>
      <c r="G1784" s="1107"/>
      <c r="H1784" s="1115"/>
    </row>
    <row r="1785" spans="1:8" s="1116" customFormat="1" ht="15" x14ac:dyDescent="0.25">
      <c r="A1785" s="1113" t="s">
        <v>2686</v>
      </c>
      <c r="B1785" s="1113" t="s">
        <v>2687</v>
      </c>
      <c r="C1785" s="1113" t="s">
        <v>2686</v>
      </c>
      <c r="D1785" s="1113" t="s">
        <v>2688</v>
      </c>
      <c r="E1785" s="1113" t="s">
        <v>2689</v>
      </c>
      <c r="F1785" s="1106"/>
      <c r="G1785" s="1107"/>
      <c r="H1785" s="1115"/>
    </row>
    <row r="1786" spans="1:8" s="1109" customFormat="1" ht="14.25" x14ac:dyDescent="0.2">
      <c r="A1786" s="1112" t="s">
        <v>4201</v>
      </c>
      <c r="B1786" s="1112"/>
      <c r="C1786" s="1112"/>
      <c r="D1786" s="1112" t="s">
        <v>4202</v>
      </c>
      <c r="E1786" s="1112" t="s">
        <v>12</v>
      </c>
      <c r="F1786" s="1106"/>
      <c r="G1786" s="1107"/>
      <c r="H1786" s="1108"/>
    </row>
    <row r="1787" spans="1:8" s="1116" customFormat="1" ht="15" x14ac:dyDescent="0.25">
      <c r="A1787" s="1114"/>
      <c r="B1787" s="1113" t="s">
        <v>4203</v>
      </c>
      <c r="C1787" s="1114"/>
      <c r="D1787" s="1113" t="s">
        <v>4202</v>
      </c>
      <c r="E1787" s="1113" t="s">
        <v>12</v>
      </c>
      <c r="F1787" s="1106"/>
      <c r="G1787" s="1107"/>
      <c r="H1787" s="1115"/>
    </row>
    <row r="1788" spans="1:8" s="1116" customFormat="1" ht="15" x14ac:dyDescent="0.25">
      <c r="A1788" s="1114"/>
      <c r="B1788" s="1114"/>
      <c r="C1788" s="1113" t="s">
        <v>2684</v>
      </c>
      <c r="D1788" s="1113" t="s">
        <v>4204</v>
      </c>
      <c r="E1788" s="1113" t="s">
        <v>12</v>
      </c>
      <c r="F1788" s="1106"/>
      <c r="G1788" s="1107"/>
      <c r="H1788" s="1115"/>
    </row>
    <row r="1789" spans="1:8" s="1116" customFormat="1" ht="15" x14ac:dyDescent="0.25">
      <c r="A1789" s="1114"/>
      <c r="B1789" s="1114"/>
      <c r="C1789" s="1113"/>
      <c r="D1789" s="1113"/>
      <c r="E1789" s="1113"/>
      <c r="F1789" s="1106"/>
      <c r="G1789" s="1107"/>
      <c r="H1789" s="1115"/>
    </row>
    <row r="1790" spans="1:8" s="1116" customFormat="1" ht="15" x14ac:dyDescent="0.25">
      <c r="A1790" s="1113" t="s">
        <v>2686</v>
      </c>
      <c r="B1790" s="1113" t="s">
        <v>2687</v>
      </c>
      <c r="C1790" s="1113" t="s">
        <v>2686</v>
      </c>
      <c r="D1790" s="1113" t="s">
        <v>2688</v>
      </c>
      <c r="E1790" s="1113" t="s">
        <v>2689</v>
      </c>
      <c r="F1790" s="1106"/>
      <c r="G1790" s="1107"/>
      <c r="H1790" s="1115"/>
    </row>
    <row r="1791" spans="1:8" s="1116" customFormat="1" ht="15" x14ac:dyDescent="0.25">
      <c r="A1791" s="1112" t="s">
        <v>4205</v>
      </c>
      <c r="B1791" s="1112"/>
      <c r="C1791" s="1112"/>
      <c r="D1791" s="1112" t="s">
        <v>4206</v>
      </c>
      <c r="E1791" s="1112" t="s">
        <v>3066</v>
      </c>
      <c r="F1791" s="1106"/>
      <c r="G1791" s="1107"/>
      <c r="H1791" s="1115"/>
    </row>
    <row r="1792" spans="1:8" s="1116" customFormat="1" ht="15" x14ac:dyDescent="0.25">
      <c r="A1792" s="1114"/>
      <c r="B1792" s="1113" t="s">
        <v>4207</v>
      </c>
      <c r="C1792" s="1114"/>
      <c r="D1792" s="1113" t="s">
        <v>4206</v>
      </c>
      <c r="E1792" s="1113" t="s">
        <v>3066</v>
      </c>
      <c r="F1792" s="1106"/>
      <c r="G1792" s="1107"/>
      <c r="H1792" s="1115"/>
    </row>
    <row r="1793" spans="1:8" s="1116" customFormat="1" ht="15" x14ac:dyDescent="0.25">
      <c r="A1793" s="1114"/>
      <c r="B1793" s="1114"/>
      <c r="C1793" s="1113" t="s">
        <v>2684</v>
      </c>
      <c r="D1793" s="1113" t="s">
        <v>4208</v>
      </c>
      <c r="E1793" s="1113" t="s">
        <v>3066</v>
      </c>
      <c r="F1793" s="1106"/>
      <c r="G1793" s="1107"/>
      <c r="H1793" s="1115"/>
    </row>
    <row r="1794" spans="1:8" s="1116" customFormat="1" ht="15" x14ac:dyDescent="0.25">
      <c r="A1794" s="1113"/>
      <c r="B1794" s="1113"/>
      <c r="C1794" s="1113"/>
      <c r="D1794" s="1113"/>
      <c r="E1794" s="1113"/>
      <c r="F1794" s="1106"/>
      <c r="G1794" s="1107"/>
      <c r="H1794" s="1115"/>
    </row>
    <row r="1795" spans="1:8" s="1116" customFormat="1" ht="15" x14ac:dyDescent="0.25">
      <c r="A1795" s="1113" t="s">
        <v>2686</v>
      </c>
      <c r="B1795" s="1113" t="s">
        <v>2687</v>
      </c>
      <c r="C1795" s="1113" t="s">
        <v>2686</v>
      </c>
      <c r="D1795" s="1113" t="s">
        <v>2688</v>
      </c>
      <c r="E1795" s="1113" t="s">
        <v>2689</v>
      </c>
      <c r="F1795" s="1106"/>
      <c r="G1795" s="1107"/>
      <c r="H1795" s="1115"/>
    </row>
    <row r="1796" spans="1:8" s="1109" customFormat="1" ht="14.25" x14ac:dyDescent="0.2">
      <c r="A1796" s="1112" t="s">
        <v>4209</v>
      </c>
      <c r="B1796" s="1104"/>
      <c r="C1796" s="1104"/>
      <c r="D1796" s="1112" t="s">
        <v>4210</v>
      </c>
      <c r="E1796" s="1112" t="s">
        <v>12</v>
      </c>
      <c r="F1796" s="1106"/>
      <c r="G1796" s="1107"/>
      <c r="H1796" s="1108"/>
    </row>
    <row r="1797" spans="1:8" s="1116" customFormat="1" ht="15" x14ac:dyDescent="0.25">
      <c r="A1797" s="1114"/>
      <c r="B1797" s="1113" t="s">
        <v>4211</v>
      </c>
      <c r="C1797" s="1114"/>
      <c r="D1797" s="1113" t="s">
        <v>4212</v>
      </c>
      <c r="E1797" s="1113" t="s">
        <v>12</v>
      </c>
      <c r="F1797" s="1106"/>
      <c r="G1797" s="1107"/>
      <c r="H1797" s="1115"/>
    </row>
    <row r="1798" spans="1:8" s="1116" customFormat="1" ht="15" x14ac:dyDescent="0.25">
      <c r="A1798" s="1114"/>
      <c r="B1798" s="1114"/>
      <c r="C1798" s="1113" t="s">
        <v>2684</v>
      </c>
      <c r="D1798" s="1113" t="s">
        <v>4213</v>
      </c>
      <c r="E1798" s="1113" t="s">
        <v>12</v>
      </c>
      <c r="F1798" s="1106"/>
      <c r="G1798" s="1107"/>
      <c r="H1798" s="1115"/>
    </row>
    <row r="1799" spans="1:8" s="1116" customFormat="1" ht="15" x14ac:dyDescent="0.25">
      <c r="A1799" s="1114"/>
      <c r="B1799" s="1114" t="s">
        <v>4214</v>
      </c>
      <c r="C1799" s="1113"/>
      <c r="D1799" s="1113" t="s">
        <v>4215</v>
      </c>
      <c r="E1799" s="1113" t="s">
        <v>12</v>
      </c>
      <c r="F1799" s="1150"/>
      <c r="G1799" s="1107"/>
      <c r="H1799" s="1115"/>
    </row>
    <row r="1800" spans="1:8" s="1116" customFormat="1" ht="15" x14ac:dyDescent="0.25">
      <c r="A1800" s="1114"/>
      <c r="B1800" s="1114"/>
      <c r="C1800" s="1113" t="s">
        <v>2684</v>
      </c>
      <c r="D1800" s="1113" t="s">
        <v>4216</v>
      </c>
      <c r="E1800" s="1113" t="s">
        <v>12</v>
      </c>
      <c r="F1800" s="1106"/>
      <c r="G1800" s="1107"/>
      <c r="H1800" s="1115"/>
    </row>
    <row r="1801" spans="1:8" s="1116" customFormat="1" ht="15" x14ac:dyDescent="0.25">
      <c r="A1801" s="1114"/>
      <c r="B1801" s="1152" t="s">
        <v>4217</v>
      </c>
      <c r="C1801" s="1152"/>
      <c r="D1801" s="1113" t="s">
        <v>4218</v>
      </c>
      <c r="E1801" s="1113" t="s">
        <v>12</v>
      </c>
      <c r="F1801" s="1106"/>
      <c r="G1801" s="1107"/>
      <c r="H1801" s="1115"/>
    </row>
    <row r="1802" spans="1:8" s="1116" customFormat="1" ht="15" x14ac:dyDescent="0.25">
      <c r="A1802" s="1114"/>
      <c r="B1802" s="1152"/>
      <c r="C1802" s="1113" t="s">
        <v>2684</v>
      </c>
      <c r="D1802" s="1113" t="s">
        <v>4219</v>
      </c>
      <c r="E1802" s="1113" t="s">
        <v>12</v>
      </c>
      <c r="F1802" s="1106"/>
      <c r="G1802" s="1107"/>
      <c r="H1802" s="1115"/>
    </row>
    <row r="1803" spans="1:8" s="1116" customFormat="1" ht="15" x14ac:dyDescent="0.25">
      <c r="A1803" s="1114"/>
      <c r="B1803" s="1152" t="s">
        <v>4220</v>
      </c>
      <c r="C1803" s="1152"/>
      <c r="D1803" s="1113" t="s">
        <v>4221</v>
      </c>
      <c r="E1803" s="1113" t="s">
        <v>12</v>
      </c>
      <c r="F1803" s="1106"/>
      <c r="G1803" s="1107"/>
      <c r="H1803" s="1115"/>
    </row>
    <row r="1804" spans="1:8" s="1116" customFormat="1" ht="15" x14ac:dyDescent="0.25">
      <c r="A1804" s="1114"/>
      <c r="B1804" s="1152"/>
      <c r="C1804" s="1113" t="s">
        <v>2684</v>
      </c>
      <c r="D1804" s="1113" t="s">
        <v>4222</v>
      </c>
      <c r="E1804" s="1113" t="s">
        <v>12</v>
      </c>
      <c r="F1804" s="1106"/>
      <c r="G1804" s="1107"/>
      <c r="H1804" s="1115"/>
    </row>
    <row r="1805" spans="1:8" s="1116" customFormat="1" ht="15" x14ac:dyDescent="0.25">
      <c r="A1805" s="1114"/>
      <c r="B1805" s="1152"/>
      <c r="C1805" s="1113"/>
      <c r="D1805" s="1113"/>
      <c r="E1805" s="1113"/>
      <c r="F1805" s="1106"/>
      <c r="G1805" s="1107"/>
      <c r="H1805" s="1115"/>
    </row>
    <row r="1806" spans="1:8" s="1116" customFormat="1" ht="15" x14ac:dyDescent="0.25">
      <c r="A1806" s="1113" t="s">
        <v>2686</v>
      </c>
      <c r="B1806" s="1113" t="s">
        <v>2687</v>
      </c>
      <c r="C1806" s="1113" t="s">
        <v>2686</v>
      </c>
      <c r="D1806" s="1113" t="s">
        <v>2688</v>
      </c>
      <c r="E1806" s="1113" t="s">
        <v>2689</v>
      </c>
      <c r="F1806" s="1106"/>
      <c r="G1806" s="1107"/>
      <c r="H1806" s="1115"/>
    </row>
    <row r="1807" spans="1:8" s="1109" customFormat="1" ht="14.25" x14ac:dyDescent="0.2">
      <c r="A1807" s="1112" t="s">
        <v>4223</v>
      </c>
      <c r="B1807" s="1104"/>
      <c r="C1807" s="1104"/>
      <c r="D1807" s="1112" t="s">
        <v>4224</v>
      </c>
      <c r="E1807" s="1112" t="s">
        <v>3066</v>
      </c>
      <c r="F1807" s="1106"/>
      <c r="G1807" s="1107"/>
      <c r="H1807" s="1108"/>
    </row>
    <row r="1808" spans="1:8" s="1116" customFormat="1" ht="15" x14ac:dyDescent="0.25">
      <c r="A1808" s="1114"/>
      <c r="B1808" s="1113" t="s">
        <v>4225</v>
      </c>
      <c r="C1808" s="1114"/>
      <c r="D1808" s="1113" t="s">
        <v>4226</v>
      </c>
      <c r="E1808" s="1113" t="s">
        <v>3066</v>
      </c>
      <c r="F1808" s="1106"/>
      <c r="G1808" s="1107"/>
      <c r="H1808" s="1115"/>
    </row>
    <row r="1809" spans="1:8" s="1116" customFormat="1" ht="15" x14ac:dyDescent="0.25">
      <c r="A1809" s="1114"/>
      <c r="B1809" s="1114"/>
      <c r="C1809" s="1113" t="s">
        <v>2721</v>
      </c>
      <c r="D1809" s="1113" t="s">
        <v>4227</v>
      </c>
      <c r="E1809" s="1113" t="s">
        <v>3066</v>
      </c>
      <c r="F1809" s="1106"/>
      <c r="G1809" s="1107"/>
      <c r="H1809" s="1115"/>
    </row>
    <row r="1810" spans="1:8" s="1116" customFormat="1" ht="15" x14ac:dyDescent="0.25">
      <c r="A1810" s="1114"/>
      <c r="B1810" s="1114"/>
      <c r="C1810" s="1113" t="s">
        <v>2712</v>
      </c>
      <c r="D1810" s="1113" t="s">
        <v>4228</v>
      </c>
      <c r="E1810" s="1113" t="s">
        <v>3066</v>
      </c>
      <c r="F1810" s="1106"/>
      <c r="G1810" s="1107"/>
      <c r="H1810" s="1115"/>
    </row>
    <row r="1811" spans="1:8" s="1116" customFormat="1" ht="15" x14ac:dyDescent="0.25">
      <c r="A1811" s="1114"/>
      <c r="B1811" s="1114"/>
      <c r="C1811" s="1113" t="s">
        <v>4229</v>
      </c>
      <c r="D1811" s="1113" t="s">
        <v>4230</v>
      </c>
      <c r="E1811" s="1113" t="s">
        <v>3066</v>
      </c>
      <c r="F1811" s="1106"/>
      <c r="G1811" s="1107"/>
      <c r="H1811" s="1115"/>
    </row>
    <row r="1812" spans="1:8" s="1116" customFormat="1" ht="15" x14ac:dyDescent="0.25">
      <c r="A1812" s="1114"/>
      <c r="B1812" s="1113" t="s">
        <v>4231</v>
      </c>
      <c r="C1812" s="1114"/>
      <c r="D1812" s="1113" t="s">
        <v>4232</v>
      </c>
      <c r="E1812" s="1113" t="s">
        <v>3066</v>
      </c>
      <c r="F1812" s="1106"/>
      <c r="G1812" s="1107"/>
      <c r="H1812" s="1115"/>
    </row>
    <row r="1813" spans="1:8" s="1116" customFormat="1" ht="15" x14ac:dyDescent="0.25">
      <c r="A1813" s="1114"/>
      <c r="B1813" s="1114"/>
      <c r="C1813" s="1113" t="s">
        <v>2684</v>
      </c>
      <c r="D1813" s="1113" t="s">
        <v>4233</v>
      </c>
      <c r="E1813" s="1113" t="s">
        <v>3066</v>
      </c>
      <c r="F1813" s="1106"/>
      <c r="G1813" s="1107"/>
      <c r="H1813" s="1115"/>
    </row>
    <row r="1814" spans="1:8" s="1116" customFormat="1" ht="15" x14ac:dyDescent="0.25">
      <c r="A1814" s="1114"/>
      <c r="B1814" s="1114"/>
      <c r="C1814" s="1113" t="s">
        <v>2721</v>
      </c>
      <c r="D1814" s="1113" t="s">
        <v>4234</v>
      </c>
      <c r="E1814" s="1113" t="s">
        <v>3066</v>
      </c>
      <c r="F1814" s="1106"/>
      <c r="G1814" s="1107"/>
      <c r="H1814" s="1115"/>
    </row>
    <row r="1815" spans="1:8" s="1116" customFormat="1" ht="15" x14ac:dyDescent="0.25">
      <c r="A1815" s="1114"/>
      <c r="B1815" s="1114"/>
      <c r="C1815" s="1113" t="s">
        <v>2712</v>
      </c>
      <c r="D1815" s="1113" t="s">
        <v>4235</v>
      </c>
      <c r="E1815" s="1113" t="s">
        <v>3066</v>
      </c>
      <c r="F1815" s="1106"/>
      <c r="G1815" s="1107"/>
      <c r="H1815" s="1115"/>
    </row>
    <row r="1816" spans="1:8" s="1116" customFormat="1" ht="15" x14ac:dyDescent="0.25">
      <c r="A1816" s="1114"/>
      <c r="B1816" s="1114"/>
      <c r="C1816" s="1113" t="s">
        <v>2903</v>
      </c>
      <c r="D1816" s="1113" t="s">
        <v>4236</v>
      </c>
      <c r="E1816" s="1113" t="s">
        <v>3066</v>
      </c>
      <c r="F1816" s="1106"/>
      <c r="G1816" s="1107"/>
      <c r="H1816" s="1115"/>
    </row>
    <row r="1817" spans="1:8" s="1116" customFormat="1" ht="15" x14ac:dyDescent="0.25">
      <c r="A1817" s="1114"/>
      <c r="B1817" s="1114"/>
      <c r="C1817" s="1113" t="s">
        <v>3021</v>
      </c>
      <c r="D1817" s="1113" t="s">
        <v>4237</v>
      </c>
      <c r="E1817" s="1113" t="s">
        <v>3066</v>
      </c>
      <c r="F1817" s="1106"/>
      <c r="G1817" s="1107"/>
      <c r="H1817" s="1115"/>
    </row>
    <row r="1818" spans="1:8" s="1116" customFormat="1" ht="15" x14ac:dyDescent="0.25">
      <c r="A1818" s="1114"/>
      <c r="B1818" s="1114"/>
      <c r="C1818" s="1113"/>
      <c r="D1818" s="1113"/>
      <c r="E1818" s="1113"/>
      <c r="F1818" s="1106"/>
      <c r="G1818" s="1107"/>
      <c r="H1818" s="1115"/>
    </row>
    <row r="1819" spans="1:8" s="1116" customFormat="1" ht="15" x14ac:dyDescent="0.25">
      <c r="A1819" s="1113" t="s">
        <v>2670</v>
      </c>
      <c r="B1819" s="1113"/>
      <c r="C1819" s="1113"/>
      <c r="D1819" s="1098" t="s">
        <v>2642</v>
      </c>
      <c r="E1819" s="1114">
        <v>33</v>
      </c>
      <c r="F1819" s="1106"/>
      <c r="G1819" s="1107"/>
      <c r="H1819" s="1115"/>
    </row>
    <row r="1820" spans="1:8" s="1116" customFormat="1" ht="15" x14ac:dyDescent="0.25">
      <c r="A1820" s="1113" t="s">
        <v>2671</v>
      </c>
      <c r="B1820" s="1113"/>
      <c r="C1820" s="1113"/>
      <c r="D1820" s="1112" t="s">
        <v>2655</v>
      </c>
      <c r="E1820" s="1114"/>
      <c r="F1820" s="1106"/>
      <c r="G1820" s="1107"/>
      <c r="H1820" s="1115"/>
    </row>
    <row r="1821" spans="1:8" s="1116" customFormat="1" ht="15" x14ac:dyDescent="0.25">
      <c r="A1821" s="1112" t="s">
        <v>2672</v>
      </c>
      <c r="B1821" s="1112" t="s">
        <v>2673</v>
      </c>
      <c r="C1821" s="1112" t="s">
        <v>2674</v>
      </c>
      <c r="D1821" s="1104"/>
      <c r="E1821" s="1114"/>
      <c r="F1821" s="1106"/>
      <c r="G1821" s="1107"/>
      <c r="H1821" s="1115"/>
    </row>
    <row r="1822" spans="1:8" s="1116" customFormat="1" ht="15" x14ac:dyDescent="0.25">
      <c r="A1822" s="1113" t="s">
        <v>2675</v>
      </c>
      <c r="B1822" s="1113" t="s">
        <v>2676</v>
      </c>
      <c r="C1822" s="1113" t="s">
        <v>2675</v>
      </c>
      <c r="D1822" s="1113" t="s">
        <v>2649</v>
      </c>
      <c r="E1822" s="1113" t="s">
        <v>2677</v>
      </c>
      <c r="F1822" s="1106"/>
      <c r="G1822" s="1107"/>
      <c r="H1822" s="1115"/>
    </row>
    <row r="1823" spans="1:8" s="1116" customFormat="1" ht="15" x14ac:dyDescent="0.25">
      <c r="A1823" s="1114"/>
      <c r="B1823" s="1113" t="s">
        <v>4238</v>
      </c>
      <c r="C1823" s="1114"/>
      <c r="D1823" s="1113" t="s">
        <v>4239</v>
      </c>
      <c r="E1823" s="1113" t="s">
        <v>3066</v>
      </c>
      <c r="F1823" s="1106"/>
      <c r="G1823" s="1107"/>
      <c r="H1823" s="1115"/>
    </row>
    <row r="1824" spans="1:8" s="1116" customFormat="1" ht="15" x14ac:dyDescent="0.25">
      <c r="A1824" s="1114"/>
      <c r="B1824" s="1114"/>
      <c r="C1824" s="1113" t="s">
        <v>2903</v>
      </c>
      <c r="D1824" s="1113" t="s">
        <v>4236</v>
      </c>
      <c r="E1824" s="1113" t="s">
        <v>3066</v>
      </c>
      <c r="F1824" s="1106"/>
      <c r="G1824" s="1107"/>
      <c r="H1824" s="1115"/>
    </row>
    <row r="1825" spans="1:8" s="1116" customFormat="1" ht="15" x14ac:dyDescent="0.25">
      <c r="A1825" s="1114"/>
      <c r="B1825" s="1114"/>
      <c r="C1825" s="1113" t="s">
        <v>2905</v>
      </c>
      <c r="D1825" s="1113" t="s">
        <v>4240</v>
      </c>
      <c r="E1825" s="1113" t="s">
        <v>3066</v>
      </c>
      <c r="F1825" s="1106"/>
      <c r="G1825" s="1107"/>
      <c r="H1825" s="1115"/>
    </row>
    <row r="1826" spans="1:8" s="1116" customFormat="1" ht="15" x14ac:dyDescent="0.25">
      <c r="A1826" s="1114"/>
      <c r="B1826" s="1114"/>
      <c r="C1826" s="1113" t="s">
        <v>3242</v>
      </c>
      <c r="D1826" s="1113" t="s">
        <v>2895</v>
      </c>
      <c r="E1826" s="1113" t="s">
        <v>3066</v>
      </c>
      <c r="F1826" s="1106"/>
      <c r="G1826" s="1107"/>
      <c r="H1826" s="1115"/>
    </row>
    <row r="1827" spans="1:8" s="1116" customFormat="1" ht="15" x14ac:dyDescent="0.25">
      <c r="A1827" s="1114"/>
      <c r="B1827" s="1114"/>
      <c r="C1827" s="1113" t="s">
        <v>2716</v>
      </c>
      <c r="D1827" s="1113" t="s">
        <v>4241</v>
      </c>
      <c r="E1827" s="1113" t="s">
        <v>3066</v>
      </c>
      <c r="F1827" s="1106"/>
      <c r="G1827" s="1107"/>
      <c r="H1827" s="1115"/>
    </row>
    <row r="1828" spans="1:8" s="1116" customFormat="1" ht="15" x14ac:dyDescent="0.25">
      <c r="A1828" s="1114"/>
      <c r="B1828" s="1114"/>
      <c r="C1828" s="1113" t="s">
        <v>3021</v>
      </c>
      <c r="D1828" s="1113" t="s">
        <v>4242</v>
      </c>
      <c r="E1828" s="1113" t="s">
        <v>3066</v>
      </c>
      <c r="F1828" s="1106"/>
      <c r="G1828" s="1107"/>
      <c r="H1828" s="1115"/>
    </row>
    <row r="1829" spans="1:8" s="1116" customFormat="1" ht="15" x14ac:dyDescent="0.25">
      <c r="A1829" s="1114"/>
      <c r="B1829" s="1114"/>
      <c r="C1829" s="1113" t="s">
        <v>4243</v>
      </c>
      <c r="D1829" s="1113" t="s">
        <v>4244</v>
      </c>
      <c r="E1829" s="1113" t="s">
        <v>3066</v>
      </c>
      <c r="F1829" s="1106"/>
      <c r="G1829" s="1107"/>
      <c r="H1829" s="1115"/>
    </row>
    <row r="1831" spans="1:8" s="1116" customFormat="1" ht="15" x14ac:dyDescent="0.25">
      <c r="A1831" s="1113" t="s">
        <v>2686</v>
      </c>
      <c r="B1831" s="1113" t="s">
        <v>2687</v>
      </c>
      <c r="C1831" s="1113" t="s">
        <v>2686</v>
      </c>
      <c r="D1831" s="1113" t="s">
        <v>2688</v>
      </c>
      <c r="E1831" s="1113" t="s">
        <v>2689</v>
      </c>
      <c r="F1831" s="1106"/>
      <c r="G1831" s="1107"/>
      <c r="H1831" s="1115"/>
    </row>
    <row r="1832" spans="1:8" s="1109" customFormat="1" ht="14.25" x14ac:dyDescent="0.2">
      <c r="A1832" s="1112" t="s">
        <v>4245</v>
      </c>
      <c r="B1832" s="1104"/>
      <c r="C1832" s="1104"/>
      <c r="D1832" s="1112" t="s">
        <v>4246</v>
      </c>
      <c r="E1832" s="1112" t="s">
        <v>12</v>
      </c>
      <c r="F1832" s="1106"/>
      <c r="G1832" s="1107"/>
      <c r="H1832" s="1108"/>
    </row>
    <row r="1833" spans="1:8" s="1116" customFormat="1" ht="15" x14ac:dyDescent="0.25">
      <c r="A1833" s="1114"/>
      <c r="B1833" s="1113" t="s">
        <v>4247</v>
      </c>
      <c r="C1833" s="1114"/>
      <c r="D1833" s="1113" t="s">
        <v>4248</v>
      </c>
      <c r="E1833" s="1113" t="s">
        <v>12</v>
      </c>
      <c r="F1833" s="1106"/>
      <c r="G1833" s="1107"/>
      <c r="H1833" s="1115"/>
    </row>
    <row r="1834" spans="1:8" s="1116" customFormat="1" ht="15" x14ac:dyDescent="0.25">
      <c r="A1834" s="1114"/>
      <c r="B1834" s="1114"/>
      <c r="C1834" s="1113" t="s">
        <v>2684</v>
      </c>
      <c r="D1834" s="1113" t="s">
        <v>4249</v>
      </c>
      <c r="E1834" s="1113" t="s">
        <v>12</v>
      </c>
      <c r="F1834" s="1106"/>
      <c r="G1834" s="1107"/>
      <c r="H1834" s="1115"/>
    </row>
    <row r="1835" spans="1:8" s="1116" customFormat="1" ht="15" x14ac:dyDescent="0.25">
      <c r="A1835" s="1114"/>
      <c r="B1835" s="1113" t="s">
        <v>4250</v>
      </c>
      <c r="C1835" s="1114"/>
      <c r="D1835" s="1113" t="s">
        <v>4251</v>
      </c>
      <c r="E1835" s="1113" t="s">
        <v>12</v>
      </c>
      <c r="F1835" s="1106"/>
      <c r="G1835" s="1107"/>
      <c r="H1835" s="1115"/>
    </row>
    <row r="1836" spans="1:8" s="1116" customFormat="1" ht="15" x14ac:dyDescent="0.25">
      <c r="A1836" s="1114"/>
      <c r="B1836" s="1114"/>
      <c r="C1836" s="1113" t="s">
        <v>2684</v>
      </c>
      <c r="D1836" s="1113" t="s">
        <v>4252</v>
      </c>
      <c r="E1836" s="1113" t="s">
        <v>12</v>
      </c>
      <c r="F1836" s="1106"/>
      <c r="G1836" s="1107"/>
      <c r="H1836" s="1115"/>
    </row>
    <row r="1837" spans="1:8" s="1116" customFormat="1" ht="15" x14ac:dyDescent="0.25">
      <c r="A1837" s="1114"/>
      <c r="B1837" s="1113" t="s">
        <v>4253</v>
      </c>
      <c r="C1837" s="1114"/>
      <c r="D1837" s="1113" t="s">
        <v>4254</v>
      </c>
      <c r="E1837" s="1113" t="s">
        <v>12</v>
      </c>
      <c r="F1837" s="1106"/>
      <c r="G1837" s="1107"/>
      <c r="H1837" s="1115"/>
    </row>
    <row r="1838" spans="1:8" s="1116" customFormat="1" ht="15" x14ac:dyDescent="0.25">
      <c r="A1838" s="1114"/>
      <c r="B1838" s="1114"/>
      <c r="C1838" s="1113" t="s">
        <v>2684</v>
      </c>
      <c r="D1838" s="1113" t="s">
        <v>4255</v>
      </c>
      <c r="E1838" s="1113" t="s">
        <v>12</v>
      </c>
      <c r="F1838" s="1106"/>
      <c r="G1838" s="1107"/>
      <c r="H1838" s="1115"/>
    </row>
    <row r="1839" spans="1:8" s="1116" customFormat="1" ht="15" x14ac:dyDescent="0.25">
      <c r="A1839" s="1114"/>
      <c r="B1839" s="1113" t="s">
        <v>4256</v>
      </c>
      <c r="C1839" s="1114"/>
      <c r="D1839" s="1113" t="s">
        <v>4257</v>
      </c>
      <c r="E1839" s="1113" t="s">
        <v>12</v>
      </c>
      <c r="F1839" s="1106"/>
      <c r="G1839" s="1107"/>
      <c r="H1839" s="1115"/>
    </row>
    <row r="1840" spans="1:8" s="1116" customFormat="1" ht="15" x14ac:dyDescent="0.25">
      <c r="A1840" s="1114"/>
      <c r="B1840" s="1114"/>
      <c r="C1840" s="1113" t="s">
        <v>2684</v>
      </c>
      <c r="D1840" s="1113" t="s">
        <v>4258</v>
      </c>
      <c r="E1840" s="1113" t="s">
        <v>12</v>
      </c>
      <c r="F1840" s="1106"/>
      <c r="G1840" s="1107"/>
      <c r="H1840" s="1115"/>
    </row>
    <row r="1841" spans="1:8" s="1116" customFormat="1" ht="15" x14ac:dyDescent="0.25">
      <c r="A1841" s="1114"/>
      <c r="B1841" s="1114"/>
      <c r="C1841" s="1113"/>
      <c r="D1841" s="1113"/>
      <c r="E1841" s="1113"/>
      <c r="F1841" s="1106"/>
      <c r="G1841" s="1107"/>
      <c r="H1841" s="1115"/>
    </row>
    <row r="1842" spans="1:8" s="1116" customFormat="1" ht="15" x14ac:dyDescent="0.25">
      <c r="A1842" s="1113" t="s">
        <v>2686</v>
      </c>
      <c r="B1842" s="1113" t="s">
        <v>2687</v>
      </c>
      <c r="C1842" s="1113" t="s">
        <v>2686</v>
      </c>
      <c r="D1842" s="1113" t="s">
        <v>2688</v>
      </c>
      <c r="E1842" s="1113" t="s">
        <v>2689</v>
      </c>
      <c r="F1842" s="1106"/>
      <c r="G1842" s="1107"/>
      <c r="H1842" s="1115"/>
    </row>
    <row r="1843" spans="1:8" s="1109" customFormat="1" ht="14.25" x14ac:dyDescent="0.2">
      <c r="A1843" s="1112" t="s">
        <v>4259</v>
      </c>
      <c r="B1843" s="1104"/>
      <c r="C1843" s="1104"/>
      <c r="D1843" s="1112" t="s">
        <v>4260</v>
      </c>
      <c r="E1843" s="1112" t="s">
        <v>3066</v>
      </c>
      <c r="F1843" s="1106"/>
      <c r="G1843" s="1107"/>
      <c r="H1843" s="1108"/>
    </row>
    <row r="1844" spans="1:8" s="1116" customFormat="1" ht="15" x14ac:dyDescent="0.25">
      <c r="A1844" s="1114"/>
      <c r="B1844" s="1113" t="s">
        <v>4261</v>
      </c>
      <c r="C1844" s="1114"/>
      <c r="D1844" s="1113" t="s">
        <v>4260</v>
      </c>
      <c r="E1844" s="1113" t="s">
        <v>3066</v>
      </c>
      <c r="F1844" s="1106"/>
      <c r="G1844" s="1107"/>
      <c r="H1844" s="1115"/>
    </row>
    <row r="1845" spans="1:8" s="1116" customFormat="1" ht="15" x14ac:dyDescent="0.25">
      <c r="A1845" s="1114"/>
      <c r="B1845" s="1114"/>
      <c r="C1845" s="1113" t="s">
        <v>2684</v>
      </c>
      <c r="D1845" s="1113" t="s">
        <v>4262</v>
      </c>
      <c r="E1845" s="1113" t="s">
        <v>3066</v>
      </c>
      <c r="F1845" s="1106"/>
      <c r="G1845" s="1107"/>
      <c r="H1845" s="1115"/>
    </row>
    <row r="1846" spans="1:8" s="1116" customFormat="1" ht="15" x14ac:dyDescent="0.25">
      <c r="A1846" s="1114"/>
      <c r="B1846" s="1114"/>
      <c r="C1846" s="1113"/>
      <c r="D1846" s="1113"/>
      <c r="E1846" s="1113"/>
      <c r="F1846" s="1106"/>
      <c r="G1846" s="1107"/>
      <c r="H1846" s="1115"/>
    </row>
    <row r="1847" spans="1:8" s="1116" customFormat="1" ht="15.75" thickBot="1" x14ac:dyDescent="0.3">
      <c r="A1847" s="1113" t="s">
        <v>2686</v>
      </c>
      <c r="B1847" s="1113" t="s">
        <v>2687</v>
      </c>
      <c r="C1847" s="1113" t="s">
        <v>2686</v>
      </c>
      <c r="D1847" s="1113" t="s">
        <v>2688</v>
      </c>
      <c r="E1847" s="1113" t="s">
        <v>2689</v>
      </c>
      <c r="F1847" s="1106"/>
      <c r="G1847" s="1107"/>
      <c r="H1847" s="1115"/>
    </row>
    <row r="1848" spans="1:8" s="1116" customFormat="1" ht="16.5" thickBot="1" x14ac:dyDescent="0.3">
      <c r="A1848" s="1117" t="s">
        <v>4263</v>
      </c>
      <c r="B1848" s="1118"/>
      <c r="C1848" s="1118" t="s">
        <v>4264</v>
      </c>
      <c r="D1848" s="1125"/>
      <c r="E1848" s="1126"/>
      <c r="F1848" s="1120"/>
      <c r="G1848" s="1121"/>
      <c r="H1848" s="1115"/>
    </row>
    <row r="1849" spans="1:8" s="1116" customFormat="1" ht="15" x14ac:dyDescent="0.25">
      <c r="A1849" s="1113"/>
      <c r="B1849" s="1113"/>
      <c r="C1849" s="1113"/>
      <c r="D1849" s="1113"/>
      <c r="E1849" s="1113"/>
      <c r="F1849" s="1106"/>
      <c r="G1849" s="1107"/>
      <c r="H1849" s="1115"/>
    </row>
    <row r="1850" spans="1:8" s="1109" customFormat="1" ht="14.25" x14ac:dyDescent="0.2">
      <c r="A1850" s="1112" t="s">
        <v>4265</v>
      </c>
      <c r="B1850" s="1104"/>
      <c r="C1850" s="1104"/>
      <c r="D1850" s="1112" t="s">
        <v>4266</v>
      </c>
      <c r="E1850" s="1112" t="s">
        <v>12</v>
      </c>
      <c r="F1850" s="1106"/>
      <c r="G1850" s="1107"/>
      <c r="H1850" s="1108"/>
    </row>
    <row r="1851" spans="1:8" s="1116" customFormat="1" ht="15" x14ac:dyDescent="0.25">
      <c r="A1851" s="1114"/>
      <c r="B1851" s="1113" t="s">
        <v>4267</v>
      </c>
      <c r="C1851" s="1114"/>
      <c r="D1851" s="1113" t="s">
        <v>4268</v>
      </c>
      <c r="E1851" s="1113" t="s">
        <v>12</v>
      </c>
      <c r="F1851" s="1106"/>
      <c r="G1851" s="1107"/>
      <c r="H1851" s="1115"/>
    </row>
    <row r="1852" spans="1:8" s="1116" customFormat="1" ht="15" x14ac:dyDescent="0.25">
      <c r="A1852" s="1114"/>
      <c r="B1852" s="1114"/>
      <c r="C1852" s="1113" t="s">
        <v>2684</v>
      </c>
      <c r="D1852" s="1113" t="s">
        <v>4269</v>
      </c>
      <c r="E1852" s="1113" t="s">
        <v>12</v>
      </c>
      <c r="F1852" s="1106"/>
      <c r="G1852" s="1107"/>
      <c r="H1852" s="1115"/>
    </row>
    <row r="1853" spans="1:8" s="1116" customFormat="1" ht="15" x14ac:dyDescent="0.25">
      <c r="A1853" s="1114"/>
      <c r="B1853" s="1114"/>
      <c r="C1853" s="1114"/>
      <c r="D1853" s="1114"/>
      <c r="E1853" s="1114"/>
      <c r="F1853" s="1106"/>
      <c r="G1853" s="1107"/>
      <c r="H1853" s="1115"/>
    </row>
    <row r="1854" spans="1:8" s="1116" customFormat="1" ht="15" x14ac:dyDescent="0.25">
      <c r="A1854" s="1113" t="s">
        <v>2686</v>
      </c>
      <c r="B1854" s="1113" t="s">
        <v>2687</v>
      </c>
      <c r="C1854" s="1113" t="s">
        <v>2686</v>
      </c>
      <c r="D1854" s="1113" t="s">
        <v>2688</v>
      </c>
      <c r="E1854" s="1113" t="s">
        <v>2689</v>
      </c>
      <c r="F1854" s="1106"/>
      <c r="G1854" s="1107"/>
      <c r="H1854" s="1115"/>
    </row>
    <row r="1855" spans="1:8" s="1109" customFormat="1" ht="14.25" x14ac:dyDescent="0.2">
      <c r="A1855" s="1112" t="s">
        <v>4270</v>
      </c>
      <c r="B1855" s="1104"/>
      <c r="C1855" s="1104"/>
      <c r="D1855" s="1112" t="s">
        <v>4271</v>
      </c>
      <c r="E1855" s="1112" t="s">
        <v>3066</v>
      </c>
      <c r="F1855" s="1106"/>
      <c r="G1855" s="1107"/>
      <c r="H1855" s="1108"/>
    </row>
    <row r="1856" spans="1:8" s="1116" customFormat="1" ht="15" x14ac:dyDescent="0.25">
      <c r="A1856" s="1114"/>
      <c r="B1856" s="1113" t="s">
        <v>4272</v>
      </c>
      <c r="C1856" s="1114"/>
      <c r="D1856" s="1113" t="s">
        <v>4273</v>
      </c>
      <c r="E1856" s="1113" t="s">
        <v>3066</v>
      </c>
      <c r="F1856" s="1106"/>
      <c r="G1856" s="1107"/>
      <c r="H1856" s="1115"/>
    </row>
    <row r="1857" spans="1:8" s="1116" customFormat="1" ht="15" x14ac:dyDescent="0.25">
      <c r="A1857" s="1114"/>
      <c r="B1857" s="1114"/>
      <c r="C1857" s="1113" t="s">
        <v>2684</v>
      </c>
      <c r="D1857" s="1113" t="s">
        <v>4274</v>
      </c>
      <c r="E1857" s="1113" t="s">
        <v>3066</v>
      </c>
      <c r="F1857" s="1106"/>
      <c r="G1857" s="1107"/>
      <c r="H1857" s="1115"/>
    </row>
    <row r="1858" spans="1:8" s="1116" customFormat="1" ht="15" x14ac:dyDescent="0.25">
      <c r="A1858" s="1114"/>
      <c r="B1858" s="1113" t="s">
        <v>4275</v>
      </c>
      <c r="C1858" s="1114"/>
      <c r="D1858" s="1113" t="s">
        <v>4276</v>
      </c>
      <c r="E1858" s="1113" t="s">
        <v>3066</v>
      </c>
      <c r="F1858" s="1106"/>
      <c r="G1858" s="1107"/>
      <c r="H1858" s="1115"/>
    </row>
    <row r="1859" spans="1:8" s="1116" customFormat="1" ht="15" x14ac:dyDescent="0.25">
      <c r="A1859" s="1114"/>
      <c r="B1859" s="1114"/>
      <c r="C1859" s="1113" t="s">
        <v>2684</v>
      </c>
      <c r="D1859" s="1113" t="s">
        <v>4277</v>
      </c>
      <c r="E1859" s="1113" t="s">
        <v>3066</v>
      </c>
      <c r="F1859" s="1106"/>
      <c r="G1859" s="1107"/>
      <c r="H1859" s="1115"/>
    </row>
    <row r="1860" spans="1:8" s="1116" customFormat="1" ht="15" x14ac:dyDescent="0.25">
      <c r="A1860" s="1114"/>
      <c r="B1860" s="1114" t="s">
        <v>4278</v>
      </c>
      <c r="C1860" s="1113"/>
      <c r="D1860" s="1113" t="s">
        <v>4279</v>
      </c>
      <c r="E1860" s="1113" t="s">
        <v>3066</v>
      </c>
      <c r="F1860" s="1106"/>
      <c r="G1860" s="1107"/>
      <c r="H1860" s="1115"/>
    </row>
    <row r="1861" spans="1:8" s="1116" customFormat="1" ht="15" x14ac:dyDescent="0.25">
      <c r="A1861" s="1114"/>
      <c r="B1861" s="1114"/>
      <c r="C1861" s="1113" t="s">
        <v>2684</v>
      </c>
      <c r="D1861" s="1113" t="s">
        <v>4280</v>
      </c>
      <c r="E1861" s="1113" t="s">
        <v>3066</v>
      </c>
      <c r="F1861" s="1106"/>
      <c r="G1861" s="1107"/>
      <c r="H1861" s="1115"/>
    </row>
    <row r="1862" spans="1:8" s="1116" customFormat="1" ht="15" x14ac:dyDescent="0.25">
      <c r="A1862" s="1114"/>
      <c r="B1862" s="1114"/>
      <c r="C1862" s="1113"/>
      <c r="D1862" s="1113"/>
      <c r="E1862" s="1113"/>
      <c r="F1862" s="1106"/>
      <c r="G1862" s="1107"/>
      <c r="H1862" s="1115"/>
    </row>
    <row r="1863" spans="1:8" s="1116" customFormat="1" ht="15" x14ac:dyDescent="0.25">
      <c r="A1863" s="1113" t="s">
        <v>2686</v>
      </c>
      <c r="B1863" s="1113" t="s">
        <v>2687</v>
      </c>
      <c r="C1863" s="1113" t="s">
        <v>2686</v>
      </c>
      <c r="D1863" s="1113" t="s">
        <v>2688</v>
      </c>
      <c r="E1863" s="1113" t="s">
        <v>2689</v>
      </c>
      <c r="F1863" s="1106"/>
      <c r="G1863" s="1107"/>
      <c r="H1863" s="1115"/>
    </row>
    <row r="1864" spans="1:8" s="1109" customFormat="1" ht="14.25" x14ac:dyDescent="0.2">
      <c r="A1864" s="1112" t="s">
        <v>4281</v>
      </c>
      <c r="B1864" s="1104"/>
      <c r="C1864" s="1104"/>
      <c r="D1864" s="1112" t="s">
        <v>4282</v>
      </c>
      <c r="E1864" s="1112" t="s">
        <v>12</v>
      </c>
      <c r="F1864" s="1106"/>
      <c r="G1864" s="1107"/>
      <c r="H1864" s="1108"/>
    </row>
    <row r="1865" spans="1:8" s="1116" customFormat="1" ht="15" x14ac:dyDescent="0.25">
      <c r="A1865" s="1114"/>
      <c r="B1865" s="1113" t="s">
        <v>4283</v>
      </c>
      <c r="C1865" s="1114"/>
      <c r="D1865" s="1113" t="s">
        <v>4284</v>
      </c>
      <c r="E1865" s="1113" t="s">
        <v>12</v>
      </c>
      <c r="F1865" s="1106"/>
      <c r="G1865" s="1107"/>
      <c r="H1865" s="1115"/>
    </row>
    <row r="1866" spans="1:8" s="1116" customFormat="1" ht="15" x14ac:dyDescent="0.25">
      <c r="A1866" s="1114"/>
      <c r="B1866" s="1114"/>
      <c r="C1866" s="1113" t="s">
        <v>2684</v>
      </c>
      <c r="D1866" s="1113" t="s">
        <v>4285</v>
      </c>
      <c r="E1866" s="1113" t="s">
        <v>12</v>
      </c>
      <c r="F1866" s="1106"/>
      <c r="G1866" s="1107"/>
      <c r="H1866" s="1115"/>
    </row>
    <row r="1867" spans="1:8" s="1116" customFormat="1" ht="15" x14ac:dyDescent="0.25">
      <c r="A1867" s="1114"/>
      <c r="B1867" s="1114"/>
      <c r="C1867" s="1113" t="s">
        <v>2721</v>
      </c>
      <c r="D1867" s="1113" t="s">
        <v>4286</v>
      </c>
      <c r="E1867" s="1113" t="s">
        <v>12</v>
      </c>
      <c r="F1867" s="1106"/>
      <c r="G1867" s="1107"/>
      <c r="H1867" s="1115"/>
    </row>
    <row r="1868" spans="1:8" s="1116" customFormat="1" ht="15" x14ac:dyDescent="0.25">
      <c r="A1868" s="1114"/>
      <c r="B1868" s="1114"/>
      <c r="C1868" s="1113" t="s">
        <v>2712</v>
      </c>
      <c r="D1868" s="1113" t="s">
        <v>4287</v>
      </c>
      <c r="E1868" s="1113" t="s">
        <v>12</v>
      </c>
      <c r="F1868" s="1106"/>
      <c r="G1868" s="1107"/>
      <c r="H1868" s="1115"/>
    </row>
    <row r="1869" spans="1:8" s="1116" customFormat="1" ht="15" x14ac:dyDescent="0.25">
      <c r="A1869" s="1114"/>
      <c r="B1869" s="1113" t="s">
        <v>4288</v>
      </c>
      <c r="C1869" s="1114"/>
      <c r="D1869" s="1113" t="s">
        <v>4289</v>
      </c>
      <c r="E1869" s="1113" t="s">
        <v>12</v>
      </c>
      <c r="F1869" s="1106"/>
      <c r="G1869" s="1107"/>
      <c r="H1869" s="1115"/>
    </row>
    <row r="1870" spans="1:8" s="1116" customFormat="1" ht="15" x14ac:dyDescent="0.25">
      <c r="A1870" s="1114"/>
      <c r="B1870" s="1114"/>
      <c r="C1870" s="1113" t="s">
        <v>2721</v>
      </c>
      <c r="D1870" s="1113" t="s">
        <v>4290</v>
      </c>
      <c r="E1870" s="1113" t="s">
        <v>12</v>
      </c>
      <c r="F1870" s="1106"/>
      <c r="G1870" s="1107"/>
      <c r="H1870" s="1115"/>
    </row>
    <row r="1871" spans="1:8" s="1116" customFormat="1" ht="15" x14ac:dyDescent="0.25">
      <c r="A1871" s="1114"/>
      <c r="B1871" s="1114"/>
      <c r="C1871" s="1113" t="s">
        <v>2712</v>
      </c>
      <c r="D1871" s="1113" t="s">
        <v>4291</v>
      </c>
      <c r="E1871" s="1113" t="s">
        <v>12</v>
      </c>
      <c r="F1871" s="1106"/>
      <c r="G1871" s="1107"/>
      <c r="H1871" s="1115"/>
    </row>
    <row r="1872" spans="1:8" s="1116" customFormat="1" ht="15" x14ac:dyDescent="0.25">
      <c r="A1872" s="1114"/>
      <c r="B1872" s="1114"/>
      <c r="C1872" s="1113" t="s">
        <v>3176</v>
      </c>
      <c r="D1872" s="1113" t="s">
        <v>4292</v>
      </c>
      <c r="E1872" s="1113" t="s">
        <v>12</v>
      </c>
      <c r="F1872" s="1106"/>
      <c r="G1872" s="1107"/>
      <c r="H1872" s="1115"/>
    </row>
    <row r="1873" spans="1:8" s="1116" customFormat="1" ht="15" x14ac:dyDescent="0.25">
      <c r="A1873" s="1114"/>
      <c r="B1873" s="1114"/>
      <c r="C1873" s="1113" t="s">
        <v>3234</v>
      </c>
      <c r="D1873" s="1113" t="s">
        <v>4293</v>
      </c>
      <c r="E1873" s="1113" t="s">
        <v>12</v>
      </c>
      <c r="F1873" s="1106"/>
      <c r="G1873" s="1107"/>
      <c r="H1873" s="1115"/>
    </row>
    <row r="1874" spans="1:8" s="1116" customFormat="1" ht="15" x14ac:dyDescent="0.25">
      <c r="A1874" s="1114"/>
      <c r="B1874" s="1114"/>
      <c r="C1874" s="1113" t="s">
        <v>3186</v>
      </c>
      <c r="D1874" s="1113" t="s">
        <v>4294</v>
      </c>
      <c r="E1874" s="1113" t="s">
        <v>12</v>
      </c>
      <c r="F1874" s="1106"/>
      <c r="G1874" s="1107"/>
      <c r="H1874" s="1115"/>
    </row>
    <row r="1877" spans="1:8" s="1116" customFormat="1" ht="15" x14ac:dyDescent="0.25">
      <c r="A1877" s="1113" t="s">
        <v>2670</v>
      </c>
      <c r="B1877" s="1113"/>
      <c r="C1877" s="1113"/>
      <c r="D1877" s="1098" t="s">
        <v>2642</v>
      </c>
      <c r="E1877" s="1114">
        <v>34</v>
      </c>
      <c r="F1877" s="1106"/>
      <c r="G1877" s="1107"/>
      <c r="H1877" s="1115"/>
    </row>
    <row r="1878" spans="1:8" s="1116" customFormat="1" ht="15" x14ac:dyDescent="0.25">
      <c r="A1878" s="1113" t="s">
        <v>2671</v>
      </c>
      <c r="B1878" s="1113"/>
      <c r="C1878" s="1113"/>
      <c r="D1878" s="1112" t="s">
        <v>2655</v>
      </c>
      <c r="E1878" s="1114"/>
      <c r="F1878" s="1106"/>
      <c r="G1878" s="1107"/>
      <c r="H1878" s="1115"/>
    </row>
    <row r="1879" spans="1:8" s="1116" customFormat="1" ht="15" x14ac:dyDescent="0.25">
      <c r="A1879" s="1112" t="s">
        <v>2672</v>
      </c>
      <c r="B1879" s="1112" t="s">
        <v>2673</v>
      </c>
      <c r="C1879" s="1112" t="s">
        <v>2674</v>
      </c>
      <c r="D1879" s="1104"/>
      <c r="E1879" s="1114"/>
      <c r="F1879" s="1106"/>
      <c r="G1879" s="1107"/>
      <c r="H1879" s="1115"/>
    </row>
    <row r="1880" spans="1:8" s="1116" customFormat="1" ht="15" x14ac:dyDescent="0.25">
      <c r="A1880" s="1113" t="s">
        <v>2675</v>
      </c>
      <c r="B1880" s="1113" t="s">
        <v>2676</v>
      </c>
      <c r="C1880" s="1113" t="s">
        <v>2675</v>
      </c>
      <c r="D1880" s="1113" t="s">
        <v>2649</v>
      </c>
      <c r="E1880" s="1113" t="s">
        <v>2677</v>
      </c>
      <c r="F1880" s="1106"/>
      <c r="G1880" s="1107"/>
      <c r="H1880" s="1115"/>
    </row>
    <row r="1881" spans="1:8" s="1116" customFormat="1" ht="15" x14ac:dyDescent="0.25">
      <c r="A1881" s="1114"/>
      <c r="B1881" s="1114"/>
      <c r="C1881" s="1113" t="s">
        <v>3980</v>
      </c>
      <c r="D1881" s="1113" t="s">
        <v>4295</v>
      </c>
      <c r="E1881" s="1113" t="s">
        <v>12</v>
      </c>
      <c r="F1881" s="1106"/>
      <c r="G1881" s="1107"/>
      <c r="H1881" s="1115"/>
    </row>
    <row r="1882" spans="1:8" s="1116" customFormat="1" ht="15" x14ac:dyDescent="0.25">
      <c r="A1882" s="1114"/>
      <c r="B1882" s="1114"/>
      <c r="C1882" s="1113" t="s">
        <v>3733</v>
      </c>
      <c r="D1882" s="1113" t="s">
        <v>4296</v>
      </c>
      <c r="E1882" s="1113" t="s">
        <v>12</v>
      </c>
      <c r="F1882" s="1106"/>
      <c r="G1882" s="1107"/>
      <c r="H1882" s="1115"/>
    </row>
    <row r="1883" spans="1:8" s="1116" customFormat="1" ht="15" x14ac:dyDescent="0.25">
      <c r="A1883" s="1114"/>
      <c r="B1883" s="1114"/>
      <c r="C1883" s="1113" t="s">
        <v>2903</v>
      </c>
      <c r="D1883" s="1113" t="s">
        <v>4297</v>
      </c>
      <c r="E1883" s="1113" t="s">
        <v>12</v>
      </c>
      <c r="F1883" s="1106"/>
      <c r="G1883" s="1107"/>
      <c r="H1883" s="1115"/>
    </row>
    <row r="1884" spans="1:8" s="1116" customFormat="1" ht="15" x14ac:dyDescent="0.25">
      <c r="A1884" s="1114"/>
      <c r="B1884" s="1113" t="s">
        <v>4298</v>
      </c>
      <c r="C1884" s="1114"/>
      <c r="D1884" s="1113" t="s">
        <v>4299</v>
      </c>
      <c r="E1884" s="1113" t="s">
        <v>12</v>
      </c>
      <c r="F1884" s="1106"/>
      <c r="G1884" s="1107"/>
      <c r="H1884" s="1115"/>
    </row>
    <row r="1885" spans="1:8" s="1116" customFormat="1" ht="15" x14ac:dyDescent="0.25">
      <c r="A1885" s="1114"/>
      <c r="B1885" s="1114"/>
      <c r="C1885" s="1113" t="s">
        <v>2684</v>
      </c>
      <c r="D1885" s="1113" t="s">
        <v>4300</v>
      </c>
      <c r="E1885" s="1113" t="s">
        <v>12</v>
      </c>
      <c r="F1885" s="1106"/>
      <c r="G1885" s="1107"/>
      <c r="H1885" s="1115"/>
    </row>
    <row r="1886" spans="1:8" s="1116" customFormat="1" ht="15" x14ac:dyDescent="0.25">
      <c r="A1886" s="1114"/>
      <c r="B1886" s="1114" t="s">
        <v>4301</v>
      </c>
      <c r="C1886" s="1113"/>
      <c r="D1886" s="1113" t="s">
        <v>4302</v>
      </c>
      <c r="E1886" s="1113" t="s">
        <v>12</v>
      </c>
      <c r="F1886" s="1106"/>
      <c r="G1886" s="1107"/>
      <c r="H1886" s="1115"/>
    </row>
    <row r="1887" spans="1:8" s="1116" customFormat="1" ht="15" x14ac:dyDescent="0.25">
      <c r="A1887" s="1114"/>
      <c r="B1887" s="1114"/>
      <c r="C1887" s="1113" t="s">
        <v>2684</v>
      </c>
      <c r="D1887" s="1113" t="s">
        <v>4303</v>
      </c>
      <c r="E1887" s="1113" t="s">
        <v>12</v>
      </c>
      <c r="F1887" s="1106"/>
      <c r="G1887" s="1107"/>
      <c r="H1887" s="1115"/>
    </row>
    <row r="1888" spans="1:8" s="1116" customFormat="1" ht="15" x14ac:dyDescent="0.25">
      <c r="A1888" s="1114"/>
      <c r="B1888" s="1114"/>
      <c r="C1888" s="1113"/>
      <c r="D1888" s="1113"/>
      <c r="E1888" s="1113"/>
      <c r="F1888" s="1106"/>
      <c r="G1888" s="1107"/>
      <c r="H1888" s="1115"/>
    </row>
    <row r="1889" spans="1:8" s="1116" customFormat="1" ht="15" x14ac:dyDescent="0.25">
      <c r="A1889" s="1113" t="s">
        <v>2686</v>
      </c>
      <c r="B1889" s="1113" t="s">
        <v>2687</v>
      </c>
      <c r="C1889" s="1113" t="s">
        <v>2686</v>
      </c>
      <c r="D1889" s="1113" t="s">
        <v>2688</v>
      </c>
      <c r="E1889" s="1113" t="s">
        <v>2689</v>
      </c>
      <c r="F1889" s="1106"/>
      <c r="G1889" s="1107"/>
      <c r="H1889" s="1115"/>
    </row>
    <row r="1890" spans="1:8" s="1109" customFormat="1" ht="14.25" x14ac:dyDescent="0.2">
      <c r="A1890" s="1112" t="s">
        <v>4304</v>
      </c>
      <c r="B1890" s="1104"/>
      <c r="C1890" s="1104"/>
      <c r="D1890" s="1112" t="s">
        <v>4305</v>
      </c>
      <c r="E1890" s="1112" t="s">
        <v>3066</v>
      </c>
      <c r="F1890" s="1106"/>
      <c r="G1890" s="1107"/>
      <c r="H1890" s="1108"/>
    </row>
    <row r="1891" spans="1:8" s="1116" customFormat="1" ht="15" x14ac:dyDescent="0.25">
      <c r="A1891" s="1113"/>
      <c r="B1891" s="1114" t="s">
        <v>4306</v>
      </c>
      <c r="C1891" s="1114"/>
      <c r="D1891" s="1113" t="s">
        <v>4307</v>
      </c>
      <c r="E1891" s="1113" t="s">
        <v>3066</v>
      </c>
      <c r="F1891" s="1106"/>
      <c r="G1891" s="1107"/>
      <c r="H1891" s="1115"/>
    </row>
    <row r="1892" spans="1:8" s="1116" customFormat="1" ht="15" x14ac:dyDescent="0.25">
      <c r="A1892" s="1113"/>
      <c r="B1892" s="1114"/>
      <c r="C1892" s="1113" t="s">
        <v>2684</v>
      </c>
      <c r="D1892" s="1113" t="s">
        <v>4308</v>
      </c>
      <c r="E1892" s="1113" t="s">
        <v>3066</v>
      </c>
      <c r="F1892" s="1106"/>
      <c r="G1892" s="1107"/>
      <c r="H1892" s="1115"/>
    </row>
    <row r="1893" spans="1:8" s="1116" customFormat="1" ht="15" x14ac:dyDescent="0.25">
      <c r="A1893" s="1113"/>
      <c r="B1893" s="1114" t="s">
        <v>4309</v>
      </c>
      <c r="C1893" s="1113"/>
      <c r="D1893" s="1113" t="s">
        <v>4310</v>
      </c>
      <c r="E1893" s="1113" t="s">
        <v>3066</v>
      </c>
      <c r="F1893" s="1106"/>
      <c r="G1893" s="1107"/>
      <c r="H1893" s="1115"/>
    </row>
    <row r="1894" spans="1:8" s="1116" customFormat="1" ht="15" x14ac:dyDescent="0.25">
      <c r="A1894" s="1113"/>
      <c r="B1894" s="1114"/>
      <c r="C1894" s="1113" t="s">
        <v>2684</v>
      </c>
      <c r="D1894" s="1113" t="s">
        <v>4311</v>
      </c>
      <c r="E1894" s="1113" t="s">
        <v>3066</v>
      </c>
      <c r="F1894" s="1106"/>
      <c r="G1894" s="1107"/>
      <c r="H1894" s="1115"/>
    </row>
    <row r="1895" spans="1:8" s="1116" customFormat="1" ht="15" x14ac:dyDescent="0.25">
      <c r="A1895" s="1113"/>
      <c r="B1895" s="1114" t="s">
        <v>4312</v>
      </c>
      <c r="C1895" s="1113"/>
      <c r="D1895" s="1113" t="s">
        <v>4313</v>
      </c>
      <c r="E1895" s="1113" t="s">
        <v>3066</v>
      </c>
      <c r="F1895" s="1106"/>
      <c r="G1895" s="1107"/>
      <c r="H1895" s="1115"/>
    </row>
    <row r="1896" spans="1:8" s="1116" customFormat="1" ht="15" x14ac:dyDescent="0.25">
      <c r="A1896" s="1113"/>
      <c r="B1896" s="1114"/>
      <c r="C1896" s="1113" t="s">
        <v>2684</v>
      </c>
      <c r="D1896" s="1113" t="s">
        <v>4314</v>
      </c>
      <c r="E1896" s="1113" t="s">
        <v>3066</v>
      </c>
      <c r="F1896" s="1106"/>
      <c r="G1896" s="1107"/>
      <c r="H1896" s="1115"/>
    </row>
    <row r="1897" spans="1:8" s="1116" customFormat="1" ht="15" x14ac:dyDescent="0.25">
      <c r="A1897" s="1114"/>
      <c r="B1897" s="1113" t="s">
        <v>4315</v>
      </c>
      <c r="C1897" s="1114"/>
      <c r="D1897" s="1113" t="s">
        <v>4316</v>
      </c>
      <c r="E1897" s="1113" t="s">
        <v>3066</v>
      </c>
      <c r="F1897" s="1106"/>
      <c r="G1897" s="1107"/>
      <c r="H1897" s="1115"/>
    </row>
    <row r="1898" spans="1:8" s="1116" customFormat="1" ht="15" x14ac:dyDescent="0.25">
      <c r="A1898" s="1114"/>
      <c r="B1898" s="1114"/>
      <c r="C1898" s="1113" t="s">
        <v>2684</v>
      </c>
      <c r="D1898" s="1113" t="s">
        <v>4317</v>
      </c>
      <c r="E1898" s="1113" t="s">
        <v>3066</v>
      </c>
      <c r="F1898" s="1106"/>
      <c r="G1898" s="1107"/>
      <c r="H1898" s="1115"/>
    </row>
    <row r="1899" spans="1:8" s="1116" customFormat="1" ht="15" x14ac:dyDescent="0.25">
      <c r="A1899" s="1114"/>
      <c r="B1899" s="1113" t="s">
        <v>4318</v>
      </c>
      <c r="C1899" s="1114"/>
      <c r="D1899" s="1113" t="s">
        <v>4319</v>
      </c>
      <c r="E1899" s="1113" t="s">
        <v>3066</v>
      </c>
      <c r="F1899" s="1106"/>
      <c r="G1899" s="1107"/>
      <c r="H1899" s="1115"/>
    </row>
    <row r="1900" spans="1:8" s="1116" customFormat="1" ht="15" x14ac:dyDescent="0.25">
      <c r="A1900" s="1114"/>
      <c r="B1900" s="1114"/>
      <c r="C1900" s="1113" t="s">
        <v>2684</v>
      </c>
      <c r="D1900" s="1113" t="s">
        <v>4320</v>
      </c>
      <c r="E1900" s="1113" t="s">
        <v>3066</v>
      </c>
      <c r="F1900" s="1106"/>
      <c r="G1900" s="1107"/>
      <c r="H1900" s="1115"/>
    </row>
    <row r="1901" spans="1:8" s="1116" customFormat="1" ht="15" x14ac:dyDescent="0.25">
      <c r="A1901" s="1114"/>
      <c r="B1901" s="1113" t="s">
        <v>4321</v>
      </c>
      <c r="C1901" s="1114"/>
      <c r="D1901" s="1113" t="s">
        <v>4322</v>
      </c>
      <c r="E1901" s="1113" t="s">
        <v>3066</v>
      </c>
      <c r="F1901" s="1106"/>
      <c r="G1901" s="1107"/>
      <c r="H1901" s="1115"/>
    </row>
    <row r="1902" spans="1:8" s="1116" customFormat="1" ht="15" x14ac:dyDescent="0.25">
      <c r="A1902" s="1114"/>
      <c r="B1902" s="1114"/>
      <c r="C1902" s="1113" t="s">
        <v>2721</v>
      </c>
      <c r="D1902" s="1113" t="s">
        <v>4323</v>
      </c>
      <c r="E1902" s="1113" t="s">
        <v>3066</v>
      </c>
      <c r="F1902" s="1106"/>
      <c r="G1902" s="1107"/>
      <c r="H1902" s="1115"/>
    </row>
    <row r="1903" spans="1:8" s="1116" customFormat="1" ht="15" x14ac:dyDescent="0.25">
      <c r="A1903" s="1114"/>
      <c r="B1903" s="1114" t="s">
        <v>4324</v>
      </c>
      <c r="C1903" s="1113"/>
      <c r="D1903" s="1113" t="s">
        <v>4325</v>
      </c>
      <c r="E1903" s="1113" t="s">
        <v>3066</v>
      </c>
      <c r="F1903" s="1106"/>
      <c r="G1903" s="1107"/>
      <c r="H1903" s="1115"/>
    </row>
    <row r="1904" spans="1:8" s="1116" customFormat="1" ht="15" x14ac:dyDescent="0.25">
      <c r="A1904" s="1114"/>
      <c r="B1904" s="1114"/>
      <c r="C1904" s="1113" t="s">
        <v>2684</v>
      </c>
      <c r="D1904" s="1114" t="s">
        <v>4326</v>
      </c>
      <c r="E1904" s="1114" t="s">
        <v>3066</v>
      </c>
      <c r="F1904" s="1106"/>
      <c r="G1904" s="1107"/>
      <c r="H1904" s="1115"/>
    </row>
    <row r="1905" spans="1:8" s="1116" customFormat="1" ht="15" x14ac:dyDescent="0.25">
      <c r="A1905" s="1114"/>
      <c r="B1905" s="1114" t="s">
        <v>4327</v>
      </c>
      <c r="C1905" s="1113"/>
      <c r="D1905" s="1114" t="s">
        <v>4328</v>
      </c>
      <c r="E1905" s="1114" t="s">
        <v>3066</v>
      </c>
      <c r="F1905" s="1106"/>
      <c r="G1905" s="1107"/>
      <c r="H1905" s="1115"/>
    </row>
    <row r="1906" spans="1:8" s="1116" customFormat="1" ht="15" x14ac:dyDescent="0.25">
      <c r="A1906" s="1114"/>
      <c r="B1906" s="1114"/>
      <c r="C1906" s="1113" t="s">
        <v>2684</v>
      </c>
      <c r="D1906" s="1114" t="s">
        <v>4329</v>
      </c>
      <c r="E1906" s="1114" t="s">
        <v>3066</v>
      </c>
      <c r="F1906" s="1106"/>
      <c r="G1906" s="1107"/>
      <c r="H1906" s="1115"/>
    </row>
    <row r="1907" spans="1:8" s="1116" customFormat="1" ht="15" x14ac:dyDescent="0.25">
      <c r="A1907" s="1114"/>
      <c r="B1907" s="1114"/>
      <c r="C1907" s="1113"/>
      <c r="D1907" s="1114"/>
      <c r="E1907" s="1114"/>
      <c r="F1907" s="1106"/>
      <c r="G1907" s="1107"/>
      <c r="H1907" s="1115"/>
    </row>
    <row r="1908" spans="1:8" s="1116" customFormat="1" ht="15.75" thickBot="1" x14ac:dyDescent="0.3">
      <c r="A1908" s="1113" t="s">
        <v>2686</v>
      </c>
      <c r="B1908" s="1113" t="s">
        <v>2687</v>
      </c>
      <c r="C1908" s="1113" t="s">
        <v>2686</v>
      </c>
      <c r="D1908" s="1113" t="s">
        <v>2688</v>
      </c>
      <c r="E1908" s="1113" t="s">
        <v>2689</v>
      </c>
      <c r="F1908" s="1106"/>
      <c r="G1908" s="1107"/>
      <c r="H1908" s="1115"/>
    </row>
    <row r="1909" spans="1:8" s="1116" customFormat="1" ht="16.5" thickBot="1" x14ac:dyDescent="0.3">
      <c r="A1909" s="1117" t="s">
        <v>4330</v>
      </c>
      <c r="B1909" s="1118"/>
      <c r="C1909" s="1118" t="s">
        <v>4331</v>
      </c>
      <c r="D1909" s="1125"/>
      <c r="E1909" s="1126"/>
      <c r="F1909" s="1120"/>
      <c r="G1909" s="1121"/>
      <c r="H1909" s="1115"/>
    </row>
    <row r="1910" spans="1:8" s="1116" customFormat="1" ht="15" x14ac:dyDescent="0.25">
      <c r="A1910" s="1113"/>
      <c r="B1910" s="1113"/>
      <c r="C1910" s="1113"/>
      <c r="D1910" s="1113"/>
      <c r="E1910" s="1113"/>
      <c r="F1910" s="1106"/>
      <c r="G1910" s="1107"/>
      <c r="H1910" s="1115"/>
    </row>
    <row r="1911" spans="1:8" s="1109" customFormat="1" ht="14.25" x14ac:dyDescent="0.2">
      <c r="A1911" s="1112" t="s">
        <v>4332</v>
      </c>
      <c r="B1911" s="1104"/>
      <c r="C1911" s="1104"/>
      <c r="D1911" s="1112" t="s">
        <v>4333</v>
      </c>
      <c r="E1911" s="1112" t="s">
        <v>12</v>
      </c>
      <c r="F1911" s="1106"/>
      <c r="G1911" s="1107"/>
      <c r="H1911" s="1108"/>
    </row>
    <row r="1912" spans="1:8" s="1116" customFormat="1" ht="15" x14ac:dyDescent="0.25">
      <c r="A1912" s="1114"/>
      <c r="B1912" s="1113" t="s">
        <v>4334</v>
      </c>
      <c r="C1912" s="1114"/>
      <c r="D1912" s="1113" t="s">
        <v>4333</v>
      </c>
      <c r="E1912" s="1113" t="s">
        <v>12</v>
      </c>
      <c r="F1912" s="1106"/>
      <c r="G1912" s="1107"/>
      <c r="H1912" s="1115"/>
    </row>
    <row r="1913" spans="1:8" s="1116" customFormat="1" ht="15" x14ac:dyDescent="0.25">
      <c r="A1913" s="1114"/>
      <c r="B1913" s="1114"/>
      <c r="C1913" s="1113" t="s">
        <v>2684</v>
      </c>
      <c r="D1913" s="1113" t="s">
        <v>4335</v>
      </c>
      <c r="E1913" s="1113" t="s">
        <v>12</v>
      </c>
      <c r="F1913" s="1106"/>
      <c r="G1913" s="1107"/>
      <c r="H1913" s="1115"/>
    </row>
    <row r="1914" spans="1:8" s="1116" customFormat="1" ht="15" x14ac:dyDescent="0.25">
      <c r="A1914" s="1114"/>
      <c r="B1914" s="1114"/>
      <c r="C1914" s="1113" t="s">
        <v>2721</v>
      </c>
      <c r="D1914" s="1113" t="s">
        <v>4336</v>
      </c>
      <c r="E1914" s="1113" t="s">
        <v>12</v>
      </c>
      <c r="F1914" s="1106"/>
      <c r="G1914" s="1107"/>
      <c r="H1914" s="1115"/>
    </row>
    <row r="1915" spans="1:8" s="1116" customFormat="1" ht="15" x14ac:dyDescent="0.25">
      <c r="A1915" s="1114"/>
      <c r="B1915" s="1114"/>
      <c r="C1915" s="1113" t="s">
        <v>2712</v>
      </c>
      <c r="D1915" s="1113" t="s">
        <v>4337</v>
      </c>
      <c r="E1915" s="1113"/>
      <c r="F1915" s="1106"/>
      <c r="G1915" s="1107"/>
      <c r="H1915" s="1115"/>
    </row>
    <row r="1916" spans="1:8" s="1116" customFormat="1" ht="15" x14ac:dyDescent="0.25">
      <c r="A1916" s="1114"/>
      <c r="B1916" s="1114"/>
      <c r="C1916" s="1113"/>
      <c r="D1916" s="1113"/>
      <c r="E1916" s="1113"/>
      <c r="F1916" s="1106"/>
      <c r="G1916" s="1107"/>
      <c r="H1916" s="1115"/>
    </row>
    <row r="1917" spans="1:8" s="1116" customFormat="1" ht="15" x14ac:dyDescent="0.25">
      <c r="A1917" s="1113" t="s">
        <v>2686</v>
      </c>
      <c r="B1917" s="1113" t="s">
        <v>2687</v>
      </c>
      <c r="C1917" s="1113" t="s">
        <v>2686</v>
      </c>
      <c r="D1917" s="1113" t="s">
        <v>2688</v>
      </c>
      <c r="E1917" s="1113" t="s">
        <v>2689</v>
      </c>
      <c r="F1917" s="1106"/>
      <c r="G1917" s="1107"/>
      <c r="H1917" s="1115"/>
    </row>
    <row r="1918" spans="1:8" s="1109" customFormat="1" ht="14.25" x14ac:dyDescent="0.2">
      <c r="A1918" s="1112" t="s">
        <v>4338</v>
      </c>
      <c r="B1918" s="1104"/>
      <c r="C1918" s="1104"/>
      <c r="D1918" s="1112" t="s">
        <v>4339</v>
      </c>
      <c r="E1918" s="1112" t="s">
        <v>3066</v>
      </c>
      <c r="F1918" s="1106"/>
      <c r="G1918" s="1107"/>
      <c r="H1918" s="1108"/>
    </row>
    <row r="1919" spans="1:8" s="1116" customFormat="1" ht="15" x14ac:dyDescent="0.25">
      <c r="A1919" s="1114"/>
      <c r="B1919" s="1113" t="s">
        <v>4340</v>
      </c>
      <c r="C1919" s="1114"/>
      <c r="D1919" s="1113" t="s">
        <v>4341</v>
      </c>
      <c r="E1919" s="1113" t="s">
        <v>3066</v>
      </c>
      <c r="F1919" s="1106"/>
      <c r="G1919" s="1107"/>
      <c r="H1919" s="1115"/>
    </row>
    <row r="1920" spans="1:8" s="1116" customFormat="1" ht="15" x14ac:dyDescent="0.25">
      <c r="A1920" s="1114"/>
      <c r="B1920" s="1114"/>
      <c r="C1920" s="1113" t="s">
        <v>2684</v>
      </c>
      <c r="D1920" s="1113" t="s">
        <v>4342</v>
      </c>
      <c r="E1920" s="1113" t="s">
        <v>3066</v>
      </c>
      <c r="F1920" s="1106"/>
      <c r="G1920" s="1107"/>
      <c r="H1920" s="1115"/>
    </row>
    <row r="1921" spans="1:8" s="1116" customFormat="1" ht="15" x14ac:dyDescent="0.25">
      <c r="A1921" s="1114"/>
      <c r="B1921" s="1114"/>
      <c r="C1921" s="1113" t="s">
        <v>2721</v>
      </c>
      <c r="D1921" s="1113" t="s">
        <v>4343</v>
      </c>
      <c r="E1921" s="1113" t="s">
        <v>3066</v>
      </c>
      <c r="F1921" s="1106"/>
      <c r="G1921" s="1107"/>
      <c r="H1921" s="1115"/>
    </row>
    <row r="1922" spans="1:8" s="1116" customFormat="1" ht="15" x14ac:dyDescent="0.25">
      <c r="A1922" s="1114"/>
      <c r="B1922" s="1114"/>
      <c r="C1922" s="1113" t="s">
        <v>2712</v>
      </c>
      <c r="D1922" s="1113" t="s">
        <v>4344</v>
      </c>
      <c r="E1922" s="1113" t="s">
        <v>3066</v>
      </c>
      <c r="F1922" s="1106"/>
      <c r="G1922" s="1107"/>
      <c r="H1922" s="1115"/>
    </row>
    <row r="1923" spans="1:8" s="1116" customFormat="1" ht="15" x14ac:dyDescent="0.25">
      <c r="A1923" s="1114"/>
      <c r="B1923" s="1114"/>
      <c r="C1923" s="1113" t="s">
        <v>3176</v>
      </c>
      <c r="D1923" s="1113" t="s">
        <v>4345</v>
      </c>
      <c r="E1923" s="1113" t="s">
        <v>3066</v>
      </c>
      <c r="F1923" s="1106"/>
      <c r="G1923" s="1107"/>
      <c r="H1923" s="1115"/>
    </row>
    <row r="1924" spans="1:8" s="1116" customFormat="1" ht="15" x14ac:dyDescent="0.25">
      <c r="A1924" s="1114"/>
      <c r="B1924" s="1114"/>
      <c r="C1924" s="1113" t="s">
        <v>3234</v>
      </c>
      <c r="D1924" s="1113" t="s">
        <v>4346</v>
      </c>
      <c r="E1924" s="1113" t="s">
        <v>3066</v>
      </c>
      <c r="F1924" s="1106"/>
      <c r="G1924" s="1107"/>
      <c r="H1924" s="1115"/>
    </row>
    <row r="1925" spans="1:8" s="1116" customFormat="1" ht="15" x14ac:dyDescent="0.25">
      <c r="A1925" s="1113"/>
      <c r="B1925" s="1113"/>
      <c r="C1925" s="1113" t="s">
        <v>3178</v>
      </c>
      <c r="D1925" s="1113" t="s">
        <v>4347</v>
      </c>
      <c r="E1925" s="1113" t="s">
        <v>3066</v>
      </c>
      <c r="F1925" s="1106"/>
      <c r="G1925" s="1107"/>
      <c r="H1925" s="1115"/>
    </row>
    <row r="1926" spans="1:8" s="1116" customFormat="1" ht="15" x14ac:dyDescent="0.25">
      <c r="A1926" s="1113"/>
      <c r="B1926" s="1113"/>
      <c r="C1926" s="1113" t="s">
        <v>3186</v>
      </c>
      <c r="D1926" s="1113" t="s">
        <v>4348</v>
      </c>
      <c r="E1926" s="1113" t="s">
        <v>3066</v>
      </c>
      <c r="F1926" s="1106"/>
      <c r="G1926" s="1107"/>
      <c r="H1926" s="1115"/>
    </row>
    <row r="1927" spans="1:8" s="1116" customFormat="1" ht="15" x14ac:dyDescent="0.25">
      <c r="A1927" s="1113"/>
      <c r="B1927" s="1113"/>
      <c r="C1927" s="1113" t="s">
        <v>3980</v>
      </c>
      <c r="D1927" s="1113" t="s">
        <v>4349</v>
      </c>
      <c r="E1927" s="1113" t="s">
        <v>3066</v>
      </c>
      <c r="F1927" s="1106"/>
      <c r="G1927" s="1107"/>
      <c r="H1927" s="1115"/>
    </row>
    <row r="1928" spans="1:8" s="1116" customFormat="1" ht="15" x14ac:dyDescent="0.25">
      <c r="A1928" s="1114"/>
      <c r="B1928" s="1114" t="s">
        <v>4350</v>
      </c>
      <c r="C1928" s="1113"/>
      <c r="D1928" s="1113" t="s">
        <v>4351</v>
      </c>
      <c r="E1928" s="1113" t="s">
        <v>3066</v>
      </c>
      <c r="F1928" s="1106"/>
      <c r="G1928" s="1107"/>
      <c r="H1928" s="1115"/>
    </row>
    <row r="1929" spans="1:8" s="1116" customFormat="1" ht="15" x14ac:dyDescent="0.25">
      <c r="A1929" s="1114"/>
      <c r="B1929" s="1114"/>
      <c r="C1929" s="1113" t="s">
        <v>2684</v>
      </c>
      <c r="D1929" s="1113" t="s">
        <v>4352</v>
      </c>
      <c r="E1929" s="1113" t="s">
        <v>3066</v>
      </c>
      <c r="F1929" s="1106"/>
      <c r="G1929" s="1107"/>
      <c r="H1929" s="1115"/>
    </row>
    <row r="1930" spans="1:8" s="1116" customFormat="1" ht="15" x14ac:dyDescent="0.25">
      <c r="A1930" s="1114"/>
      <c r="B1930" s="1113" t="s">
        <v>4353</v>
      </c>
      <c r="C1930" s="1114"/>
      <c r="D1930" s="1113" t="s">
        <v>4354</v>
      </c>
      <c r="E1930" s="1113" t="s">
        <v>3066</v>
      </c>
      <c r="F1930" s="1106"/>
      <c r="G1930" s="1107"/>
      <c r="H1930" s="1115"/>
    </row>
    <row r="1931" spans="1:8" s="1116" customFormat="1" ht="15" x14ac:dyDescent="0.25">
      <c r="A1931" s="1114"/>
      <c r="B1931" s="1114"/>
      <c r="C1931" s="1113" t="s">
        <v>2684</v>
      </c>
      <c r="D1931" s="1113" t="s">
        <v>4355</v>
      </c>
      <c r="E1931" s="1113" t="s">
        <v>3066</v>
      </c>
      <c r="F1931" s="1106"/>
      <c r="G1931" s="1107"/>
      <c r="H1931" s="1115"/>
    </row>
    <row r="1932" spans="1:8" s="1116" customFormat="1" ht="15" x14ac:dyDescent="0.25">
      <c r="A1932" s="1114"/>
      <c r="B1932" s="1114" t="s">
        <v>4356</v>
      </c>
      <c r="C1932" s="1113"/>
      <c r="D1932" s="1113" t="s">
        <v>4357</v>
      </c>
      <c r="E1932" s="1113" t="s">
        <v>3066</v>
      </c>
      <c r="F1932" s="1106"/>
      <c r="G1932" s="1107"/>
      <c r="H1932" s="1115"/>
    </row>
    <row r="1933" spans="1:8" s="1116" customFormat="1" ht="15" x14ac:dyDescent="0.25">
      <c r="A1933" s="1114"/>
      <c r="B1933" s="1114"/>
      <c r="C1933" s="1113" t="s">
        <v>2684</v>
      </c>
      <c r="D1933" s="1113" t="s">
        <v>4358</v>
      </c>
      <c r="E1933" s="1113" t="s">
        <v>3066</v>
      </c>
      <c r="F1933" s="1106"/>
      <c r="G1933" s="1107"/>
      <c r="H1933" s="1115"/>
    </row>
    <row r="1934" spans="1:8" s="1116" customFormat="1" ht="15" x14ac:dyDescent="0.25">
      <c r="A1934" s="1113"/>
      <c r="B1934" s="1113"/>
      <c r="C1934" s="1113"/>
      <c r="D1934" s="1113"/>
      <c r="E1934" s="1113"/>
      <c r="F1934" s="1106"/>
      <c r="G1934" s="1107"/>
      <c r="H1934" s="1115"/>
    </row>
    <row r="1935" spans="1:8" s="1116" customFormat="1" ht="15" x14ac:dyDescent="0.25">
      <c r="A1935" s="1113"/>
      <c r="B1935" s="1113"/>
      <c r="C1935" s="1113"/>
      <c r="D1935" s="1113"/>
      <c r="E1935" s="1113"/>
      <c r="F1935" s="1106"/>
      <c r="G1935" s="1107"/>
      <c r="H1935" s="1115"/>
    </row>
    <row r="1936" spans="1:8" s="1116" customFormat="1" ht="15" x14ac:dyDescent="0.25">
      <c r="A1936" s="1113" t="s">
        <v>2670</v>
      </c>
      <c r="B1936" s="1113"/>
      <c r="C1936" s="1113"/>
      <c r="D1936" s="1098" t="s">
        <v>2642</v>
      </c>
      <c r="E1936" s="1114">
        <v>35</v>
      </c>
      <c r="F1936" s="1106"/>
      <c r="G1936" s="1107"/>
      <c r="H1936" s="1115"/>
    </row>
    <row r="1937" spans="1:8" s="1116" customFormat="1" ht="15" x14ac:dyDescent="0.25">
      <c r="A1937" s="1113" t="s">
        <v>2671</v>
      </c>
      <c r="B1937" s="1113"/>
      <c r="C1937" s="1113"/>
      <c r="D1937" s="1112" t="s">
        <v>2655</v>
      </c>
      <c r="E1937" s="1114"/>
      <c r="F1937" s="1106"/>
      <c r="G1937" s="1107"/>
      <c r="H1937" s="1115"/>
    </row>
    <row r="1938" spans="1:8" s="1116" customFormat="1" ht="15" x14ac:dyDescent="0.25">
      <c r="A1938" s="1112" t="s">
        <v>2672</v>
      </c>
      <c r="B1938" s="1112" t="s">
        <v>2673</v>
      </c>
      <c r="C1938" s="1112" t="s">
        <v>2674</v>
      </c>
      <c r="D1938" s="1104"/>
      <c r="E1938" s="1114"/>
      <c r="F1938" s="1106"/>
      <c r="G1938" s="1107"/>
      <c r="H1938" s="1115"/>
    </row>
    <row r="1939" spans="1:8" s="1116" customFormat="1" ht="15" x14ac:dyDescent="0.25">
      <c r="A1939" s="1113" t="s">
        <v>2675</v>
      </c>
      <c r="B1939" s="1113" t="s">
        <v>2676</v>
      </c>
      <c r="C1939" s="1113" t="s">
        <v>2675</v>
      </c>
      <c r="D1939" s="1113" t="s">
        <v>2649</v>
      </c>
      <c r="E1939" s="1113" t="s">
        <v>2677</v>
      </c>
      <c r="F1939" s="1106"/>
      <c r="G1939" s="1107"/>
      <c r="H1939" s="1115"/>
    </row>
    <row r="1940" spans="1:8" s="1116" customFormat="1" ht="15" x14ac:dyDescent="0.25">
      <c r="A1940" s="1114"/>
      <c r="B1940" s="1114" t="s">
        <v>4359</v>
      </c>
      <c r="C1940" s="1113"/>
      <c r="D1940" s="1113" t="s">
        <v>4360</v>
      </c>
      <c r="E1940" s="1113" t="s">
        <v>3066</v>
      </c>
      <c r="F1940" s="1106"/>
      <c r="G1940" s="1107"/>
      <c r="H1940" s="1115"/>
    </row>
    <row r="1941" spans="1:8" s="1116" customFormat="1" ht="15" x14ac:dyDescent="0.25">
      <c r="A1941" s="1114"/>
      <c r="B1941" s="1114"/>
      <c r="C1941" s="1113" t="s">
        <v>2684</v>
      </c>
      <c r="D1941" s="1113" t="s">
        <v>4361</v>
      </c>
      <c r="E1941" s="1113" t="s">
        <v>3066</v>
      </c>
      <c r="F1941" s="1106"/>
      <c r="G1941" s="1107"/>
      <c r="H1941" s="1115"/>
    </row>
    <row r="1942" spans="1:8" s="1116" customFormat="1" ht="15" x14ac:dyDescent="0.25">
      <c r="A1942" s="1114"/>
      <c r="B1942" s="1114" t="s">
        <v>4362</v>
      </c>
      <c r="C1942" s="1113"/>
      <c r="D1942" s="1113" t="s">
        <v>4363</v>
      </c>
      <c r="E1942" s="1113" t="s">
        <v>3066</v>
      </c>
      <c r="F1942" s="1106"/>
      <c r="G1942" s="1107"/>
      <c r="H1942" s="1115"/>
    </row>
    <row r="1943" spans="1:8" s="1116" customFormat="1" ht="15" x14ac:dyDescent="0.25">
      <c r="A1943" s="1114"/>
      <c r="B1943" s="1114"/>
      <c r="C1943" s="1113" t="s">
        <v>2684</v>
      </c>
      <c r="D1943" s="1113" t="s">
        <v>4364</v>
      </c>
      <c r="E1943" s="1113" t="s">
        <v>3066</v>
      </c>
      <c r="F1943" s="1106"/>
      <c r="G1943" s="1107"/>
      <c r="H1943" s="1115"/>
    </row>
    <row r="1944" spans="1:8" s="1116" customFormat="1" ht="15" x14ac:dyDescent="0.25">
      <c r="A1944" s="1114"/>
      <c r="B1944" s="1114" t="s">
        <v>4365</v>
      </c>
      <c r="C1944" s="1113"/>
      <c r="D1944" s="1113" t="s">
        <v>4366</v>
      </c>
      <c r="E1944" s="1113" t="s">
        <v>3066</v>
      </c>
      <c r="F1944" s="1150"/>
      <c r="G1944" s="1107"/>
      <c r="H1944" s="1115"/>
    </row>
    <row r="1945" spans="1:8" s="1116" customFormat="1" ht="15" x14ac:dyDescent="0.25">
      <c r="A1945" s="1114"/>
      <c r="B1945" s="1114"/>
      <c r="C1945" s="1113" t="s">
        <v>2684</v>
      </c>
      <c r="D1945" s="1113" t="s">
        <v>4367</v>
      </c>
      <c r="E1945" s="1113" t="s">
        <v>3066</v>
      </c>
      <c r="F1945" s="1106"/>
      <c r="G1945" s="1107"/>
      <c r="H1945" s="1115"/>
    </row>
    <row r="1946" spans="1:8" s="1116" customFormat="1" ht="15" x14ac:dyDescent="0.25">
      <c r="A1946" s="1114"/>
      <c r="B1946" s="1114"/>
      <c r="C1946" s="1113"/>
      <c r="D1946" s="1113"/>
      <c r="E1946" s="1113"/>
      <c r="F1946" s="1106"/>
      <c r="G1946" s="1107"/>
      <c r="H1946" s="1115"/>
    </row>
    <row r="1947" spans="1:8" s="1116" customFormat="1" ht="15" x14ac:dyDescent="0.25">
      <c r="A1947" s="1113" t="s">
        <v>2686</v>
      </c>
      <c r="B1947" s="1113" t="s">
        <v>2687</v>
      </c>
      <c r="C1947" s="1113" t="s">
        <v>2686</v>
      </c>
      <c r="D1947" s="1113" t="s">
        <v>2688</v>
      </c>
      <c r="E1947" s="1113" t="s">
        <v>2689</v>
      </c>
      <c r="F1947" s="1106"/>
      <c r="G1947" s="1107"/>
      <c r="H1947" s="1115"/>
    </row>
    <row r="1948" spans="1:8" s="1109" customFormat="1" ht="14.25" x14ac:dyDescent="0.2">
      <c r="A1948" s="1112" t="s">
        <v>4368</v>
      </c>
      <c r="B1948" s="1104"/>
      <c r="C1948" s="1104"/>
      <c r="D1948" s="1112" t="s">
        <v>4369</v>
      </c>
      <c r="E1948" s="1112" t="s">
        <v>3066</v>
      </c>
      <c r="F1948" s="1106"/>
      <c r="G1948" s="1107"/>
      <c r="H1948" s="1108"/>
    </row>
    <row r="1949" spans="1:8" s="1116" customFormat="1" ht="15" x14ac:dyDescent="0.25">
      <c r="A1949" s="1114"/>
      <c r="B1949" s="1113" t="s">
        <v>4370</v>
      </c>
      <c r="C1949" s="1114"/>
      <c r="D1949" s="1113" t="s">
        <v>4371</v>
      </c>
      <c r="E1949" s="1113" t="s">
        <v>3066</v>
      </c>
      <c r="F1949" s="1106"/>
      <c r="G1949" s="1107"/>
      <c r="H1949" s="1115"/>
    </row>
    <row r="1950" spans="1:8" s="1116" customFormat="1" ht="15" x14ac:dyDescent="0.25">
      <c r="A1950" s="1114"/>
      <c r="B1950" s="1114"/>
      <c r="C1950" s="1113" t="s">
        <v>2684</v>
      </c>
      <c r="D1950" s="1113" t="s">
        <v>4342</v>
      </c>
      <c r="E1950" s="1113" t="s">
        <v>3066</v>
      </c>
      <c r="F1950" s="1106"/>
      <c r="G1950" s="1107"/>
      <c r="H1950" s="1115"/>
    </row>
    <row r="1951" spans="1:8" s="1116" customFormat="1" ht="15" x14ac:dyDescent="0.25">
      <c r="A1951" s="1114"/>
      <c r="B1951" s="1114"/>
      <c r="C1951" s="1113" t="s">
        <v>2721</v>
      </c>
      <c r="D1951" s="1113" t="s">
        <v>4372</v>
      </c>
      <c r="E1951" s="1113" t="s">
        <v>3066</v>
      </c>
      <c r="F1951" s="1106"/>
      <c r="G1951" s="1107"/>
      <c r="H1951" s="1115"/>
    </row>
    <row r="1952" spans="1:8" s="1116" customFormat="1" ht="15" x14ac:dyDescent="0.25">
      <c r="A1952" s="1114"/>
      <c r="B1952" s="1113" t="s">
        <v>4373</v>
      </c>
      <c r="C1952" s="1114"/>
      <c r="D1952" s="1113" t="s">
        <v>4374</v>
      </c>
      <c r="E1952" s="1113" t="s">
        <v>3066</v>
      </c>
      <c r="F1952" s="1106"/>
      <c r="G1952" s="1107"/>
      <c r="H1952" s="1115"/>
    </row>
    <row r="1953" spans="1:8" s="1116" customFormat="1" ht="15" x14ac:dyDescent="0.25">
      <c r="A1953" s="1114"/>
      <c r="B1953" s="1114"/>
      <c r="C1953" s="1113" t="s">
        <v>2684</v>
      </c>
      <c r="D1953" s="1113" t="s">
        <v>4235</v>
      </c>
      <c r="E1953" s="1113" t="s">
        <v>3066</v>
      </c>
      <c r="F1953" s="1106"/>
      <c r="G1953" s="1107"/>
      <c r="H1953" s="1115"/>
    </row>
    <row r="1954" spans="1:8" s="1116" customFormat="1" ht="15" x14ac:dyDescent="0.25">
      <c r="A1954" s="1114"/>
      <c r="B1954" s="1113" t="s">
        <v>4375</v>
      </c>
      <c r="C1954" s="1114"/>
      <c r="D1954" s="1113" t="s">
        <v>4376</v>
      </c>
      <c r="E1954" s="1113" t="s">
        <v>3066</v>
      </c>
      <c r="F1954" s="1106"/>
      <c r="G1954" s="1107"/>
      <c r="H1954" s="1115"/>
    </row>
    <row r="1955" spans="1:8" s="1116" customFormat="1" ht="15" x14ac:dyDescent="0.25">
      <c r="A1955" s="1114"/>
      <c r="B1955" s="1114"/>
      <c r="C1955" s="1113" t="s">
        <v>2684</v>
      </c>
      <c r="D1955" s="1113" t="s">
        <v>4377</v>
      </c>
      <c r="E1955" s="1113" t="s">
        <v>3066</v>
      </c>
      <c r="F1955" s="1106"/>
      <c r="G1955" s="1107"/>
      <c r="H1955" s="1115"/>
    </row>
    <row r="1956" spans="1:8" s="1116" customFormat="1" ht="15" x14ac:dyDescent="0.25">
      <c r="A1956" s="1114"/>
      <c r="B1956" s="1113" t="s">
        <v>4378</v>
      </c>
      <c r="C1956" s="1114"/>
      <c r="D1956" s="1113" t="s">
        <v>4379</v>
      </c>
      <c r="E1956" s="1113" t="s">
        <v>3066</v>
      </c>
      <c r="F1956" s="1106"/>
      <c r="G1956" s="1107"/>
      <c r="H1956" s="1115"/>
    </row>
    <row r="1957" spans="1:8" s="1116" customFormat="1" ht="15" x14ac:dyDescent="0.25">
      <c r="A1957" s="1114"/>
      <c r="B1957" s="1114"/>
      <c r="C1957" s="1113" t="s">
        <v>2684</v>
      </c>
      <c r="D1957" s="1113" t="s">
        <v>4380</v>
      </c>
      <c r="E1957" s="1113" t="s">
        <v>3066</v>
      </c>
      <c r="F1957" s="1106"/>
      <c r="G1957" s="1107"/>
      <c r="H1957" s="1115"/>
    </row>
    <row r="1958" spans="1:8" s="1116" customFormat="1" ht="15" x14ac:dyDescent="0.25">
      <c r="A1958" s="1114"/>
      <c r="B1958" s="1113" t="s">
        <v>4381</v>
      </c>
      <c r="C1958" s="1114"/>
      <c r="D1958" s="1113" t="s">
        <v>4382</v>
      </c>
      <c r="E1958" s="1113" t="s">
        <v>3066</v>
      </c>
      <c r="F1958" s="1106"/>
      <c r="G1958" s="1107"/>
      <c r="H1958" s="1115"/>
    </row>
    <row r="1959" spans="1:8" s="1116" customFormat="1" ht="15" x14ac:dyDescent="0.25">
      <c r="A1959" s="1114"/>
      <c r="B1959" s="1114"/>
      <c r="C1959" s="1113" t="s">
        <v>2684</v>
      </c>
      <c r="D1959" s="1113" t="s">
        <v>4383</v>
      </c>
      <c r="E1959" s="1113" t="s">
        <v>3066</v>
      </c>
      <c r="F1959" s="1106"/>
      <c r="G1959" s="1107"/>
      <c r="H1959" s="1115"/>
    </row>
    <row r="1960" spans="1:8" s="1116" customFormat="1" ht="15" x14ac:dyDescent="0.25">
      <c r="A1960" s="1114"/>
      <c r="B1960" s="1114"/>
      <c r="C1960" s="1113" t="s">
        <v>2721</v>
      </c>
      <c r="D1960" s="1113" t="s">
        <v>4384</v>
      </c>
      <c r="E1960" s="1113" t="s">
        <v>3066</v>
      </c>
      <c r="F1960" s="1106"/>
      <c r="G1960" s="1107"/>
      <c r="H1960" s="1115"/>
    </row>
    <row r="1961" spans="1:8" s="1116" customFormat="1" ht="15" x14ac:dyDescent="0.25">
      <c r="A1961" s="1114"/>
      <c r="B1961" s="1114"/>
      <c r="C1961" s="1113"/>
      <c r="D1961" s="1113"/>
      <c r="E1961" s="1113"/>
      <c r="F1961" s="1106"/>
      <c r="G1961" s="1107"/>
      <c r="H1961" s="1115"/>
    </row>
    <row r="1962" spans="1:8" s="1116" customFormat="1" ht="15" x14ac:dyDescent="0.25">
      <c r="A1962" s="1113" t="s">
        <v>2686</v>
      </c>
      <c r="B1962" s="1113" t="s">
        <v>2687</v>
      </c>
      <c r="C1962" s="1113" t="s">
        <v>2686</v>
      </c>
      <c r="D1962" s="1113" t="s">
        <v>2688</v>
      </c>
      <c r="E1962" s="1113" t="s">
        <v>2689</v>
      </c>
      <c r="F1962" s="1106"/>
      <c r="G1962" s="1107"/>
      <c r="H1962" s="1115"/>
    </row>
    <row r="1963" spans="1:8" s="1109" customFormat="1" ht="14.25" x14ac:dyDescent="0.2">
      <c r="A1963" s="1112" t="s">
        <v>4385</v>
      </c>
      <c r="B1963" s="1104"/>
      <c r="C1963" s="1104"/>
      <c r="D1963" s="1112" t="s">
        <v>4386</v>
      </c>
      <c r="E1963" s="1112" t="s">
        <v>12</v>
      </c>
      <c r="F1963" s="1106"/>
      <c r="G1963" s="1107"/>
      <c r="H1963" s="1108"/>
    </row>
    <row r="1964" spans="1:8" s="1116" customFormat="1" ht="15" x14ac:dyDescent="0.25">
      <c r="A1964" s="1114"/>
      <c r="B1964" s="1113" t="s">
        <v>4387</v>
      </c>
      <c r="C1964" s="1114"/>
      <c r="D1964" s="1113" t="s">
        <v>4388</v>
      </c>
      <c r="E1964" s="1113" t="s">
        <v>12</v>
      </c>
      <c r="F1964" s="1106"/>
      <c r="G1964" s="1107"/>
      <c r="H1964" s="1115"/>
    </row>
    <row r="1965" spans="1:8" s="1116" customFormat="1" ht="15" x14ac:dyDescent="0.25">
      <c r="A1965" s="1114"/>
      <c r="B1965" s="1114"/>
      <c r="C1965" s="1113" t="s">
        <v>2684</v>
      </c>
      <c r="D1965" s="1113" t="s">
        <v>4389</v>
      </c>
      <c r="E1965" s="1113" t="s">
        <v>12</v>
      </c>
      <c r="F1965" s="1106"/>
      <c r="G1965" s="1107"/>
      <c r="H1965" s="1115"/>
    </row>
    <row r="1966" spans="1:8" s="1116" customFormat="1" ht="15" x14ac:dyDescent="0.25">
      <c r="A1966" s="1114"/>
      <c r="B1966" s="1114"/>
      <c r="C1966" s="1113" t="s">
        <v>2721</v>
      </c>
      <c r="D1966" s="1113" t="s">
        <v>4390</v>
      </c>
      <c r="E1966" s="1113" t="s">
        <v>12</v>
      </c>
      <c r="F1966" s="1106"/>
      <c r="G1966" s="1107"/>
      <c r="H1966" s="1115"/>
    </row>
    <row r="1967" spans="1:8" s="1116" customFormat="1" ht="15" x14ac:dyDescent="0.25">
      <c r="A1967" s="1114"/>
      <c r="B1967" s="1114"/>
      <c r="C1967" s="1113" t="s">
        <v>2712</v>
      </c>
      <c r="D1967" s="1113" t="s">
        <v>4391</v>
      </c>
      <c r="E1967" s="1113" t="s">
        <v>12</v>
      </c>
      <c r="F1967" s="1106"/>
      <c r="G1967" s="1107"/>
      <c r="H1967" s="1115"/>
    </row>
    <row r="1968" spans="1:8" s="1116" customFormat="1" ht="15" x14ac:dyDescent="0.25">
      <c r="A1968" s="1114"/>
      <c r="B1968" s="1113" t="s">
        <v>4392</v>
      </c>
      <c r="C1968" s="1114"/>
      <c r="D1968" s="1113" t="s">
        <v>4393</v>
      </c>
      <c r="E1968" s="1113" t="s">
        <v>12</v>
      </c>
      <c r="F1968" s="1106"/>
      <c r="G1968" s="1107"/>
      <c r="H1968" s="1115"/>
    </row>
    <row r="1969" spans="1:8" s="1116" customFormat="1" ht="15" x14ac:dyDescent="0.25">
      <c r="A1969" s="1114"/>
      <c r="B1969" s="1114"/>
      <c r="C1969" s="1113" t="s">
        <v>2684</v>
      </c>
      <c r="D1969" s="1113" t="s">
        <v>4235</v>
      </c>
      <c r="E1969" s="1113" t="s">
        <v>12</v>
      </c>
      <c r="F1969" s="1106"/>
      <c r="G1969" s="1107"/>
      <c r="H1969" s="1115"/>
    </row>
    <row r="1970" spans="1:8" s="1116" customFormat="1" ht="15" x14ac:dyDescent="0.25">
      <c r="A1970" s="1114"/>
      <c r="B1970" s="1113" t="s">
        <v>4394</v>
      </c>
      <c r="C1970" s="1114"/>
      <c r="D1970" s="1113" t="s">
        <v>4395</v>
      </c>
      <c r="E1970" s="1113" t="s">
        <v>12</v>
      </c>
      <c r="F1970" s="1106"/>
      <c r="G1970" s="1107"/>
      <c r="H1970" s="1115"/>
    </row>
    <row r="1971" spans="1:8" s="1116" customFormat="1" ht="15" x14ac:dyDescent="0.25">
      <c r="A1971" s="1114"/>
      <c r="B1971" s="1114"/>
      <c r="C1971" s="1113" t="s">
        <v>2684</v>
      </c>
      <c r="D1971" s="1113" t="s">
        <v>4377</v>
      </c>
      <c r="E1971" s="1113" t="s">
        <v>12</v>
      </c>
      <c r="F1971" s="1106"/>
      <c r="G1971" s="1107"/>
      <c r="H1971" s="1115"/>
    </row>
    <row r="1972" spans="1:8" s="1116" customFormat="1" ht="15" x14ac:dyDescent="0.25">
      <c r="A1972" s="1114"/>
      <c r="B1972" s="1114" t="s">
        <v>4396</v>
      </c>
      <c r="C1972" s="1113"/>
      <c r="D1972" s="1113" t="s">
        <v>4397</v>
      </c>
      <c r="E1972" s="1113" t="s">
        <v>12</v>
      </c>
      <c r="F1972" s="1106"/>
      <c r="G1972" s="1107"/>
      <c r="H1972" s="1115"/>
    </row>
    <row r="1973" spans="1:8" s="1116" customFormat="1" ht="15" x14ac:dyDescent="0.25">
      <c r="A1973" s="1114"/>
      <c r="B1973" s="1114"/>
      <c r="C1973" s="1113" t="s">
        <v>2684</v>
      </c>
      <c r="D1973" s="1113" t="s">
        <v>4398</v>
      </c>
      <c r="E1973" s="1113" t="s">
        <v>12</v>
      </c>
      <c r="F1973" s="1106"/>
      <c r="G1973" s="1107"/>
      <c r="H1973" s="1115"/>
    </row>
    <row r="1974" spans="1:8" s="1116" customFormat="1" ht="15" x14ac:dyDescent="0.25">
      <c r="A1974" s="1113"/>
      <c r="B1974" s="1113" t="s">
        <v>4399</v>
      </c>
      <c r="C1974" s="1113"/>
      <c r="D1974" s="1113" t="s">
        <v>4400</v>
      </c>
      <c r="E1974" s="1113" t="s">
        <v>12</v>
      </c>
      <c r="F1974" s="1106"/>
      <c r="G1974" s="1107"/>
      <c r="H1974" s="1115"/>
    </row>
    <row r="1975" spans="1:8" s="1116" customFormat="1" ht="15" x14ac:dyDescent="0.25">
      <c r="A1975" s="1113"/>
      <c r="B1975" s="1113"/>
      <c r="C1975" s="1113" t="s">
        <v>2684</v>
      </c>
      <c r="D1975" s="1113" t="s">
        <v>4401</v>
      </c>
      <c r="E1975" s="1113" t="s">
        <v>12</v>
      </c>
      <c r="F1975" s="1106"/>
      <c r="G1975" s="1107"/>
      <c r="H1975" s="1115"/>
    </row>
    <row r="1976" spans="1:8" s="1116" customFormat="1" ht="15" x14ac:dyDescent="0.25">
      <c r="A1976" s="1113"/>
      <c r="B1976" s="1113" t="s">
        <v>4402</v>
      </c>
      <c r="C1976" s="1113"/>
      <c r="D1976" s="1113" t="s">
        <v>4403</v>
      </c>
      <c r="E1976" s="1113" t="s">
        <v>12</v>
      </c>
      <c r="F1976" s="1106"/>
      <c r="G1976" s="1107"/>
      <c r="H1976" s="1115"/>
    </row>
    <row r="1977" spans="1:8" s="1116" customFormat="1" ht="15" x14ac:dyDescent="0.25">
      <c r="A1977" s="1113"/>
      <c r="B1977" s="1113"/>
      <c r="C1977" s="1113" t="s">
        <v>2684</v>
      </c>
      <c r="D1977" s="1113" t="s">
        <v>4404</v>
      </c>
      <c r="E1977" s="1113" t="s">
        <v>12</v>
      </c>
      <c r="F1977" s="1106"/>
      <c r="G1977" s="1107"/>
      <c r="H1977" s="1115"/>
    </row>
    <row r="1978" spans="1:8" s="1116" customFormat="1" ht="15" x14ac:dyDescent="0.25">
      <c r="A1978" s="1113"/>
      <c r="B1978" s="1114" t="s">
        <v>4405</v>
      </c>
      <c r="C1978" s="1113"/>
      <c r="D1978" s="1113" t="s">
        <v>4406</v>
      </c>
      <c r="E1978" s="1113" t="s">
        <v>12</v>
      </c>
      <c r="F1978" s="1106"/>
      <c r="G1978" s="1107"/>
      <c r="H1978" s="1115"/>
    </row>
    <row r="1979" spans="1:8" s="1116" customFormat="1" ht="15" x14ac:dyDescent="0.25">
      <c r="A1979" s="1113"/>
      <c r="B1979" s="1114"/>
      <c r="C1979" s="1113" t="s">
        <v>2684</v>
      </c>
      <c r="D1979" s="1113" t="s">
        <v>4407</v>
      </c>
      <c r="E1979" s="1113" t="s">
        <v>12</v>
      </c>
      <c r="F1979" s="1106"/>
      <c r="G1979" s="1107"/>
      <c r="H1979" s="1115"/>
    </row>
    <row r="1980" spans="1:8" s="1116" customFormat="1" ht="15" x14ac:dyDescent="0.25">
      <c r="A1980" s="1113"/>
      <c r="B1980" s="1114"/>
      <c r="C1980" s="1113"/>
      <c r="D1980" s="1113"/>
      <c r="E1980" s="1113"/>
      <c r="F1980" s="1106"/>
      <c r="G1980" s="1107"/>
      <c r="H1980" s="1115"/>
    </row>
    <row r="1981" spans="1:8" s="1116" customFormat="1" ht="15" x14ac:dyDescent="0.25">
      <c r="A1981" s="1113" t="s">
        <v>2686</v>
      </c>
      <c r="B1981" s="1113" t="s">
        <v>2687</v>
      </c>
      <c r="C1981" s="1113" t="s">
        <v>2686</v>
      </c>
      <c r="D1981" s="1113" t="s">
        <v>2688</v>
      </c>
      <c r="E1981" s="1113" t="s">
        <v>2689</v>
      </c>
      <c r="F1981" s="1106"/>
      <c r="G1981" s="1107"/>
      <c r="H1981" s="1115"/>
    </row>
    <row r="1982" spans="1:8" s="1109" customFormat="1" ht="14.25" x14ac:dyDescent="0.2">
      <c r="A1982" s="1112" t="s">
        <v>4408</v>
      </c>
      <c r="B1982" s="1104"/>
      <c r="C1982" s="1104"/>
      <c r="D1982" s="1112" t="s">
        <v>4409</v>
      </c>
      <c r="E1982" s="1112" t="s">
        <v>12</v>
      </c>
      <c r="F1982" s="1106"/>
      <c r="G1982" s="1107"/>
      <c r="H1982" s="1108"/>
    </row>
    <row r="1983" spans="1:8" s="1116" customFormat="1" ht="15" x14ac:dyDescent="0.25">
      <c r="A1983" s="1114"/>
      <c r="B1983" s="1113" t="s">
        <v>4410</v>
      </c>
      <c r="C1983" s="1114"/>
      <c r="D1983" s="1113" t="s">
        <v>4409</v>
      </c>
      <c r="E1983" s="1113" t="s">
        <v>12</v>
      </c>
      <c r="F1983" s="1106"/>
      <c r="G1983" s="1107"/>
      <c r="H1983" s="1115"/>
    </row>
    <row r="1984" spans="1:8" s="1116" customFormat="1" ht="15" x14ac:dyDescent="0.25">
      <c r="A1984" s="1114"/>
      <c r="B1984" s="1114"/>
      <c r="C1984" s="1113" t="s">
        <v>2684</v>
      </c>
      <c r="D1984" s="1113" t="s">
        <v>4411</v>
      </c>
      <c r="E1984" s="1113" t="s">
        <v>12</v>
      </c>
      <c r="F1984" s="1106"/>
      <c r="G1984" s="1107"/>
      <c r="H1984" s="1115"/>
    </row>
    <row r="1985" spans="1:8" s="1116" customFormat="1" ht="15" x14ac:dyDescent="0.25">
      <c r="A1985" s="1113"/>
      <c r="B1985" s="1113"/>
      <c r="C1985" s="1113" t="s">
        <v>2721</v>
      </c>
      <c r="D1985" s="1113" t="s">
        <v>4412</v>
      </c>
      <c r="E1985" s="1113" t="s">
        <v>12</v>
      </c>
      <c r="F1985" s="1106"/>
      <c r="G1985" s="1107"/>
      <c r="H1985" s="1115"/>
    </row>
    <row r="1986" spans="1:8" s="1116" customFormat="1" ht="15" x14ac:dyDescent="0.25">
      <c r="A1986" s="1113"/>
      <c r="B1986" s="1113" t="s">
        <v>4413</v>
      </c>
      <c r="C1986" s="1113"/>
      <c r="D1986" s="1113" t="s">
        <v>4414</v>
      </c>
      <c r="E1986" s="1113" t="s">
        <v>12</v>
      </c>
      <c r="F1986" s="1106"/>
      <c r="G1986" s="1107"/>
      <c r="H1986" s="1115"/>
    </row>
    <row r="1987" spans="1:8" s="1116" customFormat="1" ht="15" x14ac:dyDescent="0.25">
      <c r="A1987" s="1113"/>
      <c r="B1987" s="1113"/>
      <c r="C1987" s="1113" t="s">
        <v>2684</v>
      </c>
      <c r="D1987" s="1113" t="s">
        <v>4415</v>
      </c>
      <c r="E1987" s="1113" t="s">
        <v>12</v>
      </c>
      <c r="F1987" s="1106"/>
      <c r="G1987" s="1107"/>
      <c r="H1987" s="1115"/>
    </row>
    <row r="1988" spans="1:8" s="1116" customFormat="1" ht="15" x14ac:dyDescent="0.25">
      <c r="A1988" s="1113"/>
      <c r="B1988" s="1113" t="s">
        <v>4416</v>
      </c>
      <c r="C1988" s="1113"/>
      <c r="D1988" s="1113"/>
      <c r="E1988" s="1113" t="s">
        <v>12</v>
      </c>
      <c r="F1988" s="1106"/>
      <c r="G1988" s="1107"/>
      <c r="H1988" s="1115"/>
    </row>
    <row r="1989" spans="1:8" s="1116" customFormat="1" ht="15" x14ac:dyDescent="0.25">
      <c r="A1989" s="1113"/>
      <c r="B1989" s="1113"/>
      <c r="C1989" s="1113" t="s">
        <v>2684</v>
      </c>
      <c r="D1989" s="1113" t="s">
        <v>4417</v>
      </c>
      <c r="E1989" s="1113" t="s">
        <v>12</v>
      </c>
      <c r="F1989" s="1106"/>
      <c r="G1989" s="1107"/>
      <c r="H1989" s="1115"/>
    </row>
    <row r="1990" spans="1:8" s="1116" customFormat="1" ht="15" x14ac:dyDescent="0.25">
      <c r="A1990" s="1114"/>
      <c r="B1990" s="1113" t="s">
        <v>4418</v>
      </c>
      <c r="C1990" s="1114"/>
      <c r="D1990" s="1113" t="s">
        <v>4419</v>
      </c>
      <c r="E1990" s="1113" t="s">
        <v>12</v>
      </c>
      <c r="F1990" s="1106"/>
      <c r="G1990" s="1107"/>
      <c r="H1990" s="1115"/>
    </row>
    <row r="1991" spans="1:8" s="1116" customFormat="1" ht="15" x14ac:dyDescent="0.25">
      <c r="A1991" s="1114"/>
      <c r="B1991" s="1114"/>
      <c r="C1991" s="1113" t="s">
        <v>2721</v>
      </c>
      <c r="D1991" s="1113" t="s">
        <v>4420</v>
      </c>
      <c r="E1991" s="1113" t="s">
        <v>12</v>
      </c>
      <c r="F1991" s="1106"/>
      <c r="G1991" s="1107"/>
      <c r="H1991" s="1115"/>
    </row>
    <row r="1992" spans="1:8" s="1116" customFormat="1" ht="15" x14ac:dyDescent="0.25">
      <c r="A1992" s="1114"/>
      <c r="B1992" s="1114"/>
      <c r="C1992" s="1113" t="s">
        <v>2712</v>
      </c>
      <c r="D1992" s="1113" t="s">
        <v>4421</v>
      </c>
      <c r="E1992" s="1113" t="s">
        <v>12</v>
      </c>
      <c r="F1992" s="1106"/>
      <c r="G1992" s="1107"/>
      <c r="H1992" s="1115"/>
    </row>
    <row r="1993" spans="1:8" s="1116" customFormat="1" ht="15" x14ac:dyDescent="0.25">
      <c r="A1993" s="1114"/>
      <c r="B1993" s="1113" t="s">
        <v>4422</v>
      </c>
      <c r="C1993" s="1114"/>
      <c r="D1993" s="1113" t="s">
        <v>4423</v>
      </c>
      <c r="E1993" s="1113" t="s">
        <v>12</v>
      </c>
      <c r="F1993" s="1106"/>
      <c r="G1993" s="1107"/>
      <c r="H1993" s="1115"/>
    </row>
    <row r="1994" spans="1:8" s="1116" customFormat="1" ht="15" x14ac:dyDescent="0.25">
      <c r="A1994" s="1114"/>
      <c r="B1994" s="1114"/>
      <c r="C1994" s="1113" t="s">
        <v>2684</v>
      </c>
      <c r="D1994" s="1113" t="s">
        <v>4424</v>
      </c>
      <c r="E1994" s="1113" t="s">
        <v>12</v>
      </c>
      <c r="F1994" s="1106"/>
      <c r="G1994" s="1107"/>
      <c r="H1994" s="1115"/>
    </row>
    <row r="1995" spans="1:8" s="1116" customFormat="1" ht="15" x14ac:dyDescent="0.25">
      <c r="A1995" s="1114"/>
      <c r="B1995" s="1113" t="s">
        <v>4425</v>
      </c>
      <c r="C1995" s="1114"/>
      <c r="D1995" s="1113" t="s">
        <v>4426</v>
      </c>
      <c r="E1995" s="1113" t="s">
        <v>12</v>
      </c>
      <c r="F1995" s="1106"/>
      <c r="G1995" s="1107"/>
      <c r="H1995" s="1115"/>
    </row>
    <row r="1996" spans="1:8" s="1116" customFormat="1" ht="15" x14ac:dyDescent="0.25">
      <c r="A1996" s="1114"/>
      <c r="B1996" s="1114"/>
      <c r="C1996" s="1113" t="s">
        <v>2684</v>
      </c>
      <c r="D1996" s="1113" t="s">
        <v>4427</v>
      </c>
      <c r="E1996" s="1113" t="s">
        <v>12</v>
      </c>
      <c r="F1996" s="1106"/>
      <c r="G1996" s="1107"/>
      <c r="H1996" s="1115"/>
    </row>
    <row r="1997" spans="1:8" s="1116" customFormat="1" ht="15" x14ac:dyDescent="0.25">
      <c r="A1997" s="1113"/>
      <c r="B1997" s="1113"/>
      <c r="C1997" s="1113"/>
      <c r="D1997" s="1113"/>
      <c r="E1997" s="1113"/>
      <c r="F1997" s="1106"/>
      <c r="G1997" s="1107"/>
      <c r="H1997" s="1115"/>
    </row>
    <row r="1998" spans="1:8" s="1116" customFormat="1" ht="15" x14ac:dyDescent="0.25">
      <c r="A1998" s="1113" t="s">
        <v>2670</v>
      </c>
      <c r="B1998" s="1113"/>
      <c r="C1998" s="1113"/>
      <c r="D1998" s="1098" t="s">
        <v>2642</v>
      </c>
      <c r="E1998" s="1114">
        <v>36</v>
      </c>
      <c r="F1998" s="1106"/>
      <c r="G1998" s="1107"/>
      <c r="H1998" s="1115"/>
    </row>
    <row r="1999" spans="1:8" s="1116" customFormat="1" ht="15" x14ac:dyDescent="0.25">
      <c r="A1999" s="1113" t="s">
        <v>2671</v>
      </c>
      <c r="B1999" s="1113"/>
      <c r="C1999" s="1113"/>
      <c r="D1999" s="1112" t="s">
        <v>2655</v>
      </c>
      <c r="E1999" s="1114"/>
      <c r="F1999" s="1106"/>
      <c r="G1999" s="1107"/>
      <c r="H1999" s="1115"/>
    </row>
    <row r="2000" spans="1:8" s="1116" customFormat="1" ht="15" x14ac:dyDescent="0.25">
      <c r="A2000" s="1112" t="s">
        <v>2672</v>
      </c>
      <c r="B2000" s="1112" t="s">
        <v>2673</v>
      </c>
      <c r="C2000" s="1112" t="s">
        <v>2674</v>
      </c>
      <c r="D2000" s="1104"/>
      <c r="E2000" s="1114"/>
      <c r="F2000" s="1106"/>
      <c r="G2000" s="1107"/>
      <c r="H2000" s="1115"/>
    </row>
    <row r="2001" spans="1:8" s="1116" customFormat="1" ht="15" x14ac:dyDescent="0.25">
      <c r="A2001" s="1113" t="s">
        <v>2675</v>
      </c>
      <c r="B2001" s="1113" t="s">
        <v>2676</v>
      </c>
      <c r="C2001" s="1113" t="s">
        <v>2675</v>
      </c>
      <c r="D2001" s="1113" t="s">
        <v>2649</v>
      </c>
      <c r="E2001" s="1113" t="s">
        <v>2677</v>
      </c>
      <c r="F2001" s="1106"/>
      <c r="G2001" s="1107"/>
      <c r="H2001" s="1115"/>
    </row>
    <row r="2002" spans="1:8" s="1109" customFormat="1" ht="14.25" x14ac:dyDescent="0.2">
      <c r="A2002" s="1112" t="s">
        <v>4428</v>
      </c>
      <c r="B2002" s="1104"/>
      <c r="C2002" s="1104"/>
      <c r="D2002" s="1112" t="s">
        <v>4429</v>
      </c>
      <c r="E2002" s="1112" t="s">
        <v>3066</v>
      </c>
      <c r="F2002" s="1106"/>
      <c r="G2002" s="1107"/>
      <c r="H2002" s="1108"/>
    </row>
    <row r="2003" spans="1:8" s="1116" customFormat="1" ht="15" x14ac:dyDescent="0.25">
      <c r="A2003" s="1114"/>
      <c r="B2003" s="1113" t="s">
        <v>4430</v>
      </c>
      <c r="C2003" s="1114"/>
      <c r="D2003" s="1113" t="s">
        <v>3150</v>
      </c>
      <c r="E2003" s="1113" t="s">
        <v>3066</v>
      </c>
      <c r="F2003" s="1106"/>
      <c r="G2003" s="1107"/>
      <c r="H2003" s="1115"/>
    </row>
    <row r="2004" spans="1:8" s="1116" customFormat="1" ht="15" x14ac:dyDescent="0.25">
      <c r="A2004" s="1114"/>
      <c r="B2004" s="1114"/>
      <c r="C2004" s="1113" t="s">
        <v>2684</v>
      </c>
      <c r="D2004" s="1113" t="s">
        <v>4431</v>
      </c>
      <c r="E2004" s="1113" t="s">
        <v>3066</v>
      </c>
      <c r="F2004" s="1106"/>
      <c r="G2004" s="1107"/>
      <c r="H2004" s="1115"/>
    </row>
    <row r="2005" spans="1:8" s="1116" customFormat="1" ht="15" x14ac:dyDescent="0.25">
      <c r="A2005" s="1114"/>
      <c r="B2005" s="1113" t="s">
        <v>4432</v>
      </c>
      <c r="C2005" s="1114"/>
      <c r="D2005" s="1113" t="s">
        <v>4433</v>
      </c>
      <c r="E2005" s="1113" t="s">
        <v>3066</v>
      </c>
      <c r="F2005" s="1106"/>
      <c r="G2005" s="1107"/>
      <c r="H2005" s="1115"/>
    </row>
    <row r="2006" spans="1:8" s="1116" customFormat="1" ht="15" x14ac:dyDescent="0.25">
      <c r="A2006" s="1114"/>
      <c r="B2006" s="1114"/>
      <c r="C2006" s="1113" t="s">
        <v>2684</v>
      </c>
      <c r="D2006" s="1113" t="s">
        <v>4434</v>
      </c>
      <c r="E2006" s="1113" t="s">
        <v>3066</v>
      </c>
      <c r="F2006" s="1106"/>
      <c r="G2006" s="1107"/>
      <c r="H2006" s="1115"/>
    </row>
    <row r="2007" spans="1:8" s="1116" customFormat="1" ht="15" x14ac:dyDescent="0.25">
      <c r="A2007" s="1114"/>
      <c r="B2007" s="1114"/>
      <c r="C2007" s="1113" t="s">
        <v>2712</v>
      </c>
      <c r="D2007" s="1113" t="s">
        <v>4435</v>
      </c>
      <c r="E2007" s="1113" t="s">
        <v>3066</v>
      </c>
      <c r="F2007" s="1106"/>
      <c r="G2007" s="1107"/>
      <c r="H2007" s="1115"/>
    </row>
    <row r="2008" spans="1:8" s="1116" customFormat="1" ht="15" x14ac:dyDescent="0.25">
      <c r="A2008" s="1114"/>
      <c r="B2008" s="1114"/>
      <c r="C2008" s="1113" t="s">
        <v>2905</v>
      </c>
      <c r="D2008" s="1113" t="s">
        <v>4436</v>
      </c>
      <c r="E2008" s="1113" t="s">
        <v>3066</v>
      </c>
      <c r="F2008" s="1106"/>
      <c r="G2008" s="1107"/>
      <c r="H2008" s="1115"/>
    </row>
    <row r="2009" spans="1:8" s="1116" customFormat="1" ht="15" x14ac:dyDescent="0.25">
      <c r="A2009" s="1114"/>
      <c r="B2009" s="1114"/>
      <c r="C2009" s="1113" t="s">
        <v>2907</v>
      </c>
      <c r="D2009" s="1113" t="s">
        <v>4437</v>
      </c>
      <c r="E2009" s="1113" t="s">
        <v>3066</v>
      </c>
      <c r="F2009" s="1106"/>
      <c r="G2009" s="1107"/>
      <c r="H2009" s="1115"/>
    </row>
    <row r="2010" spans="1:8" s="1116" customFormat="1" ht="15" x14ac:dyDescent="0.25">
      <c r="A2010" s="1114"/>
      <c r="B2010" s="1114"/>
      <c r="C2010" s="1113" t="s">
        <v>2680</v>
      </c>
      <c r="D2010" s="1113" t="s">
        <v>4438</v>
      </c>
      <c r="E2010" s="1113" t="s">
        <v>3066</v>
      </c>
      <c r="F2010" s="1106"/>
      <c r="G2010" s="1107"/>
      <c r="H2010" s="1115"/>
    </row>
    <row r="2011" spans="1:8" s="1116" customFormat="1" ht="15" x14ac:dyDescent="0.25">
      <c r="A2011" s="1114"/>
      <c r="B2011" s="1114"/>
      <c r="C2011" s="1113" t="s">
        <v>2690</v>
      </c>
      <c r="D2011" s="1113" t="s">
        <v>4439</v>
      </c>
      <c r="E2011" s="1113" t="s">
        <v>3066</v>
      </c>
      <c r="F2011" s="1106"/>
      <c r="G2011" s="1107"/>
      <c r="H2011" s="1115"/>
    </row>
    <row r="2012" spans="1:8" s="1116" customFormat="1" ht="15" x14ac:dyDescent="0.25">
      <c r="A2012" s="1114"/>
      <c r="B2012" s="1114"/>
      <c r="C2012" s="1113" t="s">
        <v>2694</v>
      </c>
      <c r="D2012" s="1113" t="s">
        <v>4440</v>
      </c>
      <c r="E2012" s="1113" t="s">
        <v>3066</v>
      </c>
      <c r="F2012" s="1106"/>
      <c r="G2012" s="1107"/>
      <c r="H2012" s="1115"/>
    </row>
    <row r="2013" spans="1:8" s="1116" customFormat="1" ht="15" x14ac:dyDescent="0.25">
      <c r="A2013" s="1114"/>
      <c r="B2013" s="1114"/>
      <c r="C2013" s="1113" t="s">
        <v>2698</v>
      </c>
      <c r="D2013" s="1113" t="s">
        <v>4441</v>
      </c>
      <c r="E2013" s="1113" t="s">
        <v>3066</v>
      </c>
      <c r="F2013" s="1106"/>
      <c r="G2013" s="1107"/>
      <c r="H2013" s="1115"/>
    </row>
    <row r="2014" spans="1:8" s="1116" customFormat="1" ht="15" x14ac:dyDescent="0.25">
      <c r="A2014" s="1114"/>
      <c r="B2014" s="1114"/>
      <c r="C2014" s="1113" t="s">
        <v>4442</v>
      </c>
      <c r="D2014" s="1113" t="s">
        <v>4443</v>
      </c>
      <c r="E2014" s="1113" t="s">
        <v>3066</v>
      </c>
      <c r="F2014" s="1106"/>
      <c r="G2014" s="1107"/>
      <c r="H2014" s="1115"/>
    </row>
    <row r="2015" spans="1:8" s="1116" customFormat="1" ht="15" x14ac:dyDescent="0.25">
      <c r="A2015" s="1114"/>
      <c r="B2015" s="1114"/>
      <c r="C2015" s="1113" t="s">
        <v>2927</v>
      </c>
      <c r="D2015" s="1113" t="s">
        <v>4444</v>
      </c>
      <c r="E2015" s="1113" t="s">
        <v>3066</v>
      </c>
      <c r="F2015" s="1106"/>
      <c r="G2015" s="1107"/>
      <c r="H2015" s="1115"/>
    </row>
    <row r="2016" spans="1:8" s="1116" customFormat="1" ht="15" x14ac:dyDescent="0.25">
      <c r="A2016" s="1114"/>
      <c r="B2016" s="1114"/>
      <c r="C2016" s="1113" t="s">
        <v>2703</v>
      </c>
      <c r="D2016" s="1113" t="s">
        <v>4445</v>
      </c>
      <c r="E2016" s="1113" t="s">
        <v>3066</v>
      </c>
      <c r="F2016" s="1106"/>
      <c r="G2016" s="1107"/>
      <c r="H2016" s="1115"/>
    </row>
    <row r="2017" spans="1:8" s="1116" customFormat="1" ht="15" x14ac:dyDescent="0.25">
      <c r="A2017" s="1114"/>
      <c r="B2017" s="1114"/>
      <c r="C2017" s="1113" t="s">
        <v>2707</v>
      </c>
      <c r="D2017" s="1113" t="s">
        <v>4446</v>
      </c>
      <c r="E2017" s="1113" t="s">
        <v>3066</v>
      </c>
      <c r="F2017" s="1106"/>
      <c r="G2017" s="1107"/>
      <c r="H2017" s="1115"/>
    </row>
    <row r="2018" spans="1:8" s="1116" customFormat="1" ht="15" x14ac:dyDescent="0.25">
      <c r="A2018" s="1114"/>
      <c r="B2018" s="1114"/>
      <c r="C2018" s="1113" t="s">
        <v>3242</v>
      </c>
      <c r="D2018" s="1113" t="s">
        <v>4447</v>
      </c>
      <c r="E2018" s="1113" t="s">
        <v>3066</v>
      </c>
      <c r="F2018" s="1106"/>
      <c r="G2018" s="1107"/>
      <c r="H2018" s="1115"/>
    </row>
    <row r="2019" spans="1:8" s="1116" customFormat="1" ht="15" x14ac:dyDescent="0.25">
      <c r="A2019" s="1114"/>
      <c r="B2019" s="1114"/>
      <c r="C2019" s="1113" t="s">
        <v>2716</v>
      </c>
      <c r="D2019" s="1113" t="s">
        <v>4448</v>
      </c>
      <c r="E2019" s="1113" t="s">
        <v>3066</v>
      </c>
      <c r="F2019" s="1106"/>
      <c r="G2019" s="1107"/>
      <c r="H2019" s="1115"/>
    </row>
    <row r="2020" spans="1:8" s="1116" customFormat="1" ht="15" x14ac:dyDescent="0.25">
      <c r="A2020" s="1114"/>
      <c r="B2020" s="1114"/>
      <c r="C2020" s="1113" t="s">
        <v>2747</v>
      </c>
      <c r="D2020" s="1113" t="s">
        <v>4449</v>
      </c>
      <c r="E2020" s="1113" t="s">
        <v>3066</v>
      </c>
      <c r="F2020" s="1106"/>
      <c r="G2020" s="1107"/>
      <c r="H2020" s="1115"/>
    </row>
    <row r="2021" spans="1:8" s="1116" customFormat="1" ht="15" x14ac:dyDescent="0.25">
      <c r="A2021" s="1114"/>
      <c r="B2021" s="1114"/>
      <c r="C2021" s="1113" t="s">
        <v>2914</v>
      </c>
      <c r="D2021" s="1113" t="s">
        <v>4450</v>
      </c>
      <c r="E2021" s="1113" t="s">
        <v>3066</v>
      </c>
      <c r="F2021" s="1106"/>
      <c r="G2021" s="1107"/>
      <c r="H2021" s="1115"/>
    </row>
    <row r="2022" spans="1:8" s="1116" customFormat="1" ht="15" x14ac:dyDescent="0.25">
      <c r="A2022" s="1114"/>
      <c r="B2022" s="1114"/>
      <c r="C2022" s="1113" t="s">
        <v>2916</v>
      </c>
      <c r="D2022" s="1113" t="s">
        <v>4451</v>
      </c>
      <c r="E2022" s="1113" t="s">
        <v>3066</v>
      </c>
      <c r="F2022" s="1106"/>
      <c r="G2022" s="1107"/>
      <c r="H2022" s="1115"/>
    </row>
    <row r="2023" spans="1:8" s="1116" customFormat="1" ht="15" x14ac:dyDescent="0.25">
      <c r="A2023" s="1114"/>
      <c r="B2023" s="1113" t="s">
        <v>4452</v>
      </c>
      <c r="C2023" s="1114"/>
      <c r="D2023" s="1113" t="s">
        <v>4453</v>
      </c>
      <c r="E2023" s="1113" t="s">
        <v>3066</v>
      </c>
      <c r="F2023" s="1106"/>
      <c r="G2023" s="1107"/>
      <c r="H2023" s="1115"/>
    </row>
    <row r="2024" spans="1:8" s="1116" customFormat="1" ht="15" x14ac:dyDescent="0.25">
      <c r="A2024" s="1114"/>
      <c r="B2024" s="1114"/>
      <c r="C2024" s="1113" t="s">
        <v>3176</v>
      </c>
      <c r="D2024" s="1113" t="s">
        <v>4454</v>
      </c>
      <c r="E2024" s="1113" t="s">
        <v>3066</v>
      </c>
      <c r="F2024" s="1106"/>
      <c r="G2024" s="1107"/>
      <c r="H2024" s="1115"/>
    </row>
    <row r="2025" spans="1:8" s="1116" customFormat="1" ht="15" x14ac:dyDescent="0.25">
      <c r="A2025" s="1114"/>
      <c r="B2025" s="1114"/>
      <c r="C2025" s="1113" t="s">
        <v>4455</v>
      </c>
      <c r="D2025" s="1113" t="s">
        <v>4456</v>
      </c>
      <c r="E2025" s="1113" t="s">
        <v>3066</v>
      </c>
      <c r="F2025" s="1106"/>
      <c r="G2025" s="1107"/>
      <c r="H2025" s="1115"/>
    </row>
    <row r="2026" spans="1:8" s="1116" customFormat="1" ht="15" x14ac:dyDescent="0.25">
      <c r="A2026" s="1114"/>
      <c r="B2026" s="1114"/>
      <c r="C2026" s="1113" t="s">
        <v>3064</v>
      </c>
      <c r="D2026" s="1113" t="s">
        <v>4457</v>
      </c>
      <c r="E2026" s="1113" t="s">
        <v>3066</v>
      </c>
      <c r="F2026" s="1106"/>
      <c r="G2026" s="1107"/>
      <c r="H2026" s="1115"/>
    </row>
    <row r="2027" spans="1:8" s="1116" customFormat="1" ht="15" x14ac:dyDescent="0.25">
      <c r="A2027" s="1114"/>
      <c r="B2027" s="1114"/>
      <c r="C2027" s="1113" t="s">
        <v>3070</v>
      </c>
      <c r="D2027" s="1113" t="s">
        <v>4458</v>
      </c>
      <c r="E2027" s="1113" t="s">
        <v>3066</v>
      </c>
      <c r="F2027" s="1106"/>
      <c r="G2027" s="1107"/>
      <c r="H2027" s="1115"/>
    </row>
    <row r="2028" spans="1:8" s="1116" customFormat="1" ht="15" x14ac:dyDescent="0.25">
      <c r="A2028" s="1114"/>
      <c r="B2028" s="1114"/>
      <c r="C2028" s="1113" t="s">
        <v>4459</v>
      </c>
      <c r="D2028" s="1113" t="s">
        <v>4460</v>
      </c>
      <c r="E2028" s="1113" t="s">
        <v>3066</v>
      </c>
      <c r="F2028" s="1106"/>
      <c r="G2028" s="1107"/>
      <c r="H2028" s="1115"/>
    </row>
    <row r="2029" spans="1:8" s="1116" customFormat="1" ht="15" x14ac:dyDescent="0.25">
      <c r="A2029" s="1114"/>
      <c r="B2029" s="1113" t="s">
        <v>4461</v>
      </c>
      <c r="C2029" s="1114"/>
      <c r="D2029" s="1113" t="s">
        <v>4462</v>
      </c>
      <c r="E2029" s="1113" t="s">
        <v>3066</v>
      </c>
      <c r="F2029" s="1106"/>
      <c r="G2029" s="1107"/>
      <c r="H2029" s="1115"/>
    </row>
    <row r="2030" spans="1:8" s="1116" customFormat="1" ht="15" x14ac:dyDescent="0.25">
      <c r="A2030" s="1114"/>
      <c r="B2030" s="1114"/>
      <c r="C2030" s="1113" t="s">
        <v>2684</v>
      </c>
      <c r="D2030" s="1113" t="s">
        <v>4463</v>
      </c>
      <c r="E2030" s="1113" t="s">
        <v>3066</v>
      </c>
      <c r="F2030" s="1106"/>
      <c r="G2030" s="1107"/>
      <c r="H2030" s="1115"/>
    </row>
    <row r="2031" spans="1:8" s="1116" customFormat="1" ht="15" x14ac:dyDescent="0.25">
      <c r="A2031" s="1114"/>
      <c r="B2031" s="1114"/>
      <c r="C2031" s="1113" t="s">
        <v>2721</v>
      </c>
      <c r="D2031" s="1113" t="s">
        <v>4464</v>
      </c>
      <c r="E2031" s="1113" t="s">
        <v>3066</v>
      </c>
      <c r="F2031" s="1106"/>
      <c r="G2031" s="1107"/>
      <c r="H2031" s="1115"/>
    </row>
    <row r="2032" spans="1:8" s="1116" customFormat="1" ht="15" x14ac:dyDescent="0.25">
      <c r="A2032" s="1113"/>
      <c r="B2032" s="1113"/>
      <c r="C2032" s="1113" t="s">
        <v>2905</v>
      </c>
      <c r="D2032" s="1113" t="s">
        <v>4465</v>
      </c>
      <c r="E2032" s="1113" t="s">
        <v>3066</v>
      </c>
      <c r="F2032" s="1106"/>
      <c r="G2032" s="1107"/>
      <c r="H2032" s="1115"/>
    </row>
    <row r="2033" spans="1:8" s="1116" customFormat="1" ht="15" x14ac:dyDescent="0.25">
      <c r="A2033" s="1114"/>
      <c r="B2033" s="1114"/>
      <c r="C2033" s="1113" t="s">
        <v>2907</v>
      </c>
      <c r="D2033" s="1113" t="s">
        <v>4466</v>
      </c>
      <c r="E2033" s="1113" t="s">
        <v>3066</v>
      </c>
      <c r="F2033" s="1106"/>
      <c r="G2033" s="1107"/>
      <c r="H2033" s="1115"/>
    </row>
    <row r="2034" spans="1:8" s="1116" customFormat="1" ht="15" x14ac:dyDescent="0.25">
      <c r="A2034" s="1114"/>
      <c r="B2034" s="1113" t="s">
        <v>4467</v>
      </c>
      <c r="C2034" s="1114"/>
      <c r="D2034" s="1113" t="s">
        <v>4468</v>
      </c>
      <c r="E2034" s="1113" t="s">
        <v>3066</v>
      </c>
      <c r="F2034" s="1106"/>
      <c r="G2034" s="1107"/>
      <c r="H2034" s="1115"/>
    </row>
    <row r="2035" spans="1:8" s="1116" customFormat="1" ht="15" x14ac:dyDescent="0.25">
      <c r="A2035" s="1114"/>
      <c r="B2035" s="1114"/>
      <c r="C2035" s="1113" t="s">
        <v>2684</v>
      </c>
      <c r="D2035" s="1113" t="s">
        <v>4469</v>
      </c>
      <c r="E2035" s="1113" t="s">
        <v>3066</v>
      </c>
      <c r="F2035" s="1106"/>
      <c r="G2035" s="1107"/>
      <c r="H2035" s="1115"/>
    </row>
    <row r="2036" spans="1:8" s="1116" customFormat="1" ht="15" x14ac:dyDescent="0.25">
      <c r="A2036" s="1114"/>
      <c r="B2036" s="1114"/>
      <c r="C2036" s="1113"/>
      <c r="D2036" s="1113"/>
      <c r="E2036" s="1113"/>
      <c r="F2036" s="1106"/>
      <c r="G2036" s="1107"/>
      <c r="H2036" s="1115"/>
    </row>
    <row r="2037" spans="1:8" s="1116" customFormat="1" ht="15" x14ac:dyDescent="0.25">
      <c r="A2037" s="1113" t="s">
        <v>2686</v>
      </c>
      <c r="B2037" s="1113" t="s">
        <v>2687</v>
      </c>
      <c r="C2037" s="1113" t="s">
        <v>2686</v>
      </c>
      <c r="D2037" s="1113" t="s">
        <v>2688</v>
      </c>
      <c r="E2037" s="1113" t="s">
        <v>2689</v>
      </c>
      <c r="F2037" s="1106"/>
      <c r="G2037" s="1107"/>
      <c r="H2037" s="1115"/>
    </row>
    <row r="2038" spans="1:8" s="1116" customFormat="1" ht="15.75" thickBot="1" x14ac:dyDescent="0.3">
      <c r="A2038" s="1113"/>
      <c r="B2038" s="1113"/>
      <c r="C2038" s="1113"/>
      <c r="D2038" s="1113"/>
      <c r="E2038" s="1113"/>
      <c r="F2038" s="1106"/>
      <c r="G2038" s="1107"/>
      <c r="H2038" s="1115"/>
    </row>
    <row r="2039" spans="1:8" s="1116" customFormat="1" ht="16.5" thickBot="1" x14ac:dyDescent="0.3">
      <c r="A2039" s="1117" t="s">
        <v>4470</v>
      </c>
      <c r="B2039" s="1118"/>
      <c r="C2039" s="1118" t="s">
        <v>4471</v>
      </c>
      <c r="D2039" s="1125"/>
      <c r="E2039" s="1126"/>
      <c r="F2039" s="1120"/>
      <c r="G2039" s="1121"/>
      <c r="H2039" s="1115"/>
    </row>
    <row r="2040" spans="1:8" s="1116" customFormat="1" ht="15" x14ac:dyDescent="0.25">
      <c r="A2040" s="1114"/>
      <c r="B2040" s="1114"/>
      <c r="C2040" s="1113"/>
      <c r="D2040" s="1113"/>
      <c r="E2040" s="1113"/>
      <c r="F2040" s="1106"/>
      <c r="G2040" s="1107"/>
      <c r="H2040" s="1115"/>
    </row>
    <row r="2041" spans="1:8" s="1116" customFormat="1" ht="15" x14ac:dyDescent="0.25">
      <c r="A2041" s="1112" t="s">
        <v>4472</v>
      </c>
      <c r="B2041" s="1104"/>
      <c r="C2041" s="1104"/>
      <c r="D2041" s="1112" t="s">
        <v>4471</v>
      </c>
      <c r="E2041" s="1112" t="s">
        <v>3066</v>
      </c>
      <c r="F2041" s="1106"/>
      <c r="G2041" s="1107"/>
      <c r="H2041" s="1115"/>
    </row>
    <row r="2042" spans="1:8" s="1116" customFormat="1" ht="15" x14ac:dyDescent="0.25">
      <c r="A2042" s="1114"/>
      <c r="B2042" s="1113" t="s">
        <v>4473</v>
      </c>
      <c r="C2042" s="1114"/>
      <c r="D2042" s="1113" t="s">
        <v>4474</v>
      </c>
      <c r="E2042" s="1113" t="s">
        <v>3066</v>
      </c>
      <c r="F2042" s="1106"/>
      <c r="G2042" s="1107"/>
      <c r="H2042" s="1115"/>
    </row>
    <row r="2043" spans="1:8" s="1116" customFormat="1" ht="15" x14ac:dyDescent="0.25">
      <c r="A2043" s="1114"/>
      <c r="B2043" s="1114"/>
      <c r="C2043" s="1113" t="s">
        <v>2684</v>
      </c>
      <c r="D2043" s="1113" t="s">
        <v>4475</v>
      </c>
      <c r="E2043" s="1113" t="s">
        <v>3066</v>
      </c>
      <c r="F2043" s="1106"/>
      <c r="G2043" s="1107"/>
      <c r="H2043" s="1115"/>
    </row>
    <row r="2044" spans="1:8" s="1116" customFormat="1" ht="15" x14ac:dyDescent="0.25">
      <c r="A2044" s="1114"/>
      <c r="B2044" s="1114" t="s">
        <v>4476</v>
      </c>
      <c r="C2044" s="1113"/>
      <c r="D2044" s="1113" t="s">
        <v>4477</v>
      </c>
      <c r="E2044" s="1113" t="s">
        <v>3066</v>
      </c>
      <c r="F2044" s="1150"/>
      <c r="G2044" s="1107"/>
      <c r="H2044" s="1115"/>
    </row>
    <row r="2045" spans="1:8" s="1116" customFormat="1" ht="15" x14ac:dyDescent="0.25">
      <c r="A2045" s="1114"/>
      <c r="B2045" s="1114"/>
      <c r="C2045" s="1113" t="s">
        <v>2684</v>
      </c>
      <c r="D2045" s="1113" t="s">
        <v>4478</v>
      </c>
      <c r="E2045" s="1113" t="s">
        <v>3066</v>
      </c>
      <c r="F2045" s="1106"/>
      <c r="G2045" s="1107"/>
      <c r="H2045" s="1115"/>
    </row>
    <row r="2046" spans="1:8" s="1116" customFormat="1" ht="15" x14ac:dyDescent="0.25">
      <c r="A2046" s="1113"/>
      <c r="B2046" s="1113" t="s">
        <v>4479</v>
      </c>
      <c r="C2046" s="1114"/>
      <c r="D2046" s="1113" t="s">
        <v>4480</v>
      </c>
      <c r="E2046" s="1113" t="s">
        <v>3066</v>
      </c>
      <c r="F2046" s="1106"/>
      <c r="G2046" s="1107"/>
      <c r="H2046" s="1115"/>
    </row>
    <row r="2047" spans="1:8" s="1116" customFormat="1" ht="15" x14ac:dyDescent="0.25">
      <c r="A2047" s="1113"/>
      <c r="B2047" s="1114"/>
      <c r="C2047" s="1113" t="s">
        <v>2684</v>
      </c>
      <c r="D2047" s="1113" t="s">
        <v>4481</v>
      </c>
      <c r="E2047" s="1113" t="s">
        <v>3066</v>
      </c>
      <c r="F2047" s="1106"/>
      <c r="G2047" s="1107"/>
      <c r="H2047" s="1115"/>
    </row>
    <row r="2048" spans="1:8" s="1116" customFormat="1" ht="15" x14ac:dyDescent="0.25">
      <c r="A2048" s="1113"/>
      <c r="B2048" s="1113" t="s">
        <v>4482</v>
      </c>
      <c r="C2048" s="1114"/>
      <c r="D2048" s="1113" t="s">
        <v>4483</v>
      </c>
      <c r="E2048" s="1113" t="s">
        <v>3066</v>
      </c>
      <c r="F2048" s="1106"/>
      <c r="G2048" s="1107"/>
      <c r="H2048" s="1115"/>
    </row>
    <row r="2049" spans="1:8" s="1116" customFormat="1" ht="15" x14ac:dyDescent="0.25">
      <c r="A2049" s="1113"/>
      <c r="B2049" s="1114"/>
      <c r="C2049" s="1113" t="s">
        <v>2684</v>
      </c>
      <c r="D2049" s="1113" t="s">
        <v>4484</v>
      </c>
      <c r="E2049" s="1113" t="s">
        <v>3066</v>
      </c>
      <c r="F2049" s="1106"/>
      <c r="G2049" s="1107"/>
      <c r="H2049" s="1115"/>
    </row>
    <row r="2050" spans="1:8" s="1116" customFormat="1" ht="13.5" customHeight="1" x14ac:dyDescent="0.25">
      <c r="A2050" s="1114"/>
      <c r="B2050" s="1114" t="s">
        <v>4485</v>
      </c>
      <c r="C2050" s="1113"/>
      <c r="D2050" s="1113" t="s">
        <v>4486</v>
      </c>
      <c r="E2050" s="1113" t="s">
        <v>3066</v>
      </c>
      <c r="F2050" s="1106"/>
      <c r="G2050" s="1107"/>
      <c r="H2050" s="1115"/>
    </row>
    <row r="2051" spans="1:8" s="1116" customFormat="1" ht="15" x14ac:dyDescent="0.25">
      <c r="A2051" s="1114"/>
      <c r="B2051" s="1114"/>
      <c r="C2051" s="1113" t="s">
        <v>2684</v>
      </c>
      <c r="D2051" s="1113" t="s">
        <v>4487</v>
      </c>
      <c r="E2051" s="1113" t="s">
        <v>3066</v>
      </c>
      <c r="F2051" s="1106"/>
      <c r="G2051" s="1107"/>
      <c r="H2051" s="1115"/>
    </row>
    <row r="2052" spans="1:8" s="1116" customFormat="1" ht="15" x14ac:dyDescent="0.25">
      <c r="A2052" s="1114"/>
      <c r="B2052" s="1114"/>
      <c r="C2052" s="1113" t="s">
        <v>2721</v>
      </c>
      <c r="D2052" s="1113" t="s">
        <v>4488</v>
      </c>
      <c r="E2052" s="1113" t="s">
        <v>3066</v>
      </c>
      <c r="F2052" s="1106"/>
      <c r="G2052" s="1107"/>
      <c r="H2052" s="1115"/>
    </row>
    <row r="2053" spans="1:8" s="1116" customFormat="1" ht="15" x14ac:dyDescent="0.25">
      <c r="A2053" s="1114"/>
      <c r="B2053" s="1114"/>
      <c r="C2053" s="1113" t="s">
        <v>2712</v>
      </c>
      <c r="D2053" s="1113" t="s">
        <v>4489</v>
      </c>
      <c r="E2053" s="1113" t="s">
        <v>3066</v>
      </c>
      <c r="F2053" s="1106"/>
      <c r="G2053" s="1107"/>
      <c r="H2053" s="1115"/>
    </row>
    <row r="2054" spans="1:8" ht="15" x14ac:dyDescent="0.25">
      <c r="C2054" s="1113" t="s">
        <v>3176</v>
      </c>
      <c r="D2054" s="1113" t="s">
        <v>4490</v>
      </c>
      <c r="E2054" s="1113" t="s">
        <v>3066</v>
      </c>
    </row>
    <row r="2057" spans="1:8" s="1116" customFormat="1" ht="15" x14ac:dyDescent="0.25">
      <c r="A2057" s="1113" t="s">
        <v>2670</v>
      </c>
      <c r="B2057" s="1113"/>
      <c r="C2057" s="1113"/>
      <c r="D2057" s="1098" t="s">
        <v>2642</v>
      </c>
      <c r="E2057" s="1114">
        <v>37</v>
      </c>
      <c r="F2057" s="1106"/>
      <c r="G2057" s="1107"/>
      <c r="H2057" s="1115"/>
    </row>
    <row r="2058" spans="1:8" s="1116" customFormat="1" ht="15" x14ac:dyDescent="0.25">
      <c r="A2058" s="1113" t="s">
        <v>2671</v>
      </c>
      <c r="B2058" s="1113"/>
      <c r="C2058" s="1113"/>
      <c r="D2058" s="1112" t="s">
        <v>2655</v>
      </c>
      <c r="E2058" s="1114"/>
      <c r="F2058" s="1106"/>
      <c r="G2058" s="1107"/>
      <c r="H2058" s="1115"/>
    </row>
    <row r="2059" spans="1:8" s="1116" customFormat="1" ht="15" x14ac:dyDescent="0.25">
      <c r="A2059" s="1112" t="s">
        <v>2672</v>
      </c>
      <c r="B2059" s="1112" t="s">
        <v>2673</v>
      </c>
      <c r="C2059" s="1112" t="s">
        <v>2674</v>
      </c>
      <c r="D2059" s="1104"/>
      <c r="E2059" s="1114"/>
      <c r="F2059" s="1106"/>
      <c r="G2059" s="1107"/>
      <c r="H2059" s="1115"/>
    </row>
    <row r="2060" spans="1:8" s="1116" customFormat="1" ht="15" x14ac:dyDescent="0.25">
      <c r="A2060" s="1113" t="s">
        <v>2675</v>
      </c>
      <c r="B2060" s="1113" t="s">
        <v>2676</v>
      </c>
      <c r="C2060" s="1113" t="s">
        <v>2675</v>
      </c>
      <c r="D2060" s="1113" t="s">
        <v>2649</v>
      </c>
      <c r="E2060" s="1113" t="s">
        <v>2677</v>
      </c>
      <c r="F2060" s="1106"/>
      <c r="G2060" s="1107"/>
      <c r="H2060" s="1115"/>
    </row>
    <row r="2061" spans="1:8" s="1116" customFormat="1" ht="15" x14ac:dyDescent="0.25">
      <c r="A2061" s="1113"/>
      <c r="B2061" s="1114" t="s">
        <v>4491</v>
      </c>
      <c r="C2061" s="1113"/>
      <c r="D2061" s="1113" t="s">
        <v>4492</v>
      </c>
      <c r="E2061" s="1113" t="s">
        <v>3066</v>
      </c>
      <c r="F2061" s="1106"/>
      <c r="G2061" s="1107"/>
      <c r="H2061" s="1115"/>
    </row>
    <row r="2062" spans="1:8" s="1116" customFormat="1" ht="15" x14ac:dyDescent="0.25">
      <c r="A2062" s="1113"/>
      <c r="B2062" s="1114"/>
      <c r="C2062" s="1113" t="s">
        <v>2684</v>
      </c>
      <c r="D2062" s="1113" t="s">
        <v>4493</v>
      </c>
      <c r="E2062" s="1113" t="s">
        <v>3066</v>
      </c>
      <c r="F2062" s="1106"/>
      <c r="G2062" s="1107"/>
      <c r="H2062" s="1115"/>
    </row>
    <row r="2063" spans="1:8" s="1116" customFormat="1" ht="15" x14ac:dyDescent="0.25">
      <c r="A2063" s="1114"/>
      <c r="B2063" s="1114" t="s">
        <v>4494</v>
      </c>
      <c r="C2063" s="1113"/>
      <c r="D2063" s="1113" t="s">
        <v>4495</v>
      </c>
      <c r="E2063" s="1113" t="s">
        <v>3066</v>
      </c>
      <c r="F2063" s="1106"/>
      <c r="G2063" s="1107"/>
      <c r="H2063" s="1115"/>
    </row>
    <row r="2064" spans="1:8" s="1116" customFormat="1" ht="15" x14ac:dyDescent="0.25">
      <c r="A2064" s="1114"/>
      <c r="B2064" s="1114"/>
      <c r="C2064" s="1113" t="s">
        <v>2684</v>
      </c>
      <c r="D2064" s="1113" t="s">
        <v>4496</v>
      </c>
      <c r="E2064" s="1113" t="s">
        <v>3066</v>
      </c>
      <c r="F2064" s="1106"/>
      <c r="G2064" s="1107"/>
      <c r="H2064" s="1115"/>
    </row>
    <row r="2065" spans="1:8" s="1116" customFormat="1" ht="15" x14ac:dyDescent="0.25">
      <c r="A2065" s="1114"/>
      <c r="B2065" s="1113" t="s">
        <v>4497</v>
      </c>
      <c r="C2065" s="1114"/>
      <c r="D2065" s="1113" t="s">
        <v>4495</v>
      </c>
      <c r="E2065" s="1113" t="s">
        <v>3066</v>
      </c>
      <c r="F2065" s="1106"/>
      <c r="G2065" s="1107"/>
      <c r="H2065" s="1115"/>
    </row>
    <row r="2066" spans="1:8" s="1116" customFormat="1" ht="15" x14ac:dyDescent="0.25">
      <c r="A2066" s="1114"/>
      <c r="B2066" s="1114"/>
      <c r="C2066" s="1113" t="s">
        <v>2684</v>
      </c>
      <c r="D2066" s="1113" t="s">
        <v>4498</v>
      </c>
      <c r="E2066" s="1113" t="s">
        <v>3066</v>
      </c>
      <c r="F2066" s="1106"/>
      <c r="G2066" s="1107"/>
      <c r="H2066" s="1115"/>
    </row>
    <row r="2067" spans="1:8" s="1116" customFormat="1" ht="15" x14ac:dyDescent="0.25">
      <c r="A2067" s="1114"/>
      <c r="B2067" s="1113" t="s">
        <v>4499</v>
      </c>
      <c r="C2067" s="1114"/>
      <c r="D2067" s="1113" t="s">
        <v>4500</v>
      </c>
      <c r="E2067" s="1113" t="s">
        <v>3066</v>
      </c>
      <c r="F2067" s="1106"/>
      <c r="G2067" s="1107"/>
      <c r="H2067" s="1115"/>
    </row>
    <row r="2068" spans="1:8" s="1116" customFormat="1" ht="15" x14ac:dyDescent="0.25">
      <c r="A2068" s="1114"/>
      <c r="B2068" s="1114"/>
      <c r="C2068" s="1113" t="s">
        <v>2684</v>
      </c>
      <c r="D2068" s="1113" t="s">
        <v>4501</v>
      </c>
      <c r="E2068" s="1113" t="s">
        <v>3066</v>
      </c>
      <c r="F2068" s="1106"/>
      <c r="G2068" s="1107"/>
      <c r="H2068" s="1115"/>
    </row>
    <row r="2069" spans="1:8" s="1116" customFormat="1" ht="15" x14ac:dyDescent="0.25">
      <c r="A2069" s="1114"/>
      <c r="B2069" s="1113" t="s">
        <v>4502</v>
      </c>
      <c r="C2069" s="1114"/>
      <c r="D2069" s="1113" t="s">
        <v>4503</v>
      </c>
      <c r="E2069" s="1113" t="s">
        <v>3066</v>
      </c>
      <c r="F2069" s="1106"/>
      <c r="G2069" s="1107"/>
      <c r="H2069" s="1115"/>
    </row>
    <row r="2070" spans="1:8" s="1116" customFormat="1" ht="15" x14ac:dyDescent="0.25">
      <c r="A2070" s="1114"/>
      <c r="B2070" s="1114"/>
      <c r="C2070" s="1113" t="s">
        <v>2684</v>
      </c>
      <c r="D2070" s="1113" t="s">
        <v>4504</v>
      </c>
      <c r="E2070" s="1113" t="s">
        <v>3066</v>
      </c>
      <c r="F2070" s="1106"/>
      <c r="G2070" s="1107"/>
      <c r="H2070" s="1115"/>
    </row>
    <row r="2071" spans="1:8" s="1116" customFormat="1" ht="15" x14ac:dyDescent="0.25">
      <c r="A2071" s="1114"/>
      <c r="B2071" s="1113" t="s">
        <v>4505</v>
      </c>
      <c r="C2071" s="1114"/>
      <c r="D2071" s="1113" t="s">
        <v>4506</v>
      </c>
      <c r="E2071" s="1113" t="s">
        <v>3066</v>
      </c>
      <c r="F2071" s="1106"/>
      <c r="G2071" s="1107"/>
      <c r="H2071" s="1115"/>
    </row>
    <row r="2072" spans="1:8" s="1116" customFormat="1" ht="15" x14ac:dyDescent="0.25">
      <c r="A2072" s="1114"/>
      <c r="B2072" s="1114"/>
      <c r="C2072" s="1113" t="s">
        <v>2684</v>
      </c>
      <c r="D2072" s="1113" t="s">
        <v>4507</v>
      </c>
      <c r="E2072" s="1113" t="s">
        <v>3066</v>
      </c>
      <c r="F2072" s="1106"/>
      <c r="G2072" s="1107"/>
      <c r="H2072" s="1115"/>
    </row>
    <row r="2073" spans="1:8" s="1116" customFormat="1" ht="15" x14ac:dyDescent="0.25">
      <c r="A2073" s="1114"/>
      <c r="B2073" s="1114"/>
      <c r="C2073" s="1113"/>
      <c r="D2073" s="1113"/>
      <c r="E2073" s="1113"/>
      <c r="F2073" s="1106"/>
      <c r="G2073" s="1107"/>
      <c r="H2073" s="1115"/>
    </row>
    <row r="2074" spans="1:8" s="1116" customFormat="1" ht="15" x14ac:dyDescent="0.25">
      <c r="A2074" s="1114"/>
      <c r="B2074" s="1114"/>
      <c r="C2074" s="1113"/>
      <c r="D2074" s="1113"/>
      <c r="E2074" s="1113"/>
      <c r="F2074" s="1106"/>
      <c r="G2074" s="1107"/>
      <c r="H2074" s="1115"/>
    </row>
    <row r="2075" spans="1:8" s="1116" customFormat="1" ht="15" x14ac:dyDescent="0.25">
      <c r="A2075" s="1114"/>
      <c r="B2075" s="1114"/>
      <c r="C2075" s="1113"/>
      <c r="D2075" s="1113"/>
      <c r="E2075" s="1113"/>
      <c r="F2075" s="1106"/>
      <c r="G2075" s="1107"/>
      <c r="H2075" s="1115"/>
    </row>
    <row r="2076" spans="1:8" s="1116" customFormat="1" ht="15" x14ac:dyDescent="0.25">
      <c r="A2076" s="1114"/>
      <c r="B2076" s="1114"/>
      <c r="C2076" s="1113"/>
      <c r="D2076" s="1113"/>
      <c r="E2076" s="1113"/>
      <c r="F2076" s="1106"/>
      <c r="G2076" s="1107"/>
      <c r="H2076" s="1115"/>
    </row>
    <row r="2077" spans="1:8" s="1116" customFormat="1" ht="15" x14ac:dyDescent="0.25">
      <c r="A2077" s="1114"/>
      <c r="F2077" s="1106"/>
      <c r="G2077" s="1107"/>
      <c r="H2077" s="1115"/>
    </row>
    <row r="2078" spans="1:8" s="1116" customFormat="1" ht="15" x14ac:dyDescent="0.25">
      <c r="A2078" s="1114"/>
      <c r="F2078" s="1106"/>
      <c r="G2078" s="1107"/>
      <c r="H2078" s="1115"/>
    </row>
    <row r="2079" spans="1:8" s="1116" customFormat="1" ht="15" x14ac:dyDescent="0.25">
      <c r="A2079" s="1114"/>
      <c r="B2079" s="1114"/>
      <c r="C2079" s="1113"/>
      <c r="D2079" s="1113"/>
      <c r="E2079" s="1113"/>
      <c r="F2079" s="1106"/>
      <c r="G2079" s="1107"/>
      <c r="H2079" s="1115"/>
    </row>
    <row r="2080" spans="1:8" s="1116" customFormat="1" ht="15" x14ac:dyDescent="0.25">
      <c r="A2080" s="1114"/>
      <c r="B2080" s="1114"/>
      <c r="C2080" s="1113"/>
      <c r="D2080" s="1113"/>
      <c r="E2080" s="1113"/>
      <c r="F2080" s="1106"/>
      <c r="G2080" s="1107"/>
      <c r="H2080" s="1115"/>
    </row>
    <row r="2081" spans="1:8" s="1116" customFormat="1" ht="15" x14ac:dyDescent="0.25">
      <c r="A2081" s="1114"/>
      <c r="B2081" s="1114"/>
      <c r="C2081" s="1113"/>
      <c r="D2081" s="1113"/>
      <c r="E2081" s="1113"/>
      <c r="F2081" s="1106"/>
      <c r="G2081" s="1107"/>
      <c r="H2081" s="1115"/>
    </row>
    <row r="2082" spans="1:8" s="1116" customFormat="1" ht="15" x14ac:dyDescent="0.25">
      <c r="A2082" s="1114"/>
      <c r="B2082" s="1114"/>
      <c r="C2082" s="1113"/>
      <c r="D2082" s="1113"/>
      <c r="E2082" s="1113"/>
      <c r="F2082" s="1106"/>
      <c r="G2082" s="1107"/>
      <c r="H2082" s="1115"/>
    </row>
    <row r="2083" spans="1:8" s="1116" customFormat="1" ht="15" x14ac:dyDescent="0.25">
      <c r="A2083" s="1114"/>
      <c r="B2083" s="1114"/>
      <c r="C2083" s="1113"/>
      <c r="D2083" s="1113"/>
      <c r="E2083" s="1113"/>
      <c r="F2083" s="1106"/>
      <c r="G2083" s="1107"/>
      <c r="H2083" s="1115"/>
    </row>
    <row r="2084" spans="1:8" s="1116" customFormat="1" ht="15" x14ac:dyDescent="0.25">
      <c r="A2084" s="1114"/>
      <c r="B2084" s="1114"/>
      <c r="C2084" s="1113"/>
      <c r="D2084" s="1113"/>
      <c r="E2084" s="1113"/>
      <c r="F2084" s="1106"/>
      <c r="G2084" s="1107"/>
      <c r="H2084" s="1115"/>
    </row>
    <row r="2085" spans="1:8" s="1116" customFormat="1" ht="15" x14ac:dyDescent="0.25">
      <c r="A2085" s="1114"/>
      <c r="B2085" s="1114"/>
      <c r="C2085" s="1113"/>
      <c r="D2085" s="1113"/>
      <c r="E2085" s="1113"/>
      <c r="F2085" s="1106"/>
      <c r="G2085" s="1107"/>
      <c r="H2085" s="1115"/>
    </row>
    <row r="2086" spans="1:8" s="1116" customFormat="1" ht="15" x14ac:dyDescent="0.25">
      <c r="A2086" s="1114"/>
      <c r="B2086" s="1114"/>
      <c r="C2086" s="1113"/>
      <c r="D2086" s="1113"/>
      <c r="E2086" s="1113"/>
      <c r="F2086" s="1106"/>
      <c r="G2086" s="1107"/>
      <c r="H2086" s="1115"/>
    </row>
    <row r="2087" spans="1:8" s="1116" customFormat="1" ht="15" x14ac:dyDescent="0.25">
      <c r="A2087" s="1114"/>
      <c r="B2087" s="1114"/>
      <c r="C2087" s="1113"/>
      <c r="D2087" s="1113"/>
      <c r="E2087" s="1113"/>
      <c r="F2087" s="1106"/>
      <c r="G2087" s="1107"/>
      <c r="H2087" s="1115"/>
    </row>
    <row r="2088" spans="1:8" s="1116" customFormat="1" ht="15" x14ac:dyDescent="0.25">
      <c r="A2088" s="1114"/>
      <c r="B2088" s="1114"/>
      <c r="C2088" s="1113"/>
      <c r="D2088" s="1113"/>
      <c r="E2088" s="1113"/>
      <c r="F2088" s="1106"/>
      <c r="G2088" s="1107"/>
      <c r="H2088" s="1115"/>
    </row>
    <row r="2089" spans="1:8" s="1116" customFormat="1" ht="15" x14ac:dyDescent="0.25">
      <c r="A2089" s="1114"/>
      <c r="B2089" s="1114"/>
      <c r="C2089" s="1113"/>
      <c r="D2089" s="1113"/>
      <c r="E2089" s="1113"/>
      <c r="F2089" s="1106"/>
      <c r="G2089" s="1107"/>
      <c r="H2089" s="1115"/>
    </row>
    <row r="2090" spans="1:8" s="1116" customFormat="1" ht="15" x14ac:dyDescent="0.25">
      <c r="A2090" s="1114"/>
      <c r="B2090" s="1114"/>
      <c r="C2090" s="1113"/>
      <c r="D2090" s="1113"/>
      <c r="E2090" s="1113"/>
      <c r="F2090" s="1106"/>
      <c r="G2090" s="1107"/>
      <c r="H2090" s="1115"/>
    </row>
    <row r="2091" spans="1:8" s="1116" customFormat="1" ht="15" x14ac:dyDescent="0.25">
      <c r="A2091" s="1114"/>
      <c r="B2091" s="1114"/>
      <c r="C2091" s="1113"/>
      <c r="D2091" s="1113"/>
      <c r="E2091" s="1113"/>
      <c r="F2091" s="1106"/>
      <c r="G2091" s="1107"/>
      <c r="H2091" s="1115"/>
    </row>
    <row r="2092" spans="1:8" s="1116" customFormat="1" ht="15" x14ac:dyDescent="0.25">
      <c r="A2092" s="1114"/>
      <c r="B2092" s="1114"/>
      <c r="C2092" s="1113"/>
      <c r="D2092" s="1113"/>
      <c r="E2092" s="1113"/>
      <c r="F2092" s="1106"/>
      <c r="G2092" s="1107"/>
      <c r="H2092" s="1115"/>
    </row>
    <row r="2093" spans="1:8" s="1116" customFormat="1" ht="15" x14ac:dyDescent="0.25">
      <c r="A2093" s="1114"/>
      <c r="B2093" s="1114"/>
      <c r="C2093" s="1113"/>
      <c r="D2093" s="1113"/>
      <c r="E2093" s="1113"/>
      <c r="F2093" s="1106"/>
      <c r="G2093" s="1107"/>
      <c r="H2093" s="1115"/>
    </row>
    <row r="2094" spans="1:8" s="1116" customFormat="1" ht="15" x14ac:dyDescent="0.25">
      <c r="A2094" s="1114"/>
      <c r="B2094" s="1114"/>
      <c r="C2094" s="1113"/>
      <c r="D2094" s="1113"/>
      <c r="E2094" s="1113"/>
      <c r="F2094" s="1106"/>
      <c r="G2094" s="1107"/>
      <c r="H2094" s="1115"/>
    </row>
    <row r="2095" spans="1:8" s="1116" customFormat="1" ht="15" x14ac:dyDescent="0.25">
      <c r="A2095" s="1114"/>
      <c r="B2095" s="1114"/>
      <c r="C2095" s="1113"/>
      <c r="D2095" s="1113"/>
      <c r="E2095" s="1113"/>
      <c r="F2095" s="1106"/>
      <c r="G2095" s="1107"/>
      <c r="H2095" s="1115"/>
    </row>
    <row r="2096" spans="1:8" s="1116" customFormat="1" ht="15" x14ac:dyDescent="0.25">
      <c r="A2096" s="1114"/>
      <c r="B2096" s="1114"/>
      <c r="C2096" s="1113"/>
      <c r="D2096" s="1113"/>
      <c r="E2096" s="1113"/>
      <c r="F2096" s="1106"/>
      <c r="G2096" s="1107"/>
      <c r="H2096" s="1115"/>
    </row>
    <row r="2097" spans="1:8" s="1116" customFormat="1" ht="15" x14ac:dyDescent="0.25">
      <c r="A2097" s="1114"/>
      <c r="B2097" s="1114"/>
      <c r="C2097" s="1113"/>
      <c r="D2097" s="1113"/>
      <c r="E2097" s="1113"/>
      <c r="F2097" s="1106"/>
      <c r="G2097" s="1107"/>
      <c r="H2097" s="1115"/>
    </row>
    <row r="2098" spans="1:8" s="1116" customFormat="1" ht="15" x14ac:dyDescent="0.25">
      <c r="A2098" s="1114"/>
      <c r="B2098" s="1114"/>
      <c r="C2098" s="1113"/>
      <c r="D2098" s="1113"/>
      <c r="E2098" s="1113"/>
      <c r="F2098" s="1106"/>
      <c r="G2098" s="1107"/>
      <c r="H2098" s="1115"/>
    </row>
    <row r="2099" spans="1:8" s="1116" customFormat="1" ht="15" x14ac:dyDescent="0.25">
      <c r="A2099" s="1114"/>
      <c r="B2099" s="1114"/>
      <c r="C2099" s="1113"/>
      <c r="D2099" s="1113"/>
      <c r="E2099" s="1113"/>
      <c r="F2099" s="1106"/>
      <c r="G2099" s="1107"/>
      <c r="H2099" s="1115"/>
    </row>
    <row r="2100" spans="1:8" s="1116" customFormat="1" ht="15" x14ac:dyDescent="0.25">
      <c r="A2100" s="1114"/>
      <c r="B2100" s="1114"/>
      <c r="C2100" s="1113"/>
      <c r="D2100" s="1113"/>
      <c r="E2100" s="1113"/>
      <c r="F2100" s="1106"/>
      <c r="G2100" s="1107"/>
      <c r="H2100" s="1115"/>
    </row>
    <row r="2101" spans="1:8" s="1116" customFormat="1" ht="15" x14ac:dyDescent="0.25">
      <c r="A2101" s="1114"/>
      <c r="B2101" s="1114"/>
      <c r="C2101" s="1113"/>
      <c r="D2101" s="1113"/>
      <c r="E2101" s="1113"/>
      <c r="F2101" s="1106"/>
      <c r="G2101" s="1107"/>
      <c r="H2101" s="1115"/>
    </row>
    <row r="2102" spans="1:8" s="1116" customFormat="1" ht="15" x14ac:dyDescent="0.25">
      <c r="A2102" s="1114"/>
      <c r="B2102" s="1114"/>
      <c r="C2102" s="1113"/>
      <c r="D2102" s="1113"/>
      <c r="E2102" s="1113"/>
      <c r="F2102" s="1106"/>
      <c r="G2102" s="1107"/>
      <c r="H2102" s="1115"/>
    </row>
    <row r="2103" spans="1:8" s="1116" customFormat="1" ht="15" x14ac:dyDescent="0.25">
      <c r="A2103" s="1114"/>
      <c r="B2103" s="1114"/>
      <c r="C2103" s="1113"/>
      <c r="D2103" s="1113"/>
      <c r="E2103" s="1113"/>
      <c r="F2103" s="1106"/>
      <c r="G2103" s="1107"/>
      <c r="H2103" s="1115"/>
    </row>
    <row r="2104" spans="1:8" s="1116" customFormat="1" ht="15" x14ac:dyDescent="0.25">
      <c r="A2104" s="1114"/>
      <c r="B2104" s="1114"/>
      <c r="C2104" s="1113"/>
      <c r="D2104" s="1113"/>
      <c r="E2104" s="1113"/>
      <c r="F2104" s="1106"/>
      <c r="G2104" s="1107"/>
      <c r="H2104" s="1115"/>
    </row>
    <row r="2105" spans="1:8" s="1116" customFormat="1" ht="15" x14ac:dyDescent="0.25">
      <c r="A2105" s="1114"/>
      <c r="B2105" s="1114"/>
      <c r="C2105" s="1113"/>
      <c r="D2105" s="1113"/>
      <c r="E2105" s="1113"/>
      <c r="F2105" s="1106"/>
      <c r="G2105" s="1107"/>
      <c r="H2105" s="1115"/>
    </row>
    <row r="2106" spans="1:8" s="1116" customFormat="1" ht="15" x14ac:dyDescent="0.25">
      <c r="A2106" s="1114"/>
      <c r="B2106" s="1114"/>
      <c r="C2106" s="1113"/>
      <c r="D2106" s="1113"/>
      <c r="E2106" s="1113"/>
      <c r="F2106" s="1106"/>
      <c r="G2106" s="1107"/>
      <c r="H2106" s="1115"/>
    </row>
    <row r="2107" spans="1:8" s="1116" customFormat="1" ht="15" x14ac:dyDescent="0.25">
      <c r="A2107" s="1114"/>
      <c r="B2107" s="1114"/>
      <c r="C2107" s="1113"/>
      <c r="D2107" s="1113"/>
      <c r="E2107" s="1113"/>
      <c r="F2107" s="1106"/>
      <c r="G2107" s="1107"/>
      <c r="H2107" s="1115"/>
    </row>
    <row r="2108" spans="1:8" s="1116" customFormat="1" ht="15" x14ac:dyDescent="0.25">
      <c r="A2108" s="1114"/>
      <c r="B2108" s="1114"/>
      <c r="C2108" s="1113"/>
      <c r="D2108" s="1113"/>
      <c r="E2108" s="1113"/>
      <c r="F2108" s="1106"/>
      <c r="G2108" s="1107"/>
      <c r="H2108" s="1115"/>
    </row>
    <row r="2109" spans="1:8" s="1116" customFormat="1" ht="15" x14ac:dyDescent="0.25">
      <c r="A2109" s="1114"/>
      <c r="B2109" s="1114"/>
      <c r="C2109" s="1113"/>
      <c r="D2109" s="1113"/>
      <c r="E2109" s="1113"/>
      <c r="F2109" s="1106"/>
      <c r="G2109" s="1107"/>
      <c r="H2109" s="1115"/>
    </row>
    <row r="2110" spans="1:8" s="1116" customFormat="1" ht="15" x14ac:dyDescent="0.25">
      <c r="A2110" s="1114"/>
      <c r="B2110" s="1114"/>
      <c r="C2110" s="1113"/>
      <c r="D2110" s="1113"/>
      <c r="E2110" s="1113"/>
      <c r="F2110" s="1106"/>
      <c r="G2110" s="1107"/>
      <c r="H2110" s="1115"/>
    </row>
    <row r="2111" spans="1:8" s="1116" customFormat="1" ht="15" x14ac:dyDescent="0.25">
      <c r="A2111" s="1114"/>
      <c r="B2111" s="1114"/>
      <c r="C2111" s="1113"/>
      <c r="D2111" s="1113"/>
      <c r="E2111" s="1113"/>
      <c r="F2111" s="1106"/>
      <c r="G2111" s="1107"/>
      <c r="H2111" s="1115"/>
    </row>
    <row r="2112" spans="1:8" s="1116" customFormat="1" ht="15" x14ac:dyDescent="0.25">
      <c r="A2112" s="1114"/>
      <c r="B2112" s="1114"/>
      <c r="C2112" s="1113"/>
      <c r="D2112" s="1113"/>
      <c r="E2112" s="1113"/>
      <c r="F2112" s="1106"/>
      <c r="G2112" s="1107"/>
      <c r="H2112" s="1115"/>
    </row>
    <row r="2113" spans="1:8" s="1116" customFormat="1" ht="15" x14ac:dyDescent="0.25">
      <c r="A2113" s="1113" t="s">
        <v>2670</v>
      </c>
      <c r="B2113" s="1113"/>
      <c r="C2113" s="1113"/>
      <c r="D2113" s="1098" t="s">
        <v>2642</v>
      </c>
      <c r="E2113" s="1114">
        <v>38</v>
      </c>
      <c r="F2113" s="1106"/>
      <c r="G2113" s="1107"/>
      <c r="H2113" s="1115"/>
    </row>
    <row r="2114" spans="1:8" s="1116" customFormat="1" ht="15" x14ac:dyDescent="0.25">
      <c r="A2114" s="1113" t="s">
        <v>2671</v>
      </c>
      <c r="B2114" s="1113"/>
      <c r="C2114" s="1113"/>
      <c r="D2114" s="1112" t="s">
        <v>4508</v>
      </c>
      <c r="E2114" s="1114"/>
      <c r="F2114" s="1106"/>
      <c r="G2114" s="1107"/>
      <c r="H2114" s="1115"/>
    </row>
    <row r="2115" spans="1:8" s="1116" customFormat="1" ht="15" x14ac:dyDescent="0.25">
      <c r="A2115" s="1112" t="s">
        <v>2672</v>
      </c>
      <c r="B2115" s="1112" t="s">
        <v>2673</v>
      </c>
      <c r="C2115" s="1112" t="s">
        <v>2674</v>
      </c>
      <c r="D2115" s="1104" t="s">
        <v>4509</v>
      </c>
      <c r="E2115" s="1114"/>
      <c r="F2115" s="1106"/>
      <c r="G2115" s="1107"/>
      <c r="H2115" s="1115"/>
    </row>
    <row r="2116" spans="1:8" s="1116" customFormat="1" ht="15.75" thickBot="1" x14ac:dyDescent="0.3">
      <c r="A2116" s="1113" t="s">
        <v>2675</v>
      </c>
      <c r="B2116" s="1113" t="s">
        <v>2676</v>
      </c>
      <c r="C2116" s="1113" t="s">
        <v>2675</v>
      </c>
      <c r="D2116" s="1113" t="s">
        <v>2649</v>
      </c>
      <c r="E2116" s="1113" t="s">
        <v>2677</v>
      </c>
      <c r="F2116" s="1106"/>
      <c r="G2116" s="1107"/>
      <c r="H2116" s="1115"/>
    </row>
    <row r="2117" spans="1:8" s="1116" customFormat="1" ht="16.5" thickBot="1" x14ac:dyDescent="0.3">
      <c r="A2117" s="1117" t="s">
        <v>4510</v>
      </c>
      <c r="B2117" s="1118"/>
      <c r="C2117" s="1118" t="s">
        <v>4511</v>
      </c>
      <c r="D2117" s="1125"/>
      <c r="E2117" s="1126"/>
      <c r="F2117" s="1120"/>
      <c r="G2117" s="1121"/>
      <c r="H2117" s="1115"/>
    </row>
    <row r="2118" spans="1:8" s="1116" customFormat="1" ht="15" x14ac:dyDescent="0.25">
      <c r="A2118" s="1113"/>
      <c r="B2118" s="1113"/>
      <c r="C2118" s="1113"/>
      <c r="D2118" s="1113"/>
      <c r="E2118" s="1113"/>
      <c r="F2118" s="1106"/>
      <c r="G2118" s="1107"/>
      <c r="H2118" s="1115"/>
    </row>
    <row r="2119" spans="1:8" s="1109" customFormat="1" ht="14.25" x14ac:dyDescent="0.2">
      <c r="A2119" s="1112" t="s">
        <v>4512</v>
      </c>
      <c r="B2119" s="1104"/>
      <c r="C2119" s="1104"/>
      <c r="D2119" s="1112" t="s">
        <v>4513</v>
      </c>
      <c r="E2119" s="1112" t="s">
        <v>3066</v>
      </c>
      <c r="F2119" s="1106"/>
      <c r="G2119" s="1107"/>
      <c r="H2119" s="1108"/>
    </row>
    <row r="2120" spans="1:8" s="1116" customFormat="1" ht="15" x14ac:dyDescent="0.25">
      <c r="A2120" s="1114"/>
      <c r="B2120" s="1113" t="s">
        <v>4514</v>
      </c>
      <c r="C2120" s="1114"/>
      <c r="D2120" s="1113" t="s">
        <v>4515</v>
      </c>
      <c r="E2120" s="1113" t="s">
        <v>3066</v>
      </c>
      <c r="F2120" s="1106"/>
      <c r="G2120" s="1107"/>
      <c r="H2120" s="1115"/>
    </row>
    <row r="2121" spans="1:8" s="1116" customFormat="1" ht="15" x14ac:dyDescent="0.25">
      <c r="A2121" s="1114"/>
      <c r="B2121" s="1114"/>
      <c r="C2121" s="1113" t="s">
        <v>2684</v>
      </c>
      <c r="D2121" s="1113" t="s">
        <v>4516</v>
      </c>
      <c r="E2121" s="1113" t="s">
        <v>3066</v>
      </c>
      <c r="F2121" s="1106"/>
      <c r="G2121" s="1107"/>
      <c r="H2121" s="1115"/>
    </row>
    <row r="2122" spans="1:8" s="1116" customFormat="1" ht="15" x14ac:dyDescent="0.25">
      <c r="A2122" s="1114"/>
      <c r="B2122" s="1114"/>
      <c r="C2122" s="1113" t="s">
        <v>2721</v>
      </c>
      <c r="D2122" s="1113" t="s">
        <v>4517</v>
      </c>
      <c r="E2122" s="1113" t="s">
        <v>3066</v>
      </c>
      <c r="F2122" s="1106"/>
      <c r="G2122" s="1107"/>
      <c r="H2122" s="1115"/>
    </row>
    <row r="2123" spans="1:8" s="1116" customFormat="1" ht="15" x14ac:dyDescent="0.25">
      <c r="A2123" s="1114"/>
      <c r="B2123" s="1114"/>
      <c r="C2123" s="1113" t="s">
        <v>2712</v>
      </c>
      <c r="D2123" s="1113" t="s">
        <v>4518</v>
      </c>
      <c r="E2123" s="1113" t="s">
        <v>3066</v>
      </c>
      <c r="F2123" s="1106"/>
      <c r="G2123" s="1107"/>
      <c r="H2123" s="1115"/>
    </row>
    <row r="2124" spans="1:8" s="1116" customFormat="1" ht="15" x14ac:dyDescent="0.25">
      <c r="A2124" s="1114"/>
      <c r="B2124" s="1114" t="s">
        <v>4519</v>
      </c>
      <c r="C2124" s="1113"/>
      <c r="D2124" s="1113" t="s">
        <v>4520</v>
      </c>
      <c r="E2124" s="1113" t="s">
        <v>3066</v>
      </c>
      <c r="F2124" s="1106"/>
      <c r="G2124" s="1107"/>
      <c r="H2124" s="1115"/>
    </row>
    <row r="2125" spans="1:8" s="1116" customFormat="1" ht="15" x14ac:dyDescent="0.25">
      <c r="A2125" s="1114"/>
      <c r="B2125" s="1114"/>
      <c r="C2125" s="1113"/>
      <c r="D2125" s="1113" t="s">
        <v>4521</v>
      </c>
      <c r="E2125" s="1113"/>
      <c r="F2125" s="1106"/>
      <c r="G2125" s="1107"/>
      <c r="H2125" s="1115"/>
    </row>
    <row r="2126" spans="1:8" s="1116" customFormat="1" ht="15" x14ac:dyDescent="0.25">
      <c r="A2126" s="1114"/>
      <c r="B2126" s="1114"/>
      <c r="C2126" s="1113" t="s">
        <v>2684</v>
      </c>
      <c r="D2126" s="1113" t="s">
        <v>4522</v>
      </c>
      <c r="E2126" s="1113" t="s">
        <v>3066</v>
      </c>
      <c r="F2126" s="1106"/>
      <c r="G2126" s="1107"/>
      <c r="H2126" s="1115"/>
    </row>
    <row r="2127" spans="1:8" s="1116" customFormat="1" ht="15" x14ac:dyDescent="0.25">
      <c r="A2127" s="1114"/>
      <c r="B2127" s="1114"/>
      <c r="C2127" s="1113"/>
      <c r="D2127" s="1113" t="s">
        <v>4521</v>
      </c>
      <c r="E2127" s="1113"/>
      <c r="F2127" s="1106"/>
      <c r="G2127" s="1107"/>
      <c r="H2127" s="1115"/>
    </row>
    <row r="2128" spans="1:8" s="1116" customFormat="1" ht="15" x14ac:dyDescent="0.25">
      <c r="A2128" s="1114"/>
      <c r="B2128" s="1113" t="s">
        <v>4523</v>
      </c>
      <c r="C2128" s="1114"/>
      <c r="D2128" s="1113" t="s">
        <v>4524</v>
      </c>
      <c r="E2128" s="1113" t="s">
        <v>3066</v>
      </c>
      <c r="F2128" s="1106"/>
      <c r="G2128" s="1107"/>
      <c r="H2128" s="1115"/>
    </row>
    <row r="2129" spans="1:8" s="1116" customFormat="1" ht="15" x14ac:dyDescent="0.25">
      <c r="A2129" s="1114"/>
      <c r="B2129" s="1114"/>
      <c r="C2129" s="1113" t="s">
        <v>2684</v>
      </c>
      <c r="D2129" s="1113" t="s">
        <v>4525</v>
      </c>
      <c r="E2129" s="1113" t="s">
        <v>3066</v>
      </c>
      <c r="F2129" s="1106"/>
      <c r="G2129" s="1107"/>
      <c r="H2129" s="1115"/>
    </row>
    <row r="2130" spans="1:8" s="1116" customFormat="1" ht="15" x14ac:dyDescent="0.25">
      <c r="A2130" s="1114"/>
      <c r="B2130" s="1113" t="s">
        <v>4526</v>
      </c>
      <c r="C2130" s="1114"/>
      <c r="D2130" s="1113" t="s">
        <v>4527</v>
      </c>
      <c r="E2130" s="1113" t="s">
        <v>3066</v>
      </c>
      <c r="F2130" s="1106"/>
      <c r="G2130" s="1107"/>
      <c r="H2130" s="1115"/>
    </row>
    <row r="2131" spans="1:8" s="1116" customFormat="1" ht="15" x14ac:dyDescent="0.25">
      <c r="A2131" s="1114"/>
      <c r="B2131" s="1114"/>
      <c r="C2131" s="1113" t="s">
        <v>2684</v>
      </c>
      <c r="D2131" s="1113" t="s">
        <v>4528</v>
      </c>
      <c r="E2131" s="1113" t="s">
        <v>3066</v>
      </c>
      <c r="F2131" s="1106"/>
      <c r="G2131" s="1107"/>
      <c r="H2131" s="1115"/>
    </row>
    <row r="2132" spans="1:8" s="1116" customFormat="1" ht="15" x14ac:dyDescent="0.25">
      <c r="A2132" s="1114"/>
      <c r="B2132" s="1113" t="s">
        <v>4529</v>
      </c>
      <c r="C2132" s="1114"/>
      <c r="D2132" s="1113" t="s">
        <v>4520</v>
      </c>
      <c r="E2132" s="1113" t="s">
        <v>3066</v>
      </c>
      <c r="F2132" s="1106"/>
      <c r="G2132" s="1107"/>
      <c r="H2132" s="1115"/>
    </row>
    <row r="2133" spans="1:8" s="1116" customFormat="1" ht="15" x14ac:dyDescent="0.25">
      <c r="A2133" s="1114"/>
      <c r="B2133" s="1113"/>
      <c r="C2133" s="1114"/>
      <c r="D2133" s="1113" t="s">
        <v>4530</v>
      </c>
      <c r="E2133" s="1113"/>
      <c r="F2133" s="1106"/>
      <c r="G2133" s="1107"/>
      <c r="H2133" s="1115"/>
    </row>
    <row r="2134" spans="1:8" s="1116" customFormat="1" ht="15" x14ac:dyDescent="0.25">
      <c r="A2134" s="1114"/>
      <c r="B2134" s="1114"/>
      <c r="C2134" s="1113" t="s">
        <v>2684</v>
      </c>
      <c r="D2134" s="1113" t="s">
        <v>4522</v>
      </c>
      <c r="E2134" s="1113" t="s">
        <v>3066</v>
      </c>
      <c r="F2134" s="1106"/>
      <c r="G2134" s="1107"/>
      <c r="H2134" s="1115"/>
    </row>
    <row r="2135" spans="1:8" s="1116" customFormat="1" ht="15" x14ac:dyDescent="0.25">
      <c r="A2135" s="1114"/>
      <c r="B2135" s="1114"/>
      <c r="C2135" s="1113"/>
      <c r="D2135" s="1113" t="s">
        <v>4530</v>
      </c>
      <c r="E2135" s="1113"/>
      <c r="F2135" s="1106"/>
      <c r="G2135" s="1107"/>
      <c r="H2135" s="1115"/>
    </row>
    <row r="2136" spans="1:8" s="1116" customFormat="1" ht="15" x14ac:dyDescent="0.25">
      <c r="A2136" s="1114"/>
      <c r="B2136" s="1113" t="s">
        <v>4531</v>
      </c>
      <c r="C2136" s="1114"/>
      <c r="D2136" s="1113" t="s">
        <v>4532</v>
      </c>
      <c r="E2136" s="1113" t="s">
        <v>3066</v>
      </c>
      <c r="F2136" s="1106"/>
      <c r="G2136" s="1107"/>
      <c r="H2136" s="1115"/>
    </row>
    <row r="2137" spans="1:8" s="1116" customFormat="1" ht="15" x14ac:dyDescent="0.25">
      <c r="A2137" s="1114"/>
      <c r="B2137" s="1114"/>
      <c r="C2137" s="1113" t="s">
        <v>2684</v>
      </c>
      <c r="D2137" s="1113" t="s">
        <v>4533</v>
      </c>
      <c r="E2137" s="1113" t="s">
        <v>3066</v>
      </c>
      <c r="F2137" s="1106"/>
      <c r="G2137" s="1107"/>
      <c r="H2137" s="1115"/>
    </row>
    <row r="2138" spans="1:8" s="1116" customFormat="1" ht="15" x14ac:dyDescent="0.25">
      <c r="A2138" s="1114"/>
      <c r="B2138" s="1113" t="s">
        <v>4534</v>
      </c>
      <c r="C2138" s="1114"/>
      <c r="D2138" s="1113" t="s">
        <v>4535</v>
      </c>
      <c r="E2138" s="1113" t="s">
        <v>3066</v>
      </c>
      <c r="F2138" s="1106"/>
      <c r="G2138" s="1107"/>
      <c r="H2138" s="1115"/>
    </row>
    <row r="2139" spans="1:8" s="1116" customFormat="1" ht="15" x14ac:dyDescent="0.25">
      <c r="A2139" s="1114"/>
      <c r="B2139" s="1114"/>
      <c r="C2139" s="1113" t="s">
        <v>2684</v>
      </c>
      <c r="D2139" s="1113" t="s">
        <v>4536</v>
      </c>
      <c r="E2139" s="1113" t="s">
        <v>3066</v>
      </c>
      <c r="F2139" s="1106"/>
      <c r="G2139" s="1107"/>
      <c r="H2139" s="1115"/>
    </row>
    <row r="2140" spans="1:8" s="1116" customFormat="1" ht="15" x14ac:dyDescent="0.25">
      <c r="A2140" s="1114"/>
      <c r="B2140" s="1114"/>
      <c r="C2140" s="1114"/>
      <c r="D2140" s="1114"/>
      <c r="E2140" s="1114"/>
      <c r="F2140" s="1106"/>
      <c r="G2140" s="1107"/>
      <c r="H2140" s="1115"/>
    </row>
    <row r="2141" spans="1:8" s="1116" customFormat="1" ht="15" x14ac:dyDescent="0.25">
      <c r="A2141" s="1113" t="s">
        <v>2686</v>
      </c>
      <c r="B2141" s="1113" t="s">
        <v>2687</v>
      </c>
      <c r="C2141" s="1113" t="s">
        <v>2686</v>
      </c>
      <c r="D2141" s="1113" t="s">
        <v>2688</v>
      </c>
      <c r="E2141" s="1113" t="s">
        <v>2689</v>
      </c>
      <c r="F2141" s="1106"/>
      <c r="G2141" s="1107"/>
      <c r="H2141" s="1115"/>
    </row>
    <row r="2142" spans="1:8" s="1109" customFormat="1" ht="14.25" x14ac:dyDescent="0.2">
      <c r="A2142" s="1112" t="s">
        <v>4537</v>
      </c>
      <c r="B2142" s="1104"/>
      <c r="C2142" s="1104"/>
      <c r="D2142" s="1112" t="s">
        <v>4538</v>
      </c>
      <c r="E2142" s="1112" t="s">
        <v>3066</v>
      </c>
      <c r="F2142" s="1106"/>
      <c r="G2142" s="1107"/>
      <c r="H2142" s="1108"/>
    </row>
    <row r="2143" spans="1:8" s="1109" customFormat="1" ht="15" x14ac:dyDescent="0.25">
      <c r="A2143" s="1112"/>
      <c r="B2143" s="1113" t="s">
        <v>4539</v>
      </c>
      <c r="C2143" s="1114"/>
      <c r="D2143" s="1113" t="s">
        <v>4540</v>
      </c>
      <c r="E2143" s="1113" t="s">
        <v>3066</v>
      </c>
      <c r="F2143" s="1106"/>
      <c r="G2143" s="1107"/>
      <c r="H2143" s="1108"/>
    </row>
    <row r="2144" spans="1:8" s="1109" customFormat="1" ht="15" x14ac:dyDescent="0.25">
      <c r="A2144" s="1112"/>
      <c r="B2144" s="1114"/>
      <c r="C2144" s="1113" t="s">
        <v>2684</v>
      </c>
      <c r="D2144" s="1113" t="s">
        <v>4541</v>
      </c>
      <c r="E2144" s="1113" t="s">
        <v>3066</v>
      </c>
      <c r="F2144" s="1106"/>
      <c r="G2144" s="1107"/>
      <c r="H2144" s="1108"/>
    </row>
    <row r="2145" spans="1:8" s="1116" customFormat="1" ht="15" x14ac:dyDescent="0.25">
      <c r="A2145" s="1114"/>
      <c r="B2145" s="1113" t="s">
        <v>4542</v>
      </c>
      <c r="C2145" s="1114"/>
      <c r="D2145" s="1113" t="s">
        <v>4543</v>
      </c>
      <c r="E2145" s="1113" t="s">
        <v>3066</v>
      </c>
      <c r="F2145" s="1106"/>
      <c r="G2145" s="1107"/>
      <c r="H2145" s="1115"/>
    </row>
    <row r="2146" spans="1:8" s="1116" customFormat="1" ht="15" x14ac:dyDescent="0.25">
      <c r="A2146" s="1114"/>
      <c r="B2146" s="1114"/>
      <c r="C2146" s="1113" t="s">
        <v>2684</v>
      </c>
      <c r="D2146" s="1113" t="s">
        <v>4544</v>
      </c>
      <c r="E2146" s="1113" t="s">
        <v>3066</v>
      </c>
      <c r="F2146" s="1106"/>
      <c r="G2146" s="1107"/>
      <c r="H2146" s="1115"/>
    </row>
    <row r="2147" spans="1:8" s="1116" customFormat="1" ht="15" x14ac:dyDescent="0.25">
      <c r="A2147" s="1114"/>
      <c r="B2147" s="1113" t="s">
        <v>4545</v>
      </c>
      <c r="C2147" s="1114"/>
      <c r="D2147" s="1113" t="s">
        <v>4546</v>
      </c>
      <c r="E2147" s="1113" t="s">
        <v>3066</v>
      </c>
      <c r="F2147" s="1106"/>
      <c r="G2147" s="1107"/>
      <c r="H2147" s="1115"/>
    </row>
    <row r="2148" spans="1:8" s="1116" customFormat="1" ht="15" x14ac:dyDescent="0.25">
      <c r="A2148" s="1114"/>
      <c r="B2148" s="1114"/>
      <c r="C2148" s="1113" t="s">
        <v>2684</v>
      </c>
      <c r="D2148" s="1113" t="s">
        <v>4547</v>
      </c>
      <c r="E2148" s="1113" t="s">
        <v>3066</v>
      </c>
      <c r="F2148" s="1106"/>
      <c r="G2148" s="1107"/>
      <c r="H2148" s="1115"/>
    </row>
    <row r="2149" spans="1:8" s="1116" customFormat="1" ht="15" x14ac:dyDescent="0.25">
      <c r="A2149" s="1114"/>
      <c r="B2149" s="1113" t="s">
        <v>4548</v>
      </c>
      <c r="C2149" s="1114"/>
      <c r="D2149" s="1113" t="s">
        <v>4549</v>
      </c>
      <c r="E2149" s="1113" t="s">
        <v>3066</v>
      </c>
      <c r="F2149" s="1106"/>
      <c r="G2149" s="1107"/>
      <c r="H2149" s="1115"/>
    </row>
    <row r="2150" spans="1:8" s="1116" customFormat="1" ht="15" x14ac:dyDescent="0.25">
      <c r="A2150" s="1114"/>
      <c r="B2150" s="1114"/>
      <c r="C2150" s="1113" t="s">
        <v>2684</v>
      </c>
      <c r="D2150" s="1113" t="s">
        <v>4550</v>
      </c>
      <c r="E2150" s="1113" t="s">
        <v>3066</v>
      </c>
      <c r="F2150" s="1106"/>
      <c r="G2150" s="1107"/>
      <c r="H2150" s="1115"/>
    </row>
    <row r="2151" spans="1:8" s="1116" customFormat="1" ht="15" x14ac:dyDescent="0.25">
      <c r="A2151" s="1114"/>
      <c r="B2151" s="1113" t="s">
        <v>4551</v>
      </c>
      <c r="C2151" s="1114"/>
      <c r="D2151" s="1113" t="s">
        <v>4552</v>
      </c>
      <c r="E2151" s="1113" t="s">
        <v>3066</v>
      </c>
      <c r="F2151" s="1106"/>
      <c r="G2151" s="1107"/>
      <c r="H2151" s="1115"/>
    </row>
    <row r="2152" spans="1:8" s="1116" customFormat="1" ht="15" x14ac:dyDescent="0.25">
      <c r="A2152" s="1114"/>
      <c r="B2152" s="1114"/>
      <c r="C2152" s="1113" t="s">
        <v>2684</v>
      </c>
      <c r="D2152" s="1113" t="s">
        <v>4553</v>
      </c>
      <c r="E2152" s="1113" t="s">
        <v>3066</v>
      </c>
      <c r="F2152" s="1106"/>
      <c r="G2152" s="1107"/>
      <c r="H2152" s="1115"/>
    </row>
    <row r="2153" spans="1:8" s="1116" customFormat="1" ht="15" x14ac:dyDescent="0.25">
      <c r="A2153" s="1114"/>
      <c r="B2153" s="1114" t="s">
        <v>4554</v>
      </c>
      <c r="C2153" s="1114"/>
      <c r="D2153" s="1113" t="s">
        <v>4555</v>
      </c>
      <c r="E2153" s="1113" t="s">
        <v>3066</v>
      </c>
      <c r="F2153" s="1106"/>
      <c r="G2153" s="1107"/>
      <c r="H2153" s="1115"/>
    </row>
    <row r="2154" spans="1:8" s="1116" customFormat="1" ht="15" x14ac:dyDescent="0.25">
      <c r="A2154" s="1113"/>
      <c r="B2154" s="1113"/>
      <c r="C2154" s="1113" t="s">
        <v>2684</v>
      </c>
      <c r="D2154" s="1113" t="s">
        <v>4556</v>
      </c>
      <c r="E2154" s="1113" t="s">
        <v>3066</v>
      </c>
      <c r="F2154" s="1106"/>
      <c r="G2154" s="1107"/>
      <c r="H2154" s="1115"/>
    </row>
    <row r="2155" spans="1:8" s="1116" customFormat="1" ht="15" x14ac:dyDescent="0.25">
      <c r="A2155" s="1113"/>
      <c r="B2155" s="1114" t="s">
        <v>4557</v>
      </c>
      <c r="C2155" s="1114"/>
      <c r="D2155" s="1113" t="s">
        <v>4558</v>
      </c>
      <c r="E2155" s="1113" t="s">
        <v>3066</v>
      </c>
      <c r="F2155" s="1106"/>
      <c r="G2155" s="1107"/>
      <c r="H2155" s="1115"/>
    </row>
    <row r="2156" spans="1:8" s="1116" customFormat="1" ht="15" x14ac:dyDescent="0.25">
      <c r="A2156" s="1113"/>
      <c r="B2156" s="1113"/>
      <c r="C2156" s="1113" t="s">
        <v>2684</v>
      </c>
      <c r="D2156" s="1113" t="s">
        <v>4559</v>
      </c>
      <c r="E2156" s="1113" t="s">
        <v>3066</v>
      </c>
      <c r="F2156" s="1106"/>
      <c r="G2156" s="1107"/>
      <c r="H2156" s="1115"/>
    </row>
    <row r="2157" spans="1:8" s="1116" customFormat="1" ht="15" x14ac:dyDescent="0.25">
      <c r="A2157" s="1113"/>
      <c r="B2157" s="1113"/>
      <c r="C2157" s="1113"/>
      <c r="D2157" s="1113"/>
      <c r="E2157" s="1113"/>
      <c r="F2157" s="1106"/>
      <c r="G2157" s="1107"/>
      <c r="H2157" s="1115"/>
    </row>
    <row r="2158" spans="1:8" s="1116" customFormat="1" ht="15" x14ac:dyDescent="0.25">
      <c r="A2158" s="1113" t="s">
        <v>2686</v>
      </c>
      <c r="B2158" s="1113" t="s">
        <v>2687</v>
      </c>
      <c r="C2158" s="1113" t="s">
        <v>2686</v>
      </c>
      <c r="D2158" s="1113" t="s">
        <v>2688</v>
      </c>
      <c r="E2158" s="1113" t="s">
        <v>2689</v>
      </c>
      <c r="F2158" s="1106"/>
      <c r="G2158" s="1107"/>
      <c r="H2158" s="1115"/>
    </row>
    <row r="2159" spans="1:8" s="1109" customFormat="1" ht="14.25" x14ac:dyDescent="0.2">
      <c r="A2159" s="1112" t="s">
        <v>4560</v>
      </c>
      <c r="B2159" s="1112"/>
      <c r="C2159" s="1112"/>
      <c r="D2159" s="1112" t="s">
        <v>4561</v>
      </c>
      <c r="E2159" s="1112" t="s">
        <v>3066</v>
      </c>
      <c r="F2159" s="1106"/>
      <c r="G2159" s="1107"/>
      <c r="H2159" s="1108"/>
    </row>
    <row r="2160" spans="1:8" s="1116" customFormat="1" ht="15" x14ac:dyDescent="0.25">
      <c r="A2160" s="1114"/>
      <c r="B2160" s="1113" t="s">
        <v>4562</v>
      </c>
      <c r="C2160" s="1114"/>
      <c r="D2160" s="1113" t="s">
        <v>4561</v>
      </c>
      <c r="E2160" s="1113" t="s">
        <v>3066</v>
      </c>
      <c r="F2160" s="1106"/>
      <c r="G2160" s="1107"/>
      <c r="H2160" s="1115"/>
    </row>
    <row r="2161" spans="1:8" s="1116" customFormat="1" ht="15" x14ac:dyDescent="0.25">
      <c r="A2161" s="1114"/>
      <c r="B2161" s="1114"/>
      <c r="C2161" s="1113" t="s">
        <v>2684</v>
      </c>
      <c r="D2161" s="1113" t="s">
        <v>4563</v>
      </c>
      <c r="E2161" s="1113" t="s">
        <v>3066</v>
      </c>
      <c r="F2161" s="1106"/>
      <c r="G2161" s="1107"/>
      <c r="H2161" s="1115"/>
    </row>
    <row r="2162" spans="1:8" s="1116" customFormat="1" ht="15" x14ac:dyDescent="0.25">
      <c r="A2162" s="1114"/>
      <c r="B2162" s="1114"/>
      <c r="C2162" s="1113"/>
      <c r="D2162" s="1113"/>
      <c r="E2162" s="1113"/>
      <c r="F2162" s="1106"/>
      <c r="G2162" s="1107"/>
      <c r="H2162" s="1115"/>
    </row>
    <row r="2163" spans="1:8" s="1116" customFormat="1" ht="15" x14ac:dyDescent="0.25">
      <c r="A2163" s="1113" t="s">
        <v>2686</v>
      </c>
      <c r="B2163" s="1113" t="s">
        <v>2687</v>
      </c>
      <c r="C2163" s="1113" t="s">
        <v>2686</v>
      </c>
      <c r="D2163" s="1113" t="s">
        <v>2688</v>
      </c>
      <c r="E2163" s="1113" t="s">
        <v>2689</v>
      </c>
      <c r="F2163" s="1106"/>
      <c r="G2163" s="1107"/>
      <c r="H2163" s="1115"/>
    </row>
    <row r="2164" spans="1:8" s="1109" customFormat="1" ht="14.25" x14ac:dyDescent="0.2">
      <c r="A2164" s="1112" t="s">
        <v>4564</v>
      </c>
      <c r="B2164" s="1104"/>
      <c r="C2164" s="1104"/>
      <c r="D2164" s="1112" t="s">
        <v>4565</v>
      </c>
      <c r="E2164" s="1112" t="s">
        <v>3066</v>
      </c>
      <c r="F2164" s="1106"/>
      <c r="G2164" s="1107"/>
      <c r="H2164" s="1108"/>
    </row>
    <row r="2165" spans="1:8" s="1116" customFormat="1" ht="15" x14ac:dyDescent="0.25">
      <c r="A2165" s="1114"/>
      <c r="B2165" s="1113" t="s">
        <v>4566</v>
      </c>
      <c r="C2165" s="1114"/>
      <c r="D2165" s="1113" t="s">
        <v>4567</v>
      </c>
      <c r="E2165" s="1113" t="s">
        <v>3066</v>
      </c>
      <c r="F2165" s="1106"/>
      <c r="G2165" s="1107"/>
      <c r="H2165" s="1115"/>
    </row>
    <row r="2166" spans="1:8" s="1116" customFormat="1" ht="15" x14ac:dyDescent="0.25">
      <c r="A2166" s="1114"/>
      <c r="B2166" s="1114"/>
      <c r="C2166" s="1113" t="s">
        <v>2721</v>
      </c>
      <c r="D2166" s="1113" t="s">
        <v>4568</v>
      </c>
      <c r="E2166" s="1113" t="s">
        <v>3066</v>
      </c>
      <c r="F2166" s="1106"/>
      <c r="G2166" s="1107"/>
      <c r="H2166" s="1115"/>
    </row>
    <row r="2167" spans="1:8" s="1116" customFormat="1" ht="15" x14ac:dyDescent="0.25">
      <c r="A2167" s="1114"/>
      <c r="B2167" s="1114" t="s">
        <v>4569</v>
      </c>
      <c r="C2167" s="1113"/>
      <c r="D2167" s="1113" t="s">
        <v>4570</v>
      </c>
      <c r="E2167" s="1113" t="s">
        <v>3066</v>
      </c>
      <c r="F2167" s="1106"/>
      <c r="G2167" s="1107"/>
      <c r="H2167" s="1115"/>
    </row>
    <row r="2168" spans="1:8" s="1116" customFormat="1" ht="15" x14ac:dyDescent="0.25">
      <c r="A2168" s="1114"/>
      <c r="B2168" s="1114"/>
      <c r="C2168" s="1113" t="s">
        <v>2684</v>
      </c>
      <c r="D2168" s="1113" t="s">
        <v>4571</v>
      </c>
      <c r="E2168" s="1113" t="s">
        <v>3066</v>
      </c>
      <c r="F2168" s="1106"/>
      <c r="G2168" s="1107"/>
      <c r="H2168" s="1115"/>
    </row>
    <row r="2169" spans="1:8" s="1116" customFormat="1" ht="15" x14ac:dyDescent="0.25">
      <c r="A2169" s="1114"/>
      <c r="B2169" s="1114" t="s">
        <v>4572</v>
      </c>
      <c r="C2169" s="1113"/>
      <c r="D2169" s="1113" t="s">
        <v>4573</v>
      </c>
      <c r="E2169" s="1113" t="s">
        <v>3066</v>
      </c>
      <c r="F2169" s="1106"/>
      <c r="G2169" s="1107"/>
      <c r="H2169" s="1115"/>
    </row>
    <row r="2170" spans="1:8" s="1116" customFormat="1" ht="15" x14ac:dyDescent="0.25">
      <c r="A2170" s="1114"/>
      <c r="B2170" s="1114"/>
      <c r="C2170" s="1113" t="s">
        <v>2684</v>
      </c>
      <c r="D2170" s="1113" t="s">
        <v>4574</v>
      </c>
      <c r="E2170" s="1113" t="s">
        <v>3066</v>
      </c>
      <c r="F2170" s="1106"/>
      <c r="G2170" s="1107"/>
      <c r="H2170" s="1115"/>
    </row>
    <row r="2171" spans="1:8" s="1116" customFormat="1" ht="15" x14ac:dyDescent="0.25">
      <c r="A2171" s="1114"/>
      <c r="B2171" s="1114"/>
      <c r="C2171" s="1113"/>
      <c r="D2171" s="1113"/>
      <c r="E2171" s="1113"/>
      <c r="F2171" s="1106"/>
      <c r="G2171" s="1107"/>
      <c r="H2171" s="1115"/>
    </row>
    <row r="2172" spans="1:8" s="1116" customFormat="1" ht="15" x14ac:dyDescent="0.25">
      <c r="A2172" s="1113" t="s">
        <v>2686</v>
      </c>
      <c r="B2172" s="1113" t="s">
        <v>2687</v>
      </c>
      <c r="C2172" s="1113" t="s">
        <v>2686</v>
      </c>
      <c r="D2172" s="1113" t="s">
        <v>2688</v>
      </c>
      <c r="E2172" s="1113" t="s">
        <v>2689</v>
      </c>
      <c r="F2172" s="1106"/>
      <c r="G2172" s="1107"/>
      <c r="H2172" s="1115"/>
    </row>
    <row r="2173" spans="1:8" s="1116" customFormat="1" ht="15" x14ac:dyDescent="0.25">
      <c r="A2173" s="1113" t="s">
        <v>2670</v>
      </c>
      <c r="B2173" s="1113"/>
      <c r="C2173" s="1113"/>
      <c r="D2173" s="1098" t="s">
        <v>2642</v>
      </c>
      <c r="E2173" s="1114">
        <v>39</v>
      </c>
      <c r="F2173" s="1106"/>
      <c r="G2173" s="1107"/>
      <c r="H2173" s="1115"/>
    </row>
    <row r="2174" spans="1:8" s="1116" customFormat="1" ht="15" x14ac:dyDescent="0.25">
      <c r="A2174" s="1113" t="s">
        <v>2671</v>
      </c>
      <c r="B2174" s="1113"/>
      <c r="C2174" s="1113"/>
      <c r="D2174" s="1112" t="s">
        <v>4508</v>
      </c>
      <c r="E2174" s="1114"/>
      <c r="F2174" s="1106"/>
      <c r="G2174" s="1107"/>
      <c r="H2174" s="1115"/>
    </row>
    <row r="2175" spans="1:8" s="1116" customFormat="1" ht="15" x14ac:dyDescent="0.25">
      <c r="A2175" s="1112" t="s">
        <v>2672</v>
      </c>
      <c r="B2175" s="1112" t="s">
        <v>2673</v>
      </c>
      <c r="C2175" s="1112" t="s">
        <v>2674</v>
      </c>
      <c r="D2175" s="1104" t="s">
        <v>4509</v>
      </c>
      <c r="E2175" s="1114"/>
      <c r="F2175" s="1106"/>
      <c r="G2175" s="1107"/>
      <c r="H2175" s="1115"/>
    </row>
    <row r="2176" spans="1:8" s="1116" customFormat="1" ht="15" x14ac:dyDescent="0.25">
      <c r="A2176" s="1113" t="s">
        <v>2675</v>
      </c>
      <c r="B2176" s="1113" t="s">
        <v>2676</v>
      </c>
      <c r="C2176" s="1113" t="s">
        <v>2675</v>
      </c>
      <c r="D2176" s="1113" t="s">
        <v>2649</v>
      </c>
      <c r="E2176" s="1113" t="s">
        <v>2677</v>
      </c>
      <c r="F2176" s="1106"/>
      <c r="G2176" s="1107"/>
      <c r="H2176" s="1115"/>
    </row>
    <row r="2177" spans="1:8" s="1109" customFormat="1" ht="14.25" x14ac:dyDescent="0.2">
      <c r="A2177" s="1112" t="s">
        <v>4575</v>
      </c>
      <c r="B2177" s="1104"/>
      <c r="C2177" s="1104"/>
      <c r="D2177" s="1112" t="s">
        <v>4576</v>
      </c>
      <c r="E2177" s="1112" t="s">
        <v>3066</v>
      </c>
      <c r="F2177" s="1106"/>
      <c r="G2177" s="1107"/>
      <c r="H2177" s="1108"/>
    </row>
    <row r="2178" spans="1:8" s="1116" customFormat="1" ht="15" x14ac:dyDescent="0.25">
      <c r="A2178" s="1114"/>
      <c r="B2178" s="1113" t="s">
        <v>4577</v>
      </c>
      <c r="C2178" s="1114"/>
      <c r="D2178" s="1113" t="s">
        <v>4578</v>
      </c>
      <c r="E2178" s="1113" t="s">
        <v>3066</v>
      </c>
      <c r="F2178" s="1106"/>
      <c r="G2178" s="1107"/>
      <c r="H2178" s="1115"/>
    </row>
    <row r="2179" spans="1:8" s="1116" customFormat="1" ht="15" x14ac:dyDescent="0.25">
      <c r="A2179" s="1114"/>
      <c r="B2179" s="1114"/>
      <c r="C2179" s="1113" t="s">
        <v>2684</v>
      </c>
      <c r="D2179" s="1113" t="s">
        <v>4579</v>
      </c>
      <c r="E2179" s="1113" t="s">
        <v>3066</v>
      </c>
      <c r="F2179" s="1106"/>
      <c r="G2179" s="1107"/>
      <c r="H2179" s="1115"/>
    </row>
    <row r="2180" spans="1:8" s="1154" customFormat="1" ht="15" x14ac:dyDescent="0.25">
      <c r="A2180" s="1144"/>
      <c r="B2180" s="1144" t="s">
        <v>4580</v>
      </c>
      <c r="C2180" s="1139"/>
      <c r="D2180" s="1139" t="s">
        <v>4581</v>
      </c>
      <c r="E2180" s="1139" t="s">
        <v>3066</v>
      </c>
      <c r="F2180" s="1145"/>
      <c r="G2180" s="1146"/>
      <c r="H2180" s="1153"/>
    </row>
    <row r="2181" spans="1:8" s="1154" customFormat="1" ht="15" x14ac:dyDescent="0.25">
      <c r="A2181" s="1144"/>
      <c r="B2181" s="1144"/>
      <c r="C2181" s="1139" t="s">
        <v>2684</v>
      </c>
      <c r="D2181" s="1139" t="s">
        <v>4582</v>
      </c>
      <c r="E2181" s="1139" t="s">
        <v>3066</v>
      </c>
      <c r="F2181" s="1145"/>
      <c r="G2181" s="1146"/>
      <c r="H2181" s="1153"/>
    </row>
    <row r="2182" spans="1:8" s="1154" customFormat="1" ht="15" x14ac:dyDescent="0.25">
      <c r="A2182" s="1144"/>
      <c r="B2182" s="1144" t="s">
        <v>4583</v>
      </c>
      <c r="C2182" s="1139"/>
      <c r="D2182" s="1139" t="s">
        <v>4584</v>
      </c>
      <c r="E2182" s="1139" t="s">
        <v>3066</v>
      </c>
      <c r="F2182" s="1145"/>
      <c r="G2182" s="1146"/>
      <c r="H2182" s="1153"/>
    </row>
    <row r="2183" spans="1:8" s="1154" customFormat="1" ht="15" x14ac:dyDescent="0.25">
      <c r="A2183" s="1144"/>
      <c r="B2183" s="1144"/>
      <c r="C2183" s="1139" t="s">
        <v>2684</v>
      </c>
      <c r="D2183" s="1139" t="s">
        <v>4585</v>
      </c>
      <c r="E2183" s="1139" t="s">
        <v>3066</v>
      </c>
      <c r="F2183" s="1145"/>
      <c r="G2183" s="1146"/>
      <c r="H2183" s="1153"/>
    </row>
    <row r="2184" spans="1:8" s="1116" customFormat="1" ht="15" x14ac:dyDescent="0.25">
      <c r="A2184" s="1114"/>
      <c r="B2184" s="1114"/>
      <c r="C2184" s="1113"/>
      <c r="D2184" s="1113"/>
      <c r="E2184" s="1113"/>
      <c r="F2184" s="1106"/>
      <c r="G2184" s="1107"/>
      <c r="H2184" s="1115"/>
    </row>
    <row r="2185" spans="1:8" s="1116" customFormat="1" ht="15" x14ac:dyDescent="0.25">
      <c r="A2185" s="1113" t="s">
        <v>2686</v>
      </c>
      <c r="B2185" s="1113" t="s">
        <v>2687</v>
      </c>
      <c r="C2185" s="1113" t="s">
        <v>2686</v>
      </c>
      <c r="D2185" s="1113" t="s">
        <v>2688</v>
      </c>
      <c r="E2185" s="1113" t="s">
        <v>2689</v>
      </c>
      <c r="F2185" s="1106"/>
      <c r="G2185" s="1107"/>
      <c r="H2185" s="1115"/>
    </row>
    <row r="2186" spans="1:8" s="1109" customFormat="1" ht="14.25" x14ac:dyDescent="0.2">
      <c r="A2186" s="1112" t="s">
        <v>4586</v>
      </c>
      <c r="B2186" s="1104"/>
      <c r="C2186" s="1104"/>
      <c r="D2186" s="1112" t="s">
        <v>4587</v>
      </c>
      <c r="E2186" s="1112" t="s">
        <v>3066</v>
      </c>
      <c r="F2186" s="1106"/>
      <c r="G2186" s="1107"/>
      <c r="H2186" s="1108"/>
    </row>
    <row r="2187" spans="1:8" s="1116" customFormat="1" ht="15" x14ac:dyDescent="0.25">
      <c r="A2187" s="1114"/>
      <c r="B2187" s="1113" t="s">
        <v>4588</v>
      </c>
      <c r="C2187" s="1114"/>
      <c r="D2187" s="1113" t="s">
        <v>4589</v>
      </c>
      <c r="E2187" s="1113" t="s">
        <v>3066</v>
      </c>
      <c r="F2187" s="1106"/>
      <c r="G2187" s="1107"/>
      <c r="H2187" s="1115"/>
    </row>
    <row r="2188" spans="1:8" s="1116" customFormat="1" ht="15" x14ac:dyDescent="0.25">
      <c r="A2188" s="1114"/>
      <c r="B2188" s="1114"/>
      <c r="C2188" s="1113" t="s">
        <v>2684</v>
      </c>
      <c r="D2188" s="1113" t="s">
        <v>4590</v>
      </c>
      <c r="E2188" s="1113" t="s">
        <v>3066</v>
      </c>
      <c r="F2188" s="1106"/>
      <c r="G2188" s="1107"/>
      <c r="H2188" s="1115"/>
    </row>
    <row r="2189" spans="1:8" s="1116" customFormat="1" ht="15" x14ac:dyDescent="0.25">
      <c r="A2189" s="1114"/>
      <c r="B2189" s="1114" t="s">
        <v>4591</v>
      </c>
      <c r="C2189" s="1113"/>
      <c r="D2189" s="1113" t="s">
        <v>4592</v>
      </c>
      <c r="E2189" s="1113" t="s">
        <v>3066</v>
      </c>
      <c r="F2189" s="1106"/>
      <c r="G2189" s="1107"/>
      <c r="H2189" s="1115"/>
    </row>
    <row r="2190" spans="1:8" s="1116" customFormat="1" ht="15" x14ac:dyDescent="0.25">
      <c r="A2190" s="1114"/>
      <c r="B2190" s="1114"/>
      <c r="C2190" s="1113" t="s">
        <v>2684</v>
      </c>
      <c r="D2190" s="1113" t="s">
        <v>4593</v>
      </c>
      <c r="E2190" s="1113" t="s">
        <v>3066</v>
      </c>
      <c r="F2190" s="1106"/>
      <c r="G2190" s="1107"/>
      <c r="H2190" s="1115"/>
    </row>
    <row r="2191" spans="1:8" s="1116" customFormat="1" ht="15" x14ac:dyDescent="0.25">
      <c r="A2191" s="1114"/>
      <c r="B2191" s="1114"/>
      <c r="C2191" s="1113"/>
      <c r="D2191" s="1113"/>
      <c r="E2191" s="1113"/>
      <c r="F2191" s="1106"/>
      <c r="G2191" s="1107"/>
      <c r="H2191" s="1115"/>
    </row>
    <row r="2192" spans="1:8" s="1116" customFormat="1" ht="15.75" thickBot="1" x14ac:dyDescent="0.3">
      <c r="A2192" s="1113" t="s">
        <v>2686</v>
      </c>
      <c r="B2192" s="1113" t="s">
        <v>2687</v>
      </c>
      <c r="C2192" s="1113" t="s">
        <v>2686</v>
      </c>
      <c r="D2192" s="1113" t="s">
        <v>2688</v>
      </c>
      <c r="E2192" s="1113" t="s">
        <v>2689</v>
      </c>
      <c r="F2192" s="1106"/>
      <c r="G2192" s="1107"/>
      <c r="H2192" s="1115"/>
    </row>
    <row r="2193" spans="1:8" s="1116" customFormat="1" ht="16.5" thickBot="1" x14ac:dyDescent="0.3">
      <c r="A2193" s="1117" t="s">
        <v>4594</v>
      </c>
      <c r="B2193" s="1118"/>
      <c r="C2193" s="1118" t="s">
        <v>4595</v>
      </c>
      <c r="D2193" s="1125"/>
      <c r="E2193" s="1126"/>
      <c r="F2193" s="1120"/>
      <c r="G2193" s="1121"/>
      <c r="H2193" s="1115"/>
    </row>
    <row r="2194" spans="1:8" s="1109" customFormat="1" ht="14.25" x14ac:dyDescent="0.2">
      <c r="A2194" s="1112" t="s">
        <v>3875</v>
      </c>
      <c r="B2194" s="1104"/>
      <c r="C2194" s="1104"/>
      <c r="D2194" s="1112" t="s">
        <v>4596</v>
      </c>
      <c r="E2194" s="1112" t="s">
        <v>3066</v>
      </c>
      <c r="F2194" s="1106"/>
      <c r="G2194" s="1107"/>
      <c r="H2194" s="1108"/>
    </row>
    <row r="2195" spans="1:8" s="1116" customFormat="1" ht="15" x14ac:dyDescent="0.25">
      <c r="A2195" s="1114"/>
      <c r="B2195" s="1113" t="s">
        <v>4597</v>
      </c>
      <c r="C2195" s="1114"/>
      <c r="D2195" s="1113" t="s">
        <v>4598</v>
      </c>
      <c r="E2195" s="1113" t="s">
        <v>3066</v>
      </c>
      <c r="F2195" s="1106"/>
      <c r="G2195" s="1107"/>
      <c r="H2195" s="1115"/>
    </row>
    <row r="2196" spans="1:8" s="1116" customFormat="1" ht="15" x14ac:dyDescent="0.25">
      <c r="A2196" s="1114"/>
      <c r="B2196" s="1114"/>
      <c r="C2196" s="1113" t="s">
        <v>2684</v>
      </c>
      <c r="D2196" s="1113" t="s">
        <v>4599</v>
      </c>
      <c r="E2196" s="1113" t="s">
        <v>3066</v>
      </c>
      <c r="F2196" s="1106"/>
      <c r="G2196" s="1107"/>
      <c r="H2196" s="1115"/>
    </row>
    <row r="2197" spans="1:8" s="1116" customFormat="1" ht="15" x14ac:dyDescent="0.25">
      <c r="A2197" s="1114"/>
      <c r="B2197" s="1113" t="s">
        <v>4600</v>
      </c>
      <c r="C2197" s="1114"/>
      <c r="D2197" s="1113" t="s">
        <v>4601</v>
      </c>
      <c r="E2197" s="1113" t="s">
        <v>3066</v>
      </c>
      <c r="F2197" s="1106"/>
      <c r="G2197" s="1107"/>
      <c r="H2197" s="1115"/>
    </row>
    <row r="2198" spans="1:8" s="1116" customFormat="1" ht="15" x14ac:dyDescent="0.25">
      <c r="A2198" s="1114"/>
      <c r="B2198" s="1114"/>
      <c r="C2198" s="1113" t="s">
        <v>2684</v>
      </c>
      <c r="D2198" s="1113" t="s">
        <v>4602</v>
      </c>
      <c r="E2198" s="1113" t="s">
        <v>3066</v>
      </c>
      <c r="F2198" s="1106"/>
      <c r="G2198" s="1107"/>
      <c r="H2198" s="1115"/>
    </row>
    <row r="2199" spans="1:8" s="1116" customFormat="1" ht="15" x14ac:dyDescent="0.25">
      <c r="A2199" s="1114"/>
      <c r="B2199" s="1113" t="s">
        <v>4603</v>
      </c>
      <c r="C2199" s="1114"/>
      <c r="D2199" s="1113" t="s">
        <v>4604</v>
      </c>
      <c r="E2199" s="1113" t="s">
        <v>3066</v>
      </c>
      <c r="F2199" s="1106"/>
      <c r="G2199" s="1107"/>
      <c r="H2199" s="1115"/>
    </row>
    <row r="2200" spans="1:8" s="1116" customFormat="1" ht="15" x14ac:dyDescent="0.25">
      <c r="A2200" s="1114"/>
      <c r="B2200" s="1114"/>
      <c r="C2200" s="1113" t="s">
        <v>2684</v>
      </c>
      <c r="D2200" s="1113" t="s">
        <v>4605</v>
      </c>
      <c r="E2200" s="1113" t="s">
        <v>3066</v>
      </c>
      <c r="F2200" s="1106"/>
      <c r="G2200" s="1107"/>
      <c r="H2200" s="1115"/>
    </row>
    <row r="2201" spans="1:8" s="1116" customFormat="1" ht="15" x14ac:dyDescent="0.25">
      <c r="A2201" s="1114"/>
      <c r="B2201" s="1113" t="s">
        <v>4606</v>
      </c>
      <c r="C2201" s="1114"/>
      <c r="D2201" s="1113" t="s">
        <v>4607</v>
      </c>
      <c r="E2201" s="1113" t="s">
        <v>3066</v>
      </c>
      <c r="F2201" s="1106"/>
      <c r="G2201" s="1107"/>
      <c r="H2201" s="1115"/>
    </row>
    <row r="2202" spans="1:8" s="1116" customFormat="1" ht="15" x14ac:dyDescent="0.25">
      <c r="A2202" s="1114"/>
      <c r="B2202" s="1114"/>
      <c r="C2202" s="1113" t="s">
        <v>2684</v>
      </c>
      <c r="D2202" s="1113" t="s">
        <v>4608</v>
      </c>
      <c r="E2202" s="1113" t="s">
        <v>3066</v>
      </c>
      <c r="F2202" s="1106"/>
      <c r="G2202" s="1107"/>
      <c r="H2202" s="1115"/>
    </row>
    <row r="2203" spans="1:8" s="1116" customFormat="1" ht="15" x14ac:dyDescent="0.25">
      <c r="A2203" s="1114"/>
      <c r="B2203" s="1113" t="s">
        <v>4609</v>
      </c>
      <c r="C2203" s="1114"/>
      <c r="D2203" s="1113" t="s">
        <v>4610</v>
      </c>
      <c r="E2203" s="1113" t="s">
        <v>3066</v>
      </c>
      <c r="F2203" s="1106"/>
      <c r="G2203" s="1107"/>
      <c r="H2203" s="1115"/>
    </row>
    <row r="2204" spans="1:8" s="1116" customFormat="1" ht="15" x14ac:dyDescent="0.25">
      <c r="A2204" s="1114"/>
      <c r="B2204" s="1114"/>
      <c r="C2204" s="1113" t="s">
        <v>2684</v>
      </c>
      <c r="D2204" s="1113" t="s">
        <v>4611</v>
      </c>
      <c r="E2204" s="1113" t="s">
        <v>3066</v>
      </c>
      <c r="F2204" s="1106"/>
      <c r="G2204" s="1107"/>
      <c r="H2204" s="1115"/>
    </row>
    <row r="2205" spans="1:8" s="1116" customFormat="1" ht="15" x14ac:dyDescent="0.25">
      <c r="A2205" s="1114"/>
      <c r="B2205" s="1113" t="s">
        <v>4612</v>
      </c>
      <c r="C2205" s="1114"/>
      <c r="D2205" s="1113" t="s">
        <v>4613</v>
      </c>
      <c r="E2205" s="1113" t="s">
        <v>3066</v>
      </c>
      <c r="F2205" s="1106"/>
      <c r="G2205" s="1107"/>
      <c r="H2205" s="1115"/>
    </row>
    <row r="2206" spans="1:8" s="1116" customFormat="1" ht="15" x14ac:dyDescent="0.25">
      <c r="A2206" s="1114"/>
      <c r="B2206" s="1114"/>
      <c r="C2206" s="1113" t="s">
        <v>2684</v>
      </c>
      <c r="D2206" s="1113" t="s">
        <v>4614</v>
      </c>
      <c r="E2206" s="1113" t="s">
        <v>3066</v>
      </c>
      <c r="F2206" s="1106"/>
      <c r="G2206" s="1107"/>
      <c r="H2206" s="1115"/>
    </row>
    <row r="2207" spans="1:8" s="1116" customFormat="1" ht="15" x14ac:dyDescent="0.25">
      <c r="A2207" s="1114"/>
      <c r="B2207" s="1113" t="s">
        <v>4615</v>
      </c>
      <c r="C2207" s="1114"/>
      <c r="D2207" s="1113" t="s">
        <v>4616</v>
      </c>
      <c r="E2207" s="1113" t="s">
        <v>3066</v>
      </c>
      <c r="F2207" s="1106"/>
      <c r="G2207" s="1107"/>
      <c r="H2207" s="1115"/>
    </row>
    <row r="2208" spans="1:8" s="1116" customFormat="1" ht="15" x14ac:dyDescent="0.25">
      <c r="A2208" s="1114"/>
      <c r="B2208" s="1114"/>
      <c r="C2208" s="1113" t="s">
        <v>2684</v>
      </c>
      <c r="D2208" s="1113" t="s">
        <v>4617</v>
      </c>
      <c r="E2208" s="1113" t="s">
        <v>3066</v>
      </c>
      <c r="F2208" s="1106"/>
      <c r="G2208" s="1107"/>
      <c r="H2208" s="1115"/>
    </row>
    <row r="2209" spans="1:8" s="1116" customFormat="1" ht="15" x14ac:dyDescent="0.25">
      <c r="A2209" s="1114"/>
      <c r="B2209" s="1114"/>
      <c r="C2209" s="1113"/>
      <c r="D2209" s="1113"/>
      <c r="E2209" s="1113"/>
      <c r="F2209" s="1106"/>
      <c r="G2209" s="1107"/>
      <c r="H2209" s="1115"/>
    </row>
    <row r="2210" spans="1:8" s="1116" customFormat="1" ht="15" x14ac:dyDescent="0.25">
      <c r="A2210" s="1113" t="s">
        <v>2686</v>
      </c>
      <c r="B2210" s="1113" t="s">
        <v>2687</v>
      </c>
      <c r="C2210" s="1113" t="s">
        <v>2686</v>
      </c>
      <c r="D2210" s="1113" t="s">
        <v>2688</v>
      </c>
      <c r="E2210" s="1113" t="s">
        <v>2689</v>
      </c>
      <c r="F2210" s="1106"/>
      <c r="G2210" s="1107"/>
      <c r="H2210" s="1115"/>
    </row>
    <row r="2211" spans="1:8" s="1109" customFormat="1" ht="14.25" x14ac:dyDescent="0.2">
      <c r="A2211" s="1112" t="s">
        <v>3877</v>
      </c>
      <c r="B2211" s="1104"/>
      <c r="C2211" s="1104"/>
      <c r="D2211" s="1112" t="s">
        <v>4618</v>
      </c>
      <c r="E2211" s="1112" t="s">
        <v>3066</v>
      </c>
      <c r="F2211" s="1106"/>
      <c r="G2211" s="1107"/>
      <c r="H2211" s="1108"/>
    </row>
    <row r="2212" spans="1:8" s="1116" customFormat="1" ht="15" x14ac:dyDescent="0.25">
      <c r="A2212" s="1114"/>
      <c r="B2212" s="1113" t="s">
        <v>4619</v>
      </c>
      <c r="C2212" s="1114"/>
      <c r="D2212" s="1113" t="s">
        <v>4598</v>
      </c>
      <c r="E2212" s="1113" t="s">
        <v>3066</v>
      </c>
      <c r="F2212" s="1106"/>
      <c r="G2212" s="1107"/>
      <c r="H2212" s="1115"/>
    </row>
    <row r="2213" spans="1:8" s="1116" customFormat="1" ht="15" x14ac:dyDescent="0.25">
      <c r="A2213" s="1114"/>
      <c r="B2213" s="1114"/>
      <c r="C2213" s="1113" t="s">
        <v>2684</v>
      </c>
      <c r="D2213" s="1113" t="s">
        <v>4599</v>
      </c>
      <c r="E2213" s="1113" t="s">
        <v>3066</v>
      </c>
      <c r="F2213" s="1106"/>
      <c r="G2213" s="1107"/>
      <c r="H2213" s="1115"/>
    </row>
    <row r="2214" spans="1:8" s="1116" customFormat="1" ht="15" x14ac:dyDescent="0.25">
      <c r="A2214" s="1114"/>
      <c r="B2214" s="1113" t="s">
        <v>4620</v>
      </c>
      <c r="C2214" s="1114"/>
      <c r="D2214" s="1113" t="s">
        <v>4621</v>
      </c>
      <c r="E2214" s="1113" t="s">
        <v>3066</v>
      </c>
      <c r="F2214" s="1106"/>
      <c r="G2214" s="1107"/>
      <c r="H2214" s="1115"/>
    </row>
    <row r="2215" spans="1:8" s="1116" customFormat="1" ht="15" x14ac:dyDescent="0.25">
      <c r="A2215" s="1114"/>
      <c r="B2215" s="1114"/>
      <c r="C2215" s="1113" t="s">
        <v>2684</v>
      </c>
      <c r="D2215" s="1113" t="s">
        <v>4622</v>
      </c>
      <c r="E2215" s="1113" t="s">
        <v>3066</v>
      </c>
      <c r="F2215" s="1106"/>
      <c r="G2215" s="1107"/>
      <c r="H2215" s="1115"/>
    </row>
    <row r="2216" spans="1:8" s="1116" customFormat="1" ht="15" x14ac:dyDescent="0.25">
      <c r="A2216" s="1114"/>
      <c r="B2216" s="1114"/>
      <c r="C2216" s="1113" t="s">
        <v>2721</v>
      </c>
      <c r="D2216" s="1113" t="s">
        <v>4623</v>
      </c>
      <c r="E2216" s="1113" t="s">
        <v>3066</v>
      </c>
      <c r="F2216" s="1106"/>
      <c r="G2216" s="1107"/>
      <c r="H2216" s="1115"/>
    </row>
    <row r="2217" spans="1:8" s="1116" customFormat="1" ht="15" x14ac:dyDescent="0.25">
      <c r="A2217" s="1114"/>
      <c r="B2217" s="1113" t="s">
        <v>4624</v>
      </c>
      <c r="C2217" s="1114"/>
      <c r="D2217" s="1113" t="s">
        <v>4625</v>
      </c>
      <c r="E2217" s="1113" t="s">
        <v>3066</v>
      </c>
      <c r="F2217" s="1106"/>
      <c r="G2217" s="1107"/>
      <c r="H2217" s="1115"/>
    </row>
    <row r="2218" spans="1:8" s="1116" customFormat="1" ht="15" x14ac:dyDescent="0.25">
      <c r="A2218" s="1114"/>
      <c r="B2218" s="1114"/>
      <c r="C2218" s="1113" t="s">
        <v>2684</v>
      </c>
      <c r="D2218" s="1113" t="s">
        <v>4626</v>
      </c>
      <c r="E2218" s="1113" t="s">
        <v>3066</v>
      </c>
      <c r="F2218" s="1106"/>
      <c r="G2218" s="1107"/>
      <c r="H2218" s="1115"/>
    </row>
    <row r="2219" spans="1:8" s="1116" customFormat="1" ht="15" x14ac:dyDescent="0.25">
      <c r="A2219" s="1114"/>
      <c r="B2219" s="1113" t="s">
        <v>4627</v>
      </c>
      <c r="C2219" s="1114"/>
      <c r="D2219" s="1113" t="s">
        <v>4628</v>
      </c>
      <c r="E2219" s="1113" t="s">
        <v>3066</v>
      </c>
      <c r="F2219" s="1106"/>
      <c r="G2219" s="1107"/>
      <c r="H2219" s="1115"/>
    </row>
    <row r="2220" spans="1:8" s="1116" customFormat="1" ht="15" x14ac:dyDescent="0.25">
      <c r="A2220" s="1114"/>
      <c r="B2220" s="1114"/>
      <c r="C2220" s="1113" t="s">
        <v>2684</v>
      </c>
      <c r="D2220" s="1113" t="s">
        <v>4629</v>
      </c>
      <c r="E2220" s="1113" t="s">
        <v>3066</v>
      </c>
      <c r="F2220" s="1106"/>
      <c r="G2220" s="1107"/>
      <c r="H2220" s="1115"/>
    </row>
    <row r="2221" spans="1:8" s="1116" customFormat="1" ht="15" x14ac:dyDescent="0.25">
      <c r="A2221" s="1114"/>
      <c r="B2221" s="1113" t="s">
        <v>4630</v>
      </c>
      <c r="C2221" s="1114"/>
      <c r="D2221" s="1113" t="s">
        <v>4631</v>
      </c>
      <c r="E2221" s="1113" t="s">
        <v>3066</v>
      </c>
      <c r="F2221" s="1106"/>
      <c r="G2221" s="1107"/>
      <c r="H2221" s="1115"/>
    </row>
    <row r="2222" spans="1:8" s="1116" customFormat="1" ht="15" x14ac:dyDescent="0.25">
      <c r="A2222" s="1114"/>
      <c r="B2222" s="1114"/>
      <c r="C2222" s="1113" t="s">
        <v>2684</v>
      </c>
      <c r="D2222" s="1113" t="s">
        <v>4632</v>
      </c>
      <c r="E2222" s="1113" t="s">
        <v>3066</v>
      </c>
      <c r="F2222" s="1106"/>
      <c r="G2222" s="1107"/>
      <c r="H2222" s="1115"/>
    </row>
    <row r="2223" spans="1:8" s="1116" customFormat="1" ht="15" x14ac:dyDescent="0.25">
      <c r="A2223" s="1114"/>
      <c r="B2223" s="1113" t="s">
        <v>4633</v>
      </c>
      <c r="C2223" s="1114"/>
      <c r="D2223" s="1113" t="s">
        <v>4634</v>
      </c>
      <c r="E2223" s="1113" t="s">
        <v>3066</v>
      </c>
      <c r="F2223" s="1106"/>
      <c r="G2223" s="1107"/>
      <c r="H2223" s="1115"/>
    </row>
    <row r="2224" spans="1:8" s="1116" customFormat="1" ht="15" x14ac:dyDescent="0.25">
      <c r="A2224" s="1114"/>
      <c r="B2224" s="1114"/>
      <c r="C2224" s="1113" t="s">
        <v>2684</v>
      </c>
      <c r="D2224" s="1113" t="s">
        <v>4635</v>
      </c>
      <c r="E2224" s="1113" t="s">
        <v>3066</v>
      </c>
      <c r="F2224" s="1106"/>
      <c r="G2224" s="1107"/>
      <c r="H2224" s="1115"/>
    </row>
    <row r="2225" spans="1:8" s="1116" customFormat="1" ht="15" x14ac:dyDescent="0.25">
      <c r="A2225" s="1114"/>
      <c r="B2225" s="1114"/>
      <c r="C2225" s="1113" t="s">
        <v>2721</v>
      </c>
      <c r="D2225" s="1113" t="s">
        <v>4636</v>
      </c>
      <c r="E2225" s="1113" t="s">
        <v>3066</v>
      </c>
      <c r="F2225" s="1106"/>
      <c r="G2225" s="1107"/>
      <c r="H2225" s="1115"/>
    </row>
    <row r="2226" spans="1:8" s="1116" customFormat="1" ht="15" x14ac:dyDescent="0.25">
      <c r="A2226" s="1114"/>
      <c r="B2226" s="1113" t="s">
        <v>4637</v>
      </c>
      <c r="C2226" s="1114"/>
      <c r="D2226" s="1113" t="s">
        <v>4638</v>
      </c>
      <c r="E2226" s="1113" t="s">
        <v>3066</v>
      </c>
      <c r="F2226" s="1106"/>
      <c r="G2226" s="1107"/>
      <c r="H2226" s="1115"/>
    </row>
    <row r="2227" spans="1:8" s="1116" customFormat="1" ht="15" x14ac:dyDescent="0.25">
      <c r="A2227" s="1114"/>
      <c r="B2227" s="1114"/>
      <c r="C2227" s="1113" t="s">
        <v>2684</v>
      </c>
      <c r="D2227" s="1113" t="s">
        <v>4639</v>
      </c>
      <c r="E2227" s="1113" t="s">
        <v>3066</v>
      </c>
      <c r="F2227" s="1106"/>
      <c r="G2227" s="1107"/>
      <c r="H2227" s="1115"/>
    </row>
    <row r="2228" spans="1:8" s="1116" customFormat="1" ht="15" x14ac:dyDescent="0.25">
      <c r="A2228" s="1114"/>
      <c r="B2228" s="1114"/>
      <c r="C2228" s="1113"/>
      <c r="D2228" s="1113"/>
      <c r="E2228" s="1113"/>
      <c r="F2228" s="1106"/>
      <c r="G2228" s="1107"/>
      <c r="H2228" s="1115"/>
    </row>
    <row r="2229" spans="1:8" s="1116" customFormat="1" ht="15" x14ac:dyDescent="0.25">
      <c r="A2229" s="1113" t="s">
        <v>2670</v>
      </c>
      <c r="B2229" s="1113"/>
      <c r="C2229" s="1113"/>
      <c r="D2229" s="1098" t="s">
        <v>2642</v>
      </c>
      <c r="E2229" s="1114">
        <v>40</v>
      </c>
      <c r="F2229" s="1106"/>
      <c r="G2229" s="1107"/>
      <c r="H2229" s="1115"/>
    </row>
    <row r="2230" spans="1:8" s="1116" customFormat="1" ht="15" x14ac:dyDescent="0.25">
      <c r="A2230" s="1113" t="s">
        <v>2671</v>
      </c>
      <c r="B2230" s="1113"/>
      <c r="C2230" s="1113"/>
      <c r="D2230" s="1112" t="s">
        <v>4508</v>
      </c>
      <c r="E2230" s="1114"/>
      <c r="F2230" s="1106"/>
      <c r="G2230" s="1107"/>
      <c r="H2230" s="1115"/>
    </row>
    <row r="2231" spans="1:8" s="1116" customFormat="1" ht="15" x14ac:dyDescent="0.25">
      <c r="A2231" s="1112" t="s">
        <v>2672</v>
      </c>
      <c r="B2231" s="1112" t="s">
        <v>2673</v>
      </c>
      <c r="C2231" s="1112" t="s">
        <v>2674</v>
      </c>
      <c r="D2231" s="1104" t="s">
        <v>4509</v>
      </c>
      <c r="E2231" s="1114"/>
      <c r="F2231" s="1106"/>
      <c r="G2231" s="1107"/>
      <c r="H2231" s="1115"/>
    </row>
    <row r="2232" spans="1:8" s="1116" customFormat="1" ht="15" x14ac:dyDescent="0.25">
      <c r="A2232" s="1113" t="s">
        <v>2675</v>
      </c>
      <c r="B2232" s="1113" t="s">
        <v>2676</v>
      </c>
      <c r="C2232" s="1113" t="s">
        <v>2675</v>
      </c>
      <c r="D2232" s="1113" t="s">
        <v>2649</v>
      </c>
      <c r="E2232" s="1113" t="s">
        <v>2677</v>
      </c>
      <c r="F2232" s="1106"/>
      <c r="G2232" s="1107"/>
      <c r="H2232" s="1115"/>
    </row>
    <row r="2233" spans="1:8" s="1116" customFormat="1" ht="15" x14ac:dyDescent="0.25">
      <c r="A2233" s="1114"/>
      <c r="B2233" s="1113" t="s">
        <v>4640</v>
      </c>
      <c r="C2233" s="1114"/>
      <c r="D2233" s="1113" t="s">
        <v>4641</v>
      </c>
      <c r="E2233" s="1113" t="s">
        <v>3066</v>
      </c>
      <c r="F2233" s="1106"/>
      <c r="G2233" s="1107"/>
      <c r="H2233" s="1115"/>
    </row>
    <row r="2234" spans="1:8" s="1116" customFormat="1" ht="15" x14ac:dyDescent="0.25">
      <c r="A2234" s="1114"/>
      <c r="B2234" s="1114"/>
      <c r="C2234" s="1113" t="s">
        <v>2684</v>
      </c>
      <c r="D2234" s="1113" t="s">
        <v>4641</v>
      </c>
      <c r="E2234" s="1113" t="s">
        <v>3066</v>
      </c>
      <c r="F2234" s="1106"/>
      <c r="G2234" s="1107"/>
      <c r="H2234" s="1115"/>
    </row>
    <row r="2235" spans="1:8" s="1116" customFormat="1" ht="15.75" customHeight="1" x14ac:dyDescent="0.25">
      <c r="A2235" s="1114"/>
      <c r="B2235" s="1113" t="s">
        <v>4642</v>
      </c>
      <c r="C2235" s="1114"/>
      <c r="D2235" s="1113" t="s">
        <v>6489</v>
      </c>
      <c r="E2235" s="1113" t="s">
        <v>3066</v>
      </c>
      <c r="F2235" s="1106"/>
      <c r="G2235" s="1107"/>
      <c r="H2235" s="1115"/>
    </row>
    <row r="2236" spans="1:8" s="1116" customFormat="1" ht="15" x14ac:dyDescent="0.25">
      <c r="A2236" s="1114"/>
      <c r="B2236" s="1114"/>
      <c r="C2236" s="1113" t="s">
        <v>2684</v>
      </c>
      <c r="D2236" s="1113" t="s">
        <v>6490</v>
      </c>
      <c r="E2236" s="1113" t="s">
        <v>3066</v>
      </c>
      <c r="F2236" s="1106"/>
      <c r="G2236" s="1107"/>
      <c r="H2236" s="1115"/>
    </row>
    <row r="2237" spans="1:8" s="1116" customFormat="1" ht="15" x14ac:dyDescent="0.25">
      <c r="A2237" s="1114"/>
      <c r="B2237" s="1113" t="s">
        <v>4645</v>
      </c>
      <c r="C2237" s="1114"/>
      <c r="D2237" s="1113" t="s">
        <v>4646</v>
      </c>
      <c r="E2237" s="1113" t="s">
        <v>3066</v>
      </c>
      <c r="F2237" s="1106"/>
      <c r="G2237" s="1107"/>
      <c r="H2237" s="1115"/>
    </row>
    <row r="2238" spans="1:8" s="1116" customFormat="1" ht="15" x14ac:dyDescent="0.25">
      <c r="A2238" s="1114"/>
      <c r="B2238" s="1114"/>
      <c r="C2238" s="1113" t="s">
        <v>2684</v>
      </c>
      <c r="D2238" s="1113" t="s">
        <v>4647</v>
      </c>
      <c r="E2238" s="1113" t="s">
        <v>3066</v>
      </c>
      <c r="F2238" s="1106"/>
      <c r="G2238" s="1107"/>
      <c r="H2238" s="1115"/>
    </row>
    <row r="2239" spans="1:8" s="1116" customFormat="1" ht="15" x14ac:dyDescent="0.25">
      <c r="A2239" s="1114"/>
      <c r="B2239" s="1113" t="s">
        <v>4648</v>
      </c>
      <c r="C2239" s="1114"/>
      <c r="D2239" s="1113" t="s">
        <v>4649</v>
      </c>
      <c r="E2239" s="1113" t="s">
        <v>3066</v>
      </c>
      <c r="F2239" s="1106"/>
      <c r="G2239" s="1107"/>
      <c r="H2239" s="1115"/>
    </row>
    <row r="2240" spans="1:8" s="1116" customFormat="1" ht="15" x14ac:dyDescent="0.25">
      <c r="A2240" s="1114"/>
      <c r="B2240" s="1114"/>
      <c r="C2240" s="1113" t="s">
        <v>2684</v>
      </c>
      <c r="D2240" s="1113" t="s">
        <v>4650</v>
      </c>
      <c r="E2240" s="1113" t="s">
        <v>3066</v>
      </c>
      <c r="F2240" s="1106"/>
      <c r="G2240" s="1107"/>
      <c r="H2240" s="1115"/>
    </row>
    <row r="2241" spans="1:8" s="1116" customFormat="1" ht="15" x14ac:dyDescent="0.25">
      <c r="A2241" s="1114"/>
      <c r="B2241" s="1114" t="s">
        <v>4651</v>
      </c>
      <c r="C2241" s="1113"/>
      <c r="D2241" s="1113" t="s">
        <v>4652</v>
      </c>
      <c r="E2241" s="1113" t="s">
        <v>3066</v>
      </c>
      <c r="F2241" s="1106"/>
      <c r="G2241" s="1107"/>
      <c r="H2241" s="1115"/>
    </row>
    <row r="2242" spans="1:8" s="1116" customFormat="1" ht="15" x14ac:dyDescent="0.25">
      <c r="A2242" s="1114"/>
      <c r="B2242" s="1114"/>
      <c r="C2242" s="1113" t="s">
        <v>2721</v>
      </c>
      <c r="D2242" s="1113" t="s">
        <v>4653</v>
      </c>
      <c r="E2242" s="1113" t="s">
        <v>3066</v>
      </c>
      <c r="F2242" s="1106"/>
      <c r="G2242" s="1107"/>
      <c r="H2242" s="1115"/>
    </row>
    <row r="2243" spans="1:8" s="1116" customFormat="1" ht="15" x14ac:dyDescent="0.25">
      <c r="A2243" s="1114"/>
      <c r="B2243" s="1114"/>
      <c r="C2243" s="1113" t="s">
        <v>2712</v>
      </c>
      <c r="D2243" s="1113" t="s">
        <v>4654</v>
      </c>
      <c r="E2243" s="1113" t="s">
        <v>3066</v>
      </c>
      <c r="F2243" s="1106"/>
      <c r="G2243" s="1107"/>
      <c r="H2243" s="1115"/>
    </row>
    <row r="2244" spans="1:8" s="1116" customFormat="1" ht="15" x14ac:dyDescent="0.25">
      <c r="A2244" s="1114"/>
      <c r="B2244" s="1114"/>
      <c r="C2244" s="1113" t="s">
        <v>3176</v>
      </c>
      <c r="D2244" s="1113" t="s">
        <v>4655</v>
      </c>
      <c r="E2244" s="1113" t="s">
        <v>3066</v>
      </c>
      <c r="F2244" s="1106"/>
      <c r="G2244" s="1107"/>
      <c r="H2244" s="1115"/>
    </row>
    <row r="2245" spans="1:8" s="1116" customFormat="1" ht="15" x14ac:dyDescent="0.25">
      <c r="A2245" s="1114"/>
      <c r="B2245" s="1114"/>
      <c r="C2245" s="1113"/>
      <c r="D2245" s="1113"/>
      <c r="E2245" s="1113"/>
      <c r="F2245" s="1106"/>
      <c r="G2245" s="1107"/>
      <c r="H2245" s="1115"/>
    </row>
    <row r="2246" spans="1:8" s="1116" customFormat="1" ht="15" x14ac:dyDescent="0.25">
      <c r="A2246" s="1113" t="s">
        <v>2686</v>
      </c>
      <c r="B2246" s="1113" t="s">
        <v>2687</v>
      </c>
      <c r="C2246" s="1113" t="s">
        <v>2686</v>
      </c>
      <c r="D2246" s="1113" t="s">
        <v>2688</v>
      </c>
      <c r="E2246" s="1113" t="s">
        <v>2689</v>
      </c>
      <c r="F2246" s="1106"/>
      <c r="G2246" s="1107"/>
      <c r="H2246" s="1115"/>
    </row>
    <row r="2247" spans="1:8" s="1109" customFormat="1" ht="14.25" x14ac:dyDescent="0.2">
      <c r="A2247" s="1112" t="s">
        <v>2924</v>
      </c>
      <c r="B2247" s="1104"/>
      <c r="C2247" s="1104"/>
      <c r="D2247" s="1112" t="s">
        <v>4656</v>
      </c>
      <c r="E2247" s="1112" t="s">
        <v>3066</v>
      </c>
      <c r="F2247" s="1106"/>
      <c r="G2247" s="1107"/>
      <c r="H2247" s="1108"/>
    </row>
    <row r="2248" spans="1:8" s="1116" customFormat="1" ht="15" x14ac:dyDescent="0.25">
      <c r="A2248" s="1114"/>
      <c r="B2248" s="1113" t="s">
        <v>4657</v>
      </c>
      <c r="C2248" s="1114"/>
      <c r="D2248" s="1113" t="s">
        <v>4598</v>
      </c>
      <c r="E2248" s="1113" t="s">
        <v>3066</v>
      </c>
      <c r="F2248" s="1106"/>
      <c r="G2248" s="1107"/>
      <c r="H2248" s="1115"/>
    </row>
    <row r="2249" spans="1:8" s="1116" customFormat="1" ht="15" x14ac:dyDescent="0.25">
      <c r="A2249" s="1114"/>
      <c r="B2249" s="1114"/>
      <c r="C2249" s="1113" t="s">
        <v>2684</v>
      </c>
      <c r="D2249" s="1113" t="s">
        <v>4599</v>
      </c>
      <c r="E2249" s="1113" t="s">
        <v>3066</v>
      </c>
      <c r="F2249" s="1106"/>
      <c r="G2249" s="1107"/>
      <c r="H2249" s="1115"/>
    </row>
    <row r="2250" spans="1:8" s="1116" customFormat="1" ht="15" x14ac:dyDescent="0.25">
      <c r="A2250" s="1114"/>
      <c r="B2250" s="1113" t="s">
        <v>4658</v>
      </c>
      <c r="C2250" s="1114"/>
      <c r="D2250" s="1113" t="s">
        <v>4659</v>
      </c>
      <c r="E2250" s="1113" t="s">
        <v>3066</v>
      </c>
      <c r="F2250" s="1106"/>
      <c r="G2250" s="1107"/>
      <c r="H2250" s="1115"/>
    </row>
    <row r="2251" spans="1:8" s="1116" customFormat="1" ht="15" x14ac:dyDescent="0.25">
      <c r="A2251" s="1114"/>
      <c r="B2251" s="1114"/>
      <c r="C2251" s="1113" t="s">
        <v>2684</v>
      </c>
      <c r="D2251" s="1113" t="s">
        <v>4660</v>
      </c>
      <c r="E2251" s="1113" t="s">
        <v>3066</v>
      </c>
      <c r="F2251" s="1106"/>
      <c r="G2251" s="1107"/>
      <c r="H2251" s="1115"/>
    </row>
    <row r="2252" spans="1:8" s="1116" customFormat="1" ht="15" x14ac:dyDescent="0.25">
      <c r="A2252" s="1114"/>
      <c r="B2252" s="1113" t="s">
        <v>4661</v>
      </c>
      <c r="C2252" s="1114"/>
      <c r="D2252" s="1113" t="s">
        <v>4662</v>
      </c>
      <c r="E2252" s="1113" t="s">
        <v>3066</v>
      </c>
      <c r="F2252" s="1106"/>
      <c r="G2252" s="1107"/>
      <c r="H2252" s="1115"/>
    </row>
    <row r="2253" spans="1:8" s="1116" customFormat="1" ht="15" x14ac:dyDescent="0.25">
      <c r="A2253" s="1114"/>
      <c r="B2253" s="1114"/>
      <c r="C2253" s="1113" t="s">
        <v>2684</v>
      </c>
      <c r="D2253" s="1113" t="s">
        <v>4663</v>
      </c>
      <c r="E2253" s="1113" t="s">
        <v>3066</v>
      </c>
      <c r="F2253" s="1106"/>
      <c r="G2253" s="1107"/>
      <c r="H2253" s="1115"/>
    </row>
    <row r="2254" spans="1:8" s="1116" customFormat="1" ht="15" x14ac:dyDescent="0.25">
      <c r="A2254" s="1114"/>
      <c r="B2254" s="1113" t="s">
        <v>4664</v>
      </c>
      <c r="C2254" s="1114"/>
      <c r="D2254" s="1113" t="s">
        <v>4665</v>
      </c>
      <c r="E2254" s="1113" t="s">
        <v>3066</v>
      </c>
      <c r="F2254" s="1106"/>
      <c r="G2254" s="1107"/>
      <c r="H2254" s="1115"/>
    </row>
    <row r="2255" spans="1:8" s="1116" customFormat="1" ht="15" x14ac:dyDescent="0.25">
      <c r="A2255" s="1114"/>
      <c r="B2255" s="1114"/>
      <c r="C2255" s="1113" t="s">
        <v>2684</v>
      </c>
      <c r="D2255" s="1113" t="s">
        <v>4666</v>
      </c>
      <c r="E2255" s="1113" t="s">
        <v>3066</v>
      </c>
      <c r="F2255" s="1106"/>
      <c r="G2255" s="1107"/>
      <c r="H2255" s="1115"/>
    </row>
    <row r="2256" spans="1:8" s="1116" customFormat="1" ht="15" x14ac:dyDescent="0.25">
      <c r="A2256" s="1114"/>
      <c r="B2256" s="1113" t="s">
        <v>4667</v>
      </c>
      <c r="C2256" s="1114"/>
      <c r="D2256" s="1113" t="s">
        <v>4668</v>
      </c>
      <c r="E2256" s="1113" t="s">
        <v>3066</v>
      </c>
      <c r="F2256" s="1106"/>
      <c r="G2256" s="1107"/>
      <c r="H2256" s="1115"/>
    </row>
    <row r="2257" spans="1:8" s="1116" customFormat="1" ht="15" x14ac:dyDescent="0.25">
      <c r="A2257" s="1114"/>
      <c r="B2257" s="1114"/>
      <c r="C2257" s="1113" t="s">
        <v>2684</v>
      </c>
      <c r="D2257" s="1113" t="s">
        <v>4669</v>
      </c>
      <c r="E2257" s="1113" t="s">
        <v>3066</v>
      </c>
      <c r="F2257" s="1106"/>
      <c r="G2257" s="1107"/>
      <c r="H2257" s="1115"/>
    </row>
    <row r="2258" spans="1:8" s="1116" customFormat="1" ht="15" x14ac:dyDescent="0.25">
      <c r="A2258" s="1114"/>
      <c r="B2258" s="1113" t="s">
        <v>4670</v>
      </c>
      <c r="C2258" s="1114"/>
      <c r="D2258" s="1113" t="s">
        <v>4671</v>
      </c>
      <c r="E2258" s="1113" t="s">
        <v>3066</v>
      </c>
      <c r="F2258" s="1106"/>
      <c r="G2258" s="1107"/>
      <c r="H2258" s="1115"/>
    </row>
    <row r="2259" spans="1:8" s="1116" customFormat="1" ht="15" x14ac:dyDescent="0.25">
      <c r="A2259" s="1114"/>
      <c r="B2259" s="1114"/>
      <c r="C2259" s="1113" t="s">
        <v>2684</v>
      </c>
      <c r="D2259" s="1113" t="s">
        <v>4672</v>
      </c>
      <c r="E2259" s="1113" t="s">
        <v>3066</v>
      </c>
      <c r="F2259" s="1106"/>
      <c r="G2259" s="1107"/>
      <c r="H2259" s="1115"/>
    </row>
    <row r="2260" spans="1:8" s="1116" customFormat="1" ht="15" x14ac:dyDescent="0.25">
      <c r="A2260" s="1114"/>
      <c r="B2260" s="1113" t="s">
        <v>4673</v>
      </c>
      <c r="C2260" s="1114"/>
      <c r="D2260" s="1113" t="s">
        <v>4674</v>
      </c>
      <c r="E2260" s="1113" t="s">
        <v>3066</v>
      </c>
      <c r="F2260" s="1106"/>
      <c r="G2260" s="1107"/>
      <c r="H2260" s="1115"/>
    </row>
    <row r="2261" spans="1:8" s="1116" customFormat="1" ht="15" x14ac:dyDescent="0.25">
      <c r="A2261" s="1114"/>
      <c r="B2261" s="1114"/>
      <c r="C2261" s="1113" t="s">
        <v>2684</v>
      </c>
      <c r="D2261" s="1113" t="s">
        <v>4675</v>
      </c>
      <c r="E2261" s="1113" t="s">
        <v>3066</v>
      </c>
      <c r="F2261" s="1106"/>
      <c r="G2261" s="1107"/>
      <c r="H2261" s="1115"/>
    </row>
    <row r="2262" spans="1:8" s="1116" customFormat="1" ht="15" x14ac:dyDescent="0.25">
      <c r="A2262" s="1114"/>
      <c r="B2262" s="1113" t="s">
        <v>4676</v>
      </c>
      <c r="C2262" s="1114"/>
      <c r="D2262" s="1113" t="s">
        <v>4677</v>
      </c>
      <c r="E2262" s="1113" t="s">
        <v>3066</v>
      </c>
      <c r="F2262" s="1106"/>
      <c r="G2262" s="1107"/>
      <c r="H2262" s="1115"/>
    </row>
    <row r="2263" spans="1:8" s="1116" customFormat="1" ht="15" x14ac:dyDescent="0.25">
      <c r="A2263" s="1114"/>
      <c r="B2263" s="1114"/>
      <c r="C2263" s="1113" t="s">
        <v>2684</v>
      </c>
      <c r="D2263" s="1113" t="s">
        <v>4678</v>
      </c>
      <c r="E2263" s="1113" t="s">
        <v>3066</v>
      </c>
      <c r="F2263" s="1106"/>
      <c r="G2263" s="1107"/>
      <c r="H2263" s="1115"/>
    </row>
    <row r="2264" spans="1:8" s="1116" customFormat="1" ht="15" x14ac:dyDescent="0.25">
      <c r="A2264" s="1114"/>
      <c r="B2264" s="1113" t="s">
        <v>4679</v>
      </c>
      <c r="C2264" s="1114"/>
      <c r="D2264" s="1113" t="s">
        <v>4680</v>
      </c>
      <c r="E2264" s="1113" t="s">
        <v>3066</v>
      </c>
      <c r="F2264" s="1106"/>
      <c r="G2264" s="1107"/>
      <c r="H2264" s="1115"/>
    </row>
    <row r="2265" spans="1:8" s="1116" customFormat="1" ht="15" x14ac:dyDescent="0.25">
      <c r="A2265" s="1114"/>
      <c r="B2265" s="1114"/>
      <c r="C2265" s="1113" t="s">
        <v>2684</v>
      </c>
      <c r="D2265" s="1113" t="s">
        <v>4681</v>
      </c>
      <c r="E2265" s="1113" t="s">
        <v>3066</v>
      </c>
      <c r="F2265" s="1106"/>
      <c r="G2265" s="1107"/>
      <c r="H2265" s="1115"/>
    </row>
    <row r="2266" spans="1:8" s="1116" customFormat="1" ht="15" x14ac:dyDescent="0.25">
      <c r="A2266" s="1114"/>
      <c r="B2266" s="1113" t="s">
        <v>4682</v>
      </c>
      <c r="C2266" s="1114"/>
      <c r="D2266" s="1113" t="s">
        <v>4683</v>
      </c>
      <c r="E2266" s="1113" t="s">
        <v>3066</v>
      </c>
      <c r="F2266" s="1106"/>
      <c r="G2266" s="1107"/>
      <c r="H2266" s="1115"/>
    </row>
    <row r="2267" spans="1:8" s="1116" customFormat="1" ht="15" x14ac:dyDescent="0.25">
      <c r="A2267" s="1114"/>
      <c r="B2267" s="1114"/>
      <c r="C2267" s="1113" t="s">
        <v>2684</v>
      </c>
      <c r="D2267" s="1113" t="s">
        <v>4684</v>
      </c>
      <c r="E2267" s="1113" t="s">
        <v>3066</v>
      </c>
      <c r="F2267" s="1106"/>
      <c r="G2267" s="1107"/>
      <c r="H2267" s="1115"/>
    </row>
    <row r="2268" spans="1:8" s="1116" customFormat="1" ht="15" x14ac:dyDescent="0.25">
      <c r="A2268" s="1114"/>
      <c r="B2268" s="1113" t="s">
        <v>4685</v>
      </c>
      <c r="C2268" s="1114"/>
      <c r="D2268" s="1113" t="s">
        <v>4686</v>
      </c>
      <c r="E2268" s="1113" t="s">
        <v>3066</v>
      </c>
      <c r="F2268" s="1106"/>
      <c r="G2268" s="1107"/>
      <c r="H2268" s="1115"/>
    </row>
    <row r="2269" spans="1:8" s="1116" customFormat="1" ht="15" x14ac:dyDescent="0.25">
      <c r="A2269" s="1114"/>
      <c r="B2269" s="1114"/>
      <c r="C2269" s="1113" t="s">
        <v>2684</v>
      </c>
      <c r="D2269" s="1113" t="s">
        <v>4687</v>
      </c>
      <c r="E2269" s="1113" t="s">
        <v>3066</v>
      </c>
      <c r="F2269" s="1106"/>
      <c r="G2269" s="1107"/>
      <c r="H2269" s="1115"/>
    </row>
    <row r="2270" spans="1:8" s="1116" customFormat="1" ht="15" x14ac:dyDescent="0.25">
      <c r="A2270" s="1114"/>
      <c r="B2270" s="1113" t="s">
        <v>4688</v>
      </c>
      <c r="C2270" s="1114"/>
      <c r="D2270" s="1113" t="s">
        <v>4689</v>
      </c>
      <c r="E2270" s="1113" t="s">
        <v>3066</v>
      </c>
      <c r="F2270" s="1106"/>
      <c r="G2270" s="1107"/>
      <c r="H2270" s="1115"/>
    </row>
    <row r="2271" spans="1:8" s="1116" customFormat="1" ht="15" x14ac:dyDescent="0.25">
      <c r="A2271" s="1114"/>
      <c r="B2271" s="1114"/>
      <c r="C2271" s="1113" t="s">
        <v>2684</v>
      </c>
      <c r="D2271" s="1113" t="s">
        <v>4690</v>
      </c>
      <c r="E2271" s="1113" t="s">
        <v>3066</v>
      </c>
      <c r="F2271" s="1106"/>
      <c r="G2271" s="1107"/>
      <c r="H2271" s="1115"/>
    </row>
    <row r="2272" spans="1:8" s="1116" customFormat="1" ht="15" x14ac:dyDescent="0.25">
      <c r="A2272" s="1114"/>
      <c r="B2272" s="1113" t="s">
        <v>4691</v>
      </c>
      <c r="C2272" s="1114"/>
      <c r="D2272" s="1113" t="s">
        <v>4692</v>
      </c>
      <c r="E2272" s="1113" t="s">
        <v>3066</v>
      </c>
      <c r="F2272" s="1106"/>
      <c r="G2272" s="1107"/>
      <c r="H2272" s="1115"/>
    </row>
    <row r="2273" spans="1:8" s="1116" customFormat="1" ht="15" x14ac:dyDescent="0.25">
      <c r="A2273" s="1114"/>
      <c r="B2273" s="1114"/>
      <c r="C2273" s="1113" t="s">
        <v>2684</v>
      </c>
      <c r="D2273" s="1113" t="s">
        <v>4693</v>
      </c>
      <c r="E2273" s="1113" t="s">
        <v>3066</v>
      </c>
      <c r="F2273" s="1106"/>
      <c r="G2273" s="1107"/>
      <c r="H2273" s="1115"/>
    </row>
    <row r="2274" spans="1:8" s="1116" customFormat="1" ht="15" x14ac:dyDescent="0.25">
      <c r="A2274" s="1114"/>
      <c r="B2274" s="1114"/>
      <c r="C2274" s="1113"/>
      <c r="D2274" s="1113"/>
      <c r="E2274" s="1113"/>
      <c r="F2274" s="1106"/>
      <c r="G2274" s="1107"/>
      <c r="H2274" s="1115"/>
    </row>
    <row r="2275" spans="1:8" s="1116" customFormat="1" ht="15" x14ac:dyDescent="0.25">
      <c r="A2275" s="1113" t="s">
        <v>2686</v>
      </c>
      <c r="B2275" s="1113" t="s">
        <v>2687</v>
      </c>
      <c r="C2275" s="1113" t="s">
        <v>2686</v>
      </c>
      <c r="D2275" s="1113" t="s">
        <v>2688</v>
      </c>
      <c r="E2275" s="1113" t="s">
        <v>2689</v>
      </c>
      <c r="F2275" s="1106"/>
      <c r="G2275" s="1107"/>
      <c r="H2275" s="1115"/>
    </row>
    <row r="2276" spans="1:8" s="1109" customFormat="1" ht="14.25" x14ac:dyDescent="0.2">
      <c r="A2276" s="1112" t="s">
        <v>3880</v>
      </c>
      <c r="B2276" s="1104"/>
      <c r="C2276" s="1104"/>
      <c r="D2276" s="1112" t="s">
        <v>4694</v>
      </c>
      <c r="E2276" s="1112" t="s">
        <v>3066</v>
      </c>
      <c r="F2276" s="1106"/>
      <c r="G2276" s="1107"/>
      <c r="H2276" s="1108"/>
    </row>
    <row r="2277" spans="1:8" s="1116" customFormat="1" ht="15" x14ac:dyDescent="0.25">
      <c r="A2277" s="1114"/>
      <c r="B2277" s="1113" t="s">
        <v>4695</v>
      </c>
      <c r="C2277" s="1114"/>
      <c r="D2277" s="1113" t="s">
        <v>4598</v>
      </c>
      <c r="E2277" s="1113" t="s">
        <v>3066</v>
      </c>
      <c r="F2277" s="1106"/>
      <c r="G2277" s="1107"/>
      <c r="H2277" s="1115"/>
    </row>
    <row r="2278" spans="1:8" s="1116" customFormat="1" ht="15" x14ac:dyDescent="0.25">
      <c r="A2278" s="1114"/>
      <c r="B2278" s="1114"/>
      <c r="C2278" s="1113" t="s">
        <v>2684</v>
      </c>
      <c r="D2278" s="1113" t="s">
        <v>4599</v>
      </c>
      <c r="E2278" s="1113" t="s">
        <v>3066</v>
      </c>
      <c r="F2278" s="1106"/>
      <c r="G2278" s="1107"/>
      <c r="H2278" s="1115"/>
    </row>
    <row r="2279" spans="1:8" s="1116" customFormat="1" ht="15" x14ac:dyDescent="0.25">
      <c r="A2279" s="1114"/>
      <c r="B2279" s="1113" t="s">
        <v>4696</v>
      </c>
      <c r="C2279" s="1114"/>
      <c r="D2279" s="1113" t="s">
        <v>4697</v>
      </c>
      <c r="E2279" s="1113" t="s">
        <v>3066</v>
      </c>
      <c r="F2279" s="1106"/>
      <c r="G2279" s="1107"/>
      <c r="H2279" s="1115"/>
    </row>
    <row r="2280" spans="1:8" s="1116" customFormat="1" ht="15" x14ac:dyDescent="0.25">
      <c r="A2280" s="1114"/>
      <c r="B2280" s="1114"/>
      <c r="C2280" s="1113" t="s">
        <v>2684</v>
      </c>
      <c r="D2280" s="1113" t="s">
        <v>4698</v>
      </c>
      <c r="E2280" s="1113" t="s">
        <v>3066</v>
      </c>
      <c r="F2280" s="1106"/>
      <c r="G2280" s="1107"/>
      <c r="H2280" s="1115"/>
    </row>
    <row r="2281" spans="1:8" s="1116" customFormat="1" ht="15" x14ac:dyDescent="0.25">
      <c r="A2281" s="1114"/>
      <c r="B2281" s="1113" t="s">
        <v>4699</v>
      </c>
      <c r="C2281" s="1114"/>
      <c r="D2281" s="1113" t="s">
        <v>4700</v>
      </c>
      <c r="E2281" s="1113" t="s">
        <v>3066</v>
      </c>
      <c r="F2281" s="1106"/>
      <c r="G2281" s="1107"/>
      <c r="H2281" s="1115"/>
    </row>
    <row r="2282" spans="1:8" s="1116" customFormat="1" ht="15" x14ac:dyDescent="0.25">
      <c r="A2282" s="1114"/>
      <c r="B2282" s="1114"/>
      <c r="C2282" s="1113" t="s">
        <v>2684</v>
      </c>
      <c r="D2282" s="1113" t="s">
        <v>4701</v>
      </c>
      <c r="E2282" s="1113" t="s">
        <v>3066</v>
      </c>
      <c r="F2282" s="1106"/>
      <c r="G2282" s="1107"/>
      <c r="H2282" s="1115"/>
    </row>
    <row r="2283" spans="1:8" s="1116" customFormat="1" ht="15" x14ac:dyDescent="0.25">
      <c r="A2283" s="1114"/>
      <c r="B2283" s="1113" t="s">
        <v>4702</v>
      </c>
      <c r="C2283" s="1114"/>
      <c r="D2283" s="1113" t="s">
        <v>4703</v>
      </c>
      <c r="E2283" s="1113" t="s">
        <v>3066</v>
      </c>
      <c r="F2283" s="1106"/>
      <c r="G2283" s="1107"/>
      <c r="H2283" s="1115"/>
    </row>
    <row r="2284" spans="1:8" s="1116" customFormat="1" ht="15" x14ac:dyDescent="0.25">
      <c r="A2284" s="1114"/>
      <c r="B2284" s="1114"/>
      <c r="C2284" s="1113" t="s">
        <v>2684</v>
      </c>
      <c r="D2284" s="1113" t="s">
        <v>4704</v>
      </c>
      <c r="E2284" s="1113" t="s">
        <v>3066</v>
      </c>
      <c r="F2284" s="1106"/>
      <c r="G2284" s="1107"/>
      <c r="H2284" s="1115"/>
    </row>
    <row r="2285" spans="1:8" s="1116" customFormat="1" ht="15" x14ac:dyDescent="0.25">
      <c r="A2285" s="1114"/>
      <c r="B2285" s="1114"/>
      <c r="C2285" s="1113" t="s">
        <v>2721</v>
      </c>
      <c r="D2285" s="1113" t="s">
        <v>4705</v>
      </c>
      <c r="E2285" s="1113" t="s">
        <v>3066</v>
      </c>
      <c r="F2285" s="1106"/>
      <c r="G2285" s="1107"/>
      <c r="H2285" s="1115"/>
    </row>
    <row r="2286" spans="1:8" s="1116" customFormat="1" ht="15" x14ac:dyDescent="0.25">
      <c r="A2286" s="1114"/>
      <c r="B2286" s="1113" t="s">
        <v>4706</v>
      </c>
      <c r="C2286" s="1114"/>
      <c r="D2286" s="1113" t="s">
        <v>4707</v>
      </c>
      <c r="E2286" s="1113" t="s">
        <v>3066</v>
      </c>
      <c r="F2286" s="1106"/>
      <c r="G2286" s="1107"/>
      <c r="H2286" s="1115"/>
    </row>
    <row r="2287" spans="1:8" s="1116" customFormat="1" ht="15" x14ac:dyDescent="0.25">
      <c r="A2287" s="1114"/>
      <c r="B2287" s="1114"/>
      <c r="C2287" s="1113" t="s">
        <v>2684</v>
      </c>
      <c r="D2287" s="1113" t="s">
        <v>4708</v>
      </c>
      <c r="E2287" s="1113" t="s">
        <v>3066</v>
      </c>
      <c r="F2287" s="1106"/>
      <c r="G2287" s="1107"/>
      <c r="H2287" s="1115"/>
    </row>
    <row r="2288" spans="1:8" s="1116" customFormat="1" ht="15" x14ac:dyDescent="0.25">
      <c r="A2288" s="1114"/>
      <c r="B2288" s="1114"/>
      <c r="C2288" s="1113"/>
      <c r="D2288" s="1113"/>
      <c r="E2288" s="1113"/>
      <c r="F2288" s="1106"/>
      <c r="G2288" s="1107"/>
      <c r="H2288" s="1115"/>
    </row>
    <row r="2289" spans="1:8" s="1116" customFormat="1" ht="15" x14ac:dyDescent="0.25">
      <c r="A2289" s="1113" t="s">
        <v>2686</v>
      </c>
      <c r="B2289" s="1113" t="s">
        <v>2687</v>
      </c>
      <c r="C2289" s="1113" t="s">
        <v>2686</v>
      </c>
      <c r="D2289" s="1113" t="s">
        <v>2688</v>
      </c>
      <c r="E2289" s="1113" t="s">
        <v>2689</v>
      </c>
      <c r="F2289" s="1106"/>
      <c r="G2289" s="1107"/>
      <c r="H2289" s="1115"/>
    </row>
    <row r="2290" spans="1:8" s="1116" customFormat="1" ht="15" x14ac:dyDescent="0.25">
      <c r="A2290" s="1113" t="s">
        <v>2670</v>
      </c>
      <c r="B2290" s="1113"/>
      <c r="C2290" s="1113"/>
      <c r="D2290" s="1098" t="s">
        <v>2642</v>
      </c>
      <c r="E2290" s="1114">
        <v>41</v>
      </c>
      <c r="F2290" s="1106"/>
      <c r="G2290" s="1107"/>
      <c r="H2290" s="1115"/>
    </row>
    <row r="2291" spans="1:8" s="1116" customFormat="1" ht="15" x14ac:dyDescent="0.25">
      <c r="A2291" s="1113" t="s">
        <v>2671</v>
      </c>
      <c r="B2291" s="1113"/>
      <c r="C2291" s="1113"/>
      <c r="D2291" s="1112" t="s">
        <v>4508</v>
      </c>
      <c r="E2291" s="1114"/>
      <c r="F2291" s="1106"/>
      <c r="G2291" s="1107"/>
      <c r="H2291" s="1115"/>
    </row>
    <row r="2292" spans="1:8" s="1116" customFormat="1" ht="15" x14ac:dyDescent="0.25">
      <c r="A2292" s="1112" t="s">
        <v>2672</v>
      </c>
      <c r="B2292" s="1112" t="s">
        <v>2673</v>
      </c>
      <c r="C2292" s="1112" t="s">
        <v>2674</v>
      </c>
      <c r="D2292" s="1104" t="s">
        <v>4509</v>
      </c>
      <c r="E2292" s="1114"/>
      <c r="F2292" s="1106"/>
      <c r="G2292" s="1107"/>
      <c r="H2292" s="1115"/>
    </row>
    <row r="2293" spans="1:8" s="1116" customFormat="1" ht="15" x14ac:dyDescent="0.25">
      <c r="A2293" s="1113" t="s">
        <v>2675</v>
      </c>
      <c r="B2293" s="1113" t="s">
        <v>2676</v>
      </c>
      <c r="C2293" s="1113" t="s">
        <v>2675</v>
      </c>
      <c r="D2293" s="1113" t="s">
        <v>2649</v>
      </c>
      <c r="E2293" s="1113" t="s">
        <v>2677</v>
      </c>
      <c r="F2293" s="1106"/>
      <c r="G2293" s="1107"/>
      <c r="H2293" s="1115"/>
    </row>
    <row r="2294" spans="1:8" s="1109" customFormat="1" ht="14.25" x14ac:dyDescent="0.2">
      <c r="A2294" s="1112" t="s">
        <v>3882</v>
      </c>
      <c r="B2294" s="1104"/>
      <c r="C2294" s="1104"/>
      <c r="D2294" s="1112" t="s">
        <v>4709</v>
      </c>
      <c r="E2294" s="1112" t="s">
        <v>3066</v>
      </c>
      <c r="F2294" s="1106"/>
      <c r="G2294" s="1107"/>
      <c r="H2294" s="1108"/>
    </row>
    <row r="2295" spans="1:8" s="1116" customFormat="1" ht="15" x14ac:dyDescent="0.25">
      <c r="A2295" s="1114"/>
      <c r="B2295" s="1113" t="s">
        <v>4710</v>
      </c>
      <c r="C2295" s="1114"/>
      <c r="D2295" s="1113" t="s">
        <v>4598</v>
      </c>
      <c r="E2295" s="1113" t="s">
        <v>3066</v>
      </c>
      <c r="F2295" s="1106"/>
      <c r="G2295" s="1107"/>
      <c r="H2295" s="1115"/>
    </row>
    <row r="2296" spans="1:8" s="1116" customFormat="1" ht="15" x14ac:dyDescent="0.25">
      <c r="A2296" s="1114"/>
      <c r="B2296" s="1114"/>
      <c r="C2296" s="1113" t="s">
        <v>2684</v>
      </c>
      <c r="D2296" s="1113" t="s">
        <v>4711</v>
      </c>
      <c r="E2296" s="1113" t="s">
        <v>3066</v>
      </c>
      <c r="F2296" s="1106"/>
      <c r="G2296" s="1107"/>
      <c r="H2296" s="1115"/>
    </row>
    <row r="2297" spans="1:8" s="1116" customFormat="1" ht="15" x14ac:dyDescent="0.25">
      <c r="A2297" s="1114"/>
      <c r="B2297" s="1113" t="s">
        <v>4712</v>
      </c>
      <c r="C2297" s="1114"/>
      <c r="D2297" s="1113" t="s">
        <v>4713</v>
      </c>
      <c r="E2297" s="1113" t="s">
        <v>3066</v>
      </c>
      <c r="F2297" s="1106"/>
      <c r="G2297" s="1107"/>
      <c r="H2297" s="1115"/>
    </row>
    <row r="2298" spans="1:8" s="1116" customFormat="1" ht="15" x14ac:dyDescent="0.25">
      <c r="A2298" s="1114"/>
      <c r="B2298" s="1114"/>
      <c r="C2298" s="1113" t="s">
        <v>2684</v>
      </c>
      <c r="D2298" s="1113" t="s">
        <v>4714</v>
      </c>
      <c r="E2298" s="1113" t="s">
        <v>3066</v>
      </c>
      <c r="F2298" s="1106"/>
      <c r="G2298" s="1107"/>
      <c r="H2298" s="1115"/>
    </row>
    <row r="2299" spans="1:8" s="1116" customFormat="1" ht="15" x14ac:dyDescent="0.25">
      <c r="A2299" s="1114"/>
      <c r="B2299" s="1114"/>
      <c r="C2299" s="1113" t="s">
        <v>2721</v>
      </c>
      <c r="D2299" s="1113" t="s">
        <v>4715</v>
      </c>
      <c r="E2299" s="1113" t="s">
        <v>3066</v>
      </c>
      <c r="F2299" s="1106"/>
      <c r="G2299" s="1107"/>
      <c r="H2299" s="1115"/>
    </row>
    <row r="2300" spans="1:8" s="1116" customFormat="1" ht="15" x14ac:dyDescent="0.25">
      <c r="A2300" s="1114"/>
      <c r="B2300" s="1114"/>
      <c r="C2300" s="1113" t="s">
        <v>2712</v>
      </c>
      <c r="D2300" s="1113" t="s">
        <v>4716</v>
      </c>
      <c r="E2300" s="1113" t="s">
        <v>3066</v>
      </c>
      <c r="F2300" s="1106"/>
      <c r="G2300" s="1107"/>
      <c r="H2300" s="1115"/>
    </row>
    <row r="2301" spans="1:8" s="1116" customFormat="1" ht="15" x14ac:dyDescent="0.25">
      <c r="A2301" s="1114"/>
      <c r="B2301" s="1113" t="s">
        <v>4717</v>
      </c>
      <c r="C2301" s="1114"/>
      <c r="D2301" s="1113" t="s">
        <v>4718</v>
      </c>
      <c r="E2301" s="1113" t="s">
        <v>3066</v>
      </c>
      <c r="F2301" s="1106"/>
      <c r="G2301" s="1107"/>
      <c r="H2301" s="1115"/>
    </row>
    <row r="2302" spans="1:8" s="1116" customFormat="1" ht="15" x14ac:dyDescent="0.25">
      <c r="A2302" s="1114"/>
      <c r="B2302" s="1114"/>
      <c r="C2302" s="1113" t="s">
        <v>2684</v>
      </c>
      <c r="D2302" s="1113" t="s">
        <v>4719</v>
      </c>
      <c r="E2302" s="1113" t="s">
        <v>3066</v>
      </c>
      <c r="F2302" s="1106"/>
      <c r="G2302" s="1107"/>
      <c r="H2302" s="1115"/>
    </row>
    <row r="2303" spans="1:8" s="1116" customFormat="1" ht="15" x14ac:dyDescent="0.25">
      <c r="A2303" s="1114"/>
      <c r="B2303" s="1113" t="s">
        <v>4720</v>
      </c>
      <c r="C2303" s="1114"/>
      <c r="D2303" s="1113" t="s">
        <v>4721</v>
      </c>
      <c r="E2303" s="1113" t="s">
        <v>3066</v>
      </c>
      <c r="F2303" s="1106"/>
      <c r="G2303" s="1107"/>
      <c r="H2303" s="1115"/>
    </row>
    <row r="2304" spans="1:8" s="1116" customFormat="1" ht="15" x14ac:dyDescent="0.25">
      <c r="A2304" s="1114"/>
      <c r="B2304" s="1114"/>
      <c r="C2304" s="1113" t="s">
        <v>2684</v>
      </c>
      <c r="D2304" s="1113" t="s">
        <v>4722</v>
      </c>
      <c r="E2304" s="1113" t="s">
        <v>3066</v>
      </c>
      <c r="F2304" s="1106"/>
      <c r="G2304" s="1107"/>
      <c r="H2304" s="1115"/>
    </row>
    <row r="2305" spans="1:8" s="1116" customFormat="1" ht="15" x14ac:dyDescent="0.25">
      <c r="A2305" s="1114"/>
      <c r="B2305" s="1114"/>
      <c r="C2305" s="1113" t="s">
        <v>4723</v>
      </c>
      <c r="D2305" s="1113" t="s">
        <v>4724</v>
      </c>
      <c r="E2305" s="1113" t="s">
        <v>3066</v>
      </c>
      <c r="F2305" s="1106"/>
      <c r="G2305" s="1107"/>
      <c r="H2305" s="1115"/>
    </row>
    <row r="2306" spans="1:8" s="1116" customFormat="1" ht="15" x14ac:dyDescent="0.25">
      <c r="A2306" s="1114"/>
      <c r="B2306" s="1113" t="s">
        <v>4725</v>
      </c>
      <c r="C2306" s="1114"/>
      <c r="D2306" s="1113" t="s">
        <v>4726</v>
      </c>
      <c r="E2306" s="1113" t="s">
        <v>3066</v>
      </c>
      <c r="F2306" s="1106"/>
      <c r="G2306" s="1107"/>
      <c r="H2306" s="1115"/>
    </row>
    <row r="2307" spans="1:8" s="1116" customFormat="1" ht="15" x14ac:dyDescent="0.25">
      <c r="A2307" s="1114"/>
      <c r="B2307" s="1114"/>
      <c r="C2307" s="1113" t="s">
        <v>2684</v>
      </c>
      <c r="D2307" s="1113" t="s">
        <v>4727</v>
      </c>
      <c r="E2307" s="1113" t="s">
        <v>3066</v>
      </c>
      <c r="F2307" s="1106"/>
      <c r="G2307" s="1107"/>
      <c r="H2307" s="1115"/>
    </row>
    <row r="2308" spans="1:8" s="1116" customFormat="1" ht="15" x14ac:dyDescent="0.25">
      <c r="A2308" s="1114"/>
      <c r="B2308" s="1113" t="s">
        <v>4728</v>
      </c>
      <c r="C2308" s="1114"/>
      <c r="D2308" s="1113" t="s">
        <v>4729</v>
      </c>
      <c r="E2308" s="1113" t="s">
        <v>3066</v>
      </c>
      <c r="F2308" s="1106"/>
      <c r="G2308" s="1107"/>
      <c r="H2308" s="1115"/>
    </row>
    <row r="2309" spans="1:8" s="1116" customFormat="1" ht="15" x14ac:dyDescent="0.25">
      <c r="A2309" s="1114"/>
      <c r="B2309" s="1114"/>
      <c r="C2309" s="1113" t="s">
        <v>4730</v>
      </c>
      <c r="D2309" s="1113" t="s">
        <v>4731</v>
      </c>
      <c r="E2309" s="1113" t="s">
        <v>3066</v>
      </c>
      <c r="F2309" s="1106"/>
      <c r="G2309" s="1107"/>
      <c r="H2309" s="1115"/>
    </row>
    <row r="2310" spans="1:8" s="1116" customFormat="1" ht="15" x14ac:dyDescent="0.25">
      <c r="A2310" s="1114"/>
      <c r="B2310" s="1113" t="s">
        <v>4732</v>
      </c>
      <c r="C2310" s="1114"/>
      <c r="D2310" s="1113" t="s">
        <v>4733</v>
      </c>
      <c r="E2310" s="1113" t="s">
        <v>3066</v>
      </c>
      <c r="F2310" s="1106"/>
      <c r="G2310" s="1107"/>
      <c r="H2310" s="1115"/>
    </row>
    <row r="2311" spans="1:8" s="1116" customFormat="1" ht="15" x14ac:dyDescent="0.25">
      <c r="A2311" s="1114"/>
      <c r="B2311" s="1114"/>
      <c r="C2311" s="1113" t="s">
        <v>3021</v>
      </c>
      <c r="D2311" s="1113" t="s">
        <v>4734</v>
      </c>
      <c r="E2311" s="1113" t="s">
        <v>3066</v>
      </c>
      <c r="F2311" s="1106"/>
      <c r="G2311" s="1107"/>
      <c r="H2311" s="1115"/>
    </row>
    <row r="2312" spans="1:8" s="1116" customFormat="1" ht="15" x14ac:dyDescent="0.25">
      <c r="A2312" s="1114"/>
      <c r="B2312" s="1114"/>
      <c r="C2312" s="1113" t="s">
        <v>4735</v>
      </c>
      <c r="D2312" s="1113" t="s">
        <v>4736</v>
      </c>
      <c r="E2312" s="1113" t="s">
        <v>3066</v>
      </c>
      <c r="F2312" s="1106"/>
      <c r="G2312" s="1107"/>
      <c r="H2312" s="1115"/>
    </row>
    <row r="2313" spans="1:8" s="1116" customFormat="1" ht="15" x14ac:dyDescent="0.25">
      <c r="A2313" s="1114"/>
      <c r="B2313" s="1113" t="s">
        <v>4737</v>
      </c>
      <c r="C2313" s="1114"/>
      <c r="D2313" s="1113" t="s">
        <v>4738</v>
      </c>
      <c r="E2313" s="1113" t="s">
        <v>3066</v>
      </c>
      <c r="F2313" s="1106"/>
      <c r="G2313" s="1107"/>
      <c r="H2313" s="1115"/>
    </row>
    <row r="2314" spans="1:8" s="1116" customFormat="1" ht="15" x14ac:dyDescent="0.25">
      <c r="A2314" s="1114"/>
      <c r="B2314" s="1114"/>
      <c r="C2314" s="1113" t="s">
        <v>2684</v>
      </c>
      <c r="D2314" s="1113" t="s">
        <v>4739</v>
      </c>
      <c r="E2314" s="1113" t="s">
        <v>3066</v>
      </c>
      <c r="F2314" s="1106"/>
      <c r="G2314" s="1107"/>
      <c r="H2314" s="1115"/>
    </row>
    <row r="2315" spans="1:8" s="1116" customFormat="1" ht="15" x14ac:dyDescent="0.25">
      <c r="A2315" s="1114"/>
      <c r="B2315" s="1114" t="s">
        <v>4740</v>
      </c>
      <c r="C2315" s="1113"/>
      <c r="D2315" s="1113" t="s">
        <v>4741</v>
      </c>
      <c r="E2315" s="1113" t="s">
        <v>3066</v>
      </c>
      <c r="F2315" s="1106"/>
      <c r="G2315" s="1107"/>
      <c r="H2315" s="1115"/>
    </row>
    <row r="2316" spans="1:8" s="1116" customFormat="1" ht="15" x14ac:dyDescent="0.25">
      <c r="A2316" s="1114"/>
      <c r="B2316" s="1114"/>
      <c r="C2316" s="1113" t="s">
        <v>2684</v>
      </c>
      <c r="D2316" s="1113" t="s">
        <v>4741</v>
      </c>
      <c r="E2316" s="1113" t="s">
        <v>3066</v>
      </c>
      <c r="F2316" s="1106"/>
      <c r="G2316" s="1107"/>
      <c r="H2316" s="1115"/>
    </row>
    <row r="2317" spans="1:8" s="1116" customFormat="1" ht="15" x14ac:dyDescent="0.25">
      <c r="A2317" s="1114"/>
      <c r="B2317" s="1113" t="s">
        <v>4742</v>
      </c>
      <c r="C2317" s="1114"/>
      <c r="D2317" s="1113" t="s">
        <v>4743</v>
      </c>
      <c r="E2317" s="1113" t="s">
        <v>3066</v>
      </c>
      <c r="F2317" s="1106"/>
      <c r="G2317" s="1107"/>
      <c r="H2317" s="1115"/>
    </row>
    <row r="2318" spans="1:8" s="1116" customFormat="1" ht="15" x14ac:dyDescent="0.25">
      <c r="A2318" s="1114"/>
      <c r="B2318" s="1114"/>
      <c r="C2318" s="1113" t="s">
        <v>2684</v>
      </c>
      <c r="D2318" s="1113" t="s">
        <v>4744</v>
      </c>
      <c r="E2318" s="1113" t="s">
        <v>3066</v>
      </c>
      <c r="F2318" s="1106"/>
      <c r="G2318" s="1107"/>
      <c r="H2318" s="1115"/>
    </row>
    <row r="2319" spans="1:8" s="1116" customFormat="1" ht="15" x14ac:dyDescent="0.25">
      <c r="A2319" s="1114"/>
      <c r="B2319" s="1114"/>
      <c r="C2319" s="1113" t="s">
        <v>3242</v>
      </c>
      <c r="D2319" s="1113" t="s">
        <v>4745</v>
      </c>
      <c r="E2319" s="1113" t="s">
        <v>3066</v>
      </c>
      <c r="F2319" s="1106"/>
      <c r="G2319" s="1107"/>
      <c r="H2319" s="1115"/>
    </row>
    <row r="2320" spans="1:8" s="1116" customFormat="1" ht="15" x14ac:dyDescent="0.25">
      <c r="A2320" s="1114"/>
      <c r="B2320" s="1114"/>
      <c r="C2320" s="1113" t="s">
        <v>3198</v>
      </c>
      <c r="D2320" s="1113" t="s">
        <v>4746</v>
      </c>
      <c r="E2320" s="1113" t="s">
        <v>3066</v>
      </c>
      <c r="F2320" s="1106"/>
      <c r="G2320" s="1107"/>
      <c r="H2320" s="1115"/>
    </row>
    <row r="2321" spans="1:8" s="1116" customFormat="1" ht="15" x14ac:dyDescent="0.25">
      <c r="A2321" s="1114"/>
      <c r="B2321" s="1114"/>
      <c r="C2321" s="1113" t="s">
        <v>3254</v>
      </c>
      <c r="D2321" s="1113" t="s">
        <v>4747</v>
      </c>
      <c r="E2321" s="1113" t="s">
        <v>3066</v>
      </c>
      <c r="F2321" s="1106"/>
      <c r="G2321" s="1107"/>
      <c r="H2321" s="1115"/>
    </row>
    <row r="2322" spans="1:8" s="1116" customFormat="1" ht="15" x14ac:dyDescent="0.25">
      <c r="A2322" s="1114"/>
      <c r="B2322" s="1114"/>
      <c r="C2322" s="1113" t="s">
        <v>3256</v>
      </c>
      <c r="D2322" s="1113" t="s">
        <v>4748</v>
      </c>
      <c r="E2322" s="1113" t="s">
        <v>3066</v>
      </c>
      <c r="F2322" s="1106"/>
      <c r="G2322" s="1107"/>
      <c r="H2322" s="1115"/>
    </row>
    <row r="2323" spans="1:8" s="1116" customFormat="1" ht="15" x14ac:dyDescent="0.25">
      <c r="A2323" s="1114"/>
      <c r="B2323" s="1114"/>
      <c r="C2323" s="1113" t="s">
        <v>4749</v>
      </c>
      <c r="D2323" s="1113" t="s">
        <v>4750</v>
      </c>
      <c r="E2323" s="1113" t="s">
        <v>3066</v>
      </c>
      <c r="F2323" s="1106"/>
      <c r="G2323" s="1107"/>
      <c r="H2323" s="1115"/>
    </row>
    <row r="2324" spans="1:8" s="1116" customFormat="1" ht="15" x14ac:dyDescent="0.25">
      <c r="A2324" s="1114"/>
      <c r="B2324" s="1114"/>
      <c r="C2324" s="1113" t="s">
        <v>4730</v>
      </c>
      <c r="D2324" s="1113" t="s">
        <v>4751</v>
      </c>
      <c r="E2324" s="1113" t="s">
        <v>3066</v>
      </c>
      <c r="F2324" s="1106"/>
      <c r="G2324" s="1107"/>
      <c r="H2324" s="1115"/>
    </row>
    <row r="2325" spans="1:8" s="1116" customFormat="1" ht="15" x14ac:dyDescent="0.25">
      <c r="A2325" s="1114"/>
      <c r="B2325" s="1114"/>
      <c r="C2325" s="1113" t="s">
        <v>4752</v>
      </c>
      <c r="D2325" s="1113" t="s">
        <v>4753</v>
      </c>
      <c r="E2325" s="1113" t="s">
        <v>3066</v>
      </c>
      <c r="F2325" s="1106"/>
      <c r="G2325" s="1107"/>
      <c r="H2325" s="1115"/>
    </row>
    <row r="2326" spans="1:8" s="1116" customFormat="1" ht="15" x14ac:dyDescent="0.25">
      <c r="A2326" s="1114"/>
      <c r="B2326" s="1114"/>
      <c r="C2326" s="1113" t="s">
        <v>4754</v>
      </c>
      <c r="D2326" s="1113" t="s">
        <v>4755</v>
      </c>
      <c r="E2326" s="1113" t="s">
        <v>3066</v>
      </c>
      <c r="F2326" s="1106"/>
      <c r="G2326" s="1107"/>
      <c r="H2326" s="1115"/>
    </row>
    <row r="2327" spans="1:8" s="1116" customFormat="1" ht="15" x14ac:dyDescent="0.25">
      <c r="A2327" s="1114"/>
      <c r="B2327" s="1114"/>
      <c r="C2327" s="1113" t="s">
        <v>4756</v>
      </c>
      <c r="D2327" s="1113" t="s">
        <v>4757</v>
      </c>
      <c r="E2327" s="1113" t="s">
        <v>3066</v>
      </c>
      <c r="F2327" s="1106"/>
      <c r="G2327" s="1107"/>
      <c r="H2327" s="1115"/>
    </row>
    <row r="2328" spans="1:8" s="1116" customFormat="1" ht="15" x14ac:dyDescent="0.25">
      <c r="A2328" s="1114"/>
      <c r="B2328" s="1114"/>
      <c r="C2328" s="1113" t="s">
        <v>4758</v>
      </c>
      <c r="D2328" s="1113" t="s">
        <v>4759</v>
      </c>
      <c r="E2328" s="1113" t="s">
        <v>3066</v>
      </c>
      <c r="F2328" s="1106"/>
      <c r="G2328" s="1107"/>
      <c r="H2328" s="1115"/>
    </row>
    <row r="2329" spans="1:8" s="1116" customFormat="1" ht="15" x14ac:dyDescent="0.25">
      <c r="A2329" s="1114"/>
      <c r="B2329" s="1114"/>
      <c r="C2329" s="1113" t="s">
        <v>4760</v>
      </c>
      <c r="D2329" s="1113" t="s">
        <v>4761</v>
      </c>
      <c r="E2329" s="1113" t="s">
        <v>3066</v>
      </c>
      <c r="F2329" s="1106"/>
      <c r="G2329" s="1107"/>
      <c r="H2329" s="1115"/>
    </row>
    <row r="2330" spans="1:8" s="1116" customFormat="1" ht="15" x14ac:dyDescent="0.25">
      <c r="A2330" s="1114"/>
      <c r="B2330" s="1113" t="s">
        <v>4762</v>
      </c>
      <c r="C2330" s="1114"/>
      <c r="D2330" s="1113" t="s">
        <v>4763</v>
      </c>
      <c r="E2330" s="1113" t="s">
        <v>3066</v>
      </c>
      <c r="F2330" s="1106"/>
      <c r="G2330" s="1107"/>
      <c r="H2330" s="1115"/>
    </row>
    <row r="2331" spans="1:8" s="1116" customFormat="1" ht="15" x14ac:dyDescent="0.25">
      <c r="A2331" s="1114"/>
      <c r="B2331" s="1114"/>
      <c r="C2331" s="1113" t="s">
        <v>2684</v>
      </c>
      <c r="D2331" s="1113" t="s">
        <v>4764</v>
      </c>
      <c r="E2331" s="1113" t="s">
        <v>3066</v>
      </c>
      <c r="F2331" s="1106"/>
      <c r="G2331" s="1107"/>
      <c r="H2331" s="1115"/>
    </row>
    <row r="2332" spans="1:8" s="1116" customFormat="1" ht="15" x14ac:dyDescent="0.25">
      <c r="A2332" s="1114"/>
      <c r="B2332" s="1114"/>
      <c r="C2332" s="1113" t="s">
        <v>3254</v>
      </c>
      <c r="D2332" s="1113" t="s">
        <v>4765</v>
      </c>
      <c r="E2332" s="1113" t="s">
        <v>3066</v>
      </c>
      <c r="F2332" s="1106"/>
      <c r="G2332" s="1107"/>
      <c r="H2332" s="1115"/>
    </row>
    <row r="2333" spans="1:8" s="1116" customFormat="1" ht="15" x14ac:dyDescent="0.25">
      <c r="A2333" s="1114"/>
      <c r="B2333" s="1113" t="s">
        <v>4766</v>
      </c>
      <c r="C2333" s="1114"/>
      <c r="D2333" s="1113" t="s">
        <v>4767</v>
      </c>
      <c r="E2333" s="1113" t="s">
        <v>3066</v>
      </c>
      <c r="F2333" s="1106"/>
      <c r="G2333" s="1107"/>
      <c r="H2333" s="1115"/>
    </row>
    <row r="2334" spans="1:8" s="1116" customFormat="1" ht="15" x14ac:dyDescent="0.25">
      <c r="A2334" s="1114"/>
      <c r="B2334" s="1114"/>
      <c r="C2334" s="1113" t="s">
        <v>2684</v>
      </c>
      <c r="D2334" s="1113" t="s">
        <v>4768</v>
      </c>
      <c r="E2334" s="1113" t="s">
        <v>3066</v>
      </c>
      <c r="F2334" s="1106"/>
      <c r="G2334" s="1107"/>
      <c r="H2334" s="1115"/>
    </row>
    <row r="2335" spans="1:8" s="1116" customFormat="1" ht="15" x14ac:dyDescent="0.25">
      <c r="A2335" s="1114"/>
      <c r="B2335" s="1113" t="s">
        <v>4769</v>
      </c>
      <c r="C2335" s="1114"/>
      <c r="D2335" s="1113" t="s">
        <v>4770</v>
      </c>
      <c r="E2335" s="1113" t="s">
        <v>3066</v>
      </c>
      <c r="F2335" s="1106"/>
      <c r="G2335" s="1107"/>
      <c r="H2335" s="1115"/>
    </row>
    <row r="2336" spans="1:8" s="1116" customFormat="1" ht="15" x14ac:dyDescent="0.25">
      <c r="A2336" s="1114"/>
      <c r="B2336" s="1114"/>
      <c r="C2336" s="1113" t="s">
        <v>2684</v>
      </c>
      <c r="D2336" s="1113" t="s">
        <v>4771</v>
      </c>
      <c r="E2336" s="1113" t="s">
        <v>3066</v>
      </c>
      <c r="F2336" s="1106"/>
      <c r="G2336" s="1107"/>
      <c r="H2336" s="1115"/>
    </row>
    <row r="2337" spans="1:8" s="1116" customFormat="1" ht="15" x14ac:dyDescent="0.25">
      <c r="A2337" s="1114"/>
      <c r="B2337" s="1114"/>
      <c r="C2337" s="1113"/>
      <c r="D2337" s="1113"/>
      <c r="E2337" s="1113"/>
      <c r="F2337" s="1106"/>
      <c r="G2337" s="1107"/>
      <c r="H2337" s="1115"/>
    </row>
    <row r="2338" spans="1:8" s="1116" customFormat="1" ht="15.75" thickBot="1" x14ac:dyDescent="0.3">
      <c r="A2338" s="1113" t="s">
        <v>2686</v>
      </c>
      <c r="B2338" s="1113" t="s">
        <v>2687</v>
      </c>
      <c r="C2338" s="1113" t="s">
        <v>2686</v>
      </c>
      <c r="D2338" s="1113" t="s">
        <v>2688</v>
      </c>
      <c r="E2338" s="1113" t="s">
        <v>2689</v>
      </c>
      <c r="F2338" s="1106"/>
      <c r="G2338" s="1107"/>
      <c r="H2338" s="1115"/>
    </row>
    <row r="2339" spans="1:8" s="1116" customFormat="1" ht="16.5" thickBot="1" x14ac:dyDescent="0.3">
      <c r="A2339" s="1117" t="s">
        <v>4772</v>
      </c>
      <c r="B2339" s="1118"/>
      <c r="C2339" s="1118" t="s">
        <v>4773</v>
      </c>
      <c r="D2339" s="1125"/>
      <c r="E2339" s="1126"/>
      <c r="F2339" s="1120"/>
      <c r="G2339" s="1121"/>
      <c r="H2339" s="1115"/>
    </row>
    <row r="2340" spans="1:8" s="1116" customFormat="1" ht="15" x14ac:dyDescent="0.25">
      <c r="A2340" s="1113"/>
      <c r="B2340" s="1113"/>
      <c r="C2340" s="1113"/>
      <c r="D2340" s="1113"/>
      <c r="E2340" s="1113"/>
      <c r="F2340" s="1106"/>
      <c r="G2340" s="1107"/>
      <c r="H2340" s="1115"/>
    </row>
    <row r="2341" spans="1:8" s="1109" customFormat="1" ht="14.25" x14ac:dyDescent="0.2">
      <c r="A2341" s="1112" t="s">
        <v>4774</v>
      </c>
      <c r="B2341" s="1104"/>
      <c r="C2341" s="1104"/>
      <c r="D2341" s="1112" t="s">
        <v>4775</v>
      </c>
      <c r="E2341" s="1112" t="s">
        <v>3066</v>
      </c>
      <c r="F2341" s="1106"/>
      <c r="G2341" s="1107"/>
      <c r="H2341" s="1108"/>
    </row>
    <row r="2342" spans="1:8" s="1116" customFormat="1" ht="15" x14ac:dyDescent="0.25">
      <c r="A2342" s="1114"/>
      <c r="B2342" s="1113" t="s">
        <v>4776</v>
      </c>
      <c r="C2342" s="1114"/>
      <c r="D2342" s="1113" t="s">
        <v>4777</v>
      </c>
      <c r="E2342" s="1113" t="s">
        <v>3066</v>
      </c>
      <c r="F2342" s="1106"/>
      <c r="G2342" s="1107"/>
      <c r="H2342" s="1115"/>
    </row>
    <row r="2343" spans="1:8" s="1116" customFormat="1" ht="15" x14ac:dyDescent="0.25">
      <c r="A2343" s="1114"/>
      <c r="B2343" s="1114"/>
      <c r="C2343" s="1113" t="s">
        <v>2684</v>
      </c>
      <c r="D2343" s="1113" t="s">
        <v>4777</v>
      </c>
      <c r="E2343" s="1113" t="s">
        <v>3066</v>
      </c>
      <c r="F2343" s="1106"/>
      <c r="G2343" s="1107"/>
      <c r="H2343" s="1115"/>
    </row>
    <row r="2344" spans="1:8" s="1116" customFormat="1" ht="15" x14ac:dyDescent="0.25">
      <c r="A2344" s="1114"/>
      <c r="B2344" s="1114"/>
      <c r="C2344" s="1113"/>
      <c r="D2344" s="1113"/>
      <c r="E2344" s="1113"/>
      <c r="F2344" s="1106"/>
      <c r="G2344" s="1107"/>
      <c r="H2344" s="1115"/>
    </row>
    <row r="2345" spans="1:8" s="1116" customFormat="1" ht="15" x14ac:dyDescent="0.25">
      <c r="A2345" s="1113" t="s">
        <v>2686</v>
      </c>
      <c r="B2345" s="1113" t="s">
        <v>2687</v>
      </c>
      <c r="C2345" s="1113" t="s">
        <v>2686</v>
      </c>
      <c r="D2345" s="1113" t="s">
        <v>2688</v>
      </c>
      <c r="E2345" s="1113" t="s">
        <v>2689</v>
      </c>
      <c r="F2345" s="1106"/>
      <c r="G2345" s="1107"/>
      <c r="H2345" s="1115"/>
    </row>
    <row r="2346" spans="1:8" s="1116" customFormat="1" ht="15" x14ac:dyDescent="0.25">
      <c r="A2346" s="1113" t="s">
        <v>2670</v>
      </c>
      <c r="B2346" s="1113"/>
      <c r="C2346" s="1113"/>
      <c r="D2346" s="1098" t="s">
        <v>2642</v>
      </c>
      <c r="E2346" s="1114">
        <v>42</v>
      </c>
      <c r="F2346" s="1106"/>
      <c r="G2346" s="1107"/>
      <c r="H2346" s="1115"/>
    </row>
    <row r="2347" spans="1:8" s="1116" customFormat="1" ht="15" x14ac:dyDescent="0.25">
      <c r="A2347" s="1113" t="s">
        <v>2671</v>
      </c>
      <c r="B2347" s="1113"/>
      <c r="C2347" s="1113"/>
      <c r="D2347" s="1112" t="s">
        <v>4508</v>
      </c>
      <c r="E2347" s="1114"/>
      <c r="F2347" s="1106"/>
      <c r="G2347" s="1107"/>
      <c r="H2347" s="1115"/>
    </row>
    <row r="2348" spans="1:8" s="1116" customFormat="1" ht="15" x14ac:dyDescent="0.25">
      <c r="A2348" s="1112" t="s">
        <v>2672</v>
      </c>
      <c r="B2348" s="1112" t="s">
        <v>2673</v>
      </c>
      <c r="C2348" s="1112" t="s">
        <v>2674</v>
      </c>
      <c r="D2348" s="1104" t="s">
        <v>4509</v>
      </c>
      <c r="E2348" s="1114"/>
      <c r="F2348" s="1106"/>
      <c r="G2348" s="1107"/>
      <c r="H2348" s="1115"/>
    </row>
    <row r="2349" spans="1:8" s="1116" customFormat="1" ht="15" x14ac:dyDescent="0.25">
      <c r="A2349" s="1113" t="s">
        <v>2675</v>
      </c>
      <c r="B2349" s="1113" t="s">
        <v>2676</v>
      </c>
      <c r="C2349" s="1113" t="s">
        <v>2675</v>
      </c>
      <c r="D2349" s="1113" t="s">
        <v>2649</v>
      </c>
      <c r="E2349" s="1113" t="s">
        <v>2677</v>
      </c>
      <c r="F2349" s="1106"/>
      <c r="G2349" s="1107"/>
      <c r="H2349" s="1115"/>
    </row>
    <row r="2350" spans="1:8" s="1109" customFormat="1" ht="14.25" x14ac:dyDescent="0.2">
      <c r="A2350" s="1112" t="s">
        <v>4778</v>
      </c>
      <c r="B2350" s="1104"/>
      <c r="C2350" s="1104"/>
      <c r="D2350" s="1112" t="s">
        <v>4779</v>
      </c>
      <c r="E2350" s="1112" t="s">
        <v>3066</v>
      </c>
      <c r="F2350" s="1106"/>
      <c r="G2350" s="1107"/>
      <c r="H2350" s="1108"/>
    </row>
    <row r="2351" spans="1:8" s="1116" customFormat="1" ht="15" x14ac:dyDescent="0.25">
      <c r="A2351" s="1114"/>
      <c r="B2351" s="1113" t="s">
        <v>4780</v>
      </c>
      <c r="C2351" s="1114"/>
      <c r="D2351" s="1113" t="s">
        <v>4779</v>
      </c>
      <c r="E2351" s="1113" t="s">
        <v>3066</v>
      </c>
      <c r="F2351" s="1106"/>
      <c r="G2351" s="1107"/>
      <c r="H2351" s="1115"/>
    </row>
    <row r="2352" spans="1:8" s="1116" customFormat="1" ht="15" x14ac:dyDescent="0.25">
      <c r="A2352" s="1114"/>
      <c r="B2352" s="1114"/>
      <c r="C2352" s="1113" t="s">
        <v>2684</v>
      </c>
      <c r="D2352" s="1113" t="s">
        <v>4781</v>
      </c>
      <c r="E2352" s="1113" t="s">
        <v>3066</v>
      </c>
      <c r="F2352" s="1106"/>
      <c r="G2352" s="1107"/>
      <c r="H2352" s="1115"/>
    </row>
    <row r="2353" spans="1:8" s="1116" customFormat="1" ht="15" x14ac:dyDescent="0.25">
      <c r="A2353" s="1113"/>
      <c r="B2353" s="1113"/>
      <c r="C2353" s="1113"/>
      <c r="D2353" s="1113"/>
      <c r="E2353" s="1113"/>
      <c r="F2353" s="1106"/>
      <c r="G2353" s="1107"/>
      <c r="H2353" s="1115"/>
    </row>
    <row r="2354" spans="1:8" s="1116" customFormat="1" ht="15.75" thickBot="1" x14ac:dyDescent="0.3">
      <c r="A2354" s="1113" t="s">
        <v>2686</v>
      </c>
      <c r="B2354" s="1113" t="s">
        <v>2687</v>
      </c>
      <c r="C2354" s="1113" t="s">
        <v>2686</v>
      </c>
      <c r="D2354" s="1113" t="s">
        <v>2688</v>
      </c>
      <c r="E2354" s="1113" t="s">
        <v>2689</v>
      </c>
      <c r="F2354" s="1106"/>
      <c r="G2354" s="1107"/>
      <c r="H2354" s="1115"/>
    </row>
    <row r="2355" spans="1:8" s="1116" customFormat="1" ht="16.5" thickBot="1" x14ac:dyDescent="0.3">
      <c r="A2355" s="1117" t="s">
        <v>4782</v>
      </c>
      <c r="B2355" s="1118"/>
      <c r="C2355" s="1118" t="s">
        <v>4783</v>
      </c>
      <c r="D2355" s="1125"/>
      <c r="E2355" s="1126"/>
      <c r="F2355" s="1120"/>
      <c r="G2355" s="1121"/>
      <c r="H2355" s="1115"/>
    </row>
    <row r="2357" spans="1:8" s="1109" customFormat="1" ht="14.25" x14ac:dyDescent="0.2">
      <c r="A2357" s="1112" t="s">
        <v>4784</v>
      </c>
      <c r="B2357" s="1104"/>
      <c r="C2357" s="1104"/>
      <c r="D2357" s="1112" t="s">
        <v>4783</v>
      </c>
      <c r="E2357" s="1112" t="s">
        <v>3066</v>
      </c>
      <c r="F2357" s="1106"/>
      <c r="G2357" s="1107"/>
      <c r="H2357" s="1108"/>
    </row>
    <row r="2358" spans="1:8" s="1116" customFormat="1" ht="15" x14ac:dyDescent="0.25">
      <c r="A2358" s="1114"/>
      <c r="B2358" s="1113" t="s">
        <v>4785</v>
      </c>
      <c r="C2358" s="1114"/>
      <c r="D2358" s="1113" t="s">
        <v>4783</v>
      </c>
      <c r="E2358" s="1113" t="s">
        <v>3066</v>
      </c>
      <c r="F2358" s="1106"/>
      <c r="G2358" s="1107"/>
      <c r="H2358" s="1115"/>
    </row>
    <row r="2359" spans="1:8" s="1116" customFormat="1" ht="15" x14ac:dyDescent="0.25">
      <c r="A2359" s="1114"/>
      <c r="B2359" s="1114"/>
      <c r="C2359" s="1113" t="s">
        <v>2905</v>
      </c>
      <c r="D2359" s="1113" t="s">
        <v>4786</v>
      </c>
      <c r="E2359" s="1113" t="s">
        <v>3066</v>
      </c>
      <c r="F2359" s="1106"/>
      <c r="G2359" s="1107"/>
      <c r="H2359" s="1115"/>
    </row>
    <row r="2360" spans="1:8" s="1116" customFormat="1" ht="15" x14ac:dyDescent="0.25">
      <c r="A2360" s="1114"/>
      <c r="B2360" s="1114"/>
      <c r="C2360" s="1113" t="s">
        <v>3242</v>
      </c>
      <c r="D2360" s="1113" t="s">
        <v>4787</v>
      </c>
      <c r="E2360" s="1113" t="s">
        <v>3066</v>
      </c>
      <c r="F2360" s="1106"/>
      <c r="G2360" s="1107"/>
      <c r="H2360" s="1115"/>
    </row>
    <row r="2361" spans="1:8" s="1116" customFormat="1" ht="15" x14ac:dyDescent="0.25">
      <c r="A2361" s="1114"/>
      <c r="B2361" s="1114"/>
      <c r="C2361" s="1113" t="s">
        <v>3190</v>
      </c>
      <c r="D2361" s="1113" t="s">
        <v>4788</v>
      </c>
      <c r="E2361" s="1113" t="s">
        <v>3066</v>
      </c>
      <c r="F2361" s="1106"/>
      <c r="G2361" s="1107"/>
      <c r="H2361" s="1115"/>
    </row>
    <row r="2362" spans="1:8" s="1116" customFormat="1" ht="15" x14ac:dyDescent="0.25">
      <c r="A2362" s="1114"/>
      <c r="B2362" s="1114"/>
      <c r="C2362" s="1114"/>
      <c r="D2362" s="1114"/>
      <c r="E2362" s="1114"/>
      <c r="F2362" s="1106"/>
      <c r="G2362" s="1107"/>
      <c r="H2362" s="1115"/>
    </row>
    <row r="2363" spans="1:8" s="1116" customFormat="1" ht="15.75" thickBot="1" x14ac:dyDescent="0.3">
      <c r="A2363" s="1113" t="s">
        <v>2686</v>
      </c>
      <c r="B2363" s="1113" t="s">
        <v>2687</v>
      </c>
      <c r="C2363" s="1113" t="s">
        <v>2686</v>
      </c>
      <c r="D2363" s="1113" t="s">
        <v>2688</v>
      </c>
      <c r="E2363" s="1113" t="s">
        <v>2689</v>
      </c>
      <c r="F2363" s="1106"/>
      <c r="G2363" s="1107"/>
      <c r="H2363" s="1115"/>
    </row>
    <row r="2364" spans="1:8" s="1116" customFormat="1" ht="16.5" thickBot="1" x14ac:dyDescent="0.3">
      <c r="A2364" s="1117" t="s">
        <v>4789</v>
      </c>
      <c r="B2364" s="1118"/>
      <c r="C2364" s="1118" t="s">
        <v>4790</v>
      </c>
      <c r="D2364" s="1125"/>
      <c r="E2364" s="1126"/>
      <c r="F2364" s="1120"/>
      <c r="G2364" s="1121"/>
      <c r="H2364" s="1115"/>
    </row>
    <row r="2365" spans="1:8" s="1116" customFormat="1" ht="15" x14ac:dyDescent="0.25">
      <c r="A2365" s="1113"/>
      <c r="B2365" s="1113"/>
      <c r="C2365" s="1113"/>
      <c r="D2365" s="1113"/>
      <c r="E2365" s="1113"/>
      <c r="F2365" s="1106"/>
      <c r="G2365" s="1107"/>
      <c r="H2365" s="1115"/>
    </row>
    <row r="2366" spans="1:8" s="1109" customFormat="1" ht="14.25" x14ac:dyDescent="0.2">
      <c r="A2366" s="1112" t="s">
        <v>4791</v>
      </c>
      <c r="B2366" s="1104"/>
      <c r="C2366" s="1104"/>
      <c r="D2366" s="1112" t="s">
        <v>4792</v>
      </c>
      <c r="E2366" s="1112" t="s">
        <v>3066</v>
      </c>
      <c r="F2366" s="1106"/>
      <c r="G2366" s="1107"/>
      <c r="H2366" s="1108"/>
    </row>
    <row r="2367" spans="1:8" s="1116" customFormat="1" ht="15" x14ac:dyDescent="0.25">
      <c r="A2367" s="1114"/>
      <c r="B2367" s="1113" t="s">
        <v>4793</v>
      </c>
      <c r="C2367" s="1114"/>
      <c r="D2367" s="1113" t="s">
        <v>4792</v>
      </c>
      <c r="E2367" s="1113" t="s">
        <v>3066</v>
      </c>
      <c r="F2367" s="1106"/>
      <c r="G2367" s="1107"/>
      <c r="H2367" s="1115"/>
    </row>
    <row r="2368" spans="1:8" s="1116" customFormat="1" ht="15" x14ac:dyDescent="0.25">
      <c r="A2368" s="1114"/>
      <c r="B2368" s="1114"/>
      <c r="C2368" s="1113" t="s">
        <v>2721</v>
      </c>
      <c r="D2368" s="1113" t="s">
        <v>4794</v>
      </c>
      <c r="E2368" s="1113" t="s">
        <v>3066</v>
      </c>
      <c r="F2368" s="1106"/>
      <c r="G2368" s="1107"/>
      <c r="H2368" s="1115"/>
    </row>
    <row r="2369" spans="1:8" s="1116" customFormat="1" ht="15" x14ac:dyDescent="0.25">
      <c r="A2369" s="1114"/>
      <c r="B2369" s="1114"/>
      <c r="C2369" s="1113" t="s">
        <v>2712</v>
      </c>
      <c r="D2369" s="1113" t="s">
        <v>4795</v>
      </c>
      <c r="E2369" s="1113" t="s">
        <v>3066</v>
      </c>
      <c r="F2369" s="1106"/>
      <c r="G2369" s="1107"/>
      <c r="H2369" s="1115"/>
    </row>
    <row r="2370" spans="1:8" s="1116" customFormat="1" ht="15" x14ac:dyDescent="0.25">
      <c r="A2370" s="1114"/>
      <c r="B2370" s="1114"/>
      <c r="C2370" s="1114"/>
      <c r="D2370" s="1114"/>
      <c r="E2370" s="1114"/>
      <c r="F2370" s="1106"/>
      <c r="G2370" s="1107"/>
      <c r="H2370" s="1115"/>
    </row>
    <row r="2371" spans="1:8" s="1116" customFormat="1" ht="15" x14ac:dyDescent="0.25">
      <c r="A2371" s="1113" t="s">
        <v>2686</v>
      </c>
      <c r="B2371" s="1113" t="s">
        <v>2687</v>
      </c>
      <c r="C2371" s="1113" t="s">
        <v>2686</v>
      </c>
      <c r="D2371" s="1113" t="s">
        <v>2688</v>
      </c>
      <c r="E2371" s="1113" t="s">
        <v>2689</v>
      </c>
      <c r="F2371" s="1106"/>
      <c r="G2371" s="1107"/>
      <c r="H2371" s="1115"/>
    </row>
    <row r="2372" spans="1:8" s="1109" customFormat="1" ht="14.25" x14ac:dyDescent="0.2">
      <c r="A2372" s="1112" t="s">
        <v>4796</v>
      </c>
      <c r="B2372" s="1104"/>
      <c r="C2372" s="1104"/>
      <c r="D2372" s="1112" t="s">
        <v>4797</v>
      </c>
      <c r="E2372" s="1112" t="s">
        <v>3066</v>
      </c>
      <c r="F2372" s="1106"/>
      <c r="G2372" s="1107"/>
      <c r="H2372" s="1108"/>
    </row>
    <row r="2373" spans="1:8" s="1116" customFormat="1" ht="15" x14ac:dyDescent="0.25">
      <c r="A2373" s="1114"/>
      <c r="B2373" s="1113" t="s">
        <v>4798</v>
      </c>
      <c r="C2373" s="1114"/>
      <c r="D2373" s="1113" t="s">
        <v>4797</v>
      </c>
      <c r="E2373" s="1113" t="s">
        <v>3066</v>
      </c>
      <c r="F2373" s="1106"/>
      <c r="G2373" s="1107"/>
      <c r="H2373" s="1115"/>
    </row>
    <row r="2374" spans="1:8" s="1116" customFormat="1" ht="15" x14ac:dyDescent="0.25">
      <c r="A2374" s="1114"/>
      <c r="B2374" s="1114"/>
      <c r="C2374" s="1113" t="s">
        <v>2684</v>
      </c>
      <c r="D2374" s="1113" t="s">
        <v>4799</v>
      </c>
      <c r="E2374" s="1113" t="s">
        <v>3066</v>
      </c>
      <c r="F2374" s="1106"/>
      <c r="G2374" s="1107"/>
      <c r="H2374" s="1115"/>
    </row>
    <row r="2375" spans="1:8" s="1116" customFormat="1" ht="15" x14ac:dyDescent="0.25">
      <c r="A2375" s="1114"/>
      <c r="B2375" s="1114"/>
      <c r="C2375" s="1114"/>
      <c r="D2375" s="1114"/>
      <c r="E2375" s="1114"/>
      <c r="F2375" s="1106"/>
      <c r="G2375" s="1107"/>
      <c r="H2375" s="1115"/>
    </row>
    <row r="2376" spans="1:8" s="1116" customFormat="1" ht="15" x14ac:dyDescent="0.25">
      <c r="A2376" s="1113" t="s">
        <v>2686</v>
      </c>
      <c r="B2376" s="1113" t="s">
        <v>2687</v>
      </c>
      <c r="C2376" s="1113" t="s">
        <v>2686</v>
      </c>
      <c r="D2376" s="1113" t="s">
        <v>2688</v>
      </c>
      <c r="E2376" s="1113" t="s">
        <v>2689</v>
      </c>
      <c r="F2376" s="1106"/>
      <c r="G2376" s="1107"/>
      <c r="H2376" s="1115"/>
    </row>
    <row r="2377" spans="1:8" s="1109" customFormat="1" ht="14.25" x14ac:dyDescent="0.2">
      <c r="A2377" s="1112" t="s">
        <v>4800</v>
      </c>
      <c r="B2377" s="1104"/>
      <c r="C2377" s="1104"/>
      <c r="D2377" s="1112" t="s">
        <v>4801</v>
      </c>
      <c r="E2377" s="1112" t="s">
        <v>3066</v>
      </c>
      <c r="F2377" s="1106"/>
      <c r="G2377" s="1107"/>
      <c r="H2377" s="1108"/>
    </row>
    <row r="2378" spans="1:8" s="1116" customFormat="1" ht="15" x14ac:dyDescent="0.25">
      <c r="A2378" s="1114"/>
      <c r="B2378" s="1113" t="s">
        <v>4802</v>
      </c>
      <c r="C2378" s="1114"/>
      <c r="D2378" s="1113" t="s">
        <v>4801</v>
      </c>
      <c r="E2378" s="1113" t="s">
        <v>3066</v>
      </c>
      <c r="F2378" s="1106"/>
      <c r="G2378" s="1107"/>
      <c r="H2378" s="1115"/>
    </row>
    <row r="2379" spans="1:8" s="1116" customFormat="1" ht="15" x14ac:dyDescent="0.25">
      <c r="A2379" s="1114"/>
      <c r="B2379" s="1114"/>
      <c r="C2379" s="1113" t="s">
        <v>2684</v>
      </c>
      <c r="D2379" s="1113" t="s">
        <v>4803</v>
      </c>
      <c r="E2379" s="1113" t="s">
        <v>3066</v>
      </c>
      <c r="F2379" s="1106"/>
      <c r="G2379" s="1107"/>
      <c r="H2379" s="1115"/>
    </row>
    <row r="2380" spans="1:8" s="1116" customFormat="1" ht="15" x14ac:dyDescent="0.25">
      <c r="A2380" s="1114"/>
      <c r="B2380" s="1114"/>
      <c r="C2380" s="1114"/>
      <c r="D2380" s="1114"/>
      <c r="E2380" s="1114"/>
      <c r="F2380" s="1106"/>
      <c r="G2380" s="1107"/>
      <c r="H2380" s="1115"/>
    </row>
    <row r="2381" spans="1:8" s="1116" customFormat="1" ht="15" x14ac:dyDescent="0.25">
      <c r="A2381" s="1113" t="s">
        <v>2686</v>
      </c>
      <c r="B2381" s="1113" t="s">
        <v>2687</v>
      </c>
      <c r="C2381" s="1113" t="s">
        <v>2686</v>
      </c>
      <c r="D2381" s="1113" t="s">
        <v>2688</v>
      </c>
      <c r="E2381" s="1113" t="s">
        <v>2689</v>
      </c>
      <c r="F2381" s="1106"/>
      <c r="G2381" s="1107"/>
      <c r="H2381" s="1115"/>
    </row>
    <row r="2382" spans="1:8" s="1109" customFormat="1" ht="14.25" x14ac:dyDescent="0.2">
      <c r="A2382" s="1112" t="s">
        <v>4804</v>
      </c>
      <c r="B2382" s="1104"/>
      <c r="C2382" s="1104"/>
      <c r="D2382" s="1112" t="s">
        <v>4805</v>
      </c>
      <c r="E2382" s="1112" t="s">
        <v>3066</v>
      </c>
      <c r="F2382" s="1106"/>
      <c r="G2382" s="1107"/>
      <c r="H2382" s="1108"/>
    </row>
    <row r="2383" spans="1:8" s="1116" customFormat="1" ht="15" x14ac:dyDescent="0.25">
      <c r="A2383" s="1114"/>
      <c r="B2383" s="1113" t="s">
        <v>4806</v>
      </c>
      <c r="C2383" s="1114"/>
      <c r="D2383" s="1113" t="s">
        <v>4805</v>
      </c>
      <c r="E2383" s="1113" t="s">
        <v>3066</v>
      </c>
      <c r="F2383" s="1106"/>
      <c r="G2383" s="1107"/>
      <c r="H2383" s="1115"/>
    </row>
    <row r="2384" spans="1:8" s="1116" customFormat="1" ht="15" x14ac:dyDescent="0.25">
      <c r="A2384" s="1114"/>
      <c r="B2384" s="1113"/>
      <c r="C2384" s="1113" t="s">
        <v>2721</v>
      </c>
      <c r="D2384" s="1113" t="s">
        <v>4807</v>
      </c>
      <c r="E2384" s="1113" t="s">
        <v>3066</v>
      </c>
      <c r="F2384" s="1106"/>
      <c r="G2384" s="1107"/>
      <c r="H2384" s="1115"/>
    </row>
    <row r="2385" spans="1:8" s="1116" customFormat="1" ht="15" x14ac:dyDescent="0.25">
      <c r="A2385" s="1114"/>
      <c r="B2385" s="1114"/>
      <c r="C2385" s="1113" t="s">
        <v>2712</v>
      </c>
      <c r="D2385" s="1113" t="s">
        <v>4808</v>
      </c>
      <c r="E2385" s="1113" t="s">
        <v>3066</v>
      </c>
      <c r="F2385" s="1106"/>
      <c r="G2385" s="1107"/>
      <c r="H2385" s="1115"/>
    </row>
    <row r="2386" spans="1:8" s="1116" customFormat="1" ht="15" x14ac:dyDescent="0.25">
      <c r="A2386" s="1114"/>
      <c r="B2386" s="1114"/>
      <c r="C2386" s="1114"/>
      <c r="D2386" s="1114"/>
      <c r="E2386" s="1114"/>
      <c r="F2386" s="1106"/>
      <c r="G2386" s="1107"/>
      <c r="H2386" s="1115"/>
    </row>
    <row r="2387" spans="1:8" s="1116" customFormat="1" ht="15.75" thickBot="1" x14ac:dyDescent="0.3">
      <c r="A2387" s="1113" t="s">
        <v>2686</v>
      </c>
      <c r="B2387" s="1113" t="s">
        <v>2687</v>
      </c>
      <c r="C2387" s="1113" t="s">
        <v>2686</v>
      </c>
      <c r="D2387" s="1113" t="s">
        <v>2688</v>
      </c>
      <c r="E2387" s="1113" t="s">
        <v>2689</v>
      </c>
      <c r="F2387" s="1106"/>
      <c r="G2387" s="1107"/>
      <c r="H2387" s="1115"/>
    </row>
    <row r="2388" spans="1:8" s="1116" customFormat="1" ht="16.5" thickBot="1" x14ac:dyDescent="0.3">
      <c r="A2388" s="1117" t="s">
        <v>4809</v>
      </c>
      <c r="B2388" s="1118"/>
      <c r="C2388" s="1118" t="s">
        <v>4810</v>
      </c>
      <c r="D2388" s="1125"/>
      <c r="E2388" s="1126"/>
      <c r="F2388" s="1120"/>
      <c r="G2388" s="1121"/>
      <c r="H2388" s="1115"/>
    </row>
    <row r="2389" spans="1:8" s="1116" customFormat="1" ht="15" x14ac:dyDescent="0.25">
      <c r="A2389" s="1113"/>
      <c r="B2389" s="1113"/>
      <c r="C2389" s="1113"/>
      <c r="D2389" s="1113"/>
      <c r="E2389" s="1113"/>
      <c r="F2389" s="1106"/>
      <c r="G2389" s="1107"/>
      <c r="H2389" s="1115"/>
    </row>
    <row r="2390" spans="1:8" s="1109" customFormat="1" ht="14.25" x14ac:dyDescent="0.2">
      <c r="A2390" s="1112" t="s">
        <v>4811</v>
      </c>
      <c r="B2390" s="1104"/>
      <c r="C2390" s="1104"/>
      <c r="D2390" s="1112" t="s">
        <v>4812</v>
      </c>
      <c r="E2390" s="1112" t="s">
        <v>12</v>
      </c>
      <c r="F2390" s="1106"/>
      <c r="G2390" s="1107"/>
      <c r="H2390" s="1108"/>
    </row>
    <row r="2391" spans="1:8" s="1116" customFormat="1" ht="15" x14ac:dyDescent="0.25">
      <c r="A2391" s="1114"/>
      <c r="B2391" s="1113" t="s">
        <v>4813</v>
      </c>
      <c r="C2391" s="1114"/>
      <c r="D2391" s="1113" t="s">
        <v>4812</v>
      </c>
      <c r="E2391" s="1113" t="s">
        <v>12</v>
      </c>
      <c r="F2391" s="1106"/>
      <c r="G2391" s="1107"/>
      <c r="H2391" s="1115"/>
    </row>
    <row r="2392" spans="1:8" s="1116" customFormat="1" ht="15" x14ac:dyDescent="0.25">
      <c r="A2392" s="1114"/>
      <c r="B2392" s="1114"/>
      <c r="C2392" s="1113" t="s">
        <v>2684</v>
      </c>
      <c r="D2392" s="1113" t="s">
        <v>4814</v>
      </c>
      <c r="E2392" s="1113" t="s">
        <v>12</v>
      </c>
      <c r="F2392" s="1106"/>
      <c r="G2392" s="1107"/>
      <c r="H2392" s="1115"/>
    </row>
    <row r="2393" spans="1:8" s="1116" customFormat="1" ht="15" x14ac:dyDescent="0.25">
      <c r="A2393" s="1114"/>
      <c r="B2393" s="1114"/>
      <c r="C2393" s="1114"/>
      <c r="D2393" s="1114"/>
      <c r="E2393" s="1114"/>
      <c r="F2393" s="1106"/>
      <c r="G2393" s="1107"/>
      <c r="H2393" s="1115"/>
    </row>
    <row r="2394" spans="1:8" s="1116" customFormat="1" ht="15" x14ac:dyDescent="0.25">
      <c r="A2394" s="1113" t="s">
        <v>2686</v>
      </c>
      <c r="B2394" s="1113" t="s">
        <v>2687</v>
      </c>
      <c r="C2394" s="1113" t="s">
        <v>2686</v>
      </c>
      <c r="D2394" s="1113" t="s">
        <v>2688</v>
      </c>
      <c r="E2394" s="1113" t="s">
        <v>2689</v>
      </c>
      <c r="F2394" s="1106"/>
      <c r="G2394" s="1107"/>
      <c r="H2394" s="1115"/>
    </row>
    <row r="2395" spans="1:8" s="1109" customFormat="1" ht="14.25" x14ac:dyDescent="0.2">
      <c r="A2395" s="1112" t="s">
        <v>4815</v>
      </c>
      <c r="B2395" s="1104"/>
      <c r="C2395" s="1104"/>
      <c r="D2395" s="1112" t="s">
        <v>4816</v>
      </c>
      <c r="E2395" s="1112" t="s">
        <v>12</v>
      </c>
      <c r="F2395" s="1106"/>
      <c r="G2395" s="1107"/>
      <c r="H2395" s="1108"/>
    </row>
    <row r="2396" spans="1:8" s="1116" customFormat="1" ht="15" x14ac:dyDescent="0.25">
      <c r="A2396" s="1114"/>
      <c r="B2396" s="1113" t="s">
        <v>4817</v>
      </c>
      <c r="C2396" s="1114"/>
      <c r="D2396" s="1113" t="s">
        <v>4816</v>
      </c>
      <c r="E2396" s="1113" t="s">
        <v>12</v>
      </c>
      <c r="F2396" s="1106"/>
      <c r="G2396" s="1107"/>
      <c r="H2396" s="1115"/>
    </row>
    <row r="2397" spans="1:8" s="1116" customFormat="1" ht="15" x14ac:dyDescent="0.25">
      <c r="A2397" s="1114"/>
      <c r="B2397" s="1114"/>
      <c r="C2397" s="1113" t="s">
        <v>2684</v>
      </c>
      <c r="D2397" s="1113" t="s">
        <v>4818</v>
      </c>
      <c r="E2397" s="1113" t="s">
        <v>12</v>
      </c>
      <c r="F2397" s="1106"/>
      <c r="G2397" s="1107"/>
      <c r="H2397" s="1115"/>
    </row>
    <row r="2398" spans="1:8" s="1116" customFormat="1" ht="15" x14ac:dyDescent="0.25">
      <c r="A2398" s="1114"/>
      <c r="B2398" s="1114"/>
      <c r="C2398" s="1113"/>
      <c r="D2398" s="1113"/>
      <c r="E2398" s="1113"/>
      <c r="F2398" s="1106"/>
      <c r="G2398" s="1107"/>
      <c r="H2398" s="1115"/>
    </row>
    <row r="2399" spans="1:8" s="1116" customFormat="1" ht="15" x14ac:dyDescent="0.25">
      <c r="A2399" s="1113" t="s">
        <v>2686</v>
      </c>
      <c r="B2399" s="1113" t="s">
        <v>2687</v>
      </c>
      <c r="C2399" s="1113" t="s">
        <v>2686</v>
      </c>
      <c r="D2399" s="1113" t="s">
        <v>2688</v>
      </c>
      <c r="E2399" s="1113" t="s">
        <v>2689</v>
      </c>
      <c r="F2399" s="1106"/>
      <c r="G2399" s="1107"/>
      <c r="H2399" s="1115"/>
    </row>
    <row r="2400" spans="1:8" s="1109" customFormat="1" ht="14.25" x14ac:dyDescent="0.2">
      <c r="A2400" s="1112" t="s">
        <v>4819</v>
      </c>
      <c r="B2400" s="1104"/>
      <c r="C2400" s="1104"/>
      <c r="D2400" s="1112" t="s">
        <v>4820</v>
      </c>
      <c r="E2400" s="1112" t="s">
        <v>12</v>
      </c>
      <c r="F2400" s="1106"/>
      <c r="G2400" s="1107"/>
      <c r="H2400" s="1108"/>
    </row>
    <row r="2401" spans="1:8" s="1116" customFormat="1" ht="15" x14ac:dyDescent="0.25">
      <c r="A2401" s="1114"/>
      <c r="B2401" s="1113" t="s">
        <v>4821</v>
      </c>
      <c r="C2401" s="1114"/>
      <c r="D2401" s="1113" t="s">
        <v>4820</v>
      </c>
      <c r="E2401" s="1113" t="s">
        <v>12</v>
      </c>
      <c r="F2401" s="1106"/>
      <c r="G2401" s="1107"/>
      <c r="H2401" s="1115"/>
    </row>
    <row r="2402" spans="1:8" s="1116" customFormat="1" ht="15" x14ac:dyDescent="0.25">
      <c r="A2402" s="1114"/>
      <c r="B2402" s="1114"/>
      <c r="C2402" s="1113" t="s">
        <v>2684</v>
      </c>
      <c r="D2402" s="1113" t="s">
        <v>4822</v>
      </c>
      <c r="E2402" s="1113" t="s">
        <v>12</v>
      </c>
      <c r="F2402" s="1106"/>
      <c r="G2402" s="1107"/>
      <c r="H2402" s="1115"/>
    </row>
    <row r="2403" spans="1:8" s="1116" customFormat="1" ht="15" x14ac:dyDescent="0.25">
      <c r="A2403" s="1114"/>
      <c r="B2403" s="1114"/>
      <c r="C2403" s="1114"/>
      <c r="D2403" s="1114"/>
      <c r="E2403" s="1114"/>
      <c r="F2403" s="1106"/>
      <c r="G2403" s="1107"/>
      <c r="H2403" s="1115"/>
    </row>
    <row r="2404" spans="1:8" s="1116" customFormat="1" ht="15" x14ac:dyDescent="0.25">
      <c r="A2404" s="1113" t="s">
        <v>2670</v>
      </c>
      <c r="B2404" s="1113"/>
      <c r="C2404" s="1113"/>
      <c r="D2404" s="1098" t="s">
        <v>2642</v>
      </c>
      <c r="E2404" s="1114">
        <v>43</v>
      </c>
      <c r="F2404" s="1106"/>
      <c r="G2404" s="1107"/>
      <c r="H2404" s="1115"/>
    </row>
    <row r="2405" spans="1:8" s="1116" customFormat="1" ht="15" x14ac:dyDescent="0.25">
      <c r="A2405" s="1113" t="s">
        <v>2671</v>
      </c>
      <c r="B2405" s="1113"/>
      <c r="C2405" s="1113"/>
      <c r="D2405" s="1112" t="s">
        <v>4508</v>
      </c>
      <c r="E2405" s="1114"/>
      <c r="F2405" s="1106"/>
      <c r="G2405" s="1107"/>
      <c r="H2405" s="1115"/>
    </row>
    <row r="2406" spans="1:8" s="1116" customFormat="1" ht="15" x14ac:dyDescent="0.25">
      <c r="A2406" s="1112" t="s">
        <v>2672</v>
      </c>
      <c r="B2406" s="1112" t="s">
        <v>2673</v>
      </c>
      <c r="C2406" s="1112" t="s">
        <v>2674</v>
      </c>
      <c r="D2406" s="1104" t="s">
        <v>4509</v>
      </c>
      <c r="E2406" s="1114"/>
      <c r="F2406" s="1106"/>
      <c r="G2406" s="1107"/>
      <c r="H2406" s="1115"/>
    </row>
    <row r="2407" spans="1:8" s="1116" customFormat="1" ht="15" x14ac:dyDescent="0.25">
      <c r="A2407" s="1113" t="s">
        <v>2675</v>
      </c>
      <c r="B2407" s="1113" t="s">
        <v>2676</v>
      </c>
      <c r="C2407" s="1113" t="s">
        <v>2675</v>
      </c>
      <c r="D2407" s="1113" t="s">
        <v>2649</v>
      </c>
      <c r="E2407" s="1113" t="s">
        <v>2677</v>
      </c>
      <c r="F2407" s="1106"/>
      <c r="G2407" s="1107"/>
      <c r="H2407" s="1115"/>
    </row>
    <row r="2408" spans="1:8" s="1109" customFormat="1" ht="14.25" x14ac:dyDescent="0.2">
      <c r="A2408" s="1112" t="s">
        <v>4823</v>
      </c>
      <c r="B2408" s="1104"/>
      <c r="C2408" s="1104"/>
      <c r="D2408" s="1112" t="s">
        <v>4824</v>
      </c>
      <c r="E2408" s="1112" t="s">
        <v>12</v>
      </c>
      <c r="F2408" s="1106"/>
      <c r="G2408" s="1107"/>
      <c r="H2408" s="1108"/>
    </row>
    <row r="2409" spans="1:8" s="1116" customFormat="1" ht="15" x14ac:dyDescent="0.25">
      <c r="A2409" s="1114"/>
      <c r="B2409" s="1113" t="s">
        <v>4825</v>
      </c>
      <c r="C2409" s="1114"/>
      <c r="D2409" s="1113" t="s">
        <v>4824</v>
      </c>
      <c r="E2409" s="1113" t="s">
        <v>12</v>
      </c>
      <c r="F2409" s="1106"/>
      <c r="G2409" s="1107"/>
      <c r="H2409" s="1115"/>
    </row>
    <row r="2410" spans="1:8" s="1116" customFormat="1" ht="15" x14ac:dyDescent="0.25">
      <c r="A2410" s="1114"/>
      <c r="B2410" s="1114"/>
      <c r="C2410" s="1113" t="s">
        <v>2684</v>
      </c>
      <c r="D2410" s="1113" t="s">
        <v>4826</v>
      </c>
      <c r="E2410" s="1113" t="s">
        <v>12</v>
      </c>
      <c r="F2410" s="1106"/>
      <c r="G2410" s="1107"/>
      <c r="H2410" s="1115"/>
    </row>
    <row r="2412" spans="1:8" s="1116" customFormat="1" ht="15.75" thickBot="1" x14ac:dyDescent="0.3">
      <c r="A2412" s="1113" t="s">
        <v>2686</v>
      </c>
      <c r="B2412" s="1113" t="s">
        <v>2687</v>
      </c>
      <c r="C2412" s="1113" t="s">
        <v>2686</v>
      </c>
      <c r="D2412" s="1113" t="s">
        <v>2688</v>
      </c>
      <c r="E2412" s="1113" t="s">
        <v>2689</v>
      </c>
      <c r="F2412" s="1106"/>
      <c r="G2412" s="1107"/>
      <c r="H2412" s="1115"/>
    </row>
    <row r="2413" spans="1:8" s="1116" customFormat="1" ht="16.5" thickBot="1" x14ac:dyDescent="0.3">
      <c r="A2413" s="1117" t="s">
        <v>4827</v>
      </c>
      <c r="B2413" s="1118"/>
      <c r="C2413" s="1118" t="s">
        <v>4828</v>
      </c>
      <c r="D2413" s="1125"/>
      <c r="E2413" s="1126"/>
      <c r="F2413" s="1120"/>
      <c r="G2413" s="1121"/>
      <c r="H2413" s="1115"/>
    </row>
    <row r="2414" spans="1:8" s="1116" customFormat="1" ht="15" x14ac:dyDescent="0.25">
      <c r="A2414" s="1113"/>
      <c r="B2414" s="1113"/>
      <c r="C2414" s="1113"/>
      <c r="D2414" s="1113"/>
      <c r="E2414" s="1113"/>
      <c r="F2414" s="1106"/>
      <c r="G2414" s="1107"/>
      <c r="H2414" s="1115"/>
    </row>
    <row r="2415" spans="1:8" s="1109" customFormat="1" ht="14.25" x14ac:dyDescent="0.2">
      <c r="A2415" s="1112" t="s">
        <v>4829</v>
      </c>
      <c r="B2415" s="1104"/>
      <c r="C2415" s="1104"/>
      <c r="D2415" s="1112" t="s">
        <v>4830</v>
      </c>
      <c r="E2415" s="1112" t="s">
        <v>12</v>
      </c>
      <c r="F2415" s="1106"/>
      <c r="G2415" s="1107"/>
      <c r="H2415" s="1108"/>
    </row>
    <row r="2416" spans="1:8" s="1116" customFormat="1" ht="15" x14ac:dyDescent="0.25">
      <c r="A2416" s="1114"/>
      <c r="B2416" s="1113" t="s">
        <v>4831</v>
      </c>
      <c r="C2416" s="1114"/>
      <c r="D2416" s="1113" t="s">
        <v>4830</v>
      </c>
      <c r="E2416" s="1113" t="s">
        <v>12</v>
      </c>
      <c r="F2416" s="1106"/>
      <c r="G2416" s="1107"/>
      <c r="H2416" s="1115"/>
    </row>
    <row r="2417" spans="1:8" s="1116" customFormat="1" ht="15" x14ac:dyDescent="0.25">
      <c r="A2417" s="1114"/>
      <c r="B2417" s="1114"/>
      <c r="C2417" s="1113" t="s">
        <v>2721</v>
      </c>
      <c r="D2417" s="1113" t="s">
        <v>4274</v>
      </c>
      <c r="E2417" s="1113" t="s">
        <v>12</v>
      </c>
      <c r="F2417" s="1106"/>
      <c r="G2417" s="1107"/>
      <c r="H2417" s="1115"/>
    </row>
    <row r="2418" spans="1:8" s="1116" customFormat="1" ht="15" x14ac:dyDescent="0.25">
      <c r="A2418" s="1114"/>
      <c r="B2418" s="1114"/>
      <c r="C2418" s="1113" t="s">
        <v>2712</v>
      </c>
      <c r="D2418" s="1113" t="s">
        <v>4277</v>
      </c>
      <c r="E2418" s="1113" t="s">
        <v>12</v>
      </c>
      <c r="F2418" s="1106"/>
      <c r="G2418" s="1107"/>
      <c r="H2418" s="1115"/>
    </row>
    <row r="2419" spans="1:8" s="1116" customFormat="1" ht="15" x14ac:dyDescent="0.25">
      <c r="A2419" s="1114"/>
      <c r="B2419" s="1114"/>
      <c r="C2419" s="1113" t="s">
        <v>3234</v>
      </c>
      <c r="D2419" s="1113" t="s">
        <v>4832</v>
      </c>
      <c r="E2419" s="1113" t="s">
        <v>12</v>
      </c>
      <c r="F2419" s="1106"/>
      <c r="G2419" s="1107"/>
      <c r="H2419" s="1115"/>
    </row>
    <row r="2420" spans="1:8" s="1116" customFormat="1" ht="15" x14ac:dyDescent="0.25">
      <c r="A2420" s="1114"/>
      <c r="B2420" s="1114"/>
      <c r="C2420" s="1114"/>
      <c r="D2420" s="1114"/>
      <c r="E2420" s="1114"/>
      <c r="F2420" s="1106"/>
      <c r="G2420" s="1107"/>
      <c r="H2420" s="1115"/>
    </row>
    <row r="2421" spans="1:8" s="1116" customFormat="1" ht="15" x14ac:dyDescent="0.25">
      <c r="A2421" s="1113" t="s">
        <v>2686</v>
      </c>
      <c r="B2421" s="1113" t="s">
        <v>2687</v>
      </c>
      <c r="C2421" s="1113" t="s">
        <v>2686</v>
      </c>
      <c r="D2421" s="1113" t="s">
        <v>2688</v>
      </c>
      <c r="E2421" s="1113" t="s">
        <v>2689</v>
      </c>
      <c r="F2421" s="1106"/>
      <c r="G2421" s="1107"/>
      <c r="H2421" s="1115"/>
    </row>
    <row r="2422" spans="1:8" s="1109" customFormat="1" ht="14.25" x14ac:dyDescent="0.2">
      <c r="A2422" s="1112" t="s">
        <v>4833</v>
      </c>
      <c r="B2422" s="1104"/>
      <c r="C2422" s="1104"/>
      <c r="D2422" s="1112" t="s">
        <v>4834</v>
      </c>
      <c r="E2422" s="1112" t="s">
        <v>3066</v>
      </c>
      <c r="F2422" s="1106"/>
      <c r="G2422" s="1107"/>
      <c r="H2422" s="1108"/>
    </row>
    <row r="2423" spans="1:8" s="1116" customFormat="1" ht="15" x14ac:dyDescent="0.25">
      <c r="A2423" s="1114"/>
      <c r="B2423" s="1113" t="s">
        <v>4835</v>
      </c>
      <c r="C2423" s="1114"/>
      <c r="D2423" s="1113" t="s">
        <v>4834</v>
      </c>
      <c r="E2423" s="1113" t="s">
        <v>3066</v>
      </c>
      <c r="F2423" s="1106"/>
      <c r="G2423" s="1107"/>
      <c r="H2423" s="1115"/>
    </row>
    <row r="2424" spans="1:8" s="1116" customFormat="1" ht="15" x14ac:dyDescent="0.25">
      <c r="A2424" s="1114"/>
      <c r="B2424" s="1114"/>
      <c r="C2424" s="1113" t="s">
        <v>2721</v>
      </c>
      <c r="D2424" s="1113" t="s">
        <v>4274</v>
      </c>
      <c r="E2424" s="1113" t="s">
        <v>3066</v>
      </c>
      <c r="F2424" s="1106"/>
      <c r="G2424" s="1107"/>
      <c r="H2424" s="1115"/>
    </row>
    <row r="2425" spans="1:8" s="1116" customFormat="1" ht="15" x14ac:dyDescent="0.25">
      <c r="A2425" s="1114"/>
      <c r="B2425" s="1114"/>
      <c r="C2425" s="1113" t="s">
        <v>2712</v>
      </c>
      <c r="D2425" s="1113" t="s">
        <v>4277</v>
      </c>
      <c r="E2425" s="1113" t="s">
        <v>3066</v>
      </c>
      <c r="F2425" s="1106"/>
      <c r="G2425" s="1107"/>
      <c r="H2425" s="1115"/>
    </row>
    <row r="2426" spans="1:8" s="1116" customFormat="1" ht="15" x14ac:dyDescent="0.25">
      <c r="A2426" s="1114"/>
      <c r="B2426" s="1114"/>
      <c r="C2426" s="1113" t="s">
        <v>3234</v>
      </c>
      <c r="D2426" s="1113" t="s">
        <v>4836</v>
      </c>
      <c r="E2426" s="1113" t="s">
        <v>3066</v>
      </c>
      <c r="F2426" s="1106"/>
      <c r="G2426" s="1107"/>
      <c r="H2426" s="1115"/>
    </row>
    <row r="2427" spans="1:8" s="1116" customFormat="1" ht="15" x14ac:dyDescent="0.25">
      <c r="A2427" s="1114"/>
      <c r="B2427" s="1114"/>
      <c r="C2427" s="1113"/>
      <c r="D2427" s="1113"/>
      <c r="E2427" s="1113"/>
      <c r="F2427" s="1106"/>
      <c r="G2427" s="1107"/>
      <c r="H2427" s="1115"/>
    </row>
    <row r="2428" spans="1:8" s="1116" customFormat="1" ht="15.75" thickBot="1" x14ac:dyDescent="0.3">
      <c r="A2428" s="1113" t="s">
        <v>2686</v>
      </c>
      <c r="B2428" s="1113" t="s">
        <v>2687</v>
      </c>
      <c r="C2428" s="1113" t="s">
        <v>2686</v>
      </c>
      <c r="D2428" s="1113" t="s">
        <v>2688</v>
      </c>
      <c r="E2428" s="1113" t="s">
        <v>2689</v>
      </c>
      <c r="F2428" s="1106"/>
      <c r="G2428" s="1107"/>
      <c r="H2428" s="1115"/>
    </row>
    <row r="2429" spans="1:8" s="1116" customFormat="1" ht="16.5" thickBot="1" x14ac:dyDescent="0.3">
      <c r="A2429" s="1117" t="s">
        <v>4837</v>
      </c>
      <c r="B2429" s="1118"/>
      <c r="C2429" s="1118" t="s">
        <v>4838</v>
      </c>
      <c r="D2429" s="1125"/>
      <c r="E2429" s="1126"/>
      <c r="F2429" s="1120"/>
      <c r="G2429" s="1121"/>
      <c r="H2429" s="1115"/>
    </row>
    <row r="2430" spans="1:8" s="1116" customFormat="1" ht="15" x14ac:dyDescent="0.25">
      <c r="A2430" s="1113"/>
      <c r="B2430" s="1113"/>
      <c r="C2430" s="1113"/>
      <c r="D2430" s="1113"/>
      <c r="E2430" s="1113"/>
      <c r="F2430" s="1106"/>
      <c r="G2430" s="1107"/>
      <c r="H2430" s="1115"/>
    </row>
    <row r="2431" spans="1:8" s="1109" customFormat="1" ht="14.25" x14ac:dyDescent="0.2">
      <c r="A2431" s="1112" t="s">
        <v>4839</v>
      </c>
      <c r="B2431" s="1104"/>
      <c r="C2431" s="1104"/>
      <c r="D2431" s="1112" t="s">
        <v>4840</v>
      </c>
      <c r="E2431" s="1112" t="s">
        <v>12</v>
      </c>
      <c r="F2431" s="1106"/>
      <c r="G2431" s="1107"/>
      <c r="H2431" s="1108"/>
    </row>
    <row r="2432" spans="1:8" s="1116" customFormat="1" ht="15" x14ac:dyDescent="0.25">
      <c r="A2432" s="1114"/>
      <c r="B2432" s="1113" t="s">
        <v>4841</v>
      </c>
      <c r="C2432" s="1114"/>
      <c r="D2432" s="1113" t="s">
        <v>4840</v>
      </c>
      <c r="E2432" s="1113" t="s">
        <v>12</v>
      </c>
      <c r="F2432" s="1106"/>
      <c r="G2432" s="1107"/>
      <c r="H2432" s="1115"/>
    </row>
    <row r="2433" spans="1:8" s="1116" customFormat="1" ht="15" x14ac:dyDescent="0.25">
      <c r="A2433" s="1114"/>
      <c r="B2433" s="1114"/>
      <c r="C2433" s="1113" t="s">
        <v>2684</v>
      </c>
      <c r="D2433" s="1113" t="s">
        <v>4842</v>
      </c>
      <c r="E2433" s="1113" t="s">
        <v>12</v>
      </c>
      <c r="F2433" s="1106"/>
      <c r="G2433" s="1107"/>
      <c r="H2433" s="1115"/>
    </row>
    <row r="2434" spans="1:8" s="1116" customFormat="1" ht="15" x14ac:dyDescent="0.25">
      <c r="A2434" s="1114"/>
      <c r="B2434" s="1114"/>
      <c r="C2434" s="1113"/>
      <c r="D2434" s="1113"/>
      <c r="E2434" s="1113"/>
      <c r="F2434" s="1106"/>
      <c r="G2434" s="1107"/>
      <c r="H2434" s="1115"/>
    </row>
    <row r="2435" spans="1:8" s="1116" customFormat="1" ht="15" x14ac:dyDescent="0.25">
      <c r="A2435" s="1113" t="s">
        <v>2686</v>
      </c>
      <c r="B2435" s="1113" t="s">
        <v>2687</v>
      </c>
      <c r="C2435" s="1113" t="s">
        <v>2686</v>
      </c>
      <c r="D2435" s="1113" t="s">
        <v>2688</v>
      </c>
      <c r="E2435" s="1113" t="s">
        <v>2689</v>
      </c>
      <c r="F2435" s="1106"/>
      <c r="G2435" s="1107"/>
      <c r="H2435" s="1115"/>
    </row>
    <row r="2436" spans="1:8" s="1109" customFormat="1" ht="14.25" x14ac:dyDescent="0.2">
      <c r="A2436" s="1112" t="s">
        <v>4843</v>
      </c>
      <c r="B2436" s="1104"/>
      <c r="C2436" s="1104"/>
      <c r="D2436" s="1112" t="s">
        <v>4844</v>
      </c>
      <c r="E2436" s="1112" t="s">
        <v>12</v>
      </c>
      <c r="F2436" s="1106"/>
      <c r="G2436" s="1107"/>
      <c r="H2436" s="1108"/>
    </row>
    <row r="2437" spans="1:8" s="1116" customFormat="1" ht="15" x14ac:dyDescent="0.25">
      <c r="A2437" s="1114"/>
      <c r="B2437" s="1113" t="s">
        <v>4845</v>
      </c>
      <c r="C2437" s="1114"/>
      <c r="D2437" s="1113" t="s">
        <v>4844</v>
      </c>
      <c r="E2437" s="1113" t="s">
        <v>12</v>
      </c>
      <c r="F2437" s="1106"/>
      <c r="G2437" s="1107"/>
      <c r="H2437" s="1115"/>
    </row>
    <row r="2438" spans="1:8" s="1116" customFormat="1" ht="15" x14ac:dyDescent="0.25">
      <c r="A2438" s="1114"/>
      <c r="B2438" s="1114"/>
      <c r="C2438" s="1113" t="s">
        <v>2684</v>
      </c>
      <c r="D2438" s="1113" t="s">
        <v>4846</v>
      </c>
      <c r="E2438" s="1113" t="s">
        <v>12</v>
      </c>
      <c r="F2438" s="1106"/>
      <c r="G2438" s="1107"/>
      <c r="H2438" s="1115"/>
    </row>
    <row r="2439" spans="1:8" s="1116" customFormat="1" ht="15" x14ac:dyDescent="0.25">
      <c r="A2439" s="1114"/>
      <c r="B2439" s="1114"/>
      <c r="C2439" s="1114"/>
      <c r="D2439" s="1114"/>
      <c r="E2439" s="1114"/>
      <c r="F2439" s="1106"/>
      <c r="G2439" s="1107"/>
      <c r="H2439" s="1115"/>
    </row>
    <row r="2440" spans="1:8" s="1116" customFormat="1" ht="15" x14ac:dyDescent="0.25">
      <c r="A2440" s="1113" t="s">
        <v>2686</v>
      </c>
      <c r="B2440" s="1113" t="s">
        <v>2687</v>
      </c>
      <c r="C2440" s="1113" t="s">
        <v>2686</v>
      </c>
      <c r="D2440" s="1113" t="s">
        <v>2688</v>
      </c>
      <c r="E2440" s="1113" t="s">
        <v>2689</v>
      </c>
      <c r="F2440" s="1106"/>
      <c r="G2440" s="1107"/>
      <c r="H2440" s="1115"/>
    </row>
    <row r="2441" spans="1:8" s="1109" customFormat="1" ht="14.25" x14ac:dyDescent="0.2">
      <c r="A2441" s="1112" t="s">
        <v>4847</v>
      </c>
      <c r="B2441" s="1104"/>
      <c r="C2441" s="1104"/>
      <c r="D2441" s="1112" t="s">
        <v>4848</v>
      </c>
      <c r="E2441" s="1112" t="s">
        <v>3066</v>
      </c>
      <c r="F2441" s="1106"/>
      <c r="G2441" s="1107"/>
      <c r="H2441" s="1108"/>
    </row>
    <row r="2442" spans="1:8" s="1116" customFormat="1" ht="15" x14ac:dyDescent="0.25">
      <c r="A2442" s="1114"/>
      <c r="B2442" s="1113" t="s">
        <v>4849</v>
      </c>
      <c r="C2442" s="1114"/>
      <c r="D2442" s="1113" t="s">
        <v>4848</v>
      </c>
      <c r="E2442" s="1113" t="s">
        <v>3066</v>
      </c>
      <c r="F2442" s="1106"/>
      <c r="G2442" s="1107"/>
      <c r="H2442" s="1115"/>
    </row>
    <row r="2443" spans="1:8" s="1116" customFormat="1" ht="15" x14ac:dyDescent="0.25">
      <c r="A2443" s="1114"/>
      <c r="B2443" s="1114"/>
      <c r="C2443" s="1113" t="s">
        <v>2684</v>
      </c>
      <c r="D2443" s="1113" t="s">
        <v>4850</v>
      </c>
      <c r="E2443" s="1113" t="s">
        <v>3066</v>
      </c>
      <c r="F2443" s="1106"/>
      <c r="G2443" s="1107"/>
      <c r="H2443" s="1115"/>
    </row>
    <row r="2444" spans="1:8" s="1116" customFormat="1" ht="15" x14ac:dyDescent="0.25">
      <c r="A2444" s="1114"/>
      <c r="B2444" s="1114"/>
      <c r="C2444" s="1113"/>
      <c r="D2444" s="1113"/>
      <c r="E2444" s="1113"/>
      <c r="F2444" s="1106"/>
      <c r="G2444" s="1107"/>
      <c r="H2444" s="1115"/>
    </row>
    <row r="2445" spans="1:8" s="1116" customFormat="1" ht="15" x14ac:dyDescent="0.25">
      <c r="A2445" s="1113" t="s">
        <v>2686</v>
      </c>
      <c r="B2445" s="1113" t="s">
        <v>2687</v>
      </c>
      <c r="C2445" s="1113" t="s">
        <v>2686</v>
      </c>
      <c r="D2445" s="1113" t="s">
        <v>2688</v>
      </c>
      <c r="E2445" s="1113" t="s">
        <v>2689</v>
      </c>
      <c r="F2445" s="1106"/>
      <c r="G2445" s="1107"/>
      <c r="H2445" s="1115"/>
    </row>
    <row r="2446" spans="1:8" s="1116" customFormat="1" ht="15" x14ac:dyDescent="0.25">
      <c r="A2446" s="1113"/>
      <c r="B2446" s="1113"/>
      <c r="C2446" s="1113"/>
      <c r="D2446" s="1113"/>
      <c r="E2446" s="1113"/>
      <c r="F2446" s="1106"/>
      <c r="G2446" s="1107"/>
      <c r="H2446" s="1115"/>
    </row>
    <row r="2447" spans="1:8" s="1116" customFormat="1" ht="15" x14ac:dyDescent="0.25">
      <c r="A2447" s="1113"/>
      <c r="B2447" s="1113"/>
      <c r="C2447" s="1113"/>
      <c r="D2447" s="1113"/>
      <c r="E2447" s="1113"/>
      <c r="F2447" s="1106"/>
      <c r="G2447" s="1107"/>
      <c r="H2447" s="1115"/>
    </row>
    <row r="2448" spans="1:8" s="1116" customFormat="1" ht="15" x14ac:dyDescent="0.25">
      <c r="A2448" s="1113"/>
      <c r="B2448" s="1113"/>
      <c r="C2448" s="1113"/>
      <c r="D2448" s="1113"/>
      <c r="E2448" s="1113"/>
      <c r="F2448" s="1106"/>
      <c r="G2448" s="1107"/>
      <c r="H2448" s="1115"/>
    </row>
    <row r="2449" spans="1:8" s="1116" customFormat="1" ht="15" x14ac:dyDescent="0.25">
      <c r="A2449" s="1113"/>
      <c r="B2449" s="1113"/>
      <c r="C2449" s="1113"/>
      <c r="D2449" s="1113"/>
      <c r="E2449" s="1113"/>
      <c r="F2449" s="1106"/>
      <c r="G2449" s="1107"/>
      <c r="H2449" s="1115"/>
    </row>
    <row r="2450" spans="1:8" s="1116" customFormat="1" ht="15" x14ac:dyDescent="0.25">
      <c r="A2450" s="1113"/>
      <c r="B2450" s="1113"/>
      <c r="C2450" s="1113"/>
      <c r="D2450" s="1113"/>
      <c r="E2450" s="1113"/>
      <c r="F2450" s="1106"/>
      <c r="G2450" s="1107"/>
      <c r="H2450" s="1115"/>
    </row>
    <row r="2451" spans="1:8" s="1116" customFormat="1" ht="15" x14ac:dyDescent="0.25">
      <c r="A2451" s="1113"/>
      <c r="B2451" s="1113"/>
      <c r="C2451" s="1113"/>
      <c r="D2451" s="1113"/>
      <c r="E2451" s="1113"/>
      <c r="F2451" s="1106"/>
      <c r="G2451" s="1107"/>
      <c r="H2451" s="1115"/>
    </row>
    <row r="2452" spans="1:8" s="1116" customFormat="1" ht="15" x14ac:dyDescent="0.25">
      <c r="A2452" s="1113"/>
      <c r="B2452" s="1113"/>
      <c r="C2452" s="1113"/>
      <c r="D2452" s="1113"/>
      <c r="E2452" s="1113"/>
      <c r="F2452" s="1106"/>
      <c r="G2452" s="1107"/>
      <c r="H2452" s="1115"/>
    </row>
    <row r="2453" spans="1:8" s="1116" customFormat="1" ht="15" x14ac:dyDescent="0.25">
      <c r="A2453" s="1113"/>
      <c r="B2453" s="1113"/>
      <c r="C2453" s="1113"/>
      <c r="D2453" s="1113"/>
      <c r="E2453" s="1113"/>
      <c r="F2453" s="1106"/>
      <c r="G2453" s="1107"/>
      <c r="H2453" s="1115"/>
    </row>
    <row r="2454" spans="1:8" s="1116" customFormat="1" ht="15" x14ac:dyDescent="0.25">
      <c r="A2454" s="1113"/>
      <c r="B2454" s="1113"/>
      <c r="C2454" s="1113"/>
      <c r="D2454" s="1113"/>
      <c r="E2454" s="1113"/>
      <c r="F2454" s="1106"/>
      <c r="G2454" s="1107"/>
      <c r="H2454" s="1115"/>
    </row>
    <row r="2455" spans="1:8" s="1116" customFormat="1" ht="15" x14ac:dyDescent="0.25">
      <c r="A2455" s="1113"/>
      <c r="B2455" s="1113"/>
      <c r="C2455" s="1113"/>
      <c r="D2455" s="1113"/>
      <c r="E2455" s="1113"/>
      <c r="F2455" s="1106"/>
      <c r="G2455" s="1107"/>
      <c r="H2455" s="1115"/>
    </row>
    <row r="2456" spans="1:8" s="1116" customFormat="1" ht="15" x14ac:dyDescent="0.25">
      <c r="A2456" s="1113"/>
      <c r="B2456" s="1113"/>
      <c r="C2456" s="1113"/>
      <c r="D2456" s="1113"/>
      <c r="E2456" s="1113"/>
      <c r="F2456" s="1106"/>
      <c r="G2456" s="1107"/>
      <c r="H2456" s="1115"/>
    </row>
    <row r="2457" spans="1:8" s="1116" customFormat="1" ht="15" x14ac:dyDescent="0.25">
      <c r="A2457" s="1113"/>
      <c r="B2457" s="1113"/>
      <c r="C2457" s="1113"/>
      <c r="D2457" s="1113"/>
      <c r="E2457" s="1113"/>
      <c r="F2457" s="1106"/>
      <c r="G2457" s="1107"/>
      <c r="H2457" s="1115"/>
    </row>
    <row r="2458" spans="1:8" s="1116" customFormat="1" ht="15" x14ac:dyDescent="0.25">
      <c r="A2458" s="1113"/>
      <c r="B2458" s="1113"/>
      <c r="C2458" s="1113"/>
      <c r="D2458" s="1113"/>
      <c r="E2458" s="1113"/>
      <c r="F2458" s="1106"/>
      <c r="G2458" s="1107"/>
      <c r="H2458" s="1115"/>
    </row>
    <row r="2459" spans="1:8" s="1116" customFormat="1" ht="15" x14ac:dyDescent="0.25">
      <c r="A2459" s="1113"/>
      <c r="B2459" s="1113"/>
      <c r="C2459" s="1113"/>
      <c r="D2459" s="1113"/>
      <c r="E2459" s="1113"/>
      <c r="F2459" s="1106"/>
      <c r="G2459" s="1107"/>
      <c r="H2459" s="1115"/>
    </row>
    <row r="2460" spans="1:8" s="1116" customFormat="1" ht="15" x14ac:dyDescent="0.25">
      <c r="A2460" s="1113" t="s">
        <v>2670</v>
      </c>
      <c r="B2460" s="1113"/>
      <c r="C2460" s="1113"/>
      <c r="D2460" s="1098" t="s">
        <v>2642</v>
      </c>
      <c r="E2460" s="1114">
        <v>44</v>
      </c>
      <c r="F2460" s="1106"/>
      <c r="G2460" s="1107"/>
      <c r="H2460" s="1115"/>
    </row>
    <row r="2461" spans="1:8" s="1116" customFormat="1" ht="15" x14ac:dyDescent="0.25">
      <c r="A2461" s="1113" t="s">
        <v>2671</v>
      </c>
      <c r="B2461" s="1113"/>
      <c r="C2461" s="1113"/>
      <c r="D2461" s="1112" t="s">
        <v>4851</v>
      </c>
      <c r="E2461" s="1114"/>
      <c r="F2461" s="1106"/>
      <c r="G2461" s="1107"/>
      <c r="H2461" s="1115"/>
    </row>
    <row r="2462" spans="1:8" s="1116" customFormat="1" ht="15" x14ac:dyDescent="0.25">
      <c r="A2462" s="1112" t="s">
        <v>2672</v>
      </c>
      <c r="B2462" s="1112" t="s">
        <v>2673</v>
      </c>
      <c r="C2462" s="1112" t="s">
        <v>2674</v>
      </c>
      <c r="D2462" s="1104"/>
      <c r="E2462" s="1114"/>
      <c r="F2462" s="1106"/>
      <c r="G2462" s="1107"/>
      <c r="H2462" s="1115"/>
    </row>
    <row r="2463" spans="1:8" s="1116" customFormat="1" ht="15.75" thickBot="1" x14ac:dyDescent="0.3">
      <c r="A2463" s="1113" t="s">
        <v>2675</v>
      </c>
      <c r="B2463" s="1113" t="s">
        <v>2676</v>
      </c>
      <c r="C2463" s="1113" t="s">
        <v>2675</v>
      </c>
      <c r="D2463" s="1113" t="s">
        <v>2649</v>
      </c>
      <c r="E2463" s="1113" t="s">
        <v>2677</v>
      </c>
      <c r="F2463" s="1106"/>
      <c r="G2463" s="1107"/>
      <c r="H2463" s="1115"/>
    </row>
    <row r="2464" spans="1:8" s="1116" customFormat="1" ht="16.5" thickBot="1" x14ac:dyDescent="0.3">
      <c r="A2464" s="1117" t="s">
        <v>4852</v>
      </c>
      <c r="B2464" s="1118"/>
      <c r="C2464" s="1118" t="s">
        <v>4853</v>
      </c>
      <c r="D2464" s="1125"/>
      <c r="E2464" s="1126"/>
      <c r="F2464" s="1120"/>
      <c r="G2464" s="1121"/>
      <c r="H2464" s="1115"/>
    </row>
    <row r="2465" spans="1:8" s="1116" customFormat="1" ht="15" x14ac:dyDescent="0.25">
      <c r="A2465" s="1113"/>
      <c r="B2465" s="1113"/>
      <c r="C2465" s="1113"/>
      <c r="D2465" s="1113"/>
      <c r="E2465" s="1113"/>
      <c r="F2465" s="1106"/>
      <c r="G2465" s="1107"/>
      <c r="H2465" s="1115"/>
    </row>
    <row r="2466" spans="1:8" s="1109" customFormat="1" ht="14.25" x14ac:dyDescent="0.2">
      <c r="A2466" s="1112" t="s">
        <v>4854</v>
      </c>
      <c r="B2466" s="1104"/>
      <c r="C2466" s="1104"/>
      <c r="D2466" s="1112" t="s">
        <v>173</v>
      </c>
      <c r="E2466" s="1112" t="s">
        <v>12</v>
      </c>
      <c r="F2466" s="1106"/>
      <c r="G2466" s="1107"/>
      <c r="H2466" s="1108"/>
    </row>
    <row r="2467" spans="1:8" s="1116" customFormat="1" ht="15" x14ac:dyDescent="0.25">
      <c r="A2467" s="1114"/>
      <c r="B2467" s="1113" t="s">
        <v>4855</v>
      </c>
      <c r="C2467" s="1114"/>
      <c r="D2467" s="1113" t="s">
        <v>4856</v>
      </c>
      <c r="E2467" s="1113" t="s">
        <v>12</v>
      </c>
      <c r="F2467" s="1106"/>
      <c r="G2467" s="1107"/>
      <c r="H2467" s="1115"/>
    </row>
    <row r="2468" spans="1:8" s="1116" customFormat="1" ht="15" x14ac:dyDescent="0.25">
      <c r="A2468" s="1114"/>
      <c r="B2468" s="1114"/>
      <c r="C2468" s="1113" t="s">
        <v>2684</v>
      </c>
      <c r="D2468" s="1113" t="s">
        <v>4857</v>
      </c>
      <c r="E2468" s="1113" t="s">
        <v>12</v>
      </c>
      <c r="F2468" s="1106"/>
      <c r="G2468" s="1107"/>
      <c r="H2468" s="1115"/>
    </row>
    <row r="2469" spans="1:8" s="1116" customFormat="1" ht="15" x14ac:dyDescent="0.25">
      <c r="A2469" s="1114"/>
      <c r="B2469" s="1113" t="s">
        <v>4858</v>
      </c>
      <c r="C2469" s="1114"/>
      <c r="D2469" s="1113" t="s">
        <v>4859</v>
      </c>
      <c r="E2469" s="1113" t="s">
        <v>12</v>
      </c>
      <c r="F2469" s="1106"/>
      <c r="G2469" s="1107"/>
      <c r="H2469" s="1115"/>
    </row>
    <row r="2470" spans="1:8" s="1116" customFormat="1" ht="15" x14ac:dyDescent="0.25">
      <c r="A2470" s="1114"/>
      <c r="B2470" s="1114"/>
      <c r="C2470" s="1113" t="s">
        <v>2684</v>
      </c>
      <c r="D2470" s="1113" t="s">
        <v>4860</v>
      </c>
      <c r="E2470" s="1113" t="s">
        <v>12</v>
      </c>
      <c r="F2470" s="1106"/>
      <c r="G2470" s="1107"/>
      <c r="H2470" s="1115"/>
    </row>
    <row r="2471" spans="1:8" s="1116" customFormat="1" ht="15" x14ac:dyDescent="0.25">
      <c r="A2471" s="1114"/>
      <c r="B2471" s="1113" t="s">
        <v>4861</v>
      </c>
      <c r="C2471" s="1114"/>
      <c r="D2471" s="1113" t="s">
        <v>4862</v>
      </c>
      <c r="E2471" s="1113" t="s">
        <v>12</v>
      </c>
      <c r="F2471" s="1106"/>
      <c r="G2471" s="1107"/>
      <c r="H2471" s="1115"/>
    </row>
    <row r="2472" spans="1:8" s="1116" customFormat="1" ht="15" x14ac:dyDescent="0.25">
      <c r="A2472" s="1114"/>
      <c r="B2472" s="1114"/>
      <c r="C2472" s="1113" t="s">
        <v>2721</v>
      </c>
      <c r="D2472" s="1113" t="s">
        <v>4863</v>
      </c>
      <c r="E2472" s="1113" t="s">
        <v>12</v>
      </c>
      <c r="F2472" s="1106"/>
      <c r="G2472" s="1107"/>
      <c r="H2472" s="1115"/>
    </row>
    <row r="2473" spans="1:8" s="1116" customFormat="1" ht="15" x14ac:dyDescent="0.25">
      <c r="A2473" s="1114"/>
      <c r="B2473" s="1113" t="s">
        <v>4864</v>
      </c>
      <c r="C2473" s="1114"/>
      <c r="D2473" s="1113" t="s">
        <v>4865</v>
      </c>
      <c r="E2473" s="1113" t="s">
        <v>12</v>
      </c>
      <c r="F2473" s="1106"/>
      <c r="G2473" s="1107"/>
      <c r="H2473" s="1115"/>
    </row>
    <row r="2474" spans="1:8" s="1116" customFormat="1" ht="15" x14ac:dyDescent="0.25">
      <c r="A2474" s="1114"/>
      <c r="B2474" s="1114"/>
      <c r="C2474" s="1113" t="s">
        <v>2721</v>
      </c>
      <c r="D2474" s="1113" t="s">
        <v>4866</v>
      </c>
      <c r="E2474" s="1113" t="s">
        <v>12</v>
      </c>
      <c r="F2474" s="1106"/>
      <c r="G2474" s="1107"/>
      <c r="H2474" s="1115"/>
    </row>
    <row r="2475" spans="1:8" s="1116" customFormat="1" ht="15" x14ac:dyDescent="0.25">
      <c r="A2475" s="1114"/>
      <c r="B2475" s="1114"/>
      <c r="C2475" s="1113" t="s">
        <v>2712</v>
      </c>
      <c r="D2475" s="1113" t="s">
        <v>4867</v>
      </c>
      <c r="E2475" s="1113" t="s">
        <v>12</v>
      </c>
      <c r="F2475" s="1106"/>
      <c r="G2475" s="1107"/>
      <c r="H2475" s="1115"/>
    </row>
    <row r="2476" spans="1:8" s="1116" customFormat="1" ht="15" x14ac:dyDescent="0.25">
      <c r="A2476" s="1114"/>
      <c r="B2476" s="1114"/>
      <c r="C2476" s="1113" t="s">
        <v>3176</v>
      </c>
      <c r="D2476" s="1113" t="s">
        <v>4868</v>
      </c>
      <c r="E2476" s="1113" t="s">
        <v>12</v>
      </c>
      <c r="F2476" s="1106"/>
      <c r="G2476" s="1107"/>
      <c r="H2476" s="1115"/>
    </row>
    <row r="2477" spans="1:8" s="1116" customFormat="1" ht="15" x14ac:dyDescent="0.25">
      <c r="A2477" s="1114"/>
      <c r="B2477" s="1114"/>
      <c r="C2477" s="1113" t="s">
        <v>3234</v>
      </c>
      <c r="D2477" s="1113" t="s">
        <v>4869</v>
      </c>
      <c r="E2477" s="1113" t="s">
        <v>12</v>
      </c>
      <c r="F2477" s="1106"/>
      <c r="G2477" s="1107"/>
      <c r="H2477" s="1115"/>
    </row>
    <row r="2478" spans="1:8" s="1116" customFormat="1" ht="15" x14ac:dyDescent="0.25">
      <c r="A2478" s="1114"/>
      <c r="B2478" s="1113" t="s">
        <v>4870</v>
      </c>
      <c r="C2478" s="1114"/>
      <c r="D2478" s="1113" t="s">
        <v>3161</v>
      </c>
      <c r="E2478" s="1113" t="s">
        <v>12</v>
      </c>
      <c r="F2478" s="1106"/>
      <c r="G2478" s="1107"/>
      <c r="H2478" s="1115"/>
    </row>
    <row r="2479" spans="1:8" s="1116" customFormat="1" ht="15" x14ac:dyDescent="0.25">
      <c r="A2479" s="1114"/>
      <c r="B2479" s="1114"/>
      <c r="C2479" s="1113" t="s">
        <v>2721</v>
      </c>
      <c r="D2479" s="1155" t="s">
        <v>4871</v>
      </c>
      <c r="E2479" s="1113" t="s">
        <v>12</v>
      </c>
      <c r="F2479" s="1106"/>
      <c r="G2479" s="1107"/>
      <c r="H2479" s="1115"/>
    </row>
    <row r="2480" spans="1:8" s="1116" customFormat="1" ht="15" x14ac:dyDescent="0.25">
      <c r="A2480" s="1114"/>
      <c r="B2480" s="1114"/>
      <c r="C2480" s="1113" t="s">
        <v>2712</v>
      </c>
      <c r="D2480" s="1113" t="s">
        <v>4872</v>
      </c>
      <c r="E2480" s="1113" t="s">
        <v>12</v>
      </c>
      <c r="F2480" s="1106"/>
      <c r="G2480" s="1107"/>
      <c r="H2480" s="1115"/>
    </row>
    <row r="2481" spans="1:8" s="1116" customFormat="1" ht="15" x14ac:dyDescent="0.25">
      <c r="A2481" s="1114"/>
      <c r="B2481" s="1114"/>
      <c r="C2481" s="1113" t="s">
        <v>3176</v>
      </c>
      <c r="D2481" s="1155" t="s">
        <v>4873</v>
      </c>
      <c r="E2481" s="1113" t="s">
        <v>12</v>
      </c>
      <c r="F2481" s="1106"/>
      <c r="G2481" s="1107"/>
      <c r="H2481" s="1115"/>
    </row>
    <row r="2482" spans="1:8" s="1116" customFormat="1" ht="15" x14ac:dyDescent="0.25">
      <c r="A2482" s="1114"/>
      <c r="B2482" s="1114"/>
      <c r="C2482" s="1113" t="s">
        <v>3234</v>
      </c>
      <c r="D2482" s="1155" t="s">
        <v>4874</v>
      </c>
      <c r="E2482" s="1113" t="s">
        <v>12</v>
      </c>
      <c r="F2482" s="1106"/>
      <c r="G2482" s="1107"/>
      <c r="H2482" s="1115"/>
    </row>
    <row r="2483" spans="1:8" s="1116" customFormat="1" ht="15" x14ac:dyDescent="0.25">
      <c r="A2483" s="1114"/>
      <c r="B2483" s="1114"/>
      <c r="C2483" s="1113" t="s">
        <v>3178</v>
      </c>
      <c r="D2483" s="1113" t="s">
        <v>4875</v>
      </c>
      <c r="E2483" s="1113" t="s">
        <v>12</v>
      </c>
      <c r="F2483" s="1106"/>
      <c r="G2483" s="1107"/>
      <c r="H2483" s="1115"/>
    </row>
    <row r="2484" spans="1:8" s="1116" customFormat="1" ht="15" x14ac:dyDescent="0.25">
      <c r="A2484" s="1114"/>
      <c r="B2484" s="1114"/>
      <c r="C2484" s="1113" t="s">
        <v>3186</v>
      </c>
      <c r="D2484" s="1113" t="s">
        <v>4876</v>
      </c>
      <c r="E2484" s="1113" t="s">
        <v>12</v>
      </c>
      <c r="F2484" s="1106"/>
      <c r="G2484" s="1107"/>
      <c r="H2484" s="1115"/>
    </row>
    <row r="2485" spans="1:8" s="1116" customFormat="1" ht="15" x14ac:dyDescent="0.25">
      <c r="A2485" s="1114"/>
      <c r="B2485" s="1114"/>
      <c r="C2485" s="1113" t="s">
        <v>3980</v>
      </c>
      <c r="D2485" s="1113" t="s">
        <v>4877</v>
      </c>
      <c r="E2485" s="1113" t="s">
        <v>12</v>
      </c>
      <c r="F2485" s="1106"/>
      <c r="G2485" s="1107"/>
      <c r="H2485" s="1115"/>
    </row>
    <row r="2486" spans="1:8" s="1116" customFormat="1" ht="15" x14ac:dyDescent="0.25">
      <c r="A2486" s="1114"/>
      <c r="B2486" s="1114"/>
      <c r="C2486" s="1113" t="s">
        <v>3733</v>
      </c>
      <c r="D2486" s="1113" t="s">
        <v>4878</v>
      </c>
      <c r="E2486" s="1113" t="s">
        <v>12</v>
      </c>
      <c r="F2486" s="1106"/>
      <c r="G2486" s="1107"/>
      <c r="H2486" s="1115"/>
    </row>
    <row r="2487" spans="1:8" s="1116" customFormat="1" ht="15" x14ac:dyDescent="0.25">
      <c r="A2487" s="1114"/>
      <c r="B2487" s="1114"/>
      <c r="C2487" s="1113" t="s">
        <v>2903</v>
      </c>
      <c r="D2487" s="1113" t="s">
        <v>4879</v>
      </c>
      <c r="E2487" s="1113" t="s">
        <v>12</v>
      </c>
      <c r="F2487" s="1106"/>
      <c r="G2487" s="1107"/>
      <c r="H2487" s="1115"/>
    </row>
    <row r="2488" spans="1:8" s="1116" customFormat="1" ht="15" x14ac:dyDescent="0.25">
      <c r="A2488" s="1114"/>
      <c r="B2488" s="1114"/>
      <c r="C2488" s="1113" t="s">
        <v>2905</v>
      </c>
      <c r="D2488" s="1113" t="s">
        <v>4880</v>
      </c>
      <c r="E2488" s="1113" t="s">
        <v>12</v>
      </c>
      <c r="F2488" s="1106"/>
      <c r="G2488" s="1107"/>
      <c r="H2488" s="1115"/>
    </row>
    <row r="2489" spans="1:8" s="1116" customFormat="1" ht="15" x14ac:dyDescent="0.25">
      <c r="A2489" s="1114"/>
      <c r="B2489" s="1114"/>
      <c r="C2489" s="1113" t="s">
        <v>2907</v>
      </c>
      <c r="D2489" s="1113" t="s">
        <v>4881</v>
      </c>
      <c r="E2489" s="1113" t="s">
        <v>12</v>
      </c>
      <c r="F2489" s="1106"/>
      <c r="G2489" s="1107"/>
      <c r="H2489" s="1115"/>
    </row>
    <row r="2490" spans="1:8" s="1116" customFormat="1" ht="15" x14ac:dyDescent="0.25">
      <c r="A2490" s="1114"/>
      <c r="B2490" s="1114"/>
      <c r="C2490" s="1113" t="s">
        <v>2680</v>
      </c>
      <c r="D2490" s="1155" t="s">
        <v>4882</v>
      </c>
      <c r="E2490" s="1113" t="s">
        <v>12</v>
      </c>
      <c r="F2490" s="1106"/>
      <c r="G2490" s="1107"/>
      <c r="H2490" s="1115"/>
    </row>
    <row r="2491" spans="1:8" s="1116" customFormat="1" ht="15" x14ac:dyDescent="0.25">
      <c r="A2491" s="1114"/>
      <c r="B2491" s="1114"/>
      <c r="C2491" s="1113" t="s">
        <v>2690</v>
      </c>
      <c r="D2491" s="1113" t="s">
        <v>4883</v>
      </c>
      <c r="E2491" s="1113" t="s">
        <v>12</v>
      </c>
      <c r="F2491" s="1106"/>
      <c r="G2491" s="1107"/>
      <c r="H2491" s="1115"/>
    </row>
    <row r="2492" spans="1:8" s="1116" customFormat="1" ht="15" x14ac:dyDescent="0.25">
      <c r="A2492" s="1114"/>
      <c r="B2492" s="1114"/>
      <c r="C2492" s="1113" t="s">
        <v>2694</v>
      </c>
      <c r="D2492" s="1155" t="s">
        <v>4884</v>
      </c>
      <c r="E2492" s="1113" t="s">
        <v>12</v>
      </c>
      <c r="F2492" s="1106"/>
      <c r="G2492" s="1107"/>
      <c r="H2492" s="1115"/>
    </row>
    <row r="2493" spans="1:8" s="1116" customFormat="1" ht="15" x14ac:dyDescent="0.25">
      <c r="A2493" s="1114"/>
      <c r="B2493" s="1114"/>
      <c r="C2493" s="1113" t="s">
        <v>2698</v>
      </c>
      <c r="D2493" s="1113" t="s">
        <v>4885</v>
      </c>
      <c r="E2493" s="1113" t="s">
        <v>12</v>
      </c>
      <c r="F2493" s="1106"/>
      <c r="G2493" s="1107"/>
      <c r="H2493" s="1115"/>
    </row>
    <row r="2494" spans="1:8" s="1116" customFormat="1" ht="15" x14ac:dyDescent="0.25">
      <c r="A2494" s="1114"/>
      <c r="B2494" s="1114"/>
      <c r="C2494" s="1113" t="s">
        <v>4442</v>
      </c>
      <c r="D2494" s="1155" t="s">
        <v>4886</v>
      </c>
      <c r="E2494" s="1113" t="s">
        <v>12</v>
      </c>
      <c r="F2494" s="1106"/>
      <c r="G2494" s="1107"/>
      <c r="H2494" s="1115"/>
    </row>
    <row r="2495" spans="1:8" s="1116" customFormat="1" ht="15" x14ac:dyDescent="0.25">
      <c r="A2495" s="1114"/>
      <c r="B2495" s="1114"/>
      <c r="C2495" s="1113" t="s">
        <v>2927</v>
      </c>
      <c r="D2495" s="1113" t="s">
        <v>4887</v>
      </c>
      <c r="E2495" s="1113" t="s">
        <v>12</v>
      </c>
      <c r="F2495" s="1106"/>
      <c r="G2495" s="1107"/>
      <c r="H2495" s="1115"/>
    </row>
    <row r="2496" spans="1:8" s="1116" customFormat="1" ht="15" x14ac:dyDescent="0.25">
      <c r="A2496" s="1114"/>
      <c r="B2496" s="1114"/>
      <c r="C2496" s="1113" t="s">
        <v>4888</v>
      </c>
      <c r="D2496" s="1156" t="s">
        <v>4889</v>
      </c>
      <c r="E2496" s="1113" t="s">
        <v>12</v>
      </c>
      <c r="F2496" s="1106"/>
      <c r="G2496" s="1107"/>
      <c r="H2496" s="1115"/>
    </row>
    <row r="2497" spans="1:8" s="1116" customFormat="1" ht="15" x14ac:dyDescent="0.25">
      <c r="A2497" s="1114"/>
      <c r="B2497" s="1114"/>
      <c r="C2497" s="1133" t="s">
        <v>4890</v>
      </c>
      <c r="D2497" s="1133" t="s">
        <v>4891</v>
      </c>
      <c r="E2497" s="1133" t="s">
        <v>12</v>
      </c>
      <c r="F2497" s="1106"/>
      <c r="G2497" s="1107"/>
      <c r="H2497" s="1115"/>
    </row>
    <row r="2498" spans="1:8" s="1116" customFormat="1" ht="15" x14ac:dyDescent="0.25">
      <c r="A2498" s="1114"/>
      <c r="B2498" s="1113" t="s">
        <v>4892</v>
      </c>
      <c r="C2498" s="1114"/>
      <c r="D2498" s="1113" t="s">
        <v>3165</v>
      </c>
      <c r="E2498" s="1113" t="s">
        <v>12</v>
      </c>
      <c r="F2498" s="1106"/>
      <c r="G2498" s="1107"/>
      <c r="H2498" s="1115"/>
    </row>
    <row r="2499" spans="1:8" s="1116" customFormat="1" ht="15" x14ac:dyDescent="0.25">
      <c r="A2499" s="1114"/>
      <c r="B2499" s="1113"/>
      <c r="C2499" s="1113" t="s">
        <v>2721</v>
      </c>
      <c r="D2499" s="1113" t="s">
        <v>4893</v>
      </c>
      <c r="E2499" s="1113" t="s">
        <v>12</v>
      </c>
      <c r="F2499" s="1106"/>
      <c r="G2499" s="1107"/>
      <c r="H2499" s="1115"/>
    </row>
    <row r="2500" spans="1:8" s="1116" customFormat="1" ht="15" x14ac:dyDescent="0.25">
      <c r="A2500" s="1114"/>
      <c r="B2500" s="1114"/>
      <c r="C2500" s="1113" t="s">
        <v>2712</v>
      </c>
      <c r="D2500" s="1113" t="s">
        <v>4894</v>
      </c>
      <c r="E2500" s="1113" t="s">
        <v>12</v>
      </c>
      <c r="F2500" s="1106"/>
      <c r="G2500" s="1107"/>
      <c r="H2500" s="1115"/>
    </row>
    <row r="2501" spans="1:8" s="1116" customFormat="1" ht="15" x14ac:dyDescent="0.25">
      <c r="A2501" s="1114"/>
      <c r="B2501" s="1114"/>
      <c r="C2501" s="1113" t="s">
        <v>3176</v>
      </c>
      <c r="D2501" s="1113" t="s">
        <v>4895</v>
      </c>
      <c r="E2501" s="1113" t="s">
        <v>12</v>
      </c>
      <c r="F2501" s="1106"/>
      <c r="G2501" s="1107"/>
      <c r="H2501" s="1115"/>
    </row>
    <row r="2502" spans="1:8" s="1116" customFormat="1" ht="15" x14ac:dyDescent="0.25">
      <c r="A2502" s="1114"/>
      <c r="B2502" s="1113" t="s">
        <v>4896</v>
      </c>
      <c r="C2502" s="1114"/>
      <c r="D2502" s="1113" t="s">
        <v>4897</v>
      </c>
      <c r="E2502" s="1113" t="s">
        <v>12</v>
      </c>
      <c r="F2502" s="1106"/>
      <c r="G2502" s="1107"/>
      <c r="H2502" s="1115"/>
    </row>
    <row r="2503" spans="1:8" s="1116" customFormat="1" ht="15" x14ac:dyDescent="0.25">
      <c r="A2503" s="1114"/>
      <c r="B2503" s="1114"/>
      <c r="C2503" s="1113" t="s">
        <v>2721</v>
      </c>
      <c r="D2503" s="1113" t="s">
        <v>4898</v>
      </c>
      <c r="E2503" s="1113" t="s">
        <v>12</v>
      </c>
      <c r="F2503" s="1106"/>
      <c r="G2503" s="1107"/>
      <c r="H2503" s="1115"/>
    </row>
    <row r="2504" spans="1:8" s="1116" customFormat="1" ht="15" x14ac:dyDescent="0.25">
      <c r="A2504" s="1114"/>
      <c r="B2504" s="1114"/>
      <c r="C2504" s="1113" t="s">
        <v>2712</v>
      </c>
      <c r="D2504" s="1113" t="s">
        <v>4899</v>
      </c>
      <c r="E2504" s="1113" t="s">
        <v>12</v>
      </c>
      <c r="F2504" s="1106"/>
      <c r="G2504" s="1107"/>
      <c r="H2504" s="1115"/>
    </row>
    <row r="2505" spans="1:8" s="1116" customFormat="1" ht="15" x14ac:dyDescent="0.25">
      <c r="A2505" s="1114"/>
      <c r="B2505" s="1114"/>
      <c r="C2505" s="1113" t="s">
        <v>3176</v>
      </c>
      <c r="D2505" s="1113" t="s">
        <v>4900</v>
      </c>
      <c r="E2505" s="1113" t="s">
        <v>12</v>
      </c>
      <c r="F2505" s="1106"/>
      <c r="G2505" s="1107"/>
      <c r="H2505" s="1115"/>
    </row>
    <row r="2506" spans="1:8" s="1116" customFormat="1" ht="15" x14ac:dyDescent="0.25">
      <c r="A2506" s="1114"/>
      <c r="B2506" s="1114"/>
      <c r="C2506" s="1113" t="s">
        <v>3234</v>
      </c>
      <c r="D2506" s="1113" t="s">
        <v>4901</v>
      </c>
      <c r="E2506" s="1113" t="s">
        <v>12</v>
      </c>
      <c r="F2506" s="1106"/>
      <c r="G2506" s="1107"/>
      <c r="H2506" s="1115"/>
    </row>
    <row r="2507" spans="1:8" s="1116" customFormat="1" ht="15" x14ac:dyDescent="0.25">
      <c r="A2507" s="1114"/>
      <c r="B2507" s="1114"/>
      <c r="C2507" s="1113" t="s">
        <v>3178</v>
      </c>
      <c r="D2507" s="1157" t="s">
        <v>4902</v>
      </c>
      <c r="E2507" s="1113" t="s">
        <v>12</v>
      </c>
      <c r="F2507" s="1106"/>
      <c r="G2507" s="1107"/>
      <c r="H2507" s="1115"/>
    </row>
    <row r="2508" spans="1:8" s="1116" customFormat="1" ht="15" x14ac:dyDescent="0.25">
      <c r="A2508" s="1114"/>
      <c r="B2508" s="1114"/>
      <c r="C2508" s="1113" t="s">
        <v>3186</v>
      </c>
      <c r="D2508" s="1113" t="s">
        <v>4903</v>
      </c>
      <c r="E2508" s="1113" t="s">
        <v>12</v>
      </c>
      <c r="F2508" s="1106"/>
      <c r="G2508" s="1107"/>
      <c r="H2508" s="1115"/>
    </row>
    <row r="2509" spans="1:8" s="1116" customFormat="1" ht="15" x14ac:dyDescent="0.25">
      <c r="A2509" s="1114"/>
      <c r="B2509" s="1114"/>
      <c r="C2509" s="1113" t="s">
        <v>3980</v>
      </c>
      <c r="D2509" s="1113" t="s">
        <v>4904</v>
      </c>
      <c r="E2509" s="1113" t="s">
        <v>12</v>
      </c>
      <c r="F2509" s="1106"/>
      <c r="G2509" s="1107"/>
      <c r="H2509" s="1115"/>
    </row>
    <row r="2510" spans="1:8" s="1116" customFormat="1" ht="15" x14ac:dyDescent="0.25">
      <c r="A2510" s="1114"/>
      <c r="B2510" s="1114"/>
      <c r="C2510" s="1113" t="s">
        <v>3733</v>
      </c>
      <c r="D2510" s="1157" t="s">
        <v>4905</v>
      </c>
      <c r="E2510" s="1113" t="s">
        <v>12</v>
      </c>
      <c r="F2510" s="1106"/>
      <c r="G2510" s="1107"/>
      <c r="H2510" s="1115"/>
    </row>
    <row r="2511" spans="1:8" s="1116" customFormat="1" ht="15" x14ac:dyDescent="0.25">
      <c r="A2511" s="1114"/>
      <c r="B2511" s="1114"/>
      <c r="C2511" s="1113" t="s">
        <v>2903</v>
      </c>
      <c r="D2511" s="1157" t="s">
        <v>4906</v>
      </c>
      <c r="E2511" s="1113" t="s">
        <v>12</v>
      </c>
      <c r="F2511" s="1106"/>
      <c r="G2511" s="1107"/>
      <c r="H2511" s="1115"/>
    </row>
    <row r="2512" spans="1:8" s="1116" customFormat="1" ht="15" x14ac:dyDescent="0.25">
      <c r="A2512" s="1114"/>
      <c r="B2512" s="1114"/>
      <c r="C2512" s="1113" t="s">
        <v>2905</v>
      </c>
      <c r="D2512" s="1113" t="s">
        <v>4907</v>
      </c>
      <c r="E2512" s="1113" t="s">
        <v>12</v>
      </c>
      <c r="F2512" s="1106"/>
      <c r="G2512" s="1107"/>
      <c r="H2512" s="1115"/>
    </row>
    <row r="2513" spans="1:8" s="1116" customFormat="1" ht="15" x14ac:dyDescent="0.25">
      <c r="A2513" s="1114"/>
      <c r="B2513" s="1114"/>
      <c r="C2513" s="1113" t="s">
        <v>2907</v>
      </c>
      <c r="D2513" s="1113" t="s">
        <v>4908</v>
      </c>
      <c r="E2513" s="1113" t="s">
        <v>12</v>
      </c>
      <c r="F2513" s="1106"/>
      <c r="G2513" s="1107"/>
      <c r="H2513" s="1115"/>
    </row>
    <row r="2514" spans="1:8" s="1116" customFormat="1" ht="15" x14ac:dyDescent="0.25">
      <c r="A2514" s="1114"/>
      <c r="B2514" s="1114"/>
      <c r="C2514" s="1113" t="s">
        <v>2680</v>
      </c>
      <c r="D2514" s="1113" t="s">
        <v>4909</v>
      </c>
      <c r="E2514" s="1113" t="s">
        <v>12</v>
      </c>
      <c r="F2514" s="1158"/>
      <c r="G2514" s="1129"/>
      <c r="H2514" s="1115"/>
    </row>
    <row r="2519" spans="1:8" s="1116" customFormat="1" ht="15" x14ac:dyDescent="0.25">
      <c r="A2519" s="1113" t="s">
        <v>2670</v>
      </c>
      <c r="B2519" s="1113"/>
      <c r="C2519" s="1113"/>
      <c r="D2519" s="1098" t="s">
        <v>2642</v>
      </c>
      <c r="E2519" s="1114">
        <v>45</v>
      </c>
      <c r="F2519" s="1106"/>
      <c r="G2519" s="1107"/>
      <c r="H2519" s="1115"/>
    </row>
    <row r="2520" spans="1:8" s="1116" customFormat="1" ht="15" x14ac:dyDescent="0.25">
      <c r="A2520" s="1113" t="s">
        <v>2671</v>
      </c>
      <c r="B2520" s="1113"/>
      <c r="C2520" s="1113"/>
      <c r="D2520" s="1112" t="s">
        <v>4851</v>
      </c>
      <c r="E2520" s="1114"/>
      <c r="F2520" s="1106"/>
      <c r="G2520" s="1107"/>
      <c r="H2520" s="1115"/>
    </row>
    <row r="2521" spans="1:8" s="1116" customFormat="1" ht="15" x14ac:dyDescent="0.25">
      <c r="A2521" s="1112" t="s">
        <v>2672</v>
      </c>
      <c r="B2521" s="1112" t="s">
        <v>2673</v>
      </c>
      <c r="C2521" s="1112" t="s">
        <v>2674</v>
      </c>
      <c r="D2521" s="1104"/>
      <c r="E2521" s="1114"/>
      <c r="F2521" s="1106"/>
      <c r="G2521" s="1107"/>
      <c r="H2521" s="1115"/>
    </row>
    <row r="2522" spans="1:8" s="1116" customFormat="1" ht="15" x14ac:dyDescent="0.25">
      <c r="A2522" s="1113" t="s">
        <v>2675</v>
      </c>
      <c r="B2522" s="1113" t="s">
        <v>2676</v>
      </c>
      <c r="C2522" s="1113" t="s">
        <v>2675</v>
      </c>
      <c r="D2522" s="1113" t="s">
        <v>2649</v>
      </c>
      <c r="E2522" s="1113" t="s">
        <v>2677</v>
      </c>
      <c r="F2522" s="1106"/>
      <c r="G2522" s="1107"/>
      <c r="H2522" s="1115"/>
    </row>
    <row r="2523" spans="1:8" s="1116" customFormat="1" ht="15" x14ac:dyDescent="0.25">
      <c r="A2523" s="1114"/>
      <c r="B2523" s="1114"/>
      <c r="C2523" s="1113" t="s">
        <v>2690</v>
      </c>
      <c r="D2523" s="1116" t="s">
        <v>4910</v>
      </c>
      <c r="E2523" s="1116" t="s">
        <v>12</v>
      </c>
      <c r="F2523" s="1158"/>
      <c r="G2523" s="1129"/>
      <c r="H2523" s="1115"/>
    </row>
    <row r="2524" spans="1:8" s="1116" customFormat="1" ht="15" x14ac:dyDescent="0.25">
      <c r="A2524" s="1114"/>
      <c r="B2524" s="1114"/>
      <c r="C2524" s="1113" t="s">
        <v>2694</v>
      </c>
      <c r="D2524" s="1116" t="s">
        <v>4911</v>
      </c>
      <c r="E2524" s="1116" t="s">
        <v>12</v>
      </c>
      <c r="F2524" s="1158"/>
      <c r="G2524" s="1129"/>
      <c r="H2524" s="1115"/>
    </row>
    <row r="2525" spans="1:8" s="1116" customFormat="1" ht="15" x14ac:dyDescent="0.25">
      <c r="A2525" s="1114"/>
      <c r="B2525" s="1114"/>
      <c r="C2525" s="1136" t="s">
        <v>2698</v>
      </c>
      <c r="D2525" s="1116" t="s">
        <v>4912</v>
      </c>
      <c r="E2525" s="1116" t="s">
        <v>12</v>
      </c>
      <c r="F2525" s="1158"/>
      <c r="G2525" s="1129"/>
      <c r="H2525" s="1115"/>
    </row>
    <row r="2526" spans="1:8" s="1116" customFormat="1" ht="15" x14ac:dyDescent="0.25">
      <c r="A2526" s="1114"/>
      <c r="B2526" s="1114"/>
      <c r="C2526" s="1136" t="s">
        <v>4442</v>
      </c>
      <c r="D2526" s="1116" t="s">
        <v>4913</v>
      </c>
      <c r="E2526" s="1116" t="s">
        <v>12</v>
      </c>
      <c r="F2526" s="1106"/>
      <c r="G2526" s="1129"/>
      <c r="H2526" s="1115"/>
    </row>
    <row r="2527" spans="1:8" s="1116" customFormat="1" ht="15" x14ac:dyDescent="0.25">
      <c r="A2527" s="1113"/>
      <c r="B2527" s="1113"/>
      <c r="C2527" s="1113" t="s">
        <v>3242</v>
      </c>
      <c r="D2527" s="1113" t="s">
        <v>4914</v>
      </c>
      <c r="E2527" s="1113" t="s">
        <v>12</v>
      </c>
      <c r="F2527" s="1106"/>
      <c r="G2527" s="1107"/>
      <c r="H2527" s="1115"/>
    </row>
    <row r="2528" spans="1:8" s="1116" customFormat="1" ht="15" x14ac:dyDescent="0.25">
      <c r="A2528" s="1113"/>
      <c r="B2528" s="1113"/>
      <c r="C2528" s="1113" t="s">
        <v>2716</v>
      </c>
      <c r="D2528" s="1113" t="s">
        <v>4915</v>
      </c>
      <c r="E2528" s="1113" t="s">
        <v>12</v>
      </c>
      <c r="F2528" s="1106"/>
      <c r="G2528" s="1107"/>
      <c r="H2528" s="1115"/>
    </row>
    <row r="2529" spans="1:8" s="1116" customFormat="1" ht="15" x14ac:dyDescent="0.25">
      <c r="A2529" s="1113"/>
      <c r="B2529" s="1113"/>
      <c r="C2529" s="1113" t="s">
        <v>3198</v>
      </c>
      <c r="D2529" s="1113" t="s">
        <v>4916</v>
      </c>
      <c r="E2529" s="1113" t="s">
        <v>12</v>
      </c>
      <c r="F2529" s="1106"/>
      <c r="G2529" s="1107"/>
      <c r="H2529" s="1115"/>
    </row>
    <row r="2530" spans="1:8" s="1116" customFormat="1" ht="15" x14ac:dyDescent="0.25">
      <c r="A2530" s="1114"/>
      <c r="B2530" s="1114"/>
      <c r="C2530" s="1113" t="s">
        <v>3252</v>
      </c>
      <c r="D2530" s="1113" t="s">
        <v>4917</v>
      </c>
      <c r="E2530" s="1113" t="s">
        <v>12</v>
      </c>
      <c r="F2530" s="1106"/>
      <c r="G2530" s="1107"/>
      <c r="H2530" s="1115"/>
    </row>
    <row r="2531" spans="1:8" s="1116" customFormat="1" ht="15" x14ac:dyDescent="0.25">
      <c r="A2531" s="1114"/>
      <c r="B2531" s="1114"/>
      <c r="C2531" s="1113" t="s">
        <v>3254</v>
      </c>
      <c r="D2531" s="1113" t="s">
        <v>4918</v>
      </c>
      <c r="E2531" s="1113" t="s">
        <v>12</v>
      </c>
      <c r="F2531" s="1106"/>
      <c r="G2531" s="1107"/>
      <c r="H2531" s="1115"/>
    </row>
    <row r="2532" spans="1:8" s="1116" customFormat="1" ht="15" x14ac:dyDescent="0.25">
      <c r="A2532" s="1113"/>
      <c r="B2532" s="1113"/>
      <c r="C2532" s="1113" t="s">
        <v>3040</v>
      </c>
      <c r="D2532" s="1113" t="s">
        <v>4919</v>
      </c>
      <c r="E2532" s="1113" t="s">
        <v>12</v>
      </c>
      <c r="F2532" s="1106"/>
      <c r="G2532" s="1107"/>
      <c r="H2532" s="1115"/>
    </row>
    <row r="2533" spans="1:8" s="1116" customFormat="1" ht="15" x14ac:dyDescent="0.25">
      <c r="A2533" s="1114"/>
      <c r="B2533" s="1114"/>
      <c r="C2533" s="1113" t="s">
        <v>3044</v>
      </c>
      <c r="D2533" s="1113" t="s">
        <v>4920</v>
      </c>
      <c r="E2533" s="1113" t="s">
        <v>12</v>
      </c>
      <c r="F2533" s="1106"/>
      <c r="G2533" s="1107"/>
      <c r="H2533" s="1115"/>
    </row>
    <row r="2534" spans="1:8" s="1116" customFormat="1" ht="15" x14ac:dyDescent="0.25">
      <c r="A2534" s="1114"/>
      <c r="B2534" s="1114"/>
      <c r="C2534" s="1113" t="s">
        <v>3048</v>
      </c>
      <c r="D2534" s="1113" t="s">
        <v>4921</v>
      </c>
      <c r="E2534" s="1113" t="s">
        <v>12</v>
      </c>
      <c r="F2534" s="1106"/>
      <c r="G2534" s="1107"/>
      <c r="H2534" s="1115"/>
    </row>
    <row r="2535" spans="1:8" s="1116" customFormat="1" ht="15" x14ac:dyDescent="0.25">
      <c r="A2535" s="1114"/>
      <c r="B2535" s="1114"/>
      <c r="C2535" s="1113" t="s">
        <v>3997</v>
      </c>
      <c r="D2535" s="1113" t="s">
        <v>4922</v>
      </c>
      <c r="E2535" s="1113" t="s">
        <v>12</v>
      </c>
      <c r="F2535" s="1106"/>
      <c r="G2535" s="1107"/>
      <c r="H2535" s="1115"/>
    </row>
    <row r="2536" spans="1:8" s="1116" customFormat="1" ht="15" x14ac:dyDescent="0.25">
      <c r="A2536" s="1113"/>
      <c r="B2536" s="1113"/>
      <c r="C2536" s="1113" t="s">
        <v>3999</v>
      </c>
      <c r="D2536" s="1113" t="s">
        <v>4923</v>
      </c>
      <c r="E2536" s="1113" t="s">
        <v>12</v>
      </c>
      <c r="F2536" s="1106"/>
      <c r="G2536" s="1107"/>
      <c r="H2536" s="1115"/>
    </row>
    <row r="2537" spans="1:8" s="1116" customFormat="1" ht="15" x14ac:dyDescent="0.25">
      <c r="A2537" s="1113"/>
      <c r="B2537" s="1113"/>
      <c r="C2537" s="1113" t="s">
        <v>4001</v>
      </c>
      <c r="D2537" s="1113" t="s">
        <v>4924</v>
      </c>
      <c r="E2537" s="1113" t="s">
        <v>12</v>
      </c>
      <c r="F2537" s="1106"/>
      <c r="G2537" s="1107"/>
      <c r="H2537" s="1115"/>
    </row>
    <row r="2538" spans="1:8" s="1116" customFormat="1" ht="15" x14ac:dyDescent="0.25">
      <c r="A2538" s="1113"/>
      <c r="B2538" s="1113"/>
      <c r="C2538" s="1113" t="s">
        <v>4003</v>
      </c>
      <c r="D2538" s="1113" t="s">
        <v>4925</v>
      </c>
      <c r="E2538" s="1113" t="s">
        <v>12</v>
      </c>
      <c r="F2538" s="1106"/>
      <c r="G2538" s="1107"/>
      <c r="H2538" s="1115"/>
    </row>
    <row r="2539" spans="1:8" s="1116" customFormat="1" ht="15" x14ac:dyDescent="0.25">
      <c r="A2539" s="1113"/>
      <c r="B2539" s="1113"/>
      <c r="C2539" s="1113" t="s">
        <v>3054</v>
      </c>
      <c r="D2539" s="1113" t="s">
        <v>4926</v>
      </c>
      <c r="E2539" s="1113" t="s">
        <v>12</v>
      </c>
      <c r="F2539" s="1106"/>
      <c r="G2539" s="1107"/>
      <c r="H2539" s="1115"/>
    </row>
    <row r="2540" spans="1:8" s="1116" customFormat="1" ht="15" x14ac:dyDescent="0.25">
      <c r="A2540" s="1113"/>
      <c r="B2540" s="1113"/>
      <c r="C2540" s="1113" t="s">
        <v>3058</v>
      </c>
      <c r="D2540" s="1113" t="s">
        <v>4927</v>
      </c>
      <c r="E2540" s="1113" t="s">
        <v>12</v>
      </c>
      <c r="F2540" s="1106"/>
      <c r="G2540" s="1107"/>
      <c r="H2540" s="1115"/>
    </row>
    <row r="2541" spans="1:8" s="1116" customFormat="1" ht="15" x14ac:dyDescent="0.25">
      <c r="A2541" s="1113"/>
      <c r="B2541" s="1113"/>
      <c r="C2541" s="1113" t="s">
        <v>3256</v>
      </c>
      <c r="D2541" s="1113" t="s">
        <v>4928</v>
      </c>
      <c r="E2541" s="1113" t="s">
        <v>12</v>
      </c>
      <c r="F2541" s="1106"/>
      <c r="G2541" s="1107"/>
      <c r="H2541" s="1115"/>
    </row>
    <row r="2542" spans="1:8" s="1116" customFormat="1" ht="15" x14ac:dyDescent="0.25">
      <c r="A2542" s="1114"/>
      <c r="B2542" s="1114"/>
      <c r="C2542" s="1113" t="s">
        <v>4455</v>
      </c>
      <c r="D2542" s="1113" t="s">
        <v>4929</v>
      </c>
      <c r="E2542" s="1113" t="s">
        <v>12</v>
      </c>
      <c r="F2542" s="1106"/>
      <c r="G2542" s="1107"/>
      <c r="H2542" s="1115"/>
    </row>
    <row r="2543" spans="1:8" s="1116" customFormat="1" ht="15" x14ac:dyDescent="0.25">
      <c r="A2543" s="1114"/>
      <c r="B2543" s="1114"/>
      <c r="C2543" s="1113" t="s">
        <v>3064</v>
      </c>
      <c r="D2543" s="1113" t="s">
        <v>4930</v>
      </c>
      <c r="E2543" s="1113" t="s">
        <v>12</v>
      </c>
      <c r="F2543" s="1106"/>
      <c r="G2543" s="1107"/>
      <c r="H2543" s="1115"/>
    </row>
    <row r="2544" spans="1:8" s="1116" customFormat="1" ht="15" x14ac:dyDescent="0.25">
      <c r="A2544" s="1114"/>
      <c r="B2544" s="1114"/>
      <c r="C2544" s="1113" t="s">
        <v>3070</v>
      </c>
      <c r="D2544" s="1113" t="s">
        <v>4931</v>
      </c>
      <c r="E2544" s="1113" t="s">
        <v>12</v>
      </c>
      <c r="F2544" s="1106"/>
      <c r="G2544" s="1107"/>
      <c r="H2544" s="1115"/>
    </row>
    <row r="2545" spans="1:8" s="1116" customFormat="1" ht="15" x14ac:dyDescent="0.25">
      <c r="A2545" s="1114"/>
      <c r="B2545" s="1114"/>
      <c r="C2545" s="1113" t="s">
        <v>3074</v>
      </c>
      <c r="D2545" s="1113" t="s">
        <v>4932</v>
      </c>
      <c r="E2545" s="1113" t="s">
        <v>12</v>
      </c>
      <c r="F2545" s="1106"/>
      <c r="G2545" s="1107"/>
      <c r="H2545" s="1115"/>
    </row>
    <row r="2546" spans="1:8" s="1116" customFormat="1" ht="15" x14ac:dyDescent="0.25">
      <c r="A2546" s="1114"/>
      <c r="B2546" s="1114"/>
      <c r="C2546" s="1113" t="s">
        <v>4459</v>
      </c>
      <c r="D2546" s="1113" t="s">
        <v>4933</v>
      </c>
      <c r="E2546" s="1113" t="s">
        <v>12</v>
      </c>
      <c r="F2546" s="1106"/>
      <c r="G2546" s="1107"/>
      <c r="H2546" s="1115"/>
    </row>
    <row r="2547" spans="1:8" s="1116" customFormat="1" ht="15" x14ac:dyDescent="0.25">
      <c r="A2547" s="1114"/>
      <c r="B2547" s="1114"/>
      <c r="C2547" s="1113" t="s">
        <v>4934</v>
      </c>
      <c r="D2547" s="1113" t="s">
        <v>4935</v>
      </c>
      <c r="E2547" s="1113" t="s">
        <v>12</v>
      </c>
      <c r="F2547" s="1106"/>
      <c r="G2547" s="1107"/>
      <c r="H2547" s="1115"/>
    </row>
    <row r="2548" spans="1:8" s="1116" customFormat="1" ht="15" x14ac:dyDescent="0.25">
      <c r="A2548" s="1114"/>
      <c r="B2548" s="1114"/>
      <c r="C2548" s="1113" t="s">
        <v>4936</v>
      </c>
      <c r="D2548" s="1113" t="s">
        <v>4937</v>
      </c>
      <c r="E2548" s="1113" t="s">
        <v>12</v>
      </c>
      <c r="F2548" s="1106"/>
      <c r="G2548" s="1107"/>
      <c r="H2548" s="1115"/>
    </row>
    <row r="2549" spans="1:8" s="1116" customFormat="1" ht="15" x14ac:dyDescent="0.25">
      <c r="A2549" s="1114"/>
      <c r="B2549" s="1114"/>
      <c r="C2549" s="1113" t="s">
        <v>3078</v>
      </c>
      <c r="D2549" s="1113" t="s">
        <v>4938</v>
      </c>
      <c r="E2549" s="1113" t="s">
        <v>12</v>
      </c>
      <c r="F2549" s="1106"/>
      <c r="G2549" s="1107"/>
      <c r="H2549" s="1115"/>
    </row>
    <row r="2550" spans="1:8" s="1116" customFormat="1" ht="15" x14ac:dyDescent="0.25">
      <c r="A2550" s="1114"/>
      <c r="B2550" s="1114"/>
      <c r="C2550" s="1113" t="s">
        <v>3082</v>
      </c>
      <c r="D2550" s="1113" t="s">
        <v>4939</v>
      </c>
      <c r="E2550" s="1113" t="s">
        <v>12</v>
      </c>
      <c r="F2550" s="1106"/>
      <c r="G2550" s="1107"/>
      <c r="H2550" s="1115"/>
    </row>
    <row r="2551" spans="1:8" s="1116" customFormat="1" ht="15" x14ac:dyDescent="0.25">
      <c r="A2551" s="1114"/>
      <c r="B2551" s="1114"/>
      <c r="C2551" s="1113" t="s">
        <v>4940</v>
      </c>
      <c r="D2551" s="1113" t="s">
        <v>4941</v>
      </c>
      <c r="E2551" s="1113" t="s">
        <v>12</v>
      </c>
      <c r="F2551" s="1106"/>
      <c r="G2551" s="1107"/>
      <c r="H2551" s="1115"/>
    </row>
    <row r="2552" spans="1:8" s="1116" customFormat="1" ht="15" x14ac:dyDescent="0.25">
      <c r="A2552" s="1114"/>
      <c r="B2552" s="1114"/>
      <c r="C2552" s="1113" t="s">
        <v>3103</v>
      </c>
      <c r="D2552" s="1113" t="s">
        <v>4942</v>
      </c>
      <c r="E2552" s="1113" t="s">
        <v>12</v>
      </c>
      <c r="F2552" s="1106"/>
      <c r="G2552" s="1107"/>
      <c r="H2552" s="1115"/>
    </row>
    <row r="2553" spans="1:8" s="1116" customFormat="1" ht="15" x14ac:dyDescent="0.25">
      <c r="A2553" s="1114"/>
      <c r="B2553" s="1114"/>
      <c r="C2553" s="1113" t="s">
        <v>4943</v>
      </c>
      <c r="D2553" s="1113" t="s">
        <v>4944</v>
      </c>
      <c r="E2553" s="1113" t="s">
        <v>12</v>
      </c>
      <c r="F2553" s="1106"/>
      <c r="G2553" s="1107"/>
      <c r="H2553" s="1115"/>
    </row>
    <row r="2554" spans="1:8" s="1116" customFormat="1" ht="15" x14ac:dyDescent="0.25">
      <c r="A2554" s="1114"/>
      <c r="B2554" s="1114"/>
      <c r="C2554" s="1113" t="s">
        <v>4945</v>
      </c>
      <c r="D2554" s="1113" t="s">
        <v>4946</v>
      </c>
      <c r="E2554" s="1113" t="s">
        <v>12</v>
      </c>
      <c r="F2554" s="1106"/>
      <c r="G2554" s="1107"/>
      <c r="H2554" s="1115"/>
    </row>
    <row r="2555" spans="1:8" s="1116" customFormat="1" ht="15" x14ac:dyDescent="0.25">
      <c r="A2555" s="1114"/>
      <c r="B2555" s="1114"/>
      <c r="C2555" s="1113" t="s">
        <v>3123</v>
      </c>
      <c r="D2555" s="1113" t="s">
        <v>4947</v>
      </c>
      <c r="E2555" s="1113" t="s">
        <v>12</v>
      </c>
      <c r="F2555" s="1106"/>
      <c r="G2555" s="1107"/>
      <c r="H2555" s="1115"/>
    </row>
    <row r="2556" spans="1:8" s="1116" customFormat="1" ht="15" x14ac:dyDescent="0.25">
      <c r="A2556" s="1114"/>
      <c r="B2556" s="1114"/>
      <c r="C2556" s="1113" t="s">
        <v>3147</v>
      </c>
      <c r="D2556" s="1113" t="s">
        <v>4948</v>
      </c>
      <c r="E2556" s="1113" t="s">
        <v>12</v>
      </c>
      <c r="F2556" s="1106"/>
      <c r="G2556" s="1107"/>
      <c r="H2556" s="1115"/>
    </row>
    <row r="2557" spans="1:8" s="1116" customFormat="1" ht="15" x14ac:dyDescent="0.25">
      <c r="A2557" s="1114"/>
      <c r="B2557" s="1114"/>
      <c r="C2557" s="1113" t="s">
        <v>4949</v>
      </c>
      <c r="D2557" s="1113" t="s">
        <v>4950</v>
      </c>
      <c r="E2557" s="1113" t="s">
        <v>12</v>
      </c>
      <c r="F2557" s="1106"/>
      <c r="G2557" s="1107"/>
      <c r="H2557" s="1115"/>
    </row>
    <row r="2558" spans="1:8" s="1116" customFormat="1" ht="15" x14ac:dyDescent="0.25">
      <c r="A2558" s="1114"/>
      <c r="B2558" s="1114"/>
      <c r="C2558" s="1133" t="s">
        <v>4890</v>
      </c>
      <c r="D2558" s="1133" t="s">
        <v>4951</v>
      </c>
      <c r="E2558" s="1133" t="s">
        <v>12</v>
      </c>
      <c r="F2558" s="1106"/>
      <c r="G2558" s="1107"/>
      <c r="H2558" s="1115"/>
    </row>
    <row r="2559" spans="1:8" s="1116" customFormat="1" ht="15" x14ac:dyDescent="0.25">
      <c r="A2559" s="1114"/>
      <c r="B2559" s="1113" t="s">
        <v>4952</v>
      </c>
      <c r="C2559" s="1114"/>
      <c r="D2559" s="1113" t="s">
        <v>3168</v>
      </c>
      <c r="E2559" s="1113" t="s">
        <v>12</v>
      </c>
      <c r="F2559" s="1106"/>
      <c r="G2559" s="1107"/>
      <c r="H2559" s="1115"/>
    </row>
    <row r="2560" spans="1:8" s="1116" customFormat="1" ht="15" x14ac:dyDescent="0.25">
      <c r="A2560" s="1114"/>
      <c r="B2560" s="1114"/>
      <c r="C2560" s="1113" t="s">
        <v>2721</v>
      </c>
      <c r="D2560" s="1113" t="s">
        <v>4953</v>
      </c>
      <c r="E2560" s="1113" t="s">
        <v>12</v>
      </c>
      <c r="F2560" s="1106"/>
      <c r="G2560" s="1107"/>
      <c r="H2560" s="1115"/>
    </row>
    <row r="2561" spans="1:8" s="1116" customFormat="1" ht="15" x14ac:dyDescent="0.25">
      <c r="A2561" s="1114"/>
      <c r="B2561" s="1114"/>
      <c r="C2561" s="1113" t="s">
        <v>2712</v>
      </c>
      <c r="D2561" s="1113" t="s">
        <v>4954</v>
      </c>
      <c r="E2561" s="1113" t="s">
        <v>12</v>
      </c>
      <c r="F2561" s="1106"/>
      <c r="G2561" s="1107"/>
      <c r="H2561" s="1115"/>
    </row>
    <row r="2562" spans="1:8" s="1116" customFormat="1" ht="15" x14ac:dyDescent="0.25">
      <c r="A2562" s="1114"/>
      <c r="B2562" s="1114"/>
      <c r="C2562" s="1113" t="s">
        <v>3176</v>
      </c>
      <c r="D2562" s="1113" t="s">
        <v>4955</v>
      </c>
      <c r="E2562" s="1113" t="s">
        <v>12</v>
      </c>
      <c r="F2562" s="1106"/>
      <c r="G2562" s="1107"/>
      <c r="H2562" s="1115"/>
    </row>
    <row r="2563" spans="1:8" s="1116" customFormat="1" ht="15" x14ac:dyDescent="0.25">
      <c r="A2563" s="1114"/>
      <c r="B2563" s="1114"/>
      <c r="C2563" s="1113" t="s">
        <v>3234</v>
      </c>
      <c r="D2563" s="1113" t="s">
        <v>4956</v>
      </c>
      <c r="E2563" s="1113" t="s">
        <v>12</v>
      </c>
      <c r="F2563" s="1106"/>
      <c r="G2563" s="1107"/>
      <c r="H2563" s="1115"/>
    </row>
    <row r="2564" spans="1:8" s="1116" customFormat="1" ht="15" x14ac:dyDescent="0.25">
      <c r="A2564" s="1114"/>
      <c r="B2564" s="1114"/>
      <c r="C2564" s="1113" t="s">
        <v>3178</v>
      </c>
      <c r="D2564" s="1113" t="s">
        <v>4957</v>
      </c>
      <c r="E2564" s="1113" t="s">
        <v>12</v>
      </c>
      <c r="F2564" s="1106"/>
      <c r="G2564" s="1107"/>
      <c r="H2564" s="1115"/>
    </row>
    <row r="2565" spans="1:8" s="1116" customFormat="1" ht="15" x14ac:dyDescent="0.25">
      <c r="A2565" s="1114"/>
      <c r="B2565" s="1114"/>
      <c r="C2565" s="1113" t="s">
        <v>3186</v>
      </c>
      <c r="D2565" s="1113" t="s">
        <v>4958</v>
      </c>
      <c r="E2565" s="1113" t="s">
        <v>12</v>
      </c>
      <c r="F2565" s="1106"/>
      <c r="G2565" s="1107"/>
      <c r="H2565" s="1115"/>
    </row>
    <row r="2566" spans="1:8" s="1116" customFormat="1" ht="15" x14ac:dyDescent="0.25">
      <c r="A2566" s="1114"/>
      <c r="B2566" s="1114"/>
      <c r="C2566" s="1113" t="s">
        <v>2905</v>
      </c>
      <c r="D2566" s="1113" t="s">
        <v>4959</v>
      </c>
      <c r="E2566" s="1113" t="s">
        <v>12</v>
      </c>
      <c r="F2566" s="1106"/>
      <c r="G2566" s="1107"/>
      <c r="H2566" s="1115"/>
    </row>
    <row r="2567" spans="1:8" s="1116" customFormat="1" ht="15" x14ac:dyDescent="0.25">
      <c r="A2567" s="1114"/>
      <c r="B2567" s="1114"/>
      <c r="C2567" s="1113" t="s">
        <v>4960</v>
      </c>
      <c r="D2567" s="1113" t="s">
        <v>4961</v>
      </c>
      <c r="E2567" s="1113" t="s">
        <v>12</v>
      </c>
      <c r="F2567" s="1106"/>
      <c r="G2567" s="1107"/>
      <c r="H2567" s="1115"/>
    </row>
    <row r="2568" spans="1:8" s="1116" customFormat="1" ht="15" x14ac:dyDescent="0.25">
      <c r="A2568" s="1114"/>
      <c r="B2568" s="1114"/>
      <c r="C2568" s="1113" t="s">
        <v>4962</v>
      </c>
      <c r="D2568" s="1113" t="s">
        <v>4963</v>
      </c>
      <c r="E2568" s="1113" t="s">
        <v>12</v>
      </c>
      <c r="F2568" s="1106"/>
      <c r="G2568" s="1107"/>
      <c r="H2568" s="1115"/>
    </row>
    <row r="2569" spans="1:8" s="1116" customFormat="1" ht="15" x14ac:dyDescent="0.25">
      <c r="A2569" s="1114"/>
      <c r="B2569" s="1114"/>
      <c r="C2569" s="1113" t="s">
        <v>4537</v>
      </c>
      <c r="D2569" s="1113" t="s">
        <v>4964</v>
      </c>
      <c r="E2569" s="1113" t="s">
        <v>12</v>
      </c>
      <c r="F2569" s="1106"/>
      <c r="G2569" s="1107"/>
      <c r="H2569" s="1115"/>
    </row>
    <row r="2570" spans="1:8" s="1116" customFormat="1" ht="15" x14ac:dyDescent="0.25">
      <c r="A2570" s="1114"/>
      <c r="B2570" s="1114"/>
      <c r="C2570" s="1113" t="s">
        <v>4965</v>
      </c>
      <c r="D2570" s="1113" t="s">
        <v>4966</v>
      </c>
      <c r="E2570" s="1113" t="s">
        <v>12</v>
      </c>
      <c r="F2570" s="1106"/>
      <c r="G2570" s="1107"/>
      <c r="H2570" s="1115"/>
    </row>
    <row r="2571" spans="1:8" s="1116" customFormat="1" ht="15" x14ac:dyDescent="0.25">
      <c r="A2571" s="1114"/>
      <c r="B2571" s="1114"/>
      <c r="C2571" s="1113" t="s">
        <v>4967</v>
      </c>
      <c r="D2571" s="1113" t="s">
        <v>4968</v>
      </c>
      <c r="E2571" s="1113" t="s">
        <v>12</v>
      </c>
      <c r="F2571" s="1106"/>
      <c r="G2571" s="1107"/>
      <c r="H2571" s="1115"/>
    </row>
    <row r="2572" spans="1:8" s="1116" customFormat="1" ht="15" x14ac:dyDescent="0.25">
      <c r="A2572" s="1114"/>
      <c r="B2572" s="1113" t="s">
        <v>4969</v>
      </c>
      <c r="C2572" s="1114"/>
      <c r="D2572" s="1113" t="s">
        <v>3153</v>
      </c>
      <c r="E2572" s="1113" t="s">
        <v>12</v>
      </c>
      <c r="F2572" s="1106"/>
      <c r="G2572" s="1107"/>
      <c r="H2572" s="1115"/>
    </row>
    <row r="2573" spans="1:8" s="1114" customFormat="1" ht="15" x14ac:dyDescent="0.25">
      <c r="C2573" s="1113" t="s">
        <v>2721</v>
      </c>
      <c r="D2573" s="1113" t="s">
        <v>4970</v>
      </c>
      <c r="E2573" s="1113" t="s">
        <v>12</v>
      </c>
      <c r="F2573" s="1106"/>
      <c r="G2573" s="1107"/>
      <c r="H2573" s="1099"/>
    </row>
    <row r="2574" spans="1:8" s="1116" customFormat="1" ht="15" x14ac:dyDescent="0.25">
      <c r="A2574" s="1114"/>
      <c r="B2574" s="1114"/>
      <c r="C2574" s="1113" t="s">
        <v>2712</v>
      </c>
      <c r="D2574" s="1113" t="s">
        <v>4971</v>
      </c>
      <c r="E2574" s="1113" t="s">
        <v>12</v>
      </c>
      <c r="F2574" s="1106"/>
      <c r="G2574" s="1107"/>
      <c r="H2574" s="1115"/>
    </row>
    <row r="2575" spans="1:8" s="1116" customFormat="1" ht="15" x14ac:dyDescent="0.25">
      <c r="A2575" s="1114"/>
      <c r="B2575" s="1114"/>
      <c r="C2575" s="1113" t="s">
        <v>3176</v>
      </c>
      <c r="D2575" s="1113" t="s">
        <v>4972</v>
      </c>
      <c r="E2575" s="1113" t="s">
        <v>12</v>
      </c>
      <c r="F2575" s="1106"/>
      <c r="G2575" s="1107"/>
      <c r="H2575" s="1115"/>
    </row>
    <row r="2576" spans="1:8" s="1116" customFormat="1" ht="15" x14ac:dyDescent="0.25">
      <c r="A2576" s="1114"/>
      <c r="B2576" s="1114"/>
      <c r="C2576" s="1113" t="s">
        <v>3234</v>
      </c>
      <c r="D2576" s="1113" t="s">
        <v>4973</v>
      </c>
      <c r="E2576" s="1113" t="s">
        <v>12</v>
      </c>
      <c r="F2576" s="1106"/>
      <c r="G2576" s="1107"/>
      <c r="H2576" s="1115"/>
    </row>
    <row r="2577" spans="1:8" s="1116" customFormat="1" ht="15" x14ac:dyDescent="0.25">
      <c r="A2577" s="1114"/>
      <c r="B2577" s="1114"/>
      <c r="C2577" s="1113" t="s">
        <v>3178</v>
      </c>
      <c r="D2577" s="1113" t="s">
        <v>4974</v>
      </c>
      <c r="E2577" s="1113" t="s">
        <v>12</v>
      </c>
      <c r="F2577" s="1106"/>
      <c r="G2577" s="1107"/>
      <c r="H2577" s="1115"/>
    </row>
    <row r="2578" spans="1:8" s="1116" customFormat="1" ht="15" x14ac:dyDescent="0.25">
      <c r="A2578" s="1114"/>
      <c r="B2578" s="1114"/>
      <c r="C2578" s="1113" t="s">
        <v>3186</v>
      </c>
      <c r="D2578" s="1113" t="s">
        <v>4975</v>
      </c>
      <c r="E2578" s="1113" t="s">
        <v>12</v>
      </c>
      <c r="F2578" s="1106"/>
      <c r="G2578" s="1107"/>
      <c r="H2578" s="1115"/>
    </row>
    <row r="2579" spans="1:8" s="1116" customFormat="1" ht="15" x14ac:dyDescent="0.25">
      <c r="A2579" s="1114"/>
      <c r="B2579" s="1114"/>
      <c r="C2579" s="1113"/>
      <c r="D2579" s="1113"/>
      <c r="E2579" s="1113"/>
      <c r="F2579" s="1106"/>
      <c r="G2579" s="1107"/>
      <c r="H2579" s="1115"/>
    </row>
    <row r="2580" spans="1:8" s="1116" customFormat="1" ht="15" x14ac:dyDescent="0.25">
      <c r="A2580" s="1114"/>
      <c r="B2580" s="1114"/>
      <c r="C2580" s="1113"/>
      <c r="D2580" s="1113"/>
      <c r="E2580" s="1113"/>
      <c r="F2580" s="1106"/>
      <c r="G2580" s="1107"/>
      <c r="H2580" s="1115"/>
    </row>
    <row r="2581" spans="1:8" s="1116" customFormat="1" ht="15" x14ac:dyDescent="0.25">
      <c r="A2581" s="1113" t="s">
        <v>2670</v>
      </c>
      <c r="B2581" s="1113"/>
      <c r="C2581" s="1113"/>
      <c r="D2581" s="1098" t="s">
        <v>2642</v>
      </c>
      <c r="E2581" s="1114">
        <v>46</v>
      </c>
      <c r="F2581" s="1106"/>
      <c r="G2581" s="1107"/>
      <c r="H2581" s="1115"/>
    </row>
    <row r="2582" spans="1:8" s="1116" customFormat="1" ht="15" x14ac:dyDescent="0.25">
      <c r="A2582" s="1113" t="s">
        <v>2671</v>
      </c>
      <c r="B2582" s="1113"/>
      <c r="C2582" s="1113"/>
      <c r="D2582" s="1112" t="s">
        <v>4851</v>
      </c>
      <c r="E2582" s="1114"/>
      <c r="F2582" s="1106"/>
      <c r="G2582" s="1107"/>
      <c r="H2582" s="1115"/>
    </row>
    <row r="2583" spans="1:8" s="1116" customFormat="1" ht="15" x14ac:dyDescent="0.25">
      <c r="A2583" s="1112" t="s">
        <v>2672</v>
      </c>
      <c r="B2583" s="1112" t="s">
        <v>2673</v>
      </c>
      <c r="C2583" s="1112" t="s">
        <v>2674</v>
      </c>
      <c r="D2583" s="1104"/>
      <c r="E2583" s="1114"/>
      <c r="F2583" s="1106"/>
      <c r="G2583" s="1107"/>
      <c r="H2583" s="1115"/>
    </row>
    <row r="2584" spans="1:8" s="1116" customFormat="1" ht="15" x14ac:dyDescent="0.25">
      <c r="A2584" s="1113" t="s">
        <v>2675</v>
      </c>
      <c r="B2584" s="1113" t="s">
        <v>2676</v>
      </c>
      <c r="C2584" s="1113" t="s">
        <v>2675</v>
      </c>
      <c r="D2584" s="1113" t="s">
        <v>2649</v>
      </c>
      <c r="E2584" s="1113" t="s">
        <v>2677</v>
      </c>
      <c r="F2584" s="1106"/>
      <c r="G2584" s="1107"/>
      <c r="H2584" s="1115"/>
    </row>
    <row r="2585" spans="1:8" s="1116" customFormat="1" ht="15" x14ac:dyDescent="0.25">
      <c r="A2585" s="1114"/>
      <c r="B2585" s="1114"/>
      <c r="C2585" s="1113" t="s">
        <v>3980</v>
      </c>
      <c r="D2585" s="1113" t="s">
        <v>4976</v>
      </c>
      <c r="E2585" s="1113" t="s">
        <v>12</v>
      </c>
      <c r="F2585" s="1106"/>
      <c r="G2585" s="1107"/>
      <c r="H2585" s="1115"/>
    </row>
    <row r="2586" spans="1:8" s="1116" customFormat="1" ht="15" x14ac:dyDescent="0.25">
      <c r="A2586" s="1114"/>
      <c r="B2586" s="1114"/>
      <c r="C2586" s="1113" t="s">
        <v>3733</v>
      </c>
      <c r="D2586" s="1113" t="s">
        <v>4977</v>
      </c>
      <c r="E2586" s="1113" t="s">
        <v>12</v>
      </c>
      <c r="F2586" s="1106"/>
      <c r="G2586" s="1107"/>
      <c r="H2586" s="1115"/>
    </row>
    <row r="2587" spans="1:8" s="1116" customFormat="1" ht="15" x14ac:dyDescent="0.25">
      <c r="A2587" s="1114"/>
      <c r="B2587" s="1114"/>
      <c r="C2587" s="1113" t="s">
        <v>2903</v>
      </c>
      <c r="D2587" s="1113" t="s">
        <v>4978</v>
      </c>
      <c r="E2587" s="1113" t="s">
        <v>12</v>
      </c>
      <c r="F2587" s="1106"/>
      <c r="G2587" s="1107"/>
      <c r="H2587" s="1115"/>
    </row>
    <row r="2588" spans="1:8" s="1116" customFormat="1" ht="15" x14ac:dyDescent="0.25">
      <c r="A2588" s="1114"/>
      <c r="B2588" s="1114"/>
      <c r="C2588" s="1113" t="s">
        <v>2905</v>
      </c>
      <c r="D2588" s="1113" t="s">
        <v>4979</v>
      </c>
      <c r="E2588" s="1113" t="s">
        <v>12</v>
      </c>
      <c r="F2588" s="1106"/>
      <c r="G2588" s="1107"/>
      <c r="H2588" s="1115"/>
    </row>
    <row r="2589" spans="1:8" s="1116" customFormat="1" ht="15" x14ac:dyDescent="0.25">
      <c r="A2589" s="1114"/>
      <c r="B2589" s="1114"/>
      <c r="C2589" s="1113" t="s">
        <v>2907</v>
      </c>
      <c r="D2589" s="1113" t="s">
        <v>4980</v>
      </c>
      <c r="E2589" s="1113" t="s">
        <v>12</v>
      </c>
      <c r="F2589" s="1106"/>
      <c r="G2589" s="1107"/>
      <c r="H2589" s="1115"/>
    </row>
    <row r="2590" spans="1:8" s="1116" customFormat="1" ht="15" x14ac:dyDescent="0.25">
      <c r="A2590" s="1114"/>
      <c r="B2590" s="1114"/>
      <c r="C2590" s="1113" t="s">
        <v>2680</v>
      </c>
      <c r="D2590" s="1113" t="s">
        <v>4981</v>
      </c>
      <c r="E2590" s="1113" t="s">
        <v>12</v>
      </c>
      <c r="F2590" s="1106"/>
      <c r="G2590" s="1107"/>
      <c r="H2590" s="1115"/>
    </row>
    <row r="2591" spans="1:8" s="1116" customFormat="1" ht="15" x14ac:dyDescent="0.25">
      <c r="A2591" s="1114"/>
      <c r="B2591" s="1114"/>
      <c r="C2591" s="1113" t="s">
        <v>2690</v>
      </c>
      <c r="D2591" s="1113" t="s">
        <v>4982</v>
      </c>
      <c r="E2591" s="1113" t="s">
        <v>12</v>
      </c>
      <c r="F2591" s="1106"/>
      <c r="G2591" s="1107"/>
      <c r="H2591" s="1115"/>
    </row>
    <row r="2592" spans="1:8" s="1116" customFormat="1" ht="15" x14ac:dyDescent="0.25">
      <c r="A2592" s="1114"/>
      <c r="B2592" s="1114"/>
      <c r="C2592" s="1113" t="s">
        <v>2698</v>
      </c>
      <c r="D2592" s="1113" t="s">
        <v>4983</v>
      </c>
      <c r="E2592" s="1113" t="s">
        <v>12</v>
      </c>
      <c r="F2592" s="1106"/>
      <c r="G2592" s="1107"/>
      <c r="H2592" s="1115"/>
    </row>
    <row r="2593" spans="1:8" s="1116" customFormat="1" ht="15" x14ac:dyDescent="0.25">
      <c r="A2593" s="1114"/>
      <c r="B2593" s="1114"/>
      <c r="C2593" s="1113" t="s">
        <v>3242</v>
      </c>
      <c r="D2593" s="1113" t="s">
        <v>4984</v>
      </c>
      <c r="E2593" s="1113" t="s">
        <v>12</v>
      </c>
      <c r="F2593" s="1106"/>
      <c r="G2593" s="1107"/>
      <c r="H2593" s="1115"/>
    </row>
    <row r="2594" spans="1:8" s="1116" customFormat="1" ht="15" x14ac:dyDescent="0.25">
      <c r="A2594" s="1114"/>
      <c r="B2594" s="1114"/>
      <c r="C2594" s="1113" t="s">
        <v>2716</v>
      </c>
      <c r="D2594" s="1113" t="s">
        <v>4985</v>
      </c>
      <c r="E2594" s="1113" t="s">
        <v>12</v>
      </c>
      <c r="F2594" s="1106"/>
      <c r="G2594" s="1107"/>
      <c r="H2594" s="1115"/>
    </row>
    <row r="2595" spans="1:8" s="1116" customFormat="1" ht="15" x14ac:dyDescent="0.25">
      <c r="A2595" s="1114"/>
      <c r="B2595" s="1114"/>
      <c r="C2595" s="1113" t="s">
        <v>2747</v>
      </c>
      <c r="D2595" s="1113" t="s">
        <v>4986</v>
      </c>
      <c r="E2595" s="1113" t="s">
        <v>12</v>
      </c>
      <c r="F2595" s="1106"/>
      <c r="G2595" s="1107"/>
      <c r="H2595" s="1115"/>
    </row>
    <row r="2596" spans="1:8" s="1116" customFormat="1" ht="15" x14ac:dyDescent="0.25">
      <c r="A2596" s="1114"/>
      <c r="B2596" s="1114"/>
      <c r="C2596" s="1113" t="s">
        <v>2914</v>
      </c>
      <c r="D2596" s="1113" t="s">
        <v>4987</v>
      </c>
      <c r="E2596" s="1113" t="s">
        <v>12</v>
      </c>
      <c r="F2596" s="1106"/>
      <c r="G2596" s="1107"/>
      <c r="H2596" s="1115"/>
    </row>
    <row r="2597" spans="1:8" s="1116" customFormat="1" ht="15" x14ac:dyDescent="0.25">
      <c r="A2597" s="1114"/>
      <c r="B2597" s="1114"/>
      <c r="C2597" s="1113" t="s">
        <v>2916</v>
      </c>
      <c r="D2597" s="1113" t="s">
        <v>4988</v>
      </c>
      <c r="E2597" s="1113" t="s">
        <v>12</v>
      </c>
      <c r="F2597" s="1106"/>
      <c r="G2597" s="1107"/>
      <c r="H2597" s="1115"/>
    </row>
    <row r="2598" spans="1:8" s="1116" customFormat="1" ht="15" x14ac:dyDescent="0.25">
      <c r="A2598" s="1114"/>
      <c r="B2598" s="1114"/>
      <c r="C2598" s="1113" t="s">
        <v>2768</v>
      </c>
      <c r="D2598" s="1113" t="s">
        <v>4989</v>
      </c>
      <c r="E2598" s="1113" t="s">
        <v>12</v>
      </c>
      <c r="F2598" s="1106"/>
      <c r="G2598" s="1107"/>
      <c r="H2598" s="1115"/>
    </row>
    <row r="2599" spans="1:8" s="1116" customFormat="1" ht="15" x14ac:dyDescent="0.25">
      <c r="A2599" s="1114"/>
      <c r="B2599" s="1114"/>
      <c r="C2599" s="1113" t="s">
        <v>4888</v>
      </c>
      <c r="D2599" s="1113" t="s">
        <v>4990</v>
      </c>
      <c r="E2599" s="1113" t="s">
        <v>12</v>
      </c>
      <c r="F2599" s="1106"/>
      <c r="G2599" s="1107"/>
      <c r="H2599" s="1115"/>
    </row>
    <row r="2600" spans="1:8" s="1116" customFormat="1" ht="15" x14ac:dyDescent="0.25">
      <c r="A2600" s="1114"/>
      <c r="B2600" s="1114"/>
      <c r="C2600" s="1113" t="s">
        <v>4991</v>
      </c>
      <c r="D2600" s="1113" t="s">
        <v>4992</v>
      </c>
      <c r="E2600" s="1113" t="s">
        <v>12</v>
      </c>
      <c r="F2600" s="1106"/>
      <c r="G2600" s="1107"/>
      <c r="H2600" s="1115"/>
    </row>
    <row r="2601" spans="1:8" s="1116" customFormat="1" ht="15" x14ac:dyDescent="0.25">
      <c r="A2601" s="1114"/>
      <c r="B2601" s="1113" t="s">
        <v>4993</v>
      </c>
      <c r="C2601" s="1114"/>
      <c r="D2601" s="1113" t="s">
        <v>4994</v>
      </c>
      <c r="E2601" s="1113" t="s">
        <v>12</v>
      </c>
      <c r="F2601" s="1106"/>
      <c r="G2601" s="1107"/>
      <c r="H2601" s="1115"/>
    </row>
    <row r="2602" spans="1:8" s="1116" customFormat="1" ht="15" x14ac:dyDescent="0.25">
      <c r="A2602" s="1114"/>
      <c r="B2602" s="1114"/>
      <c r="C2602" s="1113" t="s">
        <v>2721</v>
      </c>
      <c r="D2602" s="1113" t="s">
        <v>4995</v>
      </c>
      <c r="E2602" s="1113" t="s">
        <v>12</v>
      </c>
      <c r="F2602" s="1106"/>
      <c r="G2602" s="1107"/>
      <c r="H2602" s="1115"/>
    </row>
    <row r="2603" spans="1:8" s="1116" customFormat="1" ht="15" x14ac:dyDescent="0.25">
      <c r="A2603" s="1114"/>
      <c r="B2603" s="1114"/>
      <c r="C2603" s="1113" t="s">
        <v>2712</v>
      </c>
      <c r="D2603" s="1113" t="s">
        <v>4996</v>
      </c>
      <c r="E2603" s="1113" t="s">
        <v>12</v>
      </c>
      <c r="F2603" s="1106"/>
      <c r="G2603" s="1107"/>
      <c r="H2603" s="1115"/>
    </row>
    <row r="2604" spans="1:8" s="1116" customFormat="1" ht="15" x14ac:dyDescent="0.25">
      <c r="A2604" s="1114"/>
      <c r="B2604" s="1114"/>
      <c r="C2604" s="1113" t="s">
        <v>3176</v>
      </c>
      <c r="D2604" s="1113" t="s">
        <v>4997</v>
      </c>
      <c r="E2604" s="1113" t="s">
        <v>12</v>
      </c>
      <c r="F2604" s="1106"/>
      <c r="G2604" s="1107"/>
      <c r="H2604" s="1115"/>
    </row>
    <row r="2605" spans="1:8" s="1116" customFormat="1" ht="15" x14ac:dyDescent="0.25">
      <c r="A2605" s="1114"/>
      <c r="B2605" s="1114"/>
      <c r="C2605" s="1113" t="s">
        <v>3234</v>
      </c>
      <c r="D2605" s="1113" t="s">
        <v>4998</v>
      </c>
      <c r="E2605" s="1113" t="s">
        <v>12</v>
      </c>
      <c r="F2605" s="1106"/>
      <c r="G2605" s="1107"/>
      <c r="H2605" s="1115"/>
    </row>
    <row r="2606" spans="1:8" s="1116" customFormat="1" ht="15" x14ac:dyDescent="0.25">
      <c r="A2606" s="1114"/>
      <c r="B2606" s="1114"/>
      <c r="C2606" s="1113" t="s">
        <v>3178</v>
      </c>
      <c r="D2606" s="1113" t="s">
        <v>4999</v>
      </c>
      <c r="E2606" s="1113" t="s">
        <v>12</v>
      </c>
      <c r="F2606" s="1106"/>
      <c r="G2606" s="1107"/>
      <c r="H2606" s="1115"/>
    </row>
    <row r="2607" spans="1:8" s="1116" customFormat="1" ht="15" x14ac:dyDescent="0.25">
      <c r="A2607" s="1114"/>
      <c r="B2607" s="1114"/>
      <c r="C2607" s="1113" t="s">
        <v>3186</v>
      </c>
      <c r="D2607" s="1113" t="s">
        <v>5000</v>
      </c>
      <c r="E2607" s="1113" t="s">
        <v>12</v>
      </c>
      <c r="F2607" s="1106"/>
      <c r="G2607" s="1107"/>
      <c r="H2607" s="1115"/>
    </row>
    <row r="2608" spans="1:8" s="1116" customFormat="1" ht="15" x14ac:dyDescent="0.25">
      <c r="A2608" s="1114"/>
      <c r="B2608" s="1114"/>
      <c r="C2608" s="1113" t="s">
        <v>3980</v>
      </c>
      <c r="D2608" s="1113" t="s">
        <v>5001</v>
      </c>
      <c r="E2608" s="1113" t="s">
        <v>12</v>
      </c>
      <c r="F2608" s="1106"/>
      <c r="G2608" s="1107"/>
      <c r="H2608" s="1115"/>
    </row>
    <row r="2609" spans="1:8" s="1116" customFormat="1" ht="15" x14ac:dyDescent="0.25">
      <c r="A2609" s="1114"/>
      <c r="B2609" s="1114"/>
      <c r="C2609" s="1113" t="s">
        <v>3733</v>
      </c>
      <c r="D2609" s="1113" t="s">
        <v>5002</v>
      </c>
      <c r="E2609" s="1113" t="s">
        <v>12</v>
      </c>
      <c r="F2609" s="1106"/>
      <c r="G2609" s="1107"/>
      <c r="H2609" s="1115"/>
    </row>
    <row r="2610" spans="1:8" s="1116" customFormat="1" ht="15" x14ac:dyDescent="0.25">
      <c r="A2610" s="1114"/>
      <c r="B2610" s="1113"/>
      <c r="C2610" s="1113" t="s">
        <v>2903</v>
      </c>
      <c r="D2610" s="1113" t="s">
        <v>5003</v>
      </c>
      <c r="E2610" s="1164" t="s">
        <v>12</v>
      </c>
      <c r="F2610" s="1106"/>
      <c r="G2610" s="1107"/>
      <c r="H2610" s="1115"/>
    </row>
    <row r="2611" spans="1:8" s="1116" customFormat="1" ht="15" x14ac:dyDescent="0.25">
      <c r="A2611" s="1114"/>
      <c r="B2611" s="1113" t="s">
        <v>5004</v>
      </c>
      <c r="C2611" s="1114"/>
      <c r="D2611" s="1113" t="s">
        <v>5005</v>
      </c>
      <c r="E2611" s="1113" t="s">
        <v>12</v>
      </c>
      <c r="F2611" s="1106"/>
      <c r="G2611" s="1107"/>
      <c r="H2611" s="1115"/>
    </row>
    <row r="2612" spans="1:8" s="1116" customFormat="1" ht="15" x14ac:dyDescent="0.25">
      <c r="A2612" s="1114"/>
      <c r="B2612" s="1114"/>
      <c r="C2612" s="1113" t="s">
        <v>2712</v>
      </c>
      <c r="D2612" s="1113" t="s">
        <v>5006</v>
      </c>
      <c r="E2612" s="1113" t="s">
        <v>12</v>
      </c>
      <c r="F2612" s="1106"/>
      <c r="G2612" s="1107"/>
      <c r="H2612" s="1115"/>
    </row>
    <row r="2613" spans="1:8" s="1116" customFormat="1" ht="15" x14ac:dyDescent="0.25">
      <c r="A2613" s="1114"/>
      <c r="B2613" s="1114"/>
      <c r="C2613" s="1113" t="s">
        <v>4936</v>
      </c>
      <c r="D2613" s="1113" t="s">
        <v>5007</v>
      </c>
      <c r="E2613" s="1113" t="s">
        <v>12</v>
      </c>
      <c r="F2613" s="1106"/>
      <c r="G2613" s="1107"/>
      <c r="H2613" s="1115"/>
    </row>
    <row r="2614" spans="1:8" s="1116" customFormat="1" ht="15" x14ac:dyDescent="0.25">
      <c r="A2614" s="1114"/>
      <c r="B2614" s="1114"/>
      <c r="C2614" s="1113" t="s">
        <v>4949</v>
      </c>
      <c r="D2614" s="1113" t="s">
        <v>5008</v>
      </c>
      <c r="E2614" s="1113" t="s">
        <v>12</v>
      </c>
      <c r="F2614" s="1106"/>
      <c r="G2614" s="1107"/>
      <c r="H2614" s="1115"/>
    </row>
    <row r="2615" spans="1:8" s="1116" customFormat="1" ht="15" x14ac:dyDescent="0.25">
      <c r="A2615" s="1114"/>
      <c r="B2615" s="1114"/>
      <c r="C2615" s="1113" t="s">
        <v>5009</v>
      </c>
      <c r="D2615" s="1113" t="s">
        <v>5010</v>
      </c>
      <c r="E2615" s="1113" t="s">
        <v>12</v>
      </c>
      <c r="F2615" s="1106"/>
      <c r="G2615" s="1107"/>
      <c r="H2615" s="1115"/>
    </row>
    <row r="2616" spans="1:8" s="1116" customFormat="1" ht="15" x14ac:dyDescent="0.25">
      <c r="A2616" s="1114"/>
      <c r="B2616" s="1114"/>
      <c r="C2616" s="1113" t="s">
        <v>3013</v>
      </c>
      <c r="D2616" s="1113" t="s">
        <v>5011</v>
      </c>
      <c r="E2616" s="1113" t="s">
        <v>12</v>
      </c>
      <c r="F2616" s="1106"/>
      <c r="G2616" s="1107"/>
      <c r="H2616" s="1115"/>
    </row>
    <row r="2617" spans="1:8" s="1116" customFormat="1" ht="15" x14ac:dyDescent="0.25">
      <c r="A2617" s="1114"/>
      <c r="B2617" s="1114"/>
      <c r="C2617" s="1113" t="s">
        <v>3202</v>
      </c>
      <c r="D2617" s="1113" t="s">
        <v>5012</v>
      </c>
      <c r="E2617" s="1113" t="s">
        <v>12</v>
      </c>
      <c r="F2617" s="1106"/>
      <c r="G2617" s="1107"/>
      <c r="H2617" s="1115"/>
    </row>
    <row r="2618" spans="1:8" s="1116" customFormat="1" ht="15" x14ac:dyDescent="0.25">
      <c r="A2618" s="1114"/>
      <c r="B2618" s="1114"/>
      <c r="C2618" s="1113" t="s">
        <v>3204</v>
      </c>
      <c r="D2618" s="1113" t="s">
        <v>5013</v>
      </c>
      <c r="E2618" s="1113" t="s">
        <v>12</v>
      </c>
      <c r="F2618" s="1106"/>
      <c r="G2618" s="1107"/>
      <c r="H2618" s="1115"/>
    </row>
    <row r="2619" spans="1:8" s="1116" customFormat="1" ht="15" x14ac:dyDescent="0.25">
      <c r="A2619" s="1114"/>
      <c r="B2619" s="1113" t="s">
        <v>5014</v>
      </c>
      <c r="C2619" s="1114"/>
      <c r="D2619" s="1113" t="s">
        <v>5015</v>
      </c>
      <c r="E2619" s="1113" t="s">
        <v>12</v>
      </c>
      <c r="F2619" s="1106"/>
      <c r="G2619" s="1107"/>
      <c r="H2619" s="1115"/>
    </row>
    <row r="2620" spans="1:8" s="1116" customFormat="1" ht="15" x14ac:dyDescent="0.25">
      <c r="A2620" s="1114"/>
      <c r="B2620" s="1114"/>
      <c r="C2620" s="1113" t="s">
        <v>2712</v>
      </c>
      <c r="D2620" s="1113" t="s">
        <v>5016</v>
      </c>
      <c r="E2620" s="1113" t="s">
        <v>12</v>
      </c>
      <c r="F2620" s="1106"/>
      <c r="G2620" s="1107"/>
      <c r="H2620" s="1115"/>
    </row>
    <row r="2621" spans="1:8" s="1116" customFormat="1" ht="15" x14ac:dyDescent="0.25">
      <c r="A2621" s="1114"/>
      <c r="B2621" s="1113" t="s">
        <v>5017</v>
      </c>
      <c r="C2621" s="1114"/>
      <c r="D2621" s="1113" t="s">
        <v>5018</v>
      </c>
      <c r="E2621" s="1113" t="s">
        <v>12</v>
      </c>
      <c r="F2621" s="1106"/>
      <c r="G2621" s="1107"/>
      <c r="H2621" s="1115"/>
    </row>
    <row r="2622" spans="1:8" s="1116" customFormat="1" ht="15" x14ac:dyDescent="0.25">
      <c r="A2622" s="1114"/>
      <c r="B2622" s="1114"/>
      <c r="C2622" s="1113" t="s">
        <v>2684</v>
      </c>
      <c r="D2622" s="1113" t="s">
        <v>5019</v>
      </c>
      <c r="E2622" s="1113" t="s">
        <v>12</v>
      </c>
      <c r="F2622" s="1106"/>
      <c r="G2622" s="1107"/>
      <c r="H2622" s="1115"/>
    </row>
    <row r="2623" spans="1:8" s="1116" customFormat="1" ht="15" x14ac:dyDescent="0.25">
      <c r="A2623" s="1113"/>
      <c r="B2623" s="1113"/>
      <c r="C2623" s="1113" t="s">
        <v>2721</v>
      </c>
      <c r="D2623" s="1113" t="s">
        <v>5020</v>
      </c>
      <c r="E2623" s="1113" t="s">
        <v>12</v>
      </c>
      <c r="F2623" s="1106"/>
      <c r="G2623" s="1107"/>
      <c r="H2623" s="1115"/>
    </row>
    <row r="2624" spans="1:8" s="1116" customFormat="1" ht="15" x14ac:dyDescent="0.25">
      <c r="A2624" s="1113"/>
      <c r="B2624" s="1113"/>
      <c r="C2624" s="1113" t="s">
        <v>3176</v>
      </c>
      <c r="D2624" s="1113" t="s">
        <v>5021</v>
      </c>
      <c r="E2624" s="1113" t="s">
        <v>12</v>
      </c>
      <c r="F2624" s="1106"/>
      <c r="G2624" s="1107"/>
      <c r="H2624" s="1115"/>
    </row>
    <row r="2625" spans="1:8" s="1116" customFormat="1" ht="15" x14ac:dyDescent="0.25">
      <c r="A2625" s="1113"/>
      <c r="B2625" s="1113"/>
      <c r="C2625" s="1113" t="s">
        <v>3234</v>
      </c>
      <c r="D2625" s="1113" t="s">
        <v>5022</v>
      </c>
      <c r="E2625" s="1113" t="s">
        <v>12</v>
      </c>
      <c r="F2625" s="1106"/>
      <c r="G2625" s="1107"/>
      <c r="H2625" s="1115"/>
    </row>
    <row r="2626" spans="1:8" s="1116" customFormat="1" ht="15" x14ac:dyDescent="0.25">
      <c r="A2626" s="1114"/>
      <c r="B2626" s="1113" t="s">
        <v>5023</v>
      </c>
      <c r="C2626" s="1114"/>
      <c r="D2626" s="1113" t="s">
        <v>5024</v>
      </c>
      <c r="E2626" s="1113" t="s">
        <v>12</v>
      </c>
      <c r="F2626" s="1106"/>
      <c r="G2626" s="1107"/>
      <c r="H2626" s="1115"/>
    </row>
    <row r="2627" spans="1:8" s="1116" customFormat="1" ht="15" x14ac:dyDescent="0.25">
      <c r="A2627" s="1114"/>
      <c r="B2627" s="1114"/>
      <c r="C2627" s="1113" t="s">
        <v>4854</v>
      </c>
      <c r="D2627" s="1113" t="s">
        <v>5025</v>
      </c>
      <c r="E2627" s="1113" t="s">
        <v>12</v>
      </c>
      <c r="F2627" s="1106"/>
      <c r="G2627" s="1107"/>
      <c r="H2627" s="1115"/>
    </row>
    <row r="2628" spans="1:8" s="1116" customFormat="1" ht="15" x14ac:dyDescent="0.25">
      <c r="A2628" s="1114"/>
      <c r="B2628" s="1114"/>
      <c r="C2628" s="1113" t="s">
        <v>4967</v>
      </c>
      <c r="D2628" s="1113" t="s">
        <v>5026</v>
      </c>
      <c r="E2628" s="1113" t="s">
        <v>12</v>
      </c>
      <c r="F2628" s="1106"/>
      <c r="G2628" s="1107"/>
      <c r="H2628" s="1115"/>
    </row>
    <row r="2629" spans="1:8" s="1116" customFormat="1" ht="15" x14ac:dyDescent="0.25">
      <c r="A2629" s="1114"/>
      <c r="B2629" s="1114"/>
      <c r="C2629" s="1113" t="s">
        <v>5027</v>
      </c>
      <c r="D2629" s="1113" t="s">
        <v>5028</v>
      </c>
      <c r="E2629" s="1113" t="s">
        <v>12</v>
      </c>
      <c r="F2629" s="1106"/>
      <c r="G2629" s="1107"/>
      <c r="H2629" s="1115"/>
    </row>
    <row r="2630" spans="1:8" s="1116" customFormat="1" ht="15" x14ac:dyDescent="0.25">
      <c r="A2630" s="1114"/>
      <c r="B2630" s="1113" t="s">
        <v>5029</v>
      </c>
      <c r="C2630" s="1114"/>
      <c r="D2630" s="1113" t="s">
        <v>5030</v>
      </c>
      <c r="E2630" s="1113" t="s">
        <v>12</v>
      </c>
      <c r="F2630" s="1106"/>
      <c r="G2630" s="1107"/>
      <c r="H2630" s="1115"/>
    </row>
    <row r="2631" spans="1:8" s="1116" customFormat="1" ht="15" x14ac:dyDescent="0.25">
      <c r="A2631" s="1114"/>
      <c r="B2631" s="1114"/>
      <c r="C2631" s="1113" t="s">
        <v>4854</v>
      </c>
      <c r="D2631" s="1113" t="s">
        <v>5031</v>
      </c>
      <c r="E2631" s="1113" t="s">
        <v>12</v>
      </c>
      <c r="F2631" s="1106"/>
      <c r="G2631" s="1107"/>
      <c r="H2631" s="1115"/>
    </row>
    <row r="2632" spans="1:8" s="1116" customFormat="1" ht="15" x14ac:dyDescent="0.25">
      <c r="A2632" s="1114"/>
      <c r="B2632" s="1113" t="s">
        <v>5032</v>
      </c>
      <c r="C2632" s="1114"/>
      <c r="D2632" s="1113" t="s">
        <v>5033</v>
      </c>
      <c r="E2632" s="1113" t="s">
        <v>12</v>
      </c>
      <c r="F2632" s="1106"/>
      <c r="G2632" s="1107"/>
      <c r="H2632" s="1115"/>
    </row>
    <row r="2633" spans="1:8" s="1116" customFormat="1" ht="15" x14ac:dyDescent="0.25">
      <c r="A2633" s="1114"/>
      <c r="B2633" s="1114"/>
      <c r="C2633" s="1113" t="s">
        <v>4854</v>
      </c>
      <c r="D2633" s="1113" t="s">
        <v>5034</v>
      </c>
      <c r="E2633" s="1113" t="s">
        <v>12</v>
      </c>
      <c r="F2633" s="1106"/>
      <c r="G2633" s="1107"/>
      <c r="H2633" s="1115"/>
    </row>
    <row r="2634" spans="1:8" s="1116" customFormat="1" ht="15" x14ac:dyDescent="0.25">
      <c r="A2634" s="1114"/>
      <c r="B2634" s="1114"/>
      <c r="C2634" s="1113"/>
      <c r="D2634" s="1113"/>
      <c r="E2634" s="1113"/>
      <c r="F2634" s="1106"/>
      <c r="G2634" s="1107"/>
      <c r="H2634" s="1115"/>
    </row>
    <row r="2635" spans="1:8" s="1116" customFormat="1" ht="15" x14ac:dyDescent="0.25">
      <c r="A2635" s="1114"/>
      <c r="B2635" s="1114"/>
      <c r="C2635" s="1113"/>
      <c r="D2635" s="1113"/>
      <c r="E2635" s="1113"/>
      <c r="F2635" s="1106"/>
      <c r="G2635" s="1107"/>
      <c r="H2635" s="1115"/>
    </row>
    <row r="2636" spans="1:8" s="1116" customFormat="1" ht="15" x14ac:dyDescent="0.25">
      <c r="A2636" s="1114"/>
      <c r="B2636" s="1114"/>
      <c r="C2636" s="1113"/>
      <c r="D2636" s="1113"/>
      <c r="E2636" s="1113"/>
      <c r="F2636" s="1106"/>
      <c r="G2636" s="1107"/>
      <c r="H2636" s="1115"/>
    </row>
    <row r="2637" spans="1:8" s="1116" customFormat="1" ht="15" x14ac:dyDescent="0.25">
      <c r="A2637" s="1113" t="s">
        <v>2670</v>
      </c>
      <c r="B2637" s="1113"/>
      <c r="C2637" s="1113"/>
      <c r="D2637" s="1098" t="s">
        <v>2642</v>
      </c>
      <c r="E2637" s="1114">
        <v>47</v>
      </c>
      <c r="F2637" s="1106"/>
      <c r="G2637" s="1107"/>
      <c r="H2637" s="1115"/>
    </row>
    <row r="2638" spans="1:8" s="1116" customFormat="1" ht="15" x14ac:dyDescent="0.25">
      <c r="A2638" s="1113" t="s">
        <v>2671</v>
      </c>
      <c r="B2638" s="1113"/>
      <c r="C2638" s="1113"/>
      <c r="D2638" s="1112" t="s">
        <v>4851</v>
      </c>
      <c r="E2638" s="1114"/>
      <c r="F2638" s="1106"/>
      <c r="G2638" s="1107"/>
      <c r="H2638" s="1115"/>
    </row>
    <row r="2639" spans="1:8" s="1116" customFormat="1" ht="15" x14ac:dyDescent="0.25">
      <c r="A2639" s="1112" t="s">
        <v>2672</v>
      </c>
      <c r="B2639" s="1112" t="s">
        <v>2673</v>
      </c>
      <c r="C2639" s="1112" t="s">
        <v>2674</v>
      </c>
      <c r="D2639" s="1104"/>
      <c r="E2639" s="1114"/>
      <c r="F2639" s="1106"/>
      <c r="G2639" s="1107"/>
      <c r="H2639" s="1115"/>
    </row>
    <row r="2640" spans="1:8" s="1116" customFormat="1" ht="15" x14ac:dyDescent="0.25">
      <c r="A2640" s="1113" t="s">
        <v>2675</v>
      </c>
      <c r="B2640" s="1113" t="s">
        <v>2676</v>
      </c>
      <c r="C2640" s="1113" t="s">
        <v>2675</v>
      </c>
      <c r="D2640" s="1113" t="s">
        <v>2649</v>
      </c>
      <c r="E2640" s="1113" t="s">
        <v>2677</v>
      </c>
      <c r="F2640" s="1106"/>
      <c r="G2640" s="1107"/>
      <c r="H2640" s="1115"/>
    </row>
    <row r="2641" spans="1:8" s="1116" customFormat="1" ht="15" x14ac:dyDescent="0.25">
      <c r="A2641" s="1114"/>
      <c r="B2641" s="1113" t="s">
        <v>5035</v>
      </c>
      <c r="C2641" s="1114"/>
      <c r="D2641" s="1113" t="s">
        <v>5036</v>
      </c>
      <c r="E2641" s="1113" t="s">
        <v>12</v>
      </c>
      <c r="F2641" s="1106"/>
      <c r="G2641" s="1107"/>
      <c r="H2641" s="1115"/>
    </row>
    <row r="2642" spans="1:8" s="1116" customFormat="1" ht="15" x14ac:dyDescent="0.25">
      <c r="A2642" s="1114"/>
      <c r="B2642" s="1114"/>
      <c r="C2642" s="1113" t="s">
        <v>5037</v>
      </c>
      <c r="D2642" s="1113" t="s">
        <v>5038</v>
      </c>
      <c r="E2642" s="1113" t="s">
        <v>12</v>
      </c>
      <c r="F2642" s="1106"/>
      <c r="G2642" s="1107"/>
      <c r="H2642" s="1115"/>
    </row>
    <row r="2643" spans="1:8" s="1116" customFormat="1" ht="15" x14ac:dyDescent="0.25">
      <c r="A2643" s="1114"/>
      <c r="B2643" s="1113" t="s">
        <v>5039</v>
      </c>
      <c r="C2643" s="1114"/>
      <c r="D2643" s="1113" t="s">
        <v>5040</v>
      </c>
      <c r="E2643" s="1113" t="s">
        <v>12</v>
      </c>
      <c r="F2643" s="1106"/>
      <c r="G2643" s="1107"/>
      <c r="H2643" s="1115"/>
    </row>
    <row r="2644" spans="1:8" s="1116" customFormat="1" ht="15" x14ac:dyDescent="0.25">
      <c r="A2644" s="1114"/>
      <c r="B2644" s="1114"/>
      <c r="C2644" s="1113" t="s">
        <v>4854</v>
      </c>
      <c r="D2644" s="1113" t="s">
        <v>5041</v>
      </c>
      <c r="E2644" s="1113" t="s">
        <v>12</v>
      </c>
      <c r="F2644" s="1106"/>
      <c r="G2644" s="1107"/>
      <c r="H2644" s="1115"/>
    </row>
    <row r="2645" spans="1:8" s="1116" customFormat="1" ht="15" x14ac:dyDescent="0.25">
      <c r="A2645" s="1114"/>
      <c r="B2645" s="1114"/>
      <c r="C2645" s="1113" t="s">
        <v>4967</v>
      </c>
      <c r="D2645" s="1113" t="s">
        <v>5042</v>
      </c>
      <c r="E2645" s="1113" t="s">
        <v>12</v>
      </c>
      <c r="F2645" s="1106"/>
      <c r="G2645" s="1107"/>
      <c r="H2645" s="1115"/>
    </row>
    <row r="2646" spans="1:8" s="1116" customFormat="1" ht="15" x14ac:dyDescent="0.25">
      <c r="A2646" s="1114"/>
      <c r="B2646" s="1114"/>
      <c r="C2646" s="1113" t="s">
        <v>5027</v>
      </c>
      <c r="D2646" s="1113" t="s">
        <v>5043</v>
      </c>
      <c r="E2646" s="1113" t="s">
        <v>12</v>
      </c>
      <c r="F2646" s="1106"/>
      <c r="G2646" s="1107"/>
      <c r="H2646" s="1115"/>
    </row>
    <row r="2647" spans="1:8" s="1116" customFormat="1" ht="15" x14ac:dyDescent="0.25">
      <c r="A2647" s="1114"/>
      <c r="B2647" s="1114"/>
      <c r="C2647" s="1113" t="s">
        <v>5044</v>
      </c>
      <c r="D2647" s="1113" t="s">
        <v>5045</v>
      </c>
      <c r="E2647" s="1113" t="s">
        <v>12</v>
      </c>
      <c r="F2647" s="1106"/>
      <c r="G2647" s="1107"/>
      <c r="H2647" s="1115"/>
    </row>
    <row r="2648" spans="1:8" s="1116" customFormat="1" ht="15" x14ac:dyDescent="0.25">
      <c r="A2648" s="1114"/>
      <c r="B2648" s="1114"/>
      <c r="C2648" s="1113" t="s">
        <v>5046</v>
      </c>
      <c r="D2648" s="1113" t="s">
        <v>5047</v>
      </c>
      <c r="E2648" s="1113" t="s">
        <v>12</v>
      </c>
      <c r="F2648" s="1106"/>
      <c r="G2648" s="1107"/>
      <c r="H2648" s="1115"/>
    </row>
    <row r="2649" spans="1:8" s="1116" customFormat="1" ht="15" x14ac:dyDescent="0.25">
      <c r="A2649" s="1114"/>
      <c r="B2649" s="1114"/>
      <c r="C2649" s="1113" t="s">
        <v>5048</v>
      </c>
      <c r="D2649" s="1113" t="s">
        <v>5049</v>
      </c>
      <c r="E2649" s="1113" t="s">
        <v>12</v>
      </c>
      <c r="F2649" s="1106"/>
      <c r="G2649" s="1107"/>
      <c r="H2649" s="1115"/>
    </row>
    <row r="2650" spans="1:8" s="1116" customFormat="1" ht="15" x14ac:dyDescent="0.25">
      <c r="A2650" s="1114"/>
      <c r="B2650" s="1113" t="s">
        <v>5050</v>
      </c>
      <c r="C2650" s="1114"/>
      <c r="D2650" s="1113" t="s">
        <v>5051</v>
      </c>
      <c r="E2650" s="1113" t="s">
        <v>12</v>
      </c>
      <c r="F2650" s="1106"/>
      <c r="G2650" s="1107"/>
      <c r="H2650" s="1115"/>
    </row>
    <row r="2651" spans="1:8" s="1116" customFormat="1" ht="15" x14ac:dyDescent="0.25">
      <c r="A2651" s="1114"/>
      <c r="B2651" s="1114"/>
      <c r="C2651" s="1113" t="s">
        <v>4854</v>
      </c>
      <c r="D2651" s="1113" t="s">
        <v>5052</v>
      </c>
      <c r="E2651" s="1113" t="s">
        <v>12</v>
      </c>
      <c r="F2651" s="1106"/>
      <c r="G2651" s="1107"/>
      <c r="H2651" s="1115"/>
    </row>
    <row r="2652" spans="1:8" s="1116" customFormat="1" ht="15" x14ac:dyDescent="0.25">
      <c r="A2652" s="1114"/>
      <c r="B2652" s="1113" t="s">
        <v>5053</v>
      </c>
      <c r="C2652" s="1114"/>
      <c r="D2652" s="1113" t="s">
        <v>5054</v>
      </c>
      <c r="E2652" s="1113" t="s">
        <v>12</v>
      </c>
      <c r="F2652" s="1106"/>
      <c r="G2652" s="1107"/>
      <c r="H2652" s="1115"/>
    </row>
    <row r="2653" spans="1:8" s="1116" customFormat="1" ht="15" x14ac:dyDescent="0.25">
      <c r="A2653" s="1114"/>
      <c r="B2653" s="1114"/>
      <c r="C2653" s="1113" t="s">
        <v>4967</v>
      </c>
      <c r="D2653" s="1113" t="s">
        <v>5055</v>
      </c>
      <c r="E2653" s="1113" t="s">
        <v>12</v>
      </c>
      <c r="F2653" s="1106"/>
      <c r="G2653" s="1107"/>
      <c r="H2653" s="1115"/>
    </row>
    <row r="2654" spans="1:8" s="1116" customFormat="1" ht="15" x14ac:dyDescent="0.25">
      <c r="A2654" s="1114"/>
      <c r="B2654" s="1114"/>
      <c r="C2654" s="1113" t="s">
        <v>5056</v>
      </c>
      <c r="D2654" s="1113" t="s">
        <v>5057</v>
      </c>
      <c r="E2654" s="1113" t="s">
        <v>12</v>
      </c>
      <c r="F2654" s="1106"/>
      <c r="G2654" s="1107"/>
      <c r="H2654" s="1115"/>
    </row>
    <row r="2655" spans="1:8" s="1116" customFormat="1" ht="15" x14ac:dyDescent="0.25">
      <c r="A2655" s="1114"/>
      <c r="B2655" s="1114"/>
      <c r="C2655" s="1113" t="s">
        <v>5058</v>
      </c>
      <c r="D2655" s="1113" t="s">
        <v>5059</v>
      </c>
      <c r="E2655" s="1113" t="s">
        <v>12</v>
      </c>
      <c r="F2655" s="1106"/>
      <c r="G2655" s="1107"/>
      <c r="H2655" s="1115"/>
    </row>
    <row r="2656" spans="1:8" s="1116" customFormat="1" ht="15" x14ac:dyDescent="0.25">
      <c r="A2656" s="1114"/>
      <c r="B2656" s="1113" t="s">
        <v>5060</v>
      </c>
      <c r="C2656" s="1114"/>
      <c r="D2656" s="1113" t="s">
        <v>5061</v>
      </c>
      <c r="E2656" s="1113" t="s">
        <v>12</v>
      </c>
      <c r="F2656" s="1106"/>
      <c r="G2656" s="1107"/>
      <c r="H2656" s="1115"/>
    </row>
    <row r="2657" spans="1:8" s="1116" customFormat="1" ht="15" x14ac:dyDescent="0.25">
      <c r="A2657" s="1114"/>
      <c r="B2657" s="1114"/>
      <c r="C2657" s="1113" t="s">
        <v>4967</v>
      </c>
      <c r="D2657" s="1113" t="s">
        <v>5062</v>
      </c>
      <c r="E2657" s="1113" t="s">
        <v>12</v>
      </c>
      <c r="F2657" s="1106"/>
      <c r="G2657" s="1107"/>
      <c r="H2657" s="1115"/>
    </row>
    <row r="2658" spans="1:8" s="1116" customFormat="1" ht="15" x14ac:dyDescent="0.25">
      <c r="A2658" s="1114"/>
      <c r="B2658" s="1114"/>
      <c r="C2658" s="1113"/>
      <c r="D2658" s="1113"/>
      <c r="E2658" s="1113"/>
      <c r="F2658" s="1106"/>
      <c r="G2658" s="1107"/>
      <c r="H2658" s="1115"/>
    </row>
    <row r="2659" spans="1:8" s="1116" customFormat="1" ht="15" x14ac:dyDescent="0.25">
      <c r="A2659" s="1113" t="s">
        <v>2686</v>
      </c>
      <c r="B2659" s="1113" t="s">
        <v>2687</v>
      </c>
      <c r="C2659" s="1113" t="s">
        <v>2686</v>
      </c>
      <c r="D2659" s="1113" t="s">
        <v>2688</v>
      </c>
      <c r="E2659" s="1113" t="s">
        <v>2689</v>
      </c>
      <c r="F2659" s="1106"/>
      <c r="G2659" s="1107"/>
      <c r="H2659" s="1115"/>
    </row>
    <row r="2660" spans="1:8" s="1109" customFormat="1" ht="14.25" x14ac:dyDescent="0.2">
      <c r="A2660" s="1112" t="s">
        <v>4967</v>
      </c>
      <c r="B2660" s="1104"/>
      <c r="C2660" s="1104"/>
      <c r="D2660" s="1112" t="s">
        <v>177</v>
      </c>
      <c r="E2660" s="1112" t="s">
        <v>12</v>
      </c>
      <c r="F2660" s="1106"/>
      <c r="G2660" s="1107"/>
      <c r="H2660" s="1108"/>
    </row>
    <row r="2661" spans="1:8" s="1116" customFormat="1" ht="15" x14ac:dyDescent="0.25">
      <c r="A2661" s="1114"/>
      <c r="B2661" s="1113" t="s">
        <v>5063</v>
      </c>
      <c r="C2661" s="1114"/>
      <c r="D2661" s="1113" t="s">
        <v>5064</v>
      </c>
      <c r="E2661" s="1113" t="s">
        <v>12</v>
      </c>
      <c r="F2661" s="1106"/>
      <c r="G2661" s="1107"/>
      <c r="H2661" s="1115"/>
    </row>
    <row r="2662" spans="1:8" s="1116" customFormat="1" ht="15" x14ac:dyDescent="0.25">
      <c r="A2662" s="1114"/>
      <c r="B2662" s="1114"/>
      <c r="C2662" s="1113" t="s">
        <v>2684</v>
      </c>
      <c r="D2662" s="1113" t="s">
        <v>5065</v>
      </c>
      <c r="E2662" s="1113" t="s">
        <v>12</v>
      </c>
      <c r="F2662" s="1106"/>
      <c r="G2662" s="1107"/>
      <c r="H2662" s="1115"/>
    </row>
    <row r="2663" spans="1:8" s="1116" customFormat="1" ht="15" x14ac:dyDescent="0.25">
      <c r="A2663" s="1114"/>
      <c r="B2663" s="1113" t="s">
        <v>5066</v>
      </c>
      <c r="C2663" s="1114"/>
      <c r="D2663" s="1113" t="s">
        <v>177</v>
      </c>
      <c r="E2663" s="1113" t="s">
        <v>12</v>
      </c>
      <c r="F2663" s="1106"/>
      <c r="G2663" s="1107"/>
      <c r="H2663" s="1115"/>
    </row>
    <row r="2664" spans="1:8" s="1116" customFormat="1" ht="15" x14ac:dyDescent="0.25">
      <c r="A2664" s="1114"/>
      <c r="B2664" s="1114"/>
      <c r="C2664" s="1113" t="s">
        <v>4455</v>
      </c>
      <c r="D2664" s="1113" t="s">
        <v>5067</v>
      </c>
      <c r="E2664" s="1113" t="s">
        <v>12</v>
      </c>
      <c r="F2664" s="1106"/>
      <c r="G2664" s="1107"/>
      <c r="H2664" s="1115"/>
    </row>
    <row r="2665" spans="1:8" s="1116" customFormat="1" ht="15" x14ac:dyDescent="0.25">
      <c r="A2665" s="1114"/>
      <c r="B2665" s="1114"/>
      <c r="C2665" s="1113" t="s">
        <v>3064</v>
      </c>
      <c r="D2665" s="1113" t="s">
        <v>5068</v>
      </c>
      <c r="E2665" s="1113" t="s">
        <v>12</v>
      </c>
      <c r="F2665" s="1106"/>
      <c r="G2665" s="1107"/>
      <c r="H2665" s="1115"/>
    </row>
    <row r="2666" spans="1:8" s="1116" customFormat="1" ht="15" x14ac:dyDescent="0.25">
      <c r="A2666" s="1114"/>
      <c r="B2666" s="1114"/>
      <c r="C2666" s="1113" t="s">
        <v>3070</v>
      </c>
      <c r="D2666" s="1113" t="s">
        <v>5069</v>
      </c>
      <c r="E2666" s="1113" t="s">
        <v>12</v>
      </c>
      <c r="F2666" s="1106"/>
      <c r="G2666" s="1107"/>
      <c r="H2666" s="1115"/>
    </row>
    <row r="2667" spans="1:8" s="1116" customFormat="1" ht="15" x14ac:dyDescent="0.25">
      <c r="A2667" s="1114"/>
      <c r="B2667" s="1114"/>
      <c r="C2667" s="1113" t="s">
        <v>4459</v>
      </c>
      <c r="D2667" s="1113" t="s">
        <v>5070</v>
      </c>
      <c r="E2667" s="1113" t="s">
        <v>12</v>
      </c>
      <c r="F2667" s="1106"/>
      <c r="G2667" s="1107"/>
      <c r="H2667" s="1115"/>
    </row>
    <row r="2668" spans="1:8" s="1116" customFormat="1" ht="15" x14ac:dyDescent="0.25">
      <c r="A2668" s="1114"/>
      <c r="B2668" s="1113" t="s">
        <v>5071</v>
      </c>
      <c r="C2668" s="1114"/>
      <c r="D2668" s="1113" t="s">
        <v>5072</v>
      </c>
      <c r="E2668" s="1113" t="s">
        <v>12</v>
      </c>
      <c r="F2668" s="1106"/>
      <c r="G2668" s="1107"/>
      <c r="H2668" s="1115"/>
    </row>
    <row r="2669" spans="1:8" s="1116" customFormat="1" ht="15" x14ac:dyDescent="0.25">
      <c r="A2669" s="1114"/>
      <c r="B2669" s="1114"/>
      <c r="C2669" s="1113" t="s">
        <v>5073</v>
      </c>
      <c r="D2669" s="1113" t="s">
        <v>5074</v>
      </c>
      <c r="E2669" s="1113" t="s">
        <v>12</v>
      </c>
      <c r="F2669" s="1106"/>
      <c r="G2669" s="1107"/>
      <c r="H2669" s="1115"/>
    </row>
    <row r="2670" spans="1:8" s="1116" customFormat="1" ht="15" x14ac:dyDescent="0.25">
      <c r="A2670" s="1114"/>
      <c r="B2670" s="1114"/>
      <c r="C2670" s="1113" t="s">
        <v>5075</v>
      </c>
      <c r="D2670" s="1113" t="s">
        <v>5076</v>
      </c>
      <c r="E2670" s="1113" t="s">
        <v>12</v>
      </c>
      <c r="F2670" s="1106"/>
      <c r="G2670" s="1107"/>
      <c r="H2670" s="1115"/>
    </row>
    <row r="2671" spans="1:8" s="1116" customFormat="1" ht="15" x14ac:dyDescent="0.25">
      <c r="A2671" s="1114"/>
      <c r="B2671" s="1114"/>
      <c r="C2671" s="1113" t="s">
        <v>5077</v>
      </c>
      <c r="D2671" s="1113" t="s">
        <v>5078</v>
      </c>
      <c r="E2671" s="1113" t="s">
        <v>12</v>
      </c>
      <c r="F2671" s="1106"/>
      <c r="G2671" s="1107"/>
      <c r="H2671" s="1115"/>
    </row>
    <row r="2672" spans="1:8" s="1116" customFormat="1" ht="15" x14ac:dyDescent="0.25">
      <c r="A2672" s="1114"/>
      <c r="B2672" s="1114"/>
      <c r="C2672" s="1113" t="s">
        <v>5079</v>
      </c>
      <c r="D2672" s="1113" t="s">
        <v>5080</v>
      </c>
      <c r="E2672" s="1113" t="s">
        <v>12</v>
      </c>
      <c r="F2672" s="1106"/>
      <c r="G2672" s="1107"/>
      <c r="H2672" s="1115"/>
    </row>
    <row r="2673" spans="1:8" s="1116" customFormat="1" ht="15" x14ac:dyDescent="0.25">
      <c r="A2673" s="1114"/>
      <c r="B2673" s="1114"/>
      <c r="C2673" s="1113"/>
      <c r="D2673" s="1113"/>
      <c r="E2673" s="1113"/>
      <c r="F2673" s="1106"/>
      <c r="G2673" s="1107"/>
      <c r="H2673" s="1115"/>
    </row>
    <row r="2674" spans="1:8" s="1116" customFormat="1" ht="15" x14ac:dyDescent="0.25">
      <c r="A2674" s="1113" t="s">
        <v>2686</v>
      </c>
      <c r="B2674" s="1113" t="s">
        <v>2687</v>
      </c>
      <c r="C2674" s="1113" t="s">
        <v>2686</v>
      </c>
      <c r="D2674" s="1113" t="s">
        <v>2688</v>
      </c>
      <c r="E2674" s="1113" t="s">
        <v>2689</v>
      </c>
      <c r="F2674" s="1106"/>
      <c r="G2674" s="1107"/>
      <c r="H2674" s="1115"/>
    </row>
    <row r="2675" spans="1:8" s="1109" customFormat="1" ht="15" customHeight="1" x14ac:dyDescent="0.2">
      <c r="A2675" s="1112" t="s">
        <v>5027</v>
      </c>
      <c r="B2675" s="1104"/>
      <c r="C2675" s="1104"/>
      <c r="D2675" s="1112" t="s">
        <v>5081</v>
      </c>
      <c r="E2675" s="1112" t="s">
        <v>12</v>
      </c>
      <c r="F2675" s="1106"/>
      <c r="G2675" s="1107"/>
      <c r="H2675" s="1108"/>
    </row>
    <row r="2676" spans="1:8" s="1116" customFormat="1" ht="15" x14ac:dyDescent="0.25">
      <c r="A2676" s="1114"/>
      <c r="B2676" s="1113" t="s">
        <v>5082</v>
      </c>
      <c r="C2676" s="1114"/>
      <c r="D2676" s="1113" t="s">
        <v>5081</v>
      </c>
      <c r="E2676" s="1113" t="s">
        <v>12</v>
      </c>
      <c r="F2676" s="1106"/>
      <c r="G2676" s="1107"/>
      <c r="H2676" s="1115"/>
    </row>
    <row r="2677" spans="1:8" s="1116" customFormat="1" ht="15" x14ac:dyDescent="0.25">
      <c r="A2677" s="1114"/>
      <c r="B2677" s="1114"/>
      <c r="C2677" s="1113" t="s">
        <v>2721</v>
      </c>
      <c r="D2677" s="1113" t="s">
        <v>5083</v>
      </c>
      <c r="E2677" s="1113" t="s">
        <v>12</v>
      </c>
      <c r="F2677" s="1106"/>
      <c r="G2677" s="1107"/>
      <c r="H2677" s="1115"/>
    </row>
    <row r="2678" spans="1:8" s="1116" customFormat="1" ht="15" x14ac:dyDescent="0.25">
      <c r="A2678" s="1114"/>
      <c r="B2678" s="1114"/>
      <c r="C2678" s="1113"/>
      <c r="D2678" s="1113"/>
      <c r="E2678" s="1113"/>
      <c r="F2678" s="1106"/>
      <c r="G2678" s="1107"/>
      <c r="H2678" s="1115"/>
    </row>
    <row r="2679" spans="1:8" s="1116" customFormat="1" ht="15" x14ac:dyDescent="0.25">
      <c r="A2679" s="1113" t="s">
        <v>2686</v>
      </c>
      <c r="B2679" s="1113" t="s">
        <v>2687</v>
      </c>
      <c r="C2679" s="1113" t="s">
        <v>2686</v>
      </c>
      <c r="D2679" s="1113" t="s">
        <v>2688</v>
      </c>
      <c r="E2679" s="1113" t="s">
        <v>2689</v>
      </c>
      <c r="F2679" s="1106"/>
      <c r="G2679" s="1107"/>
      <c r="H2679" s="1115"/>
    </row>
    <row r="2680" spans="1:8" s="1109" customFormat="1" ht="14.25" x14ac:dyDescent="0.2">
      <c r="A2680" s="1112" t="s">
        <v>5044</v>
      </c>
      <c r="B2680" s="1104"/>
      <c r="C2680" s="1104"/>
      <c r="D2680" s="1112" t="s">
        <v>179</v>
      </c>
      <c r="E2680" s="1112" t="s">
        <v>12</v>
      </c>
      <c r="F2680" s="1106"/>
      <c r="G2680" s="1107"/>
      <c r="H2680" s="1108"/>
    </row>
    <row r="2681" spans="1:8" s="1116" customFormat="1" ht="15" x14ac:dyDescent="0.25">
      <c r="A2681" s="1114"/>
      <c r="B2681" s="1113" t="s">
        <v>5084</v>
      </c>
      <c r="C2681" s="1114"/>
      <c r="D2681" s="1113" t="s">
        <v>5085</v>
      </c>
      <c r="E2681" s="1113" t="s">
        <v>12</v>
      </c>
      <c r="F2681" s="1106"/>
      <c r="G2681" s="1107"/>
      <c r="H2681" s="1115"/>
    </row>
    <row r="2682" spans="1:8" s="1116" customFormat="1" ht="15" x14ac:dyDescent="0.25">
      <c r="A2682" s="1114"/>
      <c r="B2682" s="1114"/>
      <c r="C2682" s="1113" t="s">
        <v>2721</v>
      </c>
      <c r="D2682" s="1113" t="s">
        <v>5086</v>
      </c>
      <c r="E2682" s="1113" t="s">
        <v>12</v>
      </c>
      <c r="F2682" s="1106"/>
      <c r="G2682" s="1107"/>
      <c r="H2682" s="1115"/>
    </row>
    <row r="2683" spans="1:8" s="1116" customFormat="1" ht="15" x14ac:dyDescent="0.25">
      <c r="A2683" s="1114"/>
      <c r="B2683" s="1114"/>
      <c r="C2683" s="1113" t="s">
        <v>2712</v>
      </c>
      <c r="D2683" s="1113" t="s">
        <v>5087</v>
      </c>
      <c r="E2683" s="1113" t="s">
        <v>12</v>
      </c>
      <c r="F2683" s="1106"/>
      <c r="G2683" s="1107"/>
      <c r="H2683" s="1115"/>
    </row>
    <row r="2684" spans="1:8" s="1116" customFormat="1" ht="15" x14ac:dyDescent="0.25">
      <c r="A2684" s="1114"/>
      <c r="B2684" s="1114"/>
      <c r="C2684" s="1113" t="s">
        <v>3176</v>
      </c>
      <c r="D2684" s="1113" t="s">
        <v>5088</v>
      </c>
      <c r="E2684" s="1113" t="s">
        <v>12</v>
      </c>
      <c r="F2684" s="1106"/>
      <c r="G2684" s="1107"/>
      <c r="H2684" s="1115"/>
    </row>
    <row r="2685" spans="1:8" s="1116" customFormat="1" ht="15" x14ac:dyDescent="0.25">
      <c r="A2685" s="1114"/>
      <c r="B2685" s="1113" t="s">
        <v>5089</v>
      </c>
      <c r="C2685" s="1114"/>
      <c r="D2685" s="1113" t="s">
        <v>5090</v>
      </c>
      <c r="E2685" s="1113" t="s">
        <v>12</v>
      </c>
      <c r="F2685" s="1106"/>
      <c r="G2685" s="1107"/>
      <c r="H2685" s="1115"/>
    </row>
    <row r="2686" spans="1:8" s="1116" customFormat="1" ht="15" x14ac:dyDescent="0.25">
      <c r="A2686" s="1114"/>
      <c r="B2686" s="1114"/>
      <c r="C2686" s="1113" t="s">
        <v>2684</v>
      </c>
      <c r="D2686" s="1113" t="s">
        <v>5091</v>
      </c>
      <c r="E2686" s="1113" t="s">
        <v>12</v>
      </c>
      <c r="F2686" s="1106"/>
      <c r="G2686" s="1107"/>
      <c r="H2686" s="1115"/>
    </row>
    <row r="2687" spans="1:8" s="1116" customFormat="1" ht="15" x14ac:dyDescent="0.25">
      <c r="A2687" s="1113"/>
      <c r="B2687" s="1113" t="s">
        <v>5092</v>
      </c>
      <c r="C2687" s="1113"/>
      <c r="D2687" s="1113" t="s">
        <v>5093</v>
      </c>
      <c r="E2687" s="1113" t="s">
        <v>12</v>
      </c>
      <c r="F2687" s="1106"/>
      <c r="G2687" s="1107"/>
      <c r="H2687" s="1115"/>
    </row>
    <row r="2688" spans="1:8" s="1116" customFormat="1" ht="15" x14ac:dyDescent="0.25">
      <c r="A2688" s="1113"/>
      <c r="B2688" s="1113"/>
      <c r="C2688" s="1133" t="s">
        <v>5094</v>
      </c>
      <c r="D2688" s="1133" t="s">
        <v>5095</v>
      </c>
      <c r="E2688" s="1133" t="s">
        <v>12</v>
      </c>
      <c r="F2688" s="1106"/>
      <c r="G2688" s="1107"/>
      <c r="H2688" s="1115"/>
    </row>
    <row r="2689" spans="1:8" s="1116" customFormat="1" ht="15" x14ac:dyDescent="0.25">
      <c r="A2689" s="1113"/>
      <c r="B2689" s="1113"/>
      <c r="C2689" s="1113"/>
      <c r="D2689" s="1113"/>
      <c r="E2689" s="1113"/>
      <c r="F2689" s="1106"/>
      <c r="G2689" s="1107"/>
      <c r="H2689" s="1115"/>
    </row>
    <row r="2690" spans="1:8" s="1116" customFormat="1" ht="15" x14ac:dyDescent="0.25">
      <c r="A2690" s="1113"/>
      <c r="B2690" s="1113"/>
      <c r="C2690" s="1113"/>
      <c r="D2690" s="1113"/>
      <c r="E2690" s="1113"/>
      <c r="F2690" s="1106"/>
      <c r="G2690" s="1107"/>
      <c r="H2690" s="1115"/>
    </row>
    <row r="2691" spans="1:8" s="1116" customFormat="1" ht="15" x14ac:dyDescent="0.25">
      <c r="A2691" s="1113"/>
      <c r="B2691" s="1113"/>
      <c r="C2691" s="1113"/>
      <c r="D2691" s="1113"/>
      <c r="E2691" s="1113"/>
      <c r="F2691" s="1106"/>
      <c r="G2691" s="1107"/>
      <c r="H2691" s="1115"/>
    </row>
    <row r="2692" spans="1:8" s="1116" customFormat="1" ht="15" x14ac:dyDescent="0.25">
      <c r="A2692" s="1113"/>
      <c r="B2692" s="1113"/>
      <c r="C2692" s="1113"/>
      <c r="D2692" s="1113"/>
      <c r="E2692" s="1113"/>
      <c r="F2692" s="1106"/>
      <c r="G2692" s="1107"/>
      <c r="H2692" s="1115"/>
    </row>
    <row r="2693" spans="1:8" s="1116" customFormat="1" ht="15" x14ac:dyDescent="0.25">
      <c r="A2693" s="1113"/>
      <c r="B2693" s="1113"/>
      <c r="C2693" s="1113"/>
      <c r="D2693" s="1113"/>
      <c r="E2693" s="1113"/>
      <c r="F2693" s="1106"/>
      <c r="G2693" s="1107"/>
      <c r="H2693" s="1115"/>
    </row>
    <row r="2694" spans="1:8" s="1116" customFormat="1" ht="15" x14ac:dyDescent="0.25">
      <c r="A2694" s="1113" t="s">
        <v>2670</v>
      </c>
      <c r="B2694" s="1113"/>
      <c r="C2694" s="1113"/>
      <c r="D2694" s="1098" t="s">
        <v>2642</v>
      </c>
      <c r="E2694" s="1114">
        <v>48</v>
      </c>
      <c r="F2694" s="1106"/>
      <c r="G2694" s="1107"/>
      <c r="H2694" s="1115"/>
    </row>
    <row r="2695" spans="1:8" s="1116" customFormat="1" ht="15" x14ac:dyDescent="0.25">
      <c r="A2695" s="1113" t="s">
        <v>2671</v>
      </c>
      <c r="B2695" s="1113"/>
      <c r="C2695" s="1113"/>
      <c r="D2695" s="1112" t="s">
        <v>4851</v>
      </c>
      <c r="E2695" s="1114"/>
      <c r="F2695" s="1106"/>
      <c r="G2695" s="1107"/>
      <c r="H2695" s="1115"/>
    </row>
    <row r="2696" spans="1:8" s="1116" customFormat="1" ht="15" x14ac:dyDescent="0.25">
      <c r="A2696" s="1112" t="s">
        <v>2672</v>
      </c>
      <c r="B2696" s="1112" t="s">
        <v>2673</v>
      </c>
      <c r="C2696" s="1112" t="s">
        <v>2674</v>
      </c>
      <c r="D2696" s="1104"/>
      <c r="E2696" s="1114"/>
      <c r="F2696" s="1106"/>
      <c r="G2696" s="1107"/>
      <c r="H2696" s="1115"/>
    </row>
    <row r="2697" spans="1:8" s="1116" customFormat="1" ht="15" x14ac:dyDescent="0.25">
      <c r="A2697" s="1113" t="s">
        <v>2675</v>
      </c>
      <c r="B2697" s="1113" t="s">
        <v>2676</v>
      </c>
      <c r="C2697" s="1113" t="s">
        <v>2675</v>
      </c>
      <c r="D2697" s="1113" t="s">
        <v>2649</v>
      </c>
      <c r="E2697" s="1113" t="s">
        <v>2677</v>
      </c>
      <c r="F2697" s="1106"/>
      <c r="G2697" s="1107"/>
      <c r="H2697" s="1115"/>
    </row>
    <row r="2698" spans="1:8" s="1116" customFormat="1" ht="15" x14ac:dyDescent="0.25">
      <c r="A2698" s="1114"/>
      <c r="B2698" s="1113" t="s">
        <v>5096</v>
      </c>
      <c r="C2698" s="1114"/>
      <c r="D2698" s="1113" t="s">
        <v>5097</v>
      </c>
      <c r="E2698" s="1113" t="s">
        <v>12</v>
      </c>
      <c r="F2698" s="1106"/>
      <c r="G2698" s="1107"/>
      <c r="H2698" s="1115"/>
    </row>
    <row r="2699" spans="1:8" s="1116" customFormat="1" ht="15" x14ac:dyDescent="0.25">
      <c r="A2699" s="1114"/>
      <c r="B2699" s="1114"/>
      <c r="C2699" s="1113" t="s">
        <v>5094</v>
      </c>
      <c r="D2699" s="1113" t="s">
        <v>5098</v>
      </c>
      <c r="E2699" s="1113" t="s">
        <v>12</v>
      </c>
      <c r="F2699" s="1106"/>
      <c r="G2699" s="1107"/>
      <c r="H2699" s="1115"/>
    </row>
    <row r="2700" spans="1:8" s="1116" customFormat="1" ht="15" x14ac:dyDescent="0.25">
      <c r="A2700" s="1114"/>
      <c r="B2700" s="1114"/>
      <c r="C2700" s="1113" t="s">
        <v>5099</v>
      </c>
      <c r="D2700" s="1113" t="s">
        <v>5100</v>
      </c>
      <c r="E2700" s="1113" t="s">
        <v>12</v>
      </c>
      <c r="F2700" s="1106"/>
      <c r="G2700" s="1107"/>
      <c r="H2700" s="1115"/>
    </row>
    <row r="2701" spans="1:8" s="1116" customFormat="1" ht="15" x14ac:dyDescent="0.25">
      <c r="A2701" s="1114"/>
      <c r="B2701" s="1114"/>
      <c r="C2701" s="1113" t="s">
        <v>5101</v>
      </c>
      <c r="D2701" s="1113" t="s">
        <v>5102</v>
      </c>
      <c r="E2701" s="1113" t="s">
        <v>12</v>
      </c>
      <c r="F2701" s="1106"/>
      <c r="G2701" s="1107"/>
      <c r="H2701" s="1115"/>
    </row>
    <row r="2702" spans="1:8" s="1116" customFormat="1" ht="15" x14ac:dyDescent="0.25">
      <c r="A2702" s="1114"/>
      <c r="B2702" s="1114"/>
      <c r="C2702" s="1113" t="s">
        <v>5103</v>
      </c>
      <c r="D2702" s="1113" t="s">
        <v>5104</v>
      </c>
      <c r="E2702" s="1113" t="s">
        <v>12</v>
      </c>
      <c r="F2702" s="1106"/>
      <c r="G2702" s="1107"/>
      <c r="H2702" s="1115"/>
    </row>
    <row r="2703" spans="1:8" s="1116" customFormat="1" ht="15" x14ac:dyDescent="0.25">
      <c r="A2703" s="1114"/>
      <c r="B2703" s="1114"/>
      <c r="C2703" s="1113" t="s">
        <v>5105</v>
      </c>
      <c r="D2703" s="1113" t="s">
        <v>5106</v>
      </c>
      <c r="E2703" s="1113" t="s">
        <v>12</v>
      </c>
      <c r="F2703" s="1106"/>
      <c r="G2703" s="1107"/>
      <c r="H2703" s="1115"/>
    </row>
    <row r="2704" spans="1:8" s="1116" customFormat="1" ht="15" x14ac:dyDescent="0.25">
      <c r="A2704" s="1114"/>
      <c r="B2704" s="1114"/>
      <c r="C2704" s="1113" t="s">
        <v>5107</v>
      </c>
      <c r="D2704" s="1113" t="s">
        <v>5108</v>
      </c>
      <c r="E2704" s="1113" t="s">
        <v>12</v>
      </c>
      <c r="F2704" s="1106"/>
      <c r="G2704" s="1107"/>
      <c r="H2704" s="1115"/>
    </row>
    <row r="2705" spans="1:8" s="1116" customFormat="1" ht="15" x14ac:dyDescent="0.25">
      <c r="A2705" s="1114"/>
      <c r="B2705" s="1114"/>
      <c r="C2705" s="1113" t="s">
        <v>5109</v>
      </c>
      <c r="D2705" s="1113" t="s">
        <v>5110</v>
      </c>
      <c r="E2705" s="1113" t="s">
        <v>12</v>
      </c>
      <c r="F2705" s="1106"/>
      <c r="G2705" s="1107"/>
      <c r="H2705" s="1115"/>
    </row>
    <row r="2706" spans="1:8" s="1116" customFormat="1" ht="15" x14ac:dyDescent="0.25">
      <c r="A2706" s="1114"/>
      <c r="B2706" s="1114"/>
      <c r="C2706" s="1113" t="s">
        <v>5111</v>
      </c>
      <c r="D2706" s="1113" t="s">
        <v>5112</v>
      </c>
      <c r="E2706" s="1113" t="s">
        <v>12</v>
      </c>
      <c r="F2706" s="1106"/>
      <c r="G2706" s="1107"/>
      <c r="H2706" s="1115"/>
    </row>
    <row r="2707" spans="1:8" s="1116" customFormat="1" ht="15" x14ac:dyDescent="0.25">
      <c r="A2707" s="1114"/>
      <c r="B2707" s="1114"/>
      <c r="C2707" s="1113" t="s">
        <v>4265</v>
      </c>
      <c r="D2707" s="1113" t="s">
        <v>5113</v>
      </c>
      <c r="E2707" s="1113" t="s">
        <v>12</v>
      </c>
      <c r="F2707" s="1106"/>
      <c r="G2707" s="1107"/>
      <c r="H2707" s="1115"/>
    </row>
    <row r="2708" spans="1:8" s="1116" customFormat="1" ht="15" x14ac:dyDescent="0.25">
      <c r="A2708" s="1114"/>
      <c r="B2708" s="1114"/>
      <c r="C2708" s="1113" t="s">
        <v>4270</v>
      </c>
      <c r="D2708" s="1113" t="s">
        <v>5114</v>
      </c>
      <c r="E2708" s="1113" t="s">
        <v>12</v>
      </c>
      <c r="F2708" s="1106"/>
      <c r="G2708" s="1107"/>
      <c r="H2708" s="1115"/>
    </row>
    <row r="2709" spans="1:8" s="1116" customFormat="1" ht="15" x14ac:dyDescent="0.25">
      <c r="A2709" s="1114"/>
      <c r="B2709" s="1114"/>
      <c r="C2709" s="1113" t="s">
        <v>4281</v>
      </c>
      <c r="D2709" s="1113" t="s">
        <v>5115</v>
      </c>
      <c r="E2709" s="1113" t="s">
        <v>12</v>
      </c>
      <c r="F2709" s="1106"/>
      <c r="G2709" s="1107"/>
      <c r="H2709" s="1115"/>
    </row>
    <row r="2710" spans="1:8" s="1116" customFormat="1" ht="15" x14ac:dyDescent="0.25">
      <c r="A2710" s="1114"/>
      <c r="B2710" s="1114"/>
      <c r="C2710" s="1113" t="s">
        <v>4338</v>
      </c>
      <c r="D2710" s="1113" t="s">
        <v>5116</v>
      </c>
      <c r="E2710" s="1113" t="s">
        <v>12</v>
      </c>
      <c r="F2710" s="1106"/>
      <c r="G2710" s="1107"/>
      <c r="H2710" s="1115"/>
    </row>
    <row r="2711" spans="1:8" s="1116" customFormat="1" ht="15" x14ac:dyDescent="0.25">
      <c r="A2711" s="1113"/>
      <c r="C2711" s="1113" t="s">
        <v>4368</v>
      </c>
      <c r="D2711" s="1113" t="s">
        <v>5117</v>
      </c>
      <c r="E2711" s="1113" t="s">
        <v>12</v>
      </c>
      <c r="F2711" s="1106"/>
      <c r="G2711" s="1107"/>
      <c r="H2711" s="1115"/>
    </row>
    <row r="2712" spans="1:8" s="1116" customFormat="1" ht="15" x14ac:dyDescent="0.25">
      <c r="A2712" s="1113"/>
      <c r="C2712" s="1113" t="s">
        <v>5118</v>
      </c>
      <c r="D2712" s="1113" t="s">
        <v>5119</v>
      </c>
      <c r="E2712" s="1113" t="s">
        <v>12</v>
      </c>
      <c r="F2712" s="1106"/>
      <c r="G2712" s="1107"/>
      <c r="H2712" s="1115"/>
    </row>
    <row r="2713" spans="1:8" s="1116" customFormat="1" ht="15" x14ac:dyDescent="0.25">
      <c r="A2713" s="1113"/>
      <c r="B2713" s="1113"/>
      <c r="C2713" s="1113"/>
      <c r="D2713" s="1113"/>
      <c r="E2713" s="1113"/>
      <c r="F2713" s="1106"/>
      <c r="G2713" s="1107"/>
      <c r="H2713" s="1115"/>
    </row>
    <row r="2714" spans="1:8" s="1116" customFormat="1" ht="15" x14ac:dyDescent="0.25">
      <c r="A2714" s="1113" t="s">
        <v>2686</v>
      </c>
      <c r="B2714" s="1113" t="s">
        <v>2687</v>
      </c>
      <c r="C2714" s="1113" t="s">
        <v>2686</v>
      </c>
      <c r="D2714" s="1113" t="s">
        <v>2688</v>
      </c>
      <c r="E2714" s="1113" t="s">
        <v>2689</v>
      </c>
      <c r="F2714" s="1106"/>
      <c r="G2714" s="1107"/>
      <c r="H2714" s="1115"/>
    </row>
    <row r="2715" spans="1:8" s="1109" customFormat="1" ht="14.25" x14ac:dyDescent="0.2">
      <c r="A2715" s="1112" t="s">
        <v>5048</v>
      </c>
      <c r="B2715" s="1112"/>
      <c r="C2715" s="1112"/>
      <c r="D2715" s="1112" t="s">
        <v>180</v>
      </c>
      <c r="E2715" s="1112" t="s">
        <v>12</v>
      </c>
      <c r="F2715" s="1106"/>
      <c r="G2715" s="1107"/>
      <c r="H2715" s="1108"/>
    </row>
    <row r="2716" spans="1:8" s="1116" customFormat="1" ht="15" x14ac:dyDescent="0.25">
      <c r="A2716" s="1113"/>
      <c r="B2716" s="1113" t="s">
        <v>5120</v>
      </c>
      <c r="C2716" s="1113"/>
      <c r="D2716" s="1113" t="s">
        <v>180</v>
      </c>
      <c r="E2716" s="1113" t="s">
        <v>12</v>
      </c>
      <c r="F2716" s="1106"/>
      <c r="G2716" s="1107"/>
      <c r="H2716" s="1115"/>
    </row>
    <row r="2717" spans="1:8" s="1116" customFormat="1" ht="15" x14ac:dyDescent="0.25">
      <c r="A2717" s="1113"/>
      <c r="B2717" s="1113"/>
      <c r="C2717" s="1113" t="s">
        <v>2684</v>
      </c>
      <c r="D2717" s="1113" t="s">
        <v>5121</v>
      </c>
      <c r="E2717" s="1113" t="s">
        <v>12</v>
      </c>
      <c r="F2717" s="1106"/>
      <c r="G2717" s="1107"/>
      <c r="H2717" s="1115"/>
    </row>
    <row r="2718" spans="1:8" s="1116" customFormat="1" ht="15" x14ac:dyDescent="0.25">
      <c r="A2718" s="1113"/>
      <c r="B2718" s="1113"/>
      <c r="C2718" s="1113"/>
      <c r="D2718" s="1113"/>
      <c r="E2718" s="1113"/>
      <c r="F2718" s="1106"/>
      <c r="G2718" s="1107"/>
      <c r="H2718" s="1115"/>
    </row>
    <row r="2719" spans="1:8" s="1116" customFormat="1" ht="15" x14ac:dyDescent="0.25">
      <c r="A2719" s="1113" t="s">
        <v>2686</v>
      </c>
      <c r="B2719" s="1113" t="s">
        <v>2687</v>
      </c>
      <c r="C2719" s="1113" t="s">
        <v>2686</v>
      </c>
      <c r="D2719" s="1113" t="s">
        <v>2688</v>
      </c>
      <c r="E2719" s="1113" t="s">
        <v>2689</v>
      </c>
      <c r="F2719" s="1106"/>
      <c r="G2719" s="1107"/>
      <c r="H2719" s="1115"/>
    </row>
    <row r="2720" spans="1:8" s="1109" customFormat="1" ht="14.25" x14ac:dyDescent="0.2">
      <c r="A2720" s="1112" t="s">
        <v>5122</v>
      </c>
      <c r="B2720" s="1112"/>
      <c r="C2720" s="1112"/>
      <c r="D2720" s="1112" t="s">
        <v>181</v>
      </c>
      <c r="E2720" s="1112" t="s">
        <v>12</v>
      </c>
      <c r="F2720" s="1106"/>
      <c r="G2720" s="1107"/>
      <c r="H2720" s="1108"/>
    </row>
    <row r="2721" spans="1:8" s="1116" customFormat="1" ht="15" x14ac:dyDescent="0.25">
      <c r="A2721" s="1113"/>
      <c r="B2721" s="1113" t="s">
        <v>5123</v>
      </c>
      <c r="C2721" s="1113"/>
      <c r="D2721" s="1113" t="s">
        <v>181</v>
      </c>
      <c r="E2721" s="1113" t="s">
        <v>12</v>
      </c>
      <c r="F2721" s="1106"/>
      <c r="G2721" s="1107"/>
      <c r="H2721" s="1115"/>
    </row>
    <row r="2722" spans="1:8" s="1116" customFormat="1" ht="15" x14ac:dyDescent="0.25">
      <c r="A2722" s="1113"/>
      <c r="B2722" s="1113"/>
      <c r="C2722" s="1113" t="s">
        <v>2684</v>
      </c>
      <c r="D2722" s="1113" t="s">
        <v>5124</v>
      </c>
      <c r="E2722" s="1113" t="s">
        <v>12</v>
      </c>
      <c r="F2722" s="1106"/>
      <c r="G2722" s="1107"/>
      <c r="H2722" s="1115"/>
    </row>
    <row r="2723" spans="1:8" s="1116" customFormat="1" ht="15" x14ac:dyDescent="0.25">
      <c r="A2723" s="1113"/>
      <c r="B2723" s="1113"/>
      <c r="C2723" s="1113" t="s">
        <v>2721</v>
      </c>
      <c r="D2723" s="1113" t="s">
        <v>5125</v>
      </c>
      <c r="E2723" s="1113" t="s">
        <v>12</v>
      </c>
      <c r="F2723" s="1106"/>
      <c r="G2723" s="1107"/>
      <c r="H2723" s="1115"/>
    </row>
    <row r="2724" spans="1:8" s="1116" customFormat="1" ht="15" x14ac:dyDescent="0.25">
      <c r="A2724" s="1113"/>
      <c r="B2724" s="1113"/>
      <c r="C2724" s="1113" t="s">
        <v>2712</v>
      </c>
      <c r="D2724" s="1113" t="s">
        <v>5126</v>
      </c>
      <c r="E2724" s="1113" t="s">
        <v>12</v>
      </c>
      <c r="F2724" s="1106"/>
      <c r="G2724" s="1107"/>
      <c r="H2724" s="1115"/>
    </row>
    <row r="2725" spans="1:8" s="1116" customFormat="1" ht="15" x14ac:dyDescent="0.25">
      <c r="A2725" s="1113"/>
      <c r="B2725" s="1113"/>
      <c r="C2725" s="1113" t="s">
        <v>2796</v>
      </c>
      <c r="D2725" s="1113" t="s">
        <v>5127</v>
      </c>
      <c r="E2725" s="1113" t="s">
        <v>12</v>
      </c>
      <c r="F2725" s="1106"/>
      <c r="G2725" s="1107"/>
      <c r="H2725" s="1115"/>
    </row>
    <row r="2726" spans="1:8" s="1160" customFormat="1" ht="15" x14ac:dyDescent="0.25">
      <c r="A2726" s="1113"/>
      <c r="B2726" s="1113"/>
      <c r="C2726" s="1113" t="s">
        <v>2831</v>
      </c>
      <c r="D2726" s="1113" t="s">
        <v>5128</v>
      </c>
      <c r="E2726" s="1113" t="s">
        <v>12</v>
      </c>
      <c r="F2726" s="1106"/>
      <c r="G2726" s="1107"/>
      <c r="H2726" s="1159"/>
    </row>
    <row r="2727" spans="1:8" s="1116" customFormat="1" ht="15" x14ac:dyDescent="0.25">
      <c r="A2727" s="1113"/>
      <c r="B2727" s="1113" t="s">
        <v>5129</v>
      </c>
      <c r="C2727" s="1114"/>
      <c r="D2727" s="1113" t="s">
        <v>5130</v>
      </c>
      <c r="E2727" s="1113" t="s">
        <v>12</v>
      </c>
      <c r="F2727" s="1106"/>
      <c r="G2727" s="1107"/>
      <c r="H2727" s="1115"/>
    </row>
    <row r="2728" spans="1:8" s="1116" customFormat="1" ht="15" x14ac:dyDescent="0.25">
      <c r="A2728" s="1113"/>
      <c r="B2728" s="1114"/>
      <c r="C2728" s="1113" t="s">
        <v>2721</v>
      </c>
      <c r="D2728" s="1113" t="s">
        <v>5131</v>
      </c>
      <c r="E2728" s="1113" t="s">
        <v>12</v>
      </c>
      <c r="F2728" s="1106"/>
      <c r="G2728" s="1107"/>
      <c r="H2728" s="1115"/>
    </row>
    <row r="2729" spans="1:8" s="1116" customFormat="1" ht="15" x14ac:dyDescent="0.25">
      <c r="A2729" s="1113"/>
      <c r="B2729" s="1114"/>
      <c r="C2729" s="1113" t="s">
        <v>2712</v>
      </c>
      <c r="D2729" s="1113" t="s">
        <v>5132</v>
      </c>
      <c r="E2729" s="1113" t="s">
        <v>12</v>
      </c>
      <c r="F2729" s="1106"/>
      <c r="G2729" s="1107"/>
      <c r="H2729" s="1115"/>
    </row>
    <row r="2730" spans="1:8" s="1116" customFormat="1" ht="15" x14ac:dyDescent="0.25">
      <c r="A2730" s="1113"/>
      <c r="B2730" s="1114"/>
      <c r="C2730" s="1113" t="s">
        <v>3176</v>
      </c>
      <c r="D2730" s="1113" t="s">
        <v>5133</v>
      </c>
      <c r="E2730" s="1113" t="s">
        <v>12</v>
      </c>
      <c r="F2730" s="1106"/>
      <c r="G2730" s="1107"/>
      <c r="H2730" s="1115"/>
    </row>
    <row r="2731" spans="1:8" s="1116" customFormat="1" ht="15" x14ac:dyDescent="0.25">
      <c r="A2731" s="1113"/>
      <c r="B2731" s="1114" t="s">
        <v>5134</v>
      </c>
      <c r="C2731" s="1113"/>
      <c r="D2731" s="1113" t="s">
        <v>5135</v>
      </c>
      <c r="E2731" s="1113" t="s">
        <v>12</v>
      </c>
      <c r="F2731" s="1106"/>
      <c r="G2731" s="1107"/>
      <c r="H2731" s="1115"/>
    </row>
    <row r="2732" spans="1:8" s="1116" customFormat="1" ht="15" x14ac:dyDescent="0.25">
      <c r="A2732" s="1113"/>
      <c r="B2732" s="1114"/>
      <c r="C2732" s="1113" t="s">
        <v>2962</v>
      </c>
      <c r="D2732" s="1113" t="s">
        <v>5135</v>
      </c>
      <c r="E2732" s="1113" t="s">
        <v>12</v>
      </c>
      <c r="F2732" s="1106"/>
      <c r="G2732" s="1107"/>
      <c r="H2732" s="1115"/>
    </row>
    <row r="2733" spans="1:8" s="1114" customFormat="1" ht="15" x14ac:dyDescent="0.25">
      <c r="A2733" s="1113"/>
      <c r="C2733" s="1113"/>
      <c r="D2733" s="1113"/>
      <c r="E2733" s="1113"/>
      <c r="F2733" s="1106"/>
      <c r="G2733" s="1107"/>
      <c r="H2733" s="1099"/>
    </row>
    <row r="2734" spans="1:8" s="1116" customFormat="1" ht="15" x14ac:dyDescent="0.25">
      <c r="A2734" s="1113" t="s">
        <v>2686</v>
      </c>
      <c r="B2734" s="1113" t="s">
        <v>2687</v>
      </c>
      <c r="C2734" s="1113" t="s">
        <v>2686</v>
      </c>
      <c r="D2734" s="1113" t="s">
        <v>2688</v>
      </c>
      <c r="E2734" s="1113" t="s">
        <v>2689</v>
      </c>
      <c r="F2734" s="1106"/>
      <c r="G2734" s="1107"/>
      <c r="H2734" s="1115"/>
    </row>
    <row r="2735" spans="1:8" s="1109" customFormat="1" ht="14.25" x14ac:dyDescent="0.2">
      <c r="A2735" s="1112" t="s">
        <v>5136</v>
      </c>
      <c r="B2735" s="1112"/>
      <c r="C2735" s="1112"/>
      <c r="D2735" s="1112" t="s">
        <v>182</v>
      </c>
      <c r="E2735" s="1112" t="s">
        <v>12</v>
      </c>
      <c r="F2735" s="1106"/>
      <c r="G2735" s="1107"/>
      <c r="H2735" s="1108"/>
    </row>
    <row r="2736" spans="1:8" s="1116" customFormat="1" ht="15" x14ac:dyDescent="0.25">
      <c r="A2736" s="1113"/>
      <c r="B2736" s="1113" t="s">
        <v>5137</v>
      </c>
      <c r="C2736" s="1114"/>
      <c r="D2736" s="1113" t="s">
        <v>182</v>
      </c>
      <c r="E2736" s="1113" t="s">
        <v>12</v>
      </c>
      <c r="F2736" s="1106"/>
      <c r="G2736" s="1107"/>
      <c r="H2736" s="1115"/>
    </row>
    <row r="2737" spans="1:8" s="1116" customFormat="1" ht="15" x14ac:dyDescent="0.25">
      <c r="A2737" s="1113"/>
      <c r="B2737" s="1113"/>
      <c r="C2737" s="1113" t="s">
        <v>2684</v>
      </c>
      <c r="D2737" s="1113" t="s">
        <v>5138</v>
      </c>
      <c r="E2737" s="1113" t="s">
        <v>12</v>
      </c>
      <c r="F2737" s="1106"/>
      <c r="G2737" s="1107"/>
      <c r="H2737" s="1115"/>
    </row>
    <row r="2739" spans="1:8" s="1116" customFormat="1" ht="15.75" thickBot="1" x14ac:dyDescent="0.3">
      <c r="A2739" s="1113" t="s">
        <v>2686</v>
      </c>
      <c r="B2739" s="1113" t="s">
        <v>2687</v>
      </c>
      <c r="C2739" s="1113" t="s">
        <v>2686</v>
      </c>
      <c r="D2739" s="1113" t="s">
        <v>2688</v>
      </c>
      <c r="E2739" s="1113" t="s">
        <v>2689</v>
      </c>
      <c r="F2739" s="1106"/>
      <c r="G2739" s="1107"/>
      <c r="H2739" s="1115"/>
    </row>
    <row r="2740" spans="1:8" s="1116" customFormat="1" ht="16.5" thickBot="1" x14ac:dyDescent="0.3">
      <c r="A2740" s="1117" t="s">
        <v>5139</v>
      </c>
      <c r="B2740" s="1118"/>
      <c r="C2740" s="1118" t="s">
        <v>5140</v>
      </c>
      <c r="D2740" s="1125"/>
      <c r="E2740" s="1126"/>
      <c r="F2740" s="1120"/>
      <c r="G2740" s="1121"/>
      <c r="H2740" s="1115"/>
    </row>
    <row r="2741" spans="1:8" s="1116" customFormat="1" ht="15" x14ac:dyDescent="0.25">
      <c r="A2741" s="1113"/>
      <c r="B2741" s="1113"/>
      <c r="C2741" s="1113"/>
      <c r="D2741" s="1113"/>
      <c r="E2741" s="1113"/>
      <c r="F2741" s="1106"/>
      <c r="G2741" s="1107"/>
      <c r="H2741" s="1115"/>
    </row>
    <row r="2742" spans="1:8" s="1109" customFormat="1" ht="14.25" x14ac:dyDescent="0.2">
      <c r="A2742" s="1112" t="s">
        <v>2962</v>
      </c>
      <c r="B2742" s="1104"/>
      <c r="C2742" s="1104"/>
      <c r="D2742" s="1112" t="s">
        <v>183</v>
      </c>
      <c r="E2742" s="1112" t="s">
        <v>12</v>
      </c>
      <c r="F2742" s="1106"/>
      <c r="G2742" s="1107"/>
      <c r="H2742" s="1108"/>
    </row>
    <row r="2743" spans="1:8" s="1116" customFormat="1" ht="15" x14ac:dyDescent="0.25">
      <c r="A2743" s="1114"/>
      <c r="B2743" s="1113" t="s">
        <v>5141</v>
      </c>
      <c r="C2743" s="1114"/>
      <c r="D2743" s="1113" t="s">
        <v>5142</v>
      </c>
      <c r="E2743" s="1113" t="s">
        <v>12</v>
      </c>
      <c r="F2743" s="1106"/>
      <c r="G2743" s="1107"/>
      <c r="H2743" s="1115"/>
    </row>
    <row r="2744" spans="1:8" s="1116" customFormat="1" ht="15" x14ac:dyDescent="0.25">
      <c r="A2744" s="1114"/>
      <c r="B2744" s="1114"/>
      <c r="C2744" s="1113" t="s">
        <v>2684</v>
      </c>
      <c r="D2744" s="1113" t="s">
        <v>5143</v>
      </c>
      <c r="E2744" s="1113" t="s">
        <v>12</v>
      </c>
      <c r="F2744" s="1106"/>
      <c r="G2744" s="1107"/>
      <c r="H2744" s="1115"/>
    </row>
    <row r="2745" spans="1:8" s="1116" customFormat="1" ht="15" x14ac:dyDescent="0.25">
      <c r="A2745" s="1114"/>
      <c r="B2745" s="1114"/>
      <c r="C2745" s="1113"/>
      <c r="D2745" s="1113"/>
      <c r="E2745" s="1113"/>
      <c r="F2745" s="1106"/>
      <c r="G2745" s="1107"/>
      <c r="H2745" s="1115"/>
    </row>
    <row r="2746" spans="1:8" s="1116" customFormat="1" ht="15" x14ac:dyDescent="0.25">
      <c r="A2746" s="1114"/>
      <c r="B2746" s="1114"/>
      <c r="C2746" s="1113"/>
      <c r="D2746" s="1113"/>
      <c r="E2746" s="1113"/>
      <c r="F2746" s="1106"/>
      <c r="G2746" s="1107"/>
      <c r="H2746" s="1115"/>
    </row>
    <row r="2747" spans="1:8" s="1116" customFormat="1" ht="15" x14ac:dyDescent="0.25">
      <c r="A2747" s="1114"/>
      <c r="B2747" s="1114"/>
      <c r="C2747" s="1113"/>
      <c r="D2747" s="1113"/>
      <c r="E2747" s="1113"/>
      <c r="F2747" s="1106"/>
      <c r="G2747" s="1107"/>
      <c r="H2747" s="1115"/>
    </row>
    <row r="2748" spans="1:8" s="1116" customFormat="1" ht="15" x14ac:dyDescent="0.25">
      <c r="A2748" s="1113" t="s">
        <v>2670</v>
      </c>
      <c r="B2748" s="1113"/>
      <c r="C2748" s="1113"/>
      <c r="D2748" s="1098" t="s">
        <v>2642</v>
      </c>
      <c r="E2748" s="1114">
        <v>49</v>
      </c>
      <c r="F2748" s="1106"/>
      <c r="G2748" s="1107"/>
      <c r="H2748" s="1115"/>
    </row>
    <row r="2749" spans="1:8" s="1116" customFormat="1" ht="15" x14ac:dyDescent="0.25">
      <c r="A2749" s="1113" t="s">
        <v>2671</v>
      </c>
      <c r="B2749" s="1113"/>
      <c r="C2749" s="1113"/>
      <c r="D2749" s="1112" t="s">
        <v>4851</v>
      </c>
      <c r="E2749" s="1114"/>
      <c r="F2749" s="1106"/>
      <c r="G2749" s="1107"/>
      <c r="H2749" s="1115"/>
    </row>
    <row r="2750" spans="1:8" s="1116" customFormat="1" ht="15" x14ac:dyDescent="0.25">
      <c r="A2750" s="1112" t="s">
        <v>2672</v>
      </c>
      <c r="B2750" s="1112" t="s">
        <v>2673</v>
      </c>
      <c r="C2750" s="1112" t="s">
        <v>2674</v>
      </c>
      <c r="D2750" s="1104"/>
      <c r="E2750" s="1114"/>
      <c r="F2750" s="1106"/>
      <c r="G2750" s="1107"/>
      <c r="H2750" s="1115"/>
    </row>
    <row r="2751" spans="1:8" s="1116" customFormat="1" ht="15" x14ac:dyDescent="0.25">
      <c r="A2751" s="1113" t="s">
        <v>2675</v>
      </c>
      <c r="B2751" s="1113" t="s">
        <v>2676</v>
      </c>
      <c r="C2751" s="1113" t="s">
        <v>2675</v>
      </c>
      <c r="D2751" s="1113" t="s">
        <v>2649</v>
      </c>
      <c r="E2751" s="1113" t="s">
        <v>2677</v>
      </c>
      <c r="F2751" s="1106"/>
      <c r="G2751" s="1107"/>
      <c r="H2751" s="1115"/>
    </row>
    <row r="2752" spans="1:8" s="1116" customFormat="1" ht="15" x14ac:dyDescent="0.25">
      <c r="A2752" s="1114"/>
      <c r="B2752" s="1113" t="s">
        <v>5144</v>
      </c>
      <c r="C2752" s="1114"/>
      <c r="D2752" s="1113" t="s">
        <v>5145</v>
      </c>
      <c r="E2752" s="1113" t="s">
        <v>12</v>
      </c>
      <c r="F2752" s="1106"/>
      <c r="G2752" s="1107"/>
      <c r="H2752" s="1115"/>
    </row>
    <row r="2753" spans="1:8" s="1116" customFormat="1" ht="15" x14ac:dyDescent="0.25">
      <c r="A2753" s="1114"/>
      <c r="B2753" s="1114"/>
      <c r="C2753" s="1113" t="s">
        <v>2716</v>
      </c>
      <c r="D2753" s="1113" t="s">
        <v>5146</v>
      </c>
      <c r="E2753" s="1113" t="s">
        <v>12</v>
      </c>
      <c r="F2753" s="1106"/>
      <c r="G2753" s="1107"/>
      <c r="H2753" s="1115"/>
    </row>
    <row r="2754" spans="1:8" s="1116" customFormat="1" ht="15" x14ac:dyDescent="0.25">
      <c r="A2754" s="1114"/>
      <c r="B2754" s="1114"/>
      <c r="C2754" s="1113" t="s">
        <v>2747</v>
      </c>
      <c r="D2754" s="1113" t="s">
        <v>5147</v>
      </c>
      <c r="E2754" s="1113" t="s">
        <v>12</v>
      </c>
      <c r="F2754" s="1106"/>
      <c r="G2754" s="1107"/>
      <c r="H2754" s="1115"/>
    </row>
    <row r="2755" spans="1:8" s="1116" customFormat="1" ht="15" x14ac:dyDescent="0.25">
      <c r="A2755" s="1114"/>
      <c r="B2755" s="1114"/>
      <c r="C2755" s="1113" t="s">
        <v>2914</v>
      </c>
      <c r="D2755" s="1113" t="s">
        <v>5148</v>
      </c>
      <c r="E2755" s="1113" t="s">
        <v>12</v>
      </c>
      <c r="F2755" s="1106"/>
      <c r="G2755" s="1107"/>
      <c r="H2755" s="1115"/>
    </row>
    <row r="2756" spans="1:8" s="1116" customFormat="1" ht="15" x14ac:dyDescent="0.25">
      <c r="A2756" s="1114"/>
      <c r="B2756" s="1114"/>
      <c r="C2756" s="1113" t="s">
        <v>2916</v>
      </c>
      <c r="D2756" s="1113" t="s">
        <v>5149</v>
      </c>
      <c r="E2756" s="1113" t="s">
        <v>12</v>
      </c>
      <c r="F2756" s="1106"/>
      <c r="G2756" s="1107"/>
      <c r="H2756" s="1115"/>
    </row>
    <row r="2757" spans="1:8" s="1116" customFormat="1" ht="15" x14ac:dyDescent="0.25">
      <c r="A2757" s="1114"/>
      <c r="B2757" s="1114"/>
      <c r="C2757" s="1113" t="s">
        <v>2768</v>
      </c>
      <c r="D2757" s="1113" t="s">
        <v>5150</v>
      </c>
      <c r="E2757" s="1113" t="s">
        <v>12</v>
      </c>
      <c r="F2757" s="1106"/>
      <c r="G2757" s="1107"/>
      <c r="H2757" s="1115"/>
    </row>
    <row r="2758" spans="1:8" s="1116" customFormat="1" ht="15" x14ac:dyDescent="0.25">
      <c r="A2758" s="1114"/>
      <c r="B2758" s="1114"/>
      <c r="C2758" s="1113" t="s">
        <v>3745</v>
      </c>
      <c r="D2758" s="1113" t="s">
        <v>5151</v>
      </c>
      <c r="E2758" s="1113" t="s">
        <v>12</v>
      </c>
      <c r="F2758" s="1106"/>
      <c r="G2758" s="1107"/>
      <c r="H2758" s="1115"/>
    </row>
    <row r="2759" spans="1:8" s="1116" customFormat="1" ht="15" x14ac:dyDescent="0.25">
      <c r="A2759" s="1114"/>
      <c r="B2759" s="1114"/>
      <c r="C2759" s="1113" t="s">
        <v>2918</v>
      </c>
      <c r="D2759" s="1113" t="s">
        <v>5152</v>
      </c>
      <c r="E2759" s="1113" t="s">
        <v>12</v>
      </c>
      <c r="F2759" s="1106"/>
      <c r="G2759" s="1107"/>
      <c r="H2759" s="1115"/>
    </row>
    <row r="2760" spans="1:8" s="1116" customFormat="1" ht="15" x14ac:dyDescent="0.25">
      <c r="A2760" s="1114"/>
      <c r="B2760" s="1114"/>
      <c r="C2760" s="1113" t="s">
        <v>2772</v>
      </c>
      <c r="D2760" s="1113" t="s">
        <v>5153</v>
      </c>
      <c r="E2760" s="1113" t="s">
        <v>12</v>
      </c>
      <c r="F2760" s="1106"/>
      <c r="G2760" s="1107"/>
      <c r="H2760" s="1115"/>
    </row>
    <row r="2761" spans="1:8" s="1116" customFormat="1" ht="15" x14ac:dyDescent="0.25">
      <c r="A2761" s="1114"/>
      <c r="B2761" s="1114"/>
      <c r="C2761" s="1113" t="s">
        <v>2789</v>
      </c>
      <c r="D2761" s="1113" t="s">
        <v>5154</v>
      </c>
      <c r="E2761" s="1113" t="s">
        <v>12</v>
      </c>
      <c r="F2761" s="1106"/>
      <c r="G2761" s="1107"/>
      <c r="H2761" s="1115"/>
    </row>
    <row r="2762" spans="1:8" s="1116" customFormat="1" ht="15" x14ac:dyDescent="0.25">
      <c r="A2762" s="1114"/>
      <c r="B2762" s="1114"/>
      <c r="C2762" s="1113" t="s">
        <v>3190</v>
      </c>
      <c r="D2762" s="1113" t="s">
        <v>5155</v>
      </c>
      <c r="E2762" s="1113" t="s">
        <v>12</v>
      </c>
      <c r="F2762" s="1106"/>
      <c r="G2762" s="1107"/>
      <c r="H2762" s="1115"/>
    </row>
    <row r="2763" spans="1:8" s="1116" customFormat="1" ht="15" x14ac:dyDescent="0.25">
      <c r="A2763" s="1114"/>
      <c r="B2763" s="1114"/>
      <c r="C2763" s="1113" t="s">
        <v>2796</v>
      </c>
      <c r="D2763" s="1113" t="s">
        <v>5156</v>
      </c>
      <c r="E2763" s="1113" t="s">
        <v>12</v>
      </c>
      <c r="F2763" s="1106"/>
      <c r="G2763" s="1107"/>
      <c r="H2763" s="1115"/>
    </row>
    <row r="2764" spans="1:8" s="1116" customFormat="1" ht="15" x14ac:dyDescent="0.25">
      <c r="A2764" s="1114"/>
      <c r="B2764" s="1114"/>
      <c r="C2764" s="1113" t="s">
        <v>2831</v>
      </c>
      <c r="D2764" s="1113" t="s">
        <v>5157</v>
      </c>
      <c r="E2764" s="1164" t="s">
        <v>12</v>
      </c>
      <c r="F2764" s="1106"/>
      <c r="G2764" s="1107"/>
      <c r="H2764" s="1115"/>
    </row>
    <row r="2765" spans="1:8" s="1116" customFormat="1" ht="15" x14ac:dyDescent="0.25">
      <c r="A2765" s="1114"/>
      <c r="B2765" s="1114"/>
      <c r="C2765" s="1113" t="s">
        <v>5158</v>
      </c>
      <c r="D2765" s="1113" t="s">
        <v>5159</v>
      </c>
      <c r="E2765" s="1164" t="s">
        <v>12</v>
      </c>
      <c r="F2765" s="1106"/>
      <c r="G2765" s="1107"/>
      <c r="H2765" s="1115"/>
    </row>
    <row r="2766" spans="1:8" s="1116" customFormat="1" ht="15" x14ac:dyDescent="0.25">
      <c r="A2766" s="1114"/>
      <c r="B2766" s="1114"/>
      <c r="C2766" s="1113" t="s">
        <v>3192</v>
      </c>
      <c r="D2766" s="1113" t="s">
        <v>5160</v>
      </c>
      <c r="E2766" s="1164" t="s">
        <v>12</v>
      </c>
      <c r="F2766" s="1106"/>
      <c r="G2766" s="1107"/>
      <c r="H2766" s="1115"/>
    </row>
    <row r="2767" spans="1:8" s="1116" customFormat="1" ht="15" x14ac:dyDescent="0.25">
      <c r="A2767" s="1114"/>
      <c r="B2767" s="1113" t="s">
        <v>5161</v>
      </c>
      <c r="C2767" s="1114"/>
      <c r="D2767" s="1113" t="s">
        <v>5162</v>
      </c>
      <c r="E2767" s="1113" t="s">
        <v>12</v>
      </c>
      <c r="F2767" s="1106"/>
      <c r="G2767" s="1107"/>
      <c r="H2767" s="1115"/>
    </row>
    <row r="2768" spans="1:8" s="1116" customFormat="1" ht="15" x14ac:dyDescent="0.25">
      <c r="A2768" s="1114"/>
      <c r="B2768" s="1114"/>
      <c r="C2768" s="1113" t="s">
        <v>2684</v>
      </c>
      <c r="D2768" s="1113" t="s">
        <v>5163</v>
      </c>
      <c r="E2768" s="1113" t="s">
        <v>12</v>
      </c>
      <c r="F2768" s="1106"/>
      <c r="G2768" s="1107"/>
      <c r="H2768" s="1115"/>
    </row>
    <row r="2769" spans="1:8" s="1116" customFormat="1" ht="15" x14ac:dyDescent="0.25">
      <c r="A2769" s="1114"/>
      <c r="B2769" s="1114"/>
      <c r="C2769" s="1113" t="s">
        <v>3176</v>
      </c>
      <c r="D2769" s="1113" t="s">
        <v>5164</v>
      </c>
      <c r="E2769" s="1113" t="s">
        <v>12</v>
      </c>
      <c r="F2769" s="1106"/>
      <c r="G2769" s="1107"/>
      <c r="H2769" s="1115"/>
    </row>
    <row r="2770" spans="1:8" s="1116" customFormat="1" ht="15" x14ac:dyDescent="0.25">
      <c r="A2770" s="1114"/>
      <c r="B2770" s="1113" t="s">
        <v>5165</v>
      </c>
      <c r="C2770" s="1114"/>
      <c r="D2770" s="1113" t="s">
        <v>5166</v>
      </c>
      <c r="E2770" s="1113" t="s">
        <v>12</v>
      </c>
      <c r="F2770" s="1106"/>
      <c r="G2770" s="1107"/>
      <c r="H2770" s="1115"/>
    </row>
    <row r="2771" spans="1:8" s="1116" customFormat="1" ht="15" x14ac:dyDescent="0.25">
      <c r="A2771" s="1114"/>
      <c r="B2771" s="1114"/>
      <c r="C2771" s="1113" t="s">
        <v>4967</v>
      </c>
      <c r="D2771" s="1113" t="s">
        <v>5167</v>
      </c>
      <c r="E2771" s="1113" t="s">
        <v>12</v>
      </c>
      <c r="F2771" s="1106"/>
      <c r="G2771" s="1107"/>
      <c r="H2771" s="1115"/>
    </row>
    <row r="2772" spans="1:8" s="1116" customFormat="1" ht="15" x14ac:dyDescent="0.25">
      <c r="A2772" s="1114"/>
      <c r="B2772" s="1114"/>
      <c r="C2772" s="1113"/>
      <c r="D2772" s="1113"/>
      <c r="E2772" s="1113"/>
      <c r="F2772" s="1106"/>
      <c r="G2772" s="1107"/>
      <c r="H2772" s="1115"/>
    </row>
    <row r="2773" spans="1:8" s="1116" customFormat="1" ht="15" x14ac:dyDescent="0.25">
      <c r="A2773" s="1113" t="s">
        <v>2686</v>
      </c>
      <c r="B2773" s="1113" t="s">
        <v>2687</v>
      </c>
      <c r="C2773" s="1113" t="s">
        <v>2686</v>
      </c>
      <c r="D2773" s="1113" t="s">
        <v>2688</v>
      </c>
      <c r="E2773" s="1113" t="s">
        <v>2689</v>
      </c>
      <c r="F2773" s="1106"/>
      <c r="G2773" s="1107"/>
      <c r="H2773" s="1115"/>
    </row>
    <row r="2774" spans="1:8" s="1109" customFormat="1" ht="14.25" x14ac:dyDescent="0.2">
      <c r="A2774" s="1112" t="s">
        <v>3885</v>
      </c>
      <c r="B2774" s="1104"/>
      <c r="C2774" s="1104"/>
      <c r="D2774" s="1112" t="s">
        <v>184</v>
      </c>
      <c r="E2774" s="1112" t="s">
        <v>12</v>
      </c>
      <c r="F2774" s="1106"/>
      <c r="G2774" s="1107"/>
      <c r="H2774" s="1108"/>
    </row>
    <row r="2775" spans="1:8" s="1116" customFormat="1" ht="15" x14ac:dyDescent="0.25">
      <c r="A2775" s="1114"/>
      <c r="B2775" s="1113" t="s">
        <v>5168</v>
      </c>
      <c r="C2775" s="1114"/>
      <c r="D2775" s="1113" t="s">
        <v>5169</v>
      </c>
      <c r="E2775" s="1113" t="s">
        <v>12</v>
      </c>
      <c r="F2775" s="1106"/>
      <c r="G2775" s="1107"/>
      <c r="H2775" s="1115"/>
    </row>
    <row r="2776" spans="1:8" s="1116" customFormat="1" ht="15" x14ac:dyDescent="0.25">
      <c r="A2776" s="1114"/>
      <c r="B2776" s="1114"/>
      <c r="C2776" s="1113" t="s">
        <v>2684</v>
      </c>
      <c r="D2776" s="1113" t="s">
        <v>5170</v>
      </c>
      <c r="E2776" s="1113" t="s">
        <v>12</v>
      </c>
      <c r="F2776" s="1106"/>
      <c r="G2776" s="1107"/>
      <c r="H2776" s="1115"/>
    </row>
    <row r="2777" spans="1:8" s="1116" customFormat="1" ht="15" x14ac:dyDescent="0.25">
      <c r="A2777" s="1114"/>
      <c r="B2777" s="1113" t="s">
        <v>5171</v>
      </c>
      <c r="C2777" s="1114"/>
      <c r="D2777" s="1113" t="s">
        <v>5172</v>
      </c>
      <c r="E2777" s="1113" t="s">
        <v>12</v>
      </c>
      <c r="F2777" s="1106"/>
      <c r="G2777" s="1107"/>
      <c r="H2777" s="1115"/>
    </row>
    <row r="2778" spans="1:8" s="1116" customFormat="1" ht="15" x14ac:dyDescent="0.25">
      <c r="A2778" s="1114"/>
      <c r="B2778" s="1114"/>
      <c r="C2778" s="1113" t="s">
        <v>2684</v>
      </c>
      <c r="D2778" s="1113" t="s">
        <v>5173</v>
      </c>
      <c r="E2778" s="1113" t="s">
        <v>12</v>
      </c>
      <c r="F2778" s="1106"/>
      <c r="G2778" s="1107"/>
      <c r="H2778" s="1115"/>
    </row>
    <row r="2779" spans="1:8" s="1116" customFormat="1" ht="15" x14ac:dyDescent="0.25">
      <c r="A2779" s="1114"/>
      <c r="B2779" s="1114"/>
      <c r="C2779" s="1113" t="s">
        <v>2721</v>
      </c>
      <c r="D2779" s="1113" t="s">
        <v>5174</v>
      </c>
      <c r="E2779" s="1113" t="s">
        <v>12</v>
      </c>
      <c r="F2779" s="1106"/>
      <c r="G2779" s="1107"/>
      <c r="H2779" s="1115"/>
    </row>
    <row r="2780" spans="1:8" s="1116" customFormat="1" ht="15" x14ac:dyDescent="0.25">
      <c r="A2780" s="1114"/>
      <c r="B2780" s="1113" t="s">
        <v>5175</v>
      </c>
      <c r="C2780" s="1114"/>
      <c r="D2780" s="1113" t="s">
        <v>5176</v>
      </c>
      <c r="E2780" s="1113" t="s">
        <v>12</v>
      </c>
      <c r="F2780" s="1106"/>
      <c r="G2780" s="1107"/>
      <c r="H2780" s="1115"/>
    </row>
    <row r="2781" spans="1:8" s="1116" customFormat="1" ht="15" x14ac:dyDescent="0.25">
      <c r="A2781" s="1114"/>
      <c r="B2781" s="1114"/>
      <c r="C2781" s="1113" t="s">
        <v>2721</v>
      </c>
      <c r="D2781" s="1113" t="s">
        <v>5177</v>
      </c>
      <c r="E2781" s="1113" t="s">
        <v>12</v>
      </c>
      <c r="F2781" s="1106"/>
      <c r="G2781" s="1107"/>
      <c r="H2781" s="1115"/>
    </row>
    <row r="2782" spans="1:8" s="1116" customFormat="1" ht="15" x14ac:dyDescent="0.25">
      <c r="A2782" s="1114"/>
      <c r="B2782" s="1114"/>
      <c r="C2782" s="1113"/>
      <c r="D2782" s="1113"/>
      <c r="E2782" s="1113"/>
      <c r="F2782" s="1106"/>
      <c r="G2782" s="1107"/>
      <c r="H2782" s="1115"/>
    </row>
    <row r="2783" spans="1:8" s="1116" customFormat="1" ht="15" x14ac:dyDescent="0.25">
      <c r="A2783" s="1113" t="s">
        <v>2686</v>
      </c>
      <c r="B2783" s="1113" t="s">
        <v>2687</v>
      </c>
      <c r="C2783" s="1113" t="s">
        <v>2686</v>
      </c>
      <c r="D2783" s="1113" t="s">
        <v>2688</v>
      </c>
      <c r="E2783" s="1113" t="s">
        <v>2689</v>
      </c>
      <c r="F2783" s="1106"/>
      <c r="G2783" s="1107"/>
      <c r="H2783" s="1115"/>
    </row>
    <row r="2784" spans="1:8" s="1116" customFormat="1" ht="15" x14ac:dyDescent="0.25">
      <c r="A2784" s="1114"/>
      <c r="B2784" s="1113" t="s">
        <v>5178</v>
      </c>
      <c r="C2784" s="1114"/>
      <c r="D2784" s="1113" t="s">
        <v>5179</v>
      </c>
      <c r="E2784" s="1113" t="s">
        <v>12</v>
      </c>
      <c r="F2784" s="1106"/>
      <c r="G2784" s="1107"/>
      <c r="H2784" s="1115"/>
    </row>
    <row r="2785" spans="1:8" s="1116" customFormat="1" ht="15" x14ac:dyDescent="0.25">
      <c r="A2785" s="1114"/>
      <c r="B2785" s="1114"/>
      <c r="C2785" s="1113" t="s">
        <v>2684</v>
      </c>
      <c r="D2785" s="1113" t="s">
        <v>5180</v>
      </c>
      <c r="E2785" s="1113" t="s">
        <v>12</v>
      </c>
      <c r="F2785" s="1106"/>
      <c r="G2785" s="1107"/>
      <c r="H2785" s="1115"/>
    </row>
    <row r="2786" spans="1:8" s="1116" customFormat="1" ht="15" x14ac:dyDescent="0.25">
      <c r="A2786" s="1114"/>
      <c r="B2786" s="1114"/>
      <c r="C2786" s="1113" t="s">
        <v>2721</v>
      </c>
      <c r="D2786" s="1113" t="s">
        <v>5181</v>
      </c>
      <c r="E2786" s="1113" t="s">
        <v>12</v>
      </c>
      <c r="F2786" s="1106"/>
      <c r="G2786" s="1107"/>
      <c r="H2786" s="1115"/>
    </row>
    <row r="2787" spans="1:8" s="1116" customFormat="1" ht="15" x14ac:dyDescent="0.25">
      <c r="A2787" s="1114"/>
      <c r="B2787" s="1113" t="s">
        <v>5182</v>
      </c>
      <c r="C2787" s="1114"/>
      <c r="D2787" s="1113" t="s">
        <v>5183</v>
      </c>
      <c r="E2787" s="1113" t="s">
        <v>12</v>
      </c>
      <c r="F2787" s="1106"/>
      <c r="G2787" s="1107"/>
      <c r="H2787" s="1115"/>
    </row>
    <row r="2788" spans="1:8" s="1116" customFormat="1" ht="15" x14ac:dyDescent="0.25">
      <c r="A2788" s="1114"/>
      <c r="B2788" s="1114"/>
      <c r="C2788" s="1113" t="s">
        <v>2684</v>
      </c>
      <c r="D2788" s="1113" t="s">
        <v>5184</v>
      </c>
      <c r="E2788" s="1113" t="s">
        <v>12</v>
      </c>
      <c r="F2788" s="1106"/>
      <c r="G2788" s="1107"/>
      <c r="H2788" s="1115"/>
    </row>
    <row r="2789" spans="1:8" s="1116" customFormat="1" ht="15" x14ac:dyDescent="0.25">
      <c r="A2789" s="1114"/>
      <c r="B2789" s="1113" t="s">
        <v>5185</v>
      </c>
      <c r="C2789" s="1114"/>
      <c r="D2789" s="1113" t="s">
        <v>5186</v>
      </c>
      <c r="E2789" s="1113" t="s">
        <v>12</v>
      </c>
      <c r="F2789" s="1106"/>
      <c r="G2789" s="1107"/>
      <c r="H2789" s="1115"/>
    </row>
    <row r="2790" spans="1:8" s="1116" customFormat="1" ht="15" x14ac:dyDescent="0.25">
      <c r="A2790" s="1114"/>
      <c r="B2790" s="1114"/>
      <c r="C2790" s="1113" t="s">
        <v>4854</v>
      </c>
      <c r="D2790" s="1113" t="s">
        <v>5187</v>
      </c>
      <c r="E2790" s="1113" t="s">
        <v>12</v>
      </c>
      <c r="F2790" s="1106"/>
      <c r="G2790" s="1107"/>
      <c r="H2790" s="1115"/>
    </row>
    <row r="2791" spans="1:8" s="1116" customFormat="1" ht="15" x14ac:dyDescent="0.25">
      <c r="A2791" s="1114"/>
      <c r="B2791" s="1114"/>
      <c r="C2791" s="1114"/>
      <c r="D2791" s="1114"/>
      <c r="E2791" s="1114"/>
      <c r="F2791" s="1106"/>
      <c r="G2791" s="1107"/>
      <c r="H2791" s="1115"/>
    </row>
    <row r="2792" spans="1:8" s="1116" customFormat="1" ht="15" x14ac:dyDescent="0.25">
      <c r="A2792" s="1113" t="s">
        <v>2686</v>
      </c>
      <c r="B2792" s="1113" t="s">
        <v>2687</v>
      </c>
      <c r="C2792" s="1113" t="s">
        <v>2686</v>
      </c>
      <c r="D2792" s="1113" t="s">
        <v>2688</v>
      </c>
      <c r="E2792" s="1113" t="s">
        <v>2689</v>
      </c>
      <c r="F2792" s="1106"/>
      <c r="G2792" s="1107"/>
      <c r="H2792" s="1115"/>
    </row>
    <row r="2793" spans="1:8" s="1109" customFormat="1" ht="14.25" x14ac:dyDescent="0.2">
      <c r="A2793" s="1112" t="s">
        <v>5188</v>
      </c>
      <c r="B2793" s="1104"/>
      <c r="C2793" s="1104"/>
      <c r="D2793" s="1112" t="s">
        <v>185</v>
      </c>
      <c r="E2793" s="1112" t="s">
        <v>12</v>
      </c>
      <c r="F2793" s="1106"/>
      <c r="G2793" s="1107"/>
      <c r="H2793" s="1108"/>
    </row>
    <row r="2794" spans="1:8" s="1116" customFormat="1" ht="15" x14ac:dyDescent="0.25">
      <c r="A2794" s="1114"/>
      <c r="B2794" s="1113" t="s">
        <v>5189</v>
      </c>
      <c r="C2794" s="1114"/>
      <c r="D2794" s="1113" t="s">
        <v>5190</v>
      </c>
      <c r="E2794" s="1113" t="s">
        <v>12</v>
      </c>
      <c r="F2794" s="1106"/>
      <c r="G2794" s="1107"/>
      <c r="H2794" s="1115"/>
    </row>
    <row r="2795" spans="1:8" s="1116" customFormat="1" ht="15" x14ac:dyDescent="0.25">
      <c r="A2795" s="1114"/>
      <c r="B2795" s="1114"/>
      <c r="C2795" s="1113" t="s">
        <v>2721</v>
      </c>
      <c r="D2795" s="1113" t="s">
        <v>5191</v>
      </c>
      <c r="E2795" s="1113" t="s">
        <v>12</v>
      </c>
      <c r="F2795" s="1106"/>
      <c r="G2795" s="1107"/>
      <c r="H2795" s="1115"/>
    </row>
    <row r="2796" spans="1:8" s="1116" customFormat="1" ht="15" x14ac:dyDescent="0.25">
      <c r="A2796" s="1114"/>
      <c r="B2796" s="1114"/>
      <c r="C2796" s="1113" t="s">
        <v>2712</v>
      </c>
      <c r="D2796" s="1113" t="s">
        <v>5192</v>
      </c>
      <c r="E2796" s="1113" t="s">
        <v>12</v>
      </c>
      <c r="F2796" s="1106"/>
      <c r="G2796" s="1107"/>
      <c r="H2796" s="1115"/>
    </row>
    <row r="2797" spans="1:8" s="1116" customFormat="1" ht="15" x14ac:dyDescent="0.25">
      <c r="A2797" s="1114"/>
      <c r="B2797" s="1114"/>
      <c r="C2797" s="1114"/>
      <c r="D2797" s="1114"/>
      <c r="E2797" s="1114"/>
      <c r="F2797" s="1106"/>
      <c r="G2797" s="1107"/>
      <c r="H2797" s="1115"/>
    </row>
    <row r="2798" spans="1:8" s="1116" customFormat="1" ht="15" x14ac:dyDescent="0.25">
      <c r="A2798" s="1113" t="s">
        <v>2686</v>
      </c>
      <c r="B2798" s="1113" t="s">
        <v>2687</v>
      </c>
      <c r="C2798" s="1113" t="s">
        <v>2686</v>
      </c>
      <c r="D2798" s="1113" t="s">
        <v>2688</v>
      </c>
      <c r="E2798" s="1113" t="s">
        <v>2689</v>
      </c>
      <c r="F2798" s="1106"/>
      <c r="G2798" s="1107"/>
      <c r="H2798" s="1115"/>
    </row>
    <row r="2799" spans="1:8" s="1109" customFormat="1" ht="14.25" x14ac:dyDescent="0.2">
      <c r="A2799" s="1112" t="s">
        <v>5193</v>
      </c>
      <c r="B2799" s="1104"/>
      <c r="C2799" s="1104"/>
      <c r="D2799" s="1112" t="s">
        <v>186</v>
      </c>
      <c r="E2799" s="1112" t="s">
        <v>12</v>
      </c>
      <c r="F2799" s="1106"/>
      <c r="G2799" s="1107"/>
      <c r="H2799" s="1108"/>
    </row>
    <row r="2800" spans="1:8" s="1116" customFormat="1" ht="15" x14ac:dyDescent="0.25">
      <c r="A2800" s="1114"/>
      <c r="B2800" s="1113" t="s">
        <v>5194</v>
      </c>
      <c r="C2800" s="1114"/>
      <c r="D2800" s="1113" t="s">
        <v>186</v>
      </c>
      <c r="E2800" s="1113" t="s">
        <v>12</v>
      </c>
      <c r="F2800" s="1106"/>
      <c r="G2800" s="1107"/>
      <c r="H2800" s="1115"/>
    </row>
    <row r="2801" spans="1:8" s="1116" customFormat="1" ht="15" x14ac:dyDescent="0.25">
      <c r="A2801" s="1114"/>
      <c r="B2801" s="1114"/>
      <c r="C2801" s="1113" t="s">
        <v>2684</v>
      </c>
      <c r="D2801" s="1113" t="s">
        <v>5195</v>
      </c>
      <c r="E2801" s="1113" t="s">
        <v>12</v>
      </c>
      <c r="F2801" s="1106"/>
      <c r="G2801" s="1107"/>
      <c r="H2801" s="1115"/>
    </row>
    <row r="2802" spans="1:8" s="1116" customFormat="1" ht="15" x14ac:dyDescent="0.25">
      <c r="A2802" s="1114"/>
      <c r="B2802" s="1114"/>
      <c r="C2802" s="1113"/>
      <c r="D2802" s="1113"/>
      <c r="E2802" s="1113"/>
      <c r="F2802" s="1106"/>
      <c r="G2802" s="1107"/>
      <c r="H2802" s="1115"/>
    </row>
    <row r="2803" spans="1:8" s="1116" customFormat="1" ht="15" x14ac:dyDescent="0.25">
      <c r="A2803" s="1113" t="s">
        <v>2686</v>
      </c>
      <c r="B2803" s="1113" t="s">
        <v>2687</v>
      </c>
      <c r="C2803" s="1113" t="s">
        <v>2686</v>
      </c>
      <c r="D2803" s="1113" t="s">
        <v>2688</v>
      </c>
      <c r="E2803" s="1113" t="s">
        <v>2689</v>
      </c>
      <c r="F2803" s="1106"/>
      <c r="G2803" s="1107"/>
      <c r="H2803" s="1115"/>
    </row>
    <row r="2804" spans="1:8" s="1109" customFormat="1" ht="14.25" x14ac:dyDescent="0.2">
      <c r="A2804" s="1112" t="s">
        <v>5196</v>
      </c>
      <c r="B2804" s="1104"/>
      <c r="C2804" s="1104"/>
      <c r="D2804" s="1112" t="s">
        <v>187</v>
      </c>
      <c r="E2804" s="1112" t="s">
        <v>12</v>
      </c>
      <c r="F2804" s="1106"/>
      <c r="G2804" s="1107"/>
      <c r="H2804" s="1108"/>
    </row>
    <row r="2805" spans="1:8" s="1116" customFormat="1" ht="15" x14ac:dyDescent="0.25">
      <c r="A2805" s="1114"/>
      <c r="B2805" s="1113" t="s">
        <v>5197</v>
      </c>
      <c r="C2805" s="1114"/>
      <c r="D2805" s="1113" t="s">
        <v>5198</v>
      </c>
      <c r="E2805" s="1113" t="s">
        <v>12</v>
      </c>
      <c r="F2805" s="1106"/>
      <c r="G2805" s="1107"/>
      <c r="H2805" s="1115"/>
    </row>
    <row r="2806" spans="1:8" s="1116" customFormat="1" ht="15" x14ac:dyDescent="0.25">
      <c r="A2806" s="1114"/>
      <c r="B2806" s="1114"/>
      <c r="C2806" s="1113" t="s">
        <v>2684</v>
      </c>
      <c r="D2806" s="1113" t="s">
        <v>5199</v>
      </c>
      <c r="E2806" s="1113" t="s">
        <v>12</v>
      </c>
      <c r="F2806" s="1106"/>
      <c r="G2806" s="1107"/>
      <c r="H2806" s="1115"/>
    </row>
    <row r="2807" spans="1:8" s="1116" customFormat="1" ht="15" x14ac:dyDescent="0.25">
      <c r="A2807" s="1114"/>
      <c r="B2807" s="1114"/>
      <c r="C2807" s="1113"/>
      <c r="D2807" s="1113"/>
      <c r="E2807" s="1113"/>
      <c r="F2807" s="1106"/>
      <c r="G2807" s="1107"/>
      <c r="H2807" s="1115"/>
    </row>
    <row r="2808" spans="1:8" s="1116" customFormat="1" ht="15" x14ac:dyDescent="0.25">
      <c r="A2808" s="1114"/>
      <c r="B2808" s="1114"/>
      <c r="C2808" s="1113"/>
      <c r="D2808" s="1113"/>
      <c r="E2808" s="1113"/>
      <c r="F2808" s="1106"/>
      <c r="G2808" s="1107"/>
      <c r="H2808" s="1115"/>
    </row>
    <row r="2809" spans="1:8" s="1116" customFormat="1" ht="15" x14ac:dyDescent="0.25">
      <c r="A2809" s="1114"/>
      <c r="B2809" s="1114"/>
      <c r="C2809" s="1113"/>
      <c r="D2809" s="1113"/>
      <c r="E2809" s="1113"/>
      <c r="F2809" s="1106"/>
      <c r="G2809" s="1107"/>
      <c r="H2809" s="1115"/>
    </row>
    <row r="2810" spans="1:8" s="1116" customFormat="1" ht="15" x14ac:dyDescent="0.25">
      <c r="A2810" s="1113" t="s">
        <v>2670</v>
      </c>
      <c r="B2810" s="1113"/>
      <c r="C2810" s="1113"/>
      <c r="D2810" s="1098" t="s">
        <v>2642</v>
      </c>
      <c r="E2810" s="1114">
        <v>50</v>
      </c>
      <c r="F2810" s="1106"/>
      <c r="G2810" s="1107"/>
      <c r="H2810" s="1115"/>
    </row>
    <row r="2811" spans="1:8" s="1116" customFormat="1" ht="15" x14ac:dyDescent="0.25">
      <c r="A2811" s="1113" t="s">
        <v>2671</v>
      </c>
      <c r="B2811" s="1113"/>
      <c r="C2811" s="1113"/>
      <c r="D2811" s="1112" t="s">
        <v>4851</v>
      </c>
      <c r="E2811" s="1114"/>
      <c r="F2811" s="1106"/>
      <c r="G2811" s="1107"/>
      <c r="H2811" s="1115"/>
    </row>
    <row r="2812" spans="1:8" s="1116" customFormat="1" ht="15" x14ac:dyDescent="0.25">
      <c r="A2812" s="1112" t="s">
        <v>2672</v>
      </c>
      <c r="B2812" s="1112" t="s">
        <v>2673</v>
      </c>
      <c r="C2812" s="1112" t="s">
        <v>2674</v>
      </c>
      <c r="D2812" s="1104"/>
      <c r="E2812" s="1114"/>
      <c r="F2812" s="1106"/>
      <c r="G2812" s="1107"/>
      <c r="H2812" s="1115"/>
    </row>
    <row r="2813" spans="1:8" s="1116" customFormat="1" ht="15" x14ac:dyDescent="0.25">
      <c r="A2813" s="1113" t="s">
        <v>2675</v>
      </c>
      <c r="B2813" s="1113" t="s">
        <v>2676</v>
      </c>
      <c r="C2813" s="1113" t="s">
        <v>2675</v>
      </c>
      <c r="D2813" s="1113" t="s">
        <v>2649</v>
      </c>
      <c r="E2813" s="1113" t="s">
        <v>2677</v>
      </c>
      <c r="F2813" s="1106"/>
      <c r="G2813" s="1107"/>
      <c r="H2813" s="1115"/>
    </row>
    <row r="2814" spans="1:8" s="1116" customFormat="1" ht="15" x14ac:dyDescent="0.25">
      <c r="A2814" s="1114"/>
      <c r="B2814" s="1113" t="s">
        <v>5200</v>
      </c>
      <c r="C2814" s="1114"/>
      <c r="D2814" s="1113" t="s">
        <v>5201</v>
      </c>
      <c r="E2814" s="1113" t="s">
        <v>12</v>
      </c>
      <c r="F2814" s="1106"/>
      <c r="G2814" s="1107"/>
      <c r="H2814" s="1115"/>
    </row>
    <row r="2815" spans="1:8" s="1116" customFormat="1" ht="15" x14ac:dyDescent="0.25">
      <c r="A2815" s="1114"/>
      <c r="B2815" s="1114"/>
      <c r="C2815" s="1113" t="s">
        <v>2684</v>
      </c>
      <c r="D2815" s="1113" t="s">
        <v>5202</v>
      </c>
      <c r="E2815" s="1113" t="s">
        <v>12</v>
      </c>
      <c r="F2815" s="1106"/>
      <c r="G2815" s="1107"/>
      <c r="H2815" s="1115"/>
    </row>
    <row r="2816" spans="1:8" s="1116" customFormat="1" ht="15" x14ac:dyDescent="0.25">
      <c r="A2816" s="1114"/>
      <c r="B2816" s="1113" t="s">
        <v>5203</v>
      </c>
      <c r="C2816" s="1114"/>
      <c r="D2816" s="1113" t="s">
        <v>5204</v>
      </c>
      <c r="E2816" s="1113" t="s">
        <v>12</v>
      </c>
      <c r="F2816" s="1106"/>
      <c r="G2816" s="1107"/>
      <c r="H2816" s="1115"/>
    </row>
    <row r="2817" spans="1:8" s="1116" customFormat="1" ht="15" x14ac:dyDescent="0.25">
      <c r="A2817" s="1114"/>
      <c r="B2817" s="1114"/>
      <c r="C2817" s="1113" t="s">
        <v>2721</v>
      </c>
      <c r="D2817" s="1113" t="s">
        <v>5205</v>
      </c>
      <c r="E2817" s="1113" t="s">
        <v>12</v>
      </c>
      <c r="F2817" s="1106"/>
      <c r="G2817" s="1107"/>
      <c r="H2817" s="1115"/>
    </row>
    <row r="2818" spans="1:8" s="1116" customFormat="1" ht="15" x14ac:dyDescent="0.25">
      <c r="A2818" s="1114"/>
      <c r="B2818" s="1114"/>
      <c r="C2818" s="1113" t="s">
        <v>2712</v>
      </c>
      <c r="D2818" s="1113" t="s">
        <v>5206</v>
      </c>
      <c r="E2818" s="1113" t="s">
        <v>12</v>
      </c>
      <c r="F2818" s="1106"/>
      <c r="G2818" s="1107"/>
      <c r="H2818" s="1115"/>
    </row>
    <row r="2819" spans="1:8" s="1116" customFormat="1" ht="15" x14ac:dyDescent="0.25">
      <c r="A2819" s="1114"/>
      <c r="B2819" s="1114"/>
      <c r="C2819" s="1113" t="s">
        <v>3176</v>
      </c>
      <c r="D2819" s="1113" t="s">
        <v>5207</v>
      </c>
      <c r="E2819" s="1113" t="s">
        <v>12</v>
      </c>
      <c r="F2819" s="1106"/>
      <c r="G2819" s="1107"/>
      <c r="H2819" s="1115"/>
    </row>
    <row r="2820" spans="1:8" s="1116" customFormat="1" ht="15" x14ac:dyDescent="0.25">
      <c r="A2820" s="1114"/>
      <c r="B2820" s="1113" t="s">
        <v>5208</v>
      </c>
      <c r="C2820" s="1114"/>
      <c r="D2820" s="1113" t="s">
        <v>5209</v>
      </c>
      <c r="E2820" s="1113" t="s">
        <v>12</v>
      </c>
      <c r="F2820" s="1106"/>
      <c r="G2820" s="1107"/>
      <c r="H2820" s="1115"/>
    </row>
    <row r="2821" spans="1:8" s="1116" customFormat="1" ht="15" x14ac:dyDescent="0.25">
      <c r="A2821" s="1114"/>
      <c r="B2821" s="1114"/>
      <c r="C2821" s="1113" t="s">
        <v>2721</v>
      </c>
      <c r="D2821" s="1113" t="s">
        <v>5210</v>
      </c>
      <c r="E2821" s="1113" t="s">
        <v>12</v>
      </c>
      <c r="F2821" s="1106"/>
      <c r="G2821" s="1107"/>
      <c r="H2821" s="1115"/>
    </row>
    <row r="2822" spans="1:8" s="1116" customFormat="1" ht="15" x14ac:dyDescent="0.25">
      <c r="A2822" s="1114"/>
      <c r="B2822" s="1114"/>
      <c r="C2822" s="1113" t="s">
        <v>2712</v>
      </c>
      <c r="D2822" s="1113" t="s">
        <v>5211</v>
      </c>
      <c r="E2822" s="1113" t="s">
        <v>12</v>
      </c>
      <c r="F2822" s="1106"/>
      <c r="G2822" s="1107"/>
      <c r="H2822" s="1115"/>
    </row>
    <row r="2823" spans="1:8" s="1116" customFormat="1" ht="15" x14ac:dyDescent="0.25">
      <c r="A2823" s="1114"/>
      <c r="B2823" s="1114"/>
      <c r="C2823" s="1113" t="s">
        <v>3176</v>
      </c>
      <c r="D2823" s="1113" t="s">
        <v>5212</v>
      </c>
      <c r="E2823" s="1113" t="s">
        <v>12</v>
      </c>
      <c r="F2823" s="1106"/>
      <c r="G2823" s="1107"/>
      <c r="H2823" s="1115"/>
    </row>
    <row r="2824" spans="1:8" s="1116" customFormat="1" ht="15" x14ac:dyDescent="0.25">
      <c r="A2824" s="1114"/>
      <c r="B2824" s="1114"/>
      <c r="C2824" s="1113" t="s">
        <v>3234</v>
      </c>
      <c r="D2824" s="1113" t="s">
        <v>5213</v>
      </c>
      <c r="E2824" s="1113" t="s">
        <v>12</v>
      </c>
      <c r="F2824" s="1106"/>
      <c r="G2824" s="1107"/>
      <c r="H2824" s="1115"/>
    </row>
    <row r="2825" spans="1:8" s="1116" customFormat="1" ht="15" x14ac:dyDescent="0.25">
      <c r="A2825" s="1114"/>
      <c r="B2825" s="1114"/>
      <c r="C2825" s="1113" t="s">
        <v>3178</v>
      </c>
      <c r="D2825" s="1113" t="s">
        <v>5214</v>
      </c>
      <c r="E2825" s="1113" t="s">
        <v>12</v>
      </c>
      <c r="F2825" s="1106"/>
      <c r="G2825" s="1107"/>
      <c r="H2825" s="1115"/>
    </row>
    <row r="2826" spans="1:8" s="1116" customFormat="1" ht="15" x14ac:dyDescent="0.25">
      <c r="A2826" s="1114"/>
      <c r="B2826" s="1114"/>
      <c r="C2826" s="1113" t="s">
        <v>3186</v>
      </c>
      <c r="D2826" s="1113" t="s">
        <v>5215</v>
      </c>
      <c r="E2826" s="1113" t="s">
        <v>12</v>
      </c>
      <c r="F2826" s="1106"/>
      <c r="G2826" s="1107"/>
      <c r="H2826" s="1115"/>
    </row>
    <row r="2827" spans="1:8" s="1116" customFormat="1" ht="15" x14ac:dyDescent="0.25">
      <c r="A2827" s="1114"/>
      <c r="B2827" s="1113" t="s">
        <v>5216</v>
      </c>
      <c r="C2827" s="1114"/>
      <c r="D2827" s="1113" t="s">
        <v>5217</v>
      </c>
      <c r="E2827" s="1113" t="s">
        <v>12</v>
      </c>
      <c r="F2827" s="1106"/>
      <c r="G2827" s="1107"/>
      <c r="H2827" s="1115"/>
    </row>
    <row r="2828" spans="1:8" s="1116" customFormat="1" ht="15" x14ac:dyDescent="0.25">
      <c r="A2828" s="1114"/>
      <c r="B2828" s="1114"/>
      <c r="C2828" s="1113" t="s">
        <v>2721</v>
      </c>
      <c r="D2828" s="1113" t="s">
        <v>5218</v>
      </c>
      <c r="E2828" s="1113" t="s">
        <v>12</v>
      </c>
      <c r="F2828" s="1106"/>
      <c r="G2828" s="1107"/>
      <c r="H2828" s="1115"/>
    </row>
    <row r="2829" spans="1:8" s="1116" customFormat="1" ht="15" x14ac:dyDescent="0.25">
      <c r="A2829" s="1114"/>
      <c r="B2829" s="1113" t="s">
        <v>5219</v>
      </c>
      <c r="C2829" s="1114"/>
      <c r="D2829" s="1113" t="s">
        <v>5220</v>
      </c>
      <c r="E2829" s="1113" t="s">
        <v>12</v>
      </c>
      <c r="F2829" s="1106"/>
      <c r="G2829" s="1107"/>
      <c r="H2829" s="1115"/>
    </row>
    <row r="2830" spans="1:8" s="1116" customFormat="1" ht="15" x14ac:dyDescent="0.25">
      <c r="A2830" s="1114"/>
      <c r="B2830" s="1114"/>
      <c r="C2830" s="1113" t="s">
        <v>2721</v>
      </c>
      <c r="D2830" s="1113" t="s">
        <v>5221</v>
      </c>
      <c r="E2830" s="1113" t="s">
        <v>12</v>
      </c>
      <c r="F2830" s="1106"/>
      <c r="G2830" s="1107"/>
      <c r="H2830" s="1115"/>
    </row>
    <row r="2831" spans="1:8" s="1116" customFormat="1" ht="15" x14ac:dyDescent="0.25">
      <c r="A2831" s="1114"/>
      <c r="B2831" s="1114"/>
      <c r="C2831" s="1113" t="s">
        <v>2712</v>
      </c>
      <c r="D2831" s="1113" t="s">
        <v>5222</v>
      </c>
      <c r="E2831" s="1113" t="s">
        <v>12</v>
      </c>
      <c r="F2831" s="1106"/>
      <c r="G2831" s="1107"/>
      <c r="H2831" s="1115"/>
    </row>
    <row r="2832" spans="1:8" s="1116" customFormat="1" ht="15" x14ac:dyDescent="0.25">
      <c r="A2832" s="1114"/>
      <c r="B2832" s="1114"/>
      <c r="C2832" s="1113" t="s">
        <v>3176</v>
      </c>
      <c r="D2832" s="1113" t="s">
        <v>5223</v>
      </c>
      <c r="E2832" s="1113" t="s">
        <v>12</v>
      </c>
      <c r="F2832" s="1106"/>
      <c r="G2832" s="1107"/>
      <c r="H2832" s="1115"/>
    </row>
    <row r="2833" spans="1:8" s="1116" customFormat="1" ht="15" x14ac:dyDescent="0.25">
      <c r="A2833" s="1114"/>
      <c r="B2833" s="1114"/>
      <c r="C2833" s="1113" t="s">
        <v>3234</v>
      </c>
      <c r="D2833" s="1113" t="s">
        <v>5224</v>
      </c>
      <c r="E2833" s="1113" t="s">
        <v>12</v>
      </c>
      <c r="F2833" s="1106"/>
      <c r="G2833" s="1107"/>
      <c r="H2833" s="1115"/>
    </row>
    <row r="2834" spans="1:8" s="1116" customFormat="1" ht="15" x14ac:dyDescent="0.25">
      <c r="A2834" s="1114"/>
      <c r="B2834" s="1114"/>
      <c r="C2834" s="1113" t="s">
        <v>3178</v>
      </c>
      <c r="D2834" s="1113" t="s">
        <v>5225</v>
      </c>
      <c r="E2834" s="1113" t="s">
        <v>12</v>
      </c>
      <c r="F2834" s="1106"/>
      <c r="G2834" s="1107"/>
      <c r="H2834" s="1115"/>
    </row>
    <row r="2835" spans="1:8" s="1116" customFormat="1" ht="15" x14ac:dyDescent="0.25">
      <c r="A2835" s="1114"/>
      <c r="B2835" s="1114"/>
      <c r="C2835" s="1113" t="s">
        <v>3186</v>
      </c>
      <c r="D2835" s="1113" t="s">
        <v>5226</v>
      </c>
      <c r="E2835" s="1113" t="s">
        <v>12</v>
      </c>
      <c r="F2835" s="1106"/>
      <c r="G2835" s="1107"/>
      <c r="H2835" s="1115"/>
    </row>
    <row r="2836" spans="1:8" s="1163" customFormat="1" ht="15" x14ac:dyDescent="0.25">
      <c r="A2836" s="1168"/>
      <c r="B2836" s="1168"/>
      <c r="C2836" s="1113" t="s">
        <v>3980</v>
      </c>
      <c r="D2836" s="1113" t="s">
        <v>5227</v>
      </c>
      <c r="E2836" s="1164" t="s">
        <v>12</v>
      </c>
      <c r="F2836" s="1106"/>
      <c r="G2836" s="1161"/>
      <c r="H2836" s="1162"/>
    </row>
    <row r="2837" spans="1:8" s="1116" customFormat="1" ht="15" x14ac:dyDescent="0.25">
      <c r="A2837" s="1114"/>
      <c r="B2837" s="1114"/>
      <c r="C2837" s="1113" t="s">
        <v>2907</v>
      </c>
      <c r="D2837" s="1113" t="s">
        <v>5228</v>
      </c>
      <c r="E2837" s="1113" t="s">
        <v>12</v>
      </c>
      <c r="F2837" s="1106"/>
      <c r="G2837" s="1107"/>
      <c r="H2837" s="1115"/>
    </row>
    <row r="2838" spans="1:8" s="1116" customFormat="1" ht="15" x14ac:dyDescent="0.25">
      <c r="A2838" s="1114"/>
      <c r="B2838" s="1113" t="s">
        <v>5229</v>
      </c>
      <c r="C2838" s="1114"/>
      <c r="D2838" s="1113" t="s">
        <v>5230</v>
      </c>
      <c r="E2838" s="1113" t="s">
        <v>12</v>
      </c>
      <c r="F2838" s="1106"/>
      <c r="G2838" s="1107"/>
      <c r="H2838" s="1115"/>
    </row>
    <row r="2839" spans="1:8" s="1116" customFormat="1" ht="15" x14ac:dyDescent="0.25">
      <c r="A2839" s="1114"/>
      <c r="B2839" s="1113"/>
      <c r="C2839" s="1113" t="s">
        <v>2712</v>
      </c>
      <c r="D2839" s="1113" t="s">
        <v>5231</v>
      </c>
      <c r="E2839" s="1113" t="s">
        <v>12</v>
      </c>
      <c r="F2839" s="1106"/>
      <c r="G2839" s="1107"/>
      <c r="H2839" s="1115"/>
    </row>
    <row r="2840" spans="1:8" s="1116" customFormat="1" ht="15" x14ac:dyDescent="0.25">
      <c r="A2840" s="1114"/>
      <c r="B2840" s="1114"/>
      <c r="C2840" s="1113" t="s">
        <v>2680</v>
      </c>
      <c r="D2840" s="1113" t="s">
        <v>5232</v>
      </c>
      <c r="E2840" s="1113" t="s">
        <v>12</v>
      </c>
      <c r="F2840" s="1106"/>
      <c r="G2840" s="1107"/>
      <c r="H2840" s="1115"/>
    </row>
    <row r="2841" spans="1:8" s="1116" customFormat="1" ht="15" x14ac:dyDescent="0.25">
      <c r="A2841" s="1114"/>
      <c r="B2841" s="1114"/>
      <c r="C2841" s="1113" t="s">
        <v>3875</v>
      </c>
      <c r="D2841" s="1113" t="s">
        <v>5233</v>
      </c>
      <c r="E2841" s="1113" t="s">
        <v>12</v>
      </c>
      <c r="F2841" s="1106"/>
      <c r="G2841" s="1107"/>
      <c r="H2841" s="1115"/>
    </row>
    <row r="2842" spans="1:8" s="1116" customFormat="1" ht="15" x14ac:dyDescent="0.25">
      <c r="A2842" s="1114"/>
      <c r="B2842" s="1113" t="s">
        <v>5234</v>
      </c>
      <c r="C2842" s="1114"/>
      <c r="D2842" s="1113" t="s">
        <v>5235</v>
      </c>
      <c r="E2842" s="1113" t="s">
        <v>12</v>
      </c>
      <c r="F2842" s="1106"/>
      <c r="G2842" s="1107"/>
      <c r="H2842" s="1115"/>
    </row>
    <row r="2843" spans="1:8" s="1116" customFormat="1" ht="15" x14ac:dyDescent="0.25">
      <c r="A2843" s="1114"/>
      <c r="B2843" s="1114"/>
      <c r="C2843" s="1113" t="s">
        <v>3980</v>
      </c>
      <c r="D2843" s="1113" t="s">
        <v>5236</v>
      </c>
      <c r="E2843" s="1113" t="s">
        <v>12</v>
      </c>
      <c r="F2843" s="1106"/>
      <c r="G2843" s="1107"/>
      <c r="H2843" s="1115"/>
    </row>
    <row r="2844" spans="1:8" s="1116" customFormat="1" ht="15" x14ac:dyDescent="0.25">
      <c r="A2844" s="1114"/>
      <c r="B2844" s="1114"/>
      <c r="C2844" s="1113" t="s">
        <v>3733</v>
      </c>
      <c r="D2844" s="1113" t="s">
        <v>5237</v>
      </c>
      <c r="E2844" s="1113" t="s">
        <v>12</v>
      </c>
      <c r="F2844" s="1106"/>
      <c r="G2844" s="1107"/>
      <c r="H2844" s="1115"/>
    </row>
    <row r="2845" spans="1:8" s="1116" customFormat="1" ht="15" x14ac:dyDescent="0.25">
      <c r="A2845" s="1114"/>
      <c r="B2845" s="1114"/>
      <c r="C2845" s="1113" t="s">
        <v>2903</v>
      </c>
      <c r="D2845" s="1113" t="s">
        <v>5238</v>
      </c>
      <c r="E2845" s="1113" t="s">
        <v>12</v>
      </c>
      <c r="F2845" s="1106"/>
      <c r="G2845" s="1107"/>
      <c r="H2845" s="1115"/>
    </row>
    <row r="2846" spans="1:8" s="1116" customFormat="1" ht="15" x14ac:dyDescent="0.25">
      <c r="A2846" s="1114"/>
      <c r="B2846" s="1114"/>
      <c r="C2846" s="1113" t="s">
        <v>2905</v>
      </c>
      <c r="D2846" s="1113" t="s">
        <v>5239</v>
      </c>
      <c r="E2846" s="1113" t="s">
        <v>12</v>
      </c>
      <c r="F2846" s="1106"/>
      <c r="G2846" s="1107"/>
      <c r="H2846" s="1115"/>
    </row>
    <row r="2847" spans="1:8" s="1116" customFormat="1" ht="15" x14ac:dyDescent="0.25">
      <c r="A2847" s="1114"/>
      <c r="B2847" s="1114"/>
      <c r="C2847" s="1113" t="s">
        <v>2907</v>
      </c>
      <c r="D2847" s="1113" t="s">
        <v>5240</v>
      </c>
      <c r="E2847" s="1113" t="s">
        <v>12</v>
      </c>
      <c r="F2847" s="1106"/>
      <c r="G2847" s="1107"/>
      <c r="H2847" s="1115"/>
    </row>
    <row r="2848" spans="1:8" s="1116" customFormat="1" ht="15" x14ac:dyDescent="0.25">
      <c r="A2848" s="1114"/>
      <c r="B2848" s="1114"/>
      <c r="C2848" s="1113" t="s">
        <v>2680</v>
      </c>
      <c r="D2848" s="1113" t="s">
        <v>5241</v>
      </c>
      <c r="E2848" s="1113" t="s">
        <v>12</v>
      </c>
      <c r="F2848" s="1106"/>
      <c r="G2848" s="1107"/>
      <c r="H2848" s="1115"/>
    </row>
    <row r="2849" spans="1:256" s="1116" customFormat="1" ht="15" x14ac:dyDescent="0.25">
      <c r="A2849" s="1114"/>
      <c r="B2849" s="1114"/>
      <c r="C2849" s="1113" t="s">
        <v>2690</v>
      </c>
      <c r="D2849" s="1113" t="s">
        <v>5242</v>
      </c>
      <c r="E2849" s="1113" t="s">
        <v>12</v>
      </c>
      <c r="F2849" s="1106"/>
      <c r="G2849" s="1107"/>
      <c r="H2849" s="1115"/>
    </row>
    <row r="2850" spans="1:256" s="1116" customFormat="1" ht="15" x14ac:dyDescent="0.25">
      <c r="A2850" s="1114"/>
      <c r="B2850" s="1114"/>
      <c r="C2850" s="1164" t="s">
        <v>2694</v>
      </c>
      <c r="D2850" s="1164" t="s">
        <v>5243</v>
      </c>
      <c r="E2850" s="1164" t="s">
        <v>12</v>
      </c>
      <c r="F2850" s="1106" t="s">
        <v>6491</v>
      </c>
      <c r="G2850" s="1107"/>
      <c r="H2850" s="1115"/>
    </row>
    <row r="2851" spans="1:256" s="1116" customFormat="1" ht="15" x14ac:dyDescent="0.25">
      <c r="A2851" s="1114"/>
      <c r="B2851" s="1114"/>
      <c r="C2851" s="1113" t="s">
        <v>2703</v>
      </c>
      <c r="D2851" s="1113" t="s">
        <v>5244</v>
      </c>
      <c r="E2851" s="1113" t="s">
        <v>12</v>
      </c>
      <c r="F2851" s="1106"/>
      <c r="G2851" s="1107"/>
      <c r="H2851" s="1115"/>
    </row>
    <row r="2852" spans="1:256" s="1116" customFormat="1" ht="15" x14ac:dyDescent="0.25">
      <c r="A2852" s="1114"/>
      <c r="B2852" s="1114"/>
      <c r="C2852" s="1113" t="s">
        <v>2707</v>
      </c>
      <c r="D2852" s="1113" t="s">
        <v>5245</v>
      </c>
      <c r="E2852" s="1113" t="s">
        <v>12</v>
      </c>
      <c r="F2852" s="1106"/>
      <c r="G2852" s="1107"/>
      <c r="H2852" s="1115"/>
    </row>
    <row r="2853" spans="1:256" s="1116" customFormat="1" ht="15" x14ac:dyDescent="0.25">
      <c r="A2853" s="1164"/>
      <c r="B2853" s="1164"/>
      <c r="C2853" s="1113" t="s">
        <v>3242</v>
      </c>
      <c r="D2853" s="1113" t="s">
        <v>5246</v>
      </c>
      <c r="E2853" s="1113" t="s">
        <v>12</v>
      </c>
      <c r="F2853" s="1106"/>
      <c r="G2853" s="1164"/>
      <c r="H2853" s="1106"/>
      <c r="I2853" s="1164"/>
      <c r="J2853" s="1164"/>
      <c r="K2853" s="1164"/>
      <c r="L2853" s="1106"/>
      <c r="M2853" s="1164"/>
      <c r="N2853" s="1164"/>
      <c r="O2853" s="1164"/>
      <c r="P2853" s="1106"/>
      <c r="Q2853" s="1164"/>
      <c r="R2853" s="1164"/>
      <c r="S2853" s="1164"/>
      <c r="T2853" s="1106"/>
      <c r="U2853" s="1164"/>
      <c r="V2853" s="1164"/>
      <c r="W2853" s="1164"/>
      <c r="X2853" s="1106"/>
      <c r="Y2853" s="1164"/>
      <c r="Z2853" s="1164"/>
      <c r="AA2853" s="1164"/>
      <c r="AB2853" s="1106"/>
      <c r="AC2853" s="1164"/>
      <c r="AD2853" s="1164"/>
      <c r="AE2853" s="1164"/>
      <c r="AF2853" s="1106"/>
      <c r="AG2853" s="1164"/>
      <c r="AH2853" s="1164"/>
      <c r="AI2853" s="1164"/>
      <c r="AJ2853" s="1106"/>
      <c r="AK2853" s="1164"/>
      <c r="AL2853" s="1164"/>
      <c r="AM2853" s="1164"/>
      <c r="AN2853" s="1106"/>
      <c r="AO2853" s="1164"/>
      <c r="AP2853" s="1164"/>
      <c r="AQ2853" s="1164"/>
      <c r="AR2853" s="1106"/>
      <c r="AS2853" s="1164"/>
      <c r="AT2853" s="1164"/>
      <c r="AU2853" s="1164"/>
      <c r="AV2853" s="1106"/>
      <c r="AW2853" s="1164"/>
      <c r="AX2853" s="1164"/>
      <c r="AY2853" s="1164"/>
      <c r="AZ2853" s="1106"/>
      <c r="BA2853" s="1164"/>
      <c r="BB2853" s="1164"/>
      <c r="BC2853" s="1164"/>
      <c r="BD2853" s="1106"/>
      <c r="BE2853" s="1164"/>
      <c r="BF2853" s="1164"/>
      <c r="BG2853" s="1164"/>
      <c r="BH2853" s="1106"/>
      <c r="BI2853" s="1164"/>
      <c r="BJ2853" s="1164"/>
      <c r="BK2853" s="1164"/>
      <c r="BL2853" s="1106"/>
      <c r="BM2853" s="1164"/>
      <c r="BN2853" s="1164"/>
      <c r="BO2853" s="1164"/>
      <c r="BP2853" s="1106"/>
      <c r="BQ2853" s="1164"/>
      <c r="BR2853" s="1164"/>
      <c r="BS2853" s="1164"/>
      <c r="BT2853" s="1106"/>
      <c r="BU2853" s="1164"/>
      <c r="BV2853" s="1164"/>
      <c r="BW2853" s="1164"/>
      <c r="BX2853" s="1106"/>
      <c r="BY2853" s="1164"/>
      <c r="BZ2853" s="1164"/>
      <c r="CA2853" s="1164"/>
      <c r="CB2853" s="1106"/>
      <c r="CC2853" s="1164"/>
      <c r="CD2853" s="1164"/>
      <c r="CE2853" s="1164"/>
      <c r="CF2853" s="1106"/>
      <c r="CG2853" s="1164"/>
      <c r="CH2853" s="1164"/>
      <c r="CI2853" s="1164"/>
      <c r="CJ2853" s="1106"/>
      <c r="CK2853" s="1164"/>
      <c r="CL2853" s="1164"/>
      <c r="CM2853" s="1164"/>
      <c r="CN2853" s="1106"/>
      <c r="CO2853" s="1164"/>
      <c r="CP2853" s="1164"/>
      <c r="CQ2853" s="1164"/>
      <c r="CR2853" s="1106"/>
      <c r="CS2853" s="1164"/>
      <c r="CT2853" s="1164"/>
      <c r="CU2853" s="1164"/>
      <c r="CV2853" s="1106"/>
      <c r="CW2853" s="1164"/>
      <c r="CX2853" s="1164"/>
      <c r="CY2853" s="1164"/>
      <c r="CZ2853" s="1106"/>
      <c r="DA2853" s="1164"/>
      <c r="DB2853" s="1164"/>
      <c r="DC2853" s="1164"/>
      <c r="DD2853" s="1106"/>
      <c r="DE2853" s="1164"/>
      <c r="DF2853" s="1164"/>
      <c r="DG2853" s="1164"/>
      <c r="DH2853" s="1106"/>
      <c r="DI2853" s="1164"/>
      <c r="DJ2853" s="1164"/>
      <c r="DK2853" s="1164"/>
      <c r="DL2853" s="1106"/>
      <c r="DM2853" s="1164"/>
      <c r="DN2853" s="1164"/>
      <c r="DO2853" s="1164"/>
      <c r="DP2853" s="1106"/>
      <c r="DQ2853" s="1164"/>
      <c r="DR2853" s="1164"/>
      <c r="DS2853" s="1164"/>
      <c r="DT2853" s="1106"/>
      <c r="DU2853" s="1164"/>
      <c r="DV2853" s="1164"/>
      <c r="DW2853" s="1164"/>
      <c r="DX2853" s="1106"/>
      <c r="DY2853" s="1164"/>
      <c r="DZ2853" s="1164"/>
      <c r="EA2853" s="1164"/>
      <c r="EB2853" s="1106"/>
      <c r="EC2853" s="1164"/>
      <c r="ED2853" s="1164"/>
      <c r="EE2853" s="1164"/>
      <c r="EF2853" s="1106"/>
      <c r="EG2853" s="1164"/>
      <c r="EH2853" s="1164"/>
      <c r="EI2853" s="1164"/>
      <c r="EJ2853" s="1106"/>
      <c r="EK2853" s="1164"/>
      <c r="EL2853" s="1164"/>
      <c r="EM2853" s="1164"/>
      <c r="EN2853" s="1106"/>
      <c r="EO2853" s="1164"/>
      <c r="EP2853" s="1164"/>
      <c r="EQ2853" s="1164"/>
      <c r="ER2853" s="1106"/>
      <c r="ES2853" s="1164"/>
      <c r="ET2853" s="1164"/>
      <c r="EU2853" s="1164"/>
      <c r="EV2853" s="1106"/>
      <c r="EW2853" s="1164"/>
      <c r="EX2853" s="1164"/>
      <c r="EY2853" s="1164"/>
      <c r="EZ2853" s="1106"/>
      <c r="FA2853" s="1164"/>
      <c r="FB2853" s="1164"/>
      <c r="FC2853" s="1164"/>
      <c r="FD2853" s="1106"/>
      <c r="FE2853" s="1164"/>
      <c r="FF2853" s="1164"/>
      <c r="FG2853" s="1164"/>
      <c r="FH2853" s="1106"/>
      <c r="FI2853" s="1164"/>
      <c r="FJ2853" s="1164"/>
      <c r="FK2853" s="1164"/>
      <c r="FL2853" s="1106"/>
      <c r="FM2853" s="1164"/>
      <c r="FN2853" s="1164"/>
      <c r="FO2853" s="1164"/>
      <c r="FP2853" s="1106"/>
      <c r="FQ2853" s="1164"/>
      <c r="FR2853" s="1164"/>
      <c r="FS2853" s="1164"/>
      <c r="FT2853" s="1106"/>
      <c r="FU2853" s="1164"/>
      <c r="FV2853" s="1164"/>
      <c r="FW2853" s="1164"/>
      <c r="FX2853" s="1106"/>
      <c r="FY2853" s="1164"/>
      <c r="FZ2853" s="1164"/>
      <c r="GA2853" s="1164"/>
      <c r="GB2853" s="1106"/>
      <c r="GC2853" s="1164"/>
      <c r="GD2853" s="1164"/>
      <c r="GE2853" s="1164"/>
      <c r="GF2853" s="1106"/>
      <c r="GG2853" s="1164"/>
      <c r="GH2853" s="1164"/>
      <c r="GI2853" s="1164"/>
      <c r="GJ2853" s="1106"/>
      <c r="GK2853" s="1164"/>
      <c r="GL2853" s="1164"/>
      <c r="GM2853" s="1164"/>
      <c r="GN2853" s="1106"/>
      <c r="GO2853" s="1164"/>
      <c r="GP2853" s="1164"/>
      <c r="GQ2853" s="1164"/>
      <c r="GR2853" s="1106"/>
      <c r="GS2853" s="1164"/>
      <c r="GT2853" s="1164"/>
      <c r="GU2853" s="1164"/>
      <c r="GV2853" s="1106"/>
      <c r="GW2853" s="1164"/>
      <c r="GX2853" s="1164"/>
      <c r="GY2853" s="1164"/>
      <c r="GZ2853" s="1106"/>
      <c r="HA2853" s="1164"/>
      <c r="HB2853" s="1164"/>
      <c r="HC2853" s="1164"/>
      <c r="HD2853" s="1106"/>
      <c r="HE2853" s="1164"/>
      <c r="HF2853" s="1164"/>
      <c r="HG2853" s="1164"/>
      <c r="HH2853" s="1106"/>
      <c r="HI2853" s="1164"/>
      <c r="HJ2853" s="1164"/>
      <c r="HK2853" s="1164"/>
      <c r="HL2853" s="1106"/>
      <c r="HM2853" s="1164"/>
      <c r="HN2853" s="1164"/>
      <c r="HO2853" s="1164"/>
      <c r="HP2853" s="1106"/>
      <c r="HQ2853" s="1164"/>
      <c r="HR2853" s="1164"/>
      <c r="HS2853" s="1164"/>
      <c r="HT2853" s="1106"/>
      <c r="HU2853" s="1164"/>
      <c r="HV2853" s="1164"/>
      <c r="HW2853" s="1164"/>
      <c r="HX2853" s="1106"/>
      <c r="HY2853" s="1164"/>
      <c r="HZ2853" s="1164"/>
      <c r="IA2853" s="1164"/>
      <c r="IB2853" s="1106"/>
      <c r="IC2853" s="1164"/>
      <c r="ID2853" s="1164"/>
      <c r="IE2853" s="1164"/>
      <c r="IF2853" s="1106"/>
      <c r="IG2853" s="1164"/>
      <c r="IH2853" s="1164"/>
      <c r="II2853" s="1164"/>
      <c r="IJ2853" s="1106"/>
      <c r="IK2853" s="1164"/>
      <c r="IL2853" s="1164"/>
      <c r="IM2853" s="1164"/>
      <c r="IN2853" s="1106"/>
      <c r="IO2853" s="1164"/>
      <c r="IP2853" s="1164"/>
      <c r="IQ2853" s="1164"/>
      <c r="IR2853" s="1106"/>
      <c r="IS2853" s="1164"/>
      <c r="IT2853" s="1164"/>
      <c r="IU2853" s="1164"/>
      <c r="IV2853" s="1106"/>
    </row>
    <row r="2854" spans="1:256" s="1116" customFormat="1" ht="15" x14ac:dyDescent="0.25">
      <c r="A2854" s="1164"/>
      <c r="B2854" s="1164"/>
      <c r="C2854" s="1113" t="s">
        <v>2716</v>
      </c>
      <c r="D2854" s="1113" t="s">
        <v>5247</v>
      </c>
      <c r="E2854" s="1113" t="s">
        <v>12</v>
      </c>
      <c r="F2854" s="1106"/>
      <c r="G2854" s="1164"/>
      <c r="H2854" s="1106"/>
      <c r="I2854" s="1164"/>
      <c r="J2854" s="1164"/>
      <c r="K2854" s="1164"/>
      <c r="L2854" s="1106"/>
      <c r="M2854" s="1164"/>
      <c r="N2854" s="1164"/>
      <c r="O2854" s="1164"/>
      <c r="P2854" s="1106"/>
      <c r="Q2854" s="1164"/>
      <c r="R2854" s="1164"/>
      <c r="S2854" s="1164"/>
      <c r="T2854" s="1106"/>
      <c r="U2854" s="1164"/>
      <c r="V2854" s="1164"/>
      <c r="W2854" s="1164"/>
      <c r="X2854" s="1106"/>
      <c r="Y2854" s="1164"/>
      <c r="Z2854" s="1164"/>
      <c r="AA2854" s="1164"/>
      <c r="AB2854" s="1106"/>
      <c r="AC2854" s="1164"/>
      <c r="AD2854" s="1164"/>
      <c r="AE2854" s="1164"/>
      <c r="AF2854" s="1106"/>
      <c r="AG2854" s="1164"/>
      <c r="AH2854" s="1164"/>
      <c r="AI2854" s="1164"/>
      <c r="AJ2854" s="1106"/>
      <c r="AK2854" s="1164"/>
      <c r="AL2854" s="1164"/>
      <c r="AM2854" s="1164"/>
      <c r="AN2854" s="1106"/>
      <c r="AO2854" s="1164"/>
      <c r="AP2854" s="1164"/>
      <c r="AQ2854" s="1164"/>
      <c r="AR2854" s="1106"/>
      <c r="AS2854" s="1164"/>
      <c r="AT2854" s="1164"/>
      <c r="AU2854" s="1164"/>
      <c r="AV2854" s="1106"/>
      <c r="AW2854" s="1164"/>
      <c r="AX2854" s="1164"/>
      <c r="AY2854" s="1164"/>
      <c r="AZ2854" s="1106"/>
      <c r="BA2854" s="1164"/>
      <c r="BB2854" s="1164"/>
      <c r="BC2854" s="1164"/>
      <c r="BD2854" s="1106"/>
      <c r="BE2854" s="1164"/>
      <c r="BF2854" s="1164"/>
      <c r="BG2854" s="1164"/>
      <c r="BH2854" s="1106"/>
      <c r="BI2854" s="1164"/>
      <c r="BJ2854" s="1164"/>
      <c r="BK2854" s="1164"/>
      <c r="BL2854" s="1106"/>
      <c r="BM2854" s="1164"/>
      <c r="BN2854" s="1164"/>
      <c r="BO2854" s="1164"/>
      <c r="BP2854" s="1106"/>
      <c r="BQ2854" s="1164"/>
      <c r="BR2854" s="1164"/>
      <c r="BS2854" s="1164"/>
      <c r="BT2854" s="1106"/>
      <c r="BU2854" s="1164"/>
      <c r="BV2854" s="1164"/>
      <c r="BW2854" s="1164"/>
      <c r="BX2854" s="1106"/>
      <c r="BY2854" s="1164"/>
      <c r="BZ2854" s="1164"/>
      <c r="CA2854" s="1164"/>
      <c r="CB2854" s="1106"/>
      <c r="CC2854" s="1164"/>
      <c r="CD2854" s="1164"/>
      <c r="CE2854" s="1164"/>
      <c r="CF2854" s="1106"/>
      <c r="CG2854" s="1164"/>
      <c r="CH2854" s="1164"/>
      <c r="CI2854" s="1164"/>
      <c r="CJ2854" s="1106"/>
      <c r="CK2854" s="1164"/>
      <c r="CL2854" s="1164"/>
      <c r="CM2854" s="1164"/>
      <c r="CN2854" s="1106"/>
      <c r="CO2854" s="1164"/>
      <c r="CP2854" s="1164"/>
      <c r="CQ2854" s="1164"/>
      <c r="CR2854" s="1106"/>
      <c r="CS2854" s="1164"/>
      <c r="CT2854" s="1164"/>
      <c r="CU2854" s="1164"/>
      <c r="CV2854" s="1106"/>
      <c r="CW2854" s="1164"/>
      <c r="CX2854" s="1164"/>
      <c r="CY2854" s="1164"/>
      <c r="CZ2854" s="1106"/>
      <c r="DA2854" s="1164"/>
      <c r="DB2854" s="1164"/>
      <c r="DC2854" s="1164"/>
      <c r="DD2854" s="1106"/>
      <c r="DE2854" s="1164"/>
      <c r="DF2854" s="1164"/>
      <c r="DG2854" s="1164"/>
      <c r="DH2854" s="1106"/>
      <c r="DI2854" s="1164"/>
      <c r="DJ2854" s="1164"/>
      <c r="DK2854" s="1164"/>
      <c r="DL2854" s="1106"/>
      <c r="DM2854" s="1164"/>
      <c r="DN2854" s="1164"/>
      <c r="DO2854" s="1164"/>
      <c r="DP2854" s="1106"/>
      <c r="DQ2854" s="1164"/>
      <c r="DR2854" s="1164"/>
      <c r="DS2854" s="1164"/>
      <c r="DT2854" s="1106"/>
      <c r="DU2854" s="1164"/>
      <c r="DV2854" s="1164"/>
      <c r="DW2854" s="1164"/>
      <c r="DX2854" s="1106"/>
      <c r="DY2854" s="1164"/>
      <c r="DZ2854" s="1164"/>
      <c r="EA2854" s="1164"/>
      <c r="EB2854" s="1106"/>
      <c r="EC2854" s="1164"/>
      <c r="ED2854" s="1164"/>
      <c r="EE2854" s="1164"/>
      <c r="EF2854" s="1106"/>
      <c r="EG2854" s="1164"/>
      <c r="EH2854" s="1164"/>
      <c r="EI2854" s="1164"/>
      <c r="EJ2854" s="1106"/>
      <c r="EK2854" s="1164"/>
      <c r="EL2854" s="1164"/>
      <c r="EM2854" s="1164"/>
      <c r="EN2854" s="1106"/>
      <c r="EO2854" s="1164"/>
      <c r="EP2854" s="1164"/>
      <c r="EQ2854" s="1164"/>
      <c r="ER2854" s="1106"/>
      <c r="ES2854" s="1164"/>
      <c r="ET2854" s="1164"/>
      <c r="EU2854" s="1164"/>
      <c r="EV2854" s="1106"/>
      <c r="EW2854" s="1164"/>
      <c r="EX2854" s="1164"/>
      <c r="EY2854" s="1164"/>
      <c r="EZ2854" s="1106"/>
      <c r="FA2854" s="1164"/>
      <c r="FB2854" s="1164"/>
      <c r="FC2854" s="1164"/>
      <c r="FD2854" s="1106"/>
      <c r="FE2854" s="1164"/>
      <c r="FF2854" s="1164"/>
      <c r="FG2854" s="1164"/>
      <c r="FH2854" s="1106"/>
      <c r="FI2854" s="1164"/>
      <c r="FJ2854" s="1164"/>
      <c r="FK2854" s="1164"/>
      <c r="FL2854" s="1106"/>
      <c r="FM2854" s="1164"/>
      <c r="FN2854" s="1164"/>
      <c r="FO2854" s="1164"/>
      <c r="FP2854" s="1106"/>
      <c r="FQ2854" s="1164"/>
      <c r="FR2854" s="1164"/>
      <c r="FS2854" s="1164"/>
      <c r="FT2854" s="1106"/>
      <c r="FU2854" s="1164"/>
      <c r="FV2854" s="1164"/>
      <c r="FW2854" s="1164"/>
      <c r="FX2854" s="1106"/>
      <c r="FY2854" s="1164"/>
      <c r="FZ2854" s="1164"/>
      <c r="GA2854" s="1164"/>
      <c r="GB2854" s="1106"/>
      <c r="GC2854" s="1164"/>
      <c r="GD2854" s="1164"/>
      <c r="GE2854" s="1164"/>
      <c r="GF2854" s="1106"/>
      <c r="GG2854" s="1164"/>
      <c r="GH2854" s="1164"/>
      <c r="GI2854" s="1164"/>
      <c r="GJ2854" s="1106"/>
      <c r="GK2854" s="1164"/>
      <c r="GL2854" s="1164"/>
      <c r="GM2854" s="1164"/>
      <c r="GN2854" s="1106"/>
      <c r="GO2854" s="1164"/>
      <c r="GP2854" s="1164"/>
      <c r="GQ2854" s="1164"/>
      <c r="GR2854" s="1106"/>
      <c r="GS2854" s="1164"/>
      <c r="GT2854" s="1164"/>
      <c r="GU2854" s="1164"/>
      <c r="GV2854" s="1106"/>
      <c r="GW2854" s="1164"/>
      <c r="GX2854" s="1164"/>
      <c r="GY2854" s="1164"/>
      <c r="GZ2854" s="1106"/>
      <c r="HA2854" s="1164"/>
      <c r="HB2854" s="1164"/>
      <c r="HC2854" s="1164"/>
      <c r="HD2854" s="1106"/>
      <c r="HE2854" s="1164"/>
      <c r="HF2854" s="1164"/>
      <c r="HG2854" s="1164"/>
      <c r="HH2854" s="1106"/>
      <c r="HI2854" s="1164"/>
      <c r="HJ2854" s="1164"/>
      <c r="HK2854" s="1164"/>
      <c r="HL2854" s="1106"/>
      <c r="HM2854" s="1164"/>
      <c r="HN2854" s="1164"/>
      <c r="HO2854" s="1164"/>
      <c r="HP2854" s="1106"/>
      <c r="HQ2854" s="1164"/>
      <c r="HR2854" s="1164"/>
      <c r="HS2854" s="1164"/>
      <c r="HT2854" s="1106"/>
      <c r="HU2854" s="1164"/>
      <c r="HV2854" s="1164"/>
      <c r="HW2854" s="1164"/>
      <c r="HX2854" s="1106"/>
      <c r="HY2854" s="1164"/>
      <c r="HZ2854" s="1164"/>
      <c r="IA2854" s="1164"/>
      <c r="IB2854" s="1106"/>
      <c r="IC2854" s="1164"/>
      <c r="ID2854" s="1164"/>
      <c r="IE2854" s="1164"/>
      <c r="IF2854" s="1106"/>
      <c r="IG2854" s="1164"/>
      <c r="IH2854" s="1164"/>
      <c r="II2854" s="1164"/>
      <c r="IJ2854" s="1106"/>
      <c r="IK2854" s="1164"/>
      <c r="IL2854" s="1164"/>
      <c r="IM2854" s="1164"/>
      <c r="IN2854" s="1106"/>
      <c r="IO2854" s="1164"/>
      <c r="IP2854" s="1164"/>
      <c r="IQ2854" s="1164"/>
      <c r="IR2854" s="1106"/>
      <c r="IS2854" s="1164"/>
      <c r="IT2854" s="1164"/>
      <c r="IU2854" s="1164"/>
      <c r="IV2854" s="1106"/>
    </row>
    <row r="2855" spans="1:256" s="1114" customFormat="1" ht="15" x14ac:dyDescent="0.25">
      <c r="B2855" s="1113" t="s">
        <v>5248</v>
      </c>
      <c r="D2855" s="1113" t="s">
        <v>5249</v>
      </c>
      <c r="E2855" s="1113" t="s">
        <v>12</v>
      </c>
      <c r="F2855" s="1106"/>
      <c r="G2855" s="1107"/>
      <c r="H2855" s="1099"/>
    </row>
    <row r="2856" spans="1:256" s="1114" customFormat="1" ht="15" x14ac:dyDescent="0.25">
      <c r="C2856" s="1113" t="s">
        <v>2721</v>
      </c>
      <c r="D2856" s="1113" t="s">
        <v>5250</v>
      </c>
      <c r="E2856" s="1113" t="s">
        <v>12</v>
      </c>
      <c r="F2856" s="1106"/>
      <c r="G2856" s="1107"/>
      <c r="H2856" s="1099"/>
    </row>
    <row r="2857" spans="1:256" s="1116" customFormat="1" ht="15" x14ac:dyDescent="0.25">
      <c r="A2857" s="1114"/>
      <c r="B2857" s="1113" t="s">
        <v>5251</v>
      </c>
      <c r="C2857" s="1114"/>
      <c r="D2857" s="1113" t="s">
        <v>5252</v>
      </c>
      <c r="E2857" s="1113" t="s">
        <v>12</v>
      </c>
      <c r="F2857" s="1106"/>
      <c r="G2857" s="1107"/>
      <c r="H2857" s="1115"/>
    </row>
    <row r="2858" spans="1:256" s="1116" customFormat="1" ht="15" x14ac:dyDescent="0.25">
      <c r="A2858" s="1114"/>
      <c r="B2858" s="1114"/>
      <c r="C2858" s="1113" t="s">
        <v>2684</v>
      </c>
      <c r="D2858" s="1113" t="s">
        <v>5253</v>
      </c>
      <c r="E2858" s="1113" t="s">
        <v>12</v>
      </c>
      <c r="F2858" s="1106"/>
      <c r="G2858" s="1107"/>
      <c r="H2858" s="1115"/>
    </row>
    <row r="2859" spans="1:256" s="1116" customFormat="1" ht="15" x14ac:dyDescent="0.25">
      <c r="A2859" s="1114"/>
      <c r="B2859" s="1114"/>
      <c r="C2859" s="1113" t="s">
        <v>2721</v>
      </c>
      <c r="D2859" s="1113" t="s">
        <v>5254</v>
      </c>
      <c r="E2859" s="1113" t="s">
        <v>12</v>
      </c>
      <c r="F2859" s="1106"/>
      <c r="G2859" s="1107"/>
      <c r="H2859" s="1115"/>
    </row>
    <row r="2860" spans="1:256" s="1116" customFormat="1" ht="15" x14ac:dyDescent="0.25">
      <c r="A2860" s="1114"/>
      <c r="B2860" s="1113" t="s">
        <v>5255</v>
      </c>
      <c r="C2860" s="1114"/>
      <c r="D2860" s="1113" t="s">
        <v>187</v>
      </c>
      <c r="E2860" s="1113" t="s">
        <v>12</v>
      </c>
      <c r="F2860" s="1106"/>
      <c r="G2860" s="1107"/>
      <c r="H2860" s="1115"/>
    </row>
    <row r="2861" spans="1:256" s="1116" customFormat="1" ht="15" x14ac:dyDescent="0.25">
      <c r="A2861" s="1114"/>
      <c r="B2861" s="1114"/>
      <c r="C2861" s="1113" t="s">
        <v>2721</v>
      </c>
      <c r="D2861" s="1113" t="s">
        <v>5256</v>
      </c>
      <c r="E2861" s="1113" t="s">
        <v>12</v>
      </c>
      <c r="F2861" s="1106"/>
      <c r="G2861" s="1107"/>
      <c r="H2861" s="1115"/>
    </row>
    <row r="2862" spans="1:256" s="1116" customFormat="1" ht="15" x14ac:dyDescent="0.25">
      <c r="A2862" s="1114"/>
      <c r="B2862" s="1114"/>
      <c r="C2862" s="1113" t="s">
        <v>2712</v>
      </c>
      <c r="D2862" s="1113" t="s">
        <v>5257</v>
      </c>
      <c r="E2862" s="1113" t="s">
        <v>12</v>
      </c>
      <c r="F2862" s="1106"/>
      <c r="G2862" s="1107"/>
      <c r="H2862" s="1115"/>
    </row>
    <row r="2863" spans="1:256" s="1116" customFormat="1" ht="15" x14ac:dyDescent="0.25">
      <c r="A2863" s="1114"/>
      <c r="B2863" s="1114"/>
      <c r="C2863" s="1113" t="s">
        <v>3176</v>
      </c>
      <c r="D2863" s="1113" t="s">
        <v>5258</v>
      </c>
      <c r="E2863" s="1113" t="s">
        <v>12</v>
      </c>
      <c r="F2863" s="1106"/>
      <c r="G2863" s="1107"/>
      <c r="H2863" s="1115"/>
    </row>
    <row r="2864" spans="1:256" s="1116" customFormat="1" ht="15" x14ac:dyDescent="0.25">
      <c r="A2864" s="1114"/>
      <c r="B2864" s="1114"/>
      <c r="C2864" s="1113" t="s">
        <v>3234</v>
      </c>
      <c r="D2864" s="1113" t="s">
        <v>5259</v>
      </c>
      <c r="E2864" s="1113" t="s">
        <v>12</v>
      </c>
      <c r="F2864" s="1106"/>
      <c r="G2864" s="1107"/>
      <c r="H2864" s="1115"/>
    </row>
    <row r="2865" spans="1:8" s="1116" customFormat="1" ht="15" x14ac:dyDescent="0.25">
      <c r="A2865" s="1114"/>
      <c r="B2865" s="1114"/>
      <c r="C2865" s="1113" t="s">
        <v>3178</v>
      </c>
      <c r="D2865" s="1113" t="s">
        <v>5260</v>
      </c>
      <c r="E2865" s="1113" t="s">
        <v>12</v>
      </c>
      <c r="F2865" s="1106"/>
      <c r="G2865" s="1107"/>
      <c r="H2865" s="1115"/>
    </row>
    <row r="2866" spans="1:8" s="1116" customFormat="1" ht="15" x14ac:dyDescent="0.25">
      <c r="A2866" s="1114"/>
      <c r="B2866" s="1114"/>
      <c r="C2866" s="1113" t="s">
        <v>3186</v>
      </c>
      <c r="D2866" s="1113" t="s">
        <v>5261</v>
      </c>
      <c r="E2866" s="1113" t="s">
        <v>12</v>
      </c>
      <c r="F2866" s="1106"/>
      <c r="G2866" s="1107"/>
      <c r="H2866" s="1115"/>
    </row>
    <row r="2867" spans="1:8" s="1116" customFormat="1" ht="15" x14ac:dyDescent="0.25">
      <c r="A2867" s="1114"/>
      <c r="B2867" s="1114"/>
      <c r="C2867" s="1113" t="s">
        <v>3733</v>
      </c>
      <c r="D2867" s="1113" t="s">
        <v>5262</v>
      </c>
      <c r="E2867" s="1113" t="s">
        <v>12</v>
      </c>
      <c r="F2867" s="1106"/>
      <c r="G2867" s="1107"/>
      <c r="H2867" s="1115"/>
    </row>
    <row r="2868" spans="1:8" s="1116" customFormat="1" ht="15" x14ac:dyDescent="0.25">
      <c r="A2868" s="1114"/>
      <c r="B2868" s="1114"/>
      <c r="C2868" s="1113" t="s">
        <v>2905</v>
      </c>
      <c r="D2868" s="1113" t="s">
        <v>5263</v>
      </c>
      <c r="E2868" s="1113" t="s">
        <v>12</v>
      </c>
      <c r="F2868" s="1106"/>
      <c r="G2868" s="1107"/>
      <c r="H2868" s="1115"/>
    </row>
    <row r="2869" spans="1:8" s="1116" customFormat="1" ht="15" x14ac:dyDescent="0.25">
      <c r="A2869" s="1114"/>
      <c r="B2869" s="1114"/>
      <c r="C2869" s="1113"/>
      <c r="D2869" s="1113"/>
      <c r="E2869" s="1113"/>
      <c r="F2869" s="1106"/>
      <c r="G2869" s="1107"/>
      <c r="H2869" s="1115"/>
    </row>
    <row r="2870" spans="1:8" s="1116" customFormat="1" ht="15" x14ac:dyDescent="0.25">
      <c r="A2870" s="1114"/>
      <c r="B2870" s="1114"/>
      <c r="C2870" s="1113"/>
      <c r="D2870" s="1113"/>
      <c r="E2870" s="1113"/>
      <c r="F2870" s="1106"/>
      <c r="G2870" s="1107"/>
      <c r="H2870" s="1115"/>
    </row>
    <row r="2871" spans="1:8" s="1116" customFormat="1" ht="15" x14ac:dyDescent="0.25">
      <c r="A2871" s="1113" t="s">
        <v>2670</v>
      </c>
      <c r="B2871" s="1113"/>
      <c r="C2871" s="1113"/>
      <c r="D2871" s="1098" t="s">
        <v>2642</v>
      </c>
      <c r="E2871" s="1114">
        <v>51</v>
      </c>
      <c r="F2871" s="1106"/>
      <c r="G2871" s="1107"/>
      <c r="H2871" s="1115"/>
    </row>
    <row r="2872" spans="1:8" s="1116" customFormat="1" ht="15" x14ac:dyDescent="0.25">
      <c r="A2872" s="1113" t="s">
        <v>2671</v>
      </c>
      <c r="B2872" s="1113"/>
      <c r="C2872" s="1113"/>
      <c r="D2872" s="1112" t="s">
        <v>4851</v>
      </c>
      <c r="E2872" s="1114"/>
      <c r="F2872" s="1106"/>
      <c r="G2872" s="1107"/>
      <c r="H2872" s="1115"/>
    </row>
    <row r="2873" spans="1:8" s="1116" customFormat="1" ht="15" x14ac:dyDescent="0.25">
      <c r="A2873" s="1112" t="s">
        <v>2672</v>
      </c>
      <c r="B2873" s="1112" t="s">
        <v>2673</v>
      </c>
      <c r="C2873" s="1112" t="s">
        <v>2674</v>
      </c>
      <c r="D2873" s="1104"/>
      <c r="E2873" s="1114"/>
      <c r="F2873" s="1106"/>
      <c r="G2873" s="1107"/>
      <c r="H2873" s="1115"/>
    </row>
    <row r="2874" spans="1:8" s="1116" customFormat="1" ht="15" x14ac:dyDescent="0.25">
      <c r="A2874" s="1113" t="s">
        <v>2675</v>
      </c>
      <c r="B2874" s="1113" t="s">
        <v>2676</v>
      </c>
      <c r="C2874" s="1113" t="s">
        <v>2675</v>
      </c>
      <c r="D2874" s="1113" t="s">
        <v>2649</v>
      </c>
      <c r="E2874" s="1113" t="s">
        <v>2677</v>
      </c>
      <c r="F2874" s="1106"/>
      <c r="G2874" s="1107"/>
      <c r="H2874" s="1115"/>
    </row>
    <row r="2875" spans="1:8" s="1116" customFormat="1" ht="15" x14ac:dyDescent="0.25">
      <c r="A2875" s="1114"/>
      <c r="B2875" s="1114"/>
      <c r="C2875" s="1113" t="s">
        <v>2907</v>
      </c>
      <c r="D2875" s="1113" t="s">
        <v>5264</v>
      </c>
      <c r="E2875" s="1113" t="s">
        <v>12</v>
      </c>
      <c r="F2875" s="1106"/>
      <c r="G2875" s="1107"/>
      <c r="H2875" s="1115"/>
    </row>
    <row r="2876" spans="1:8" s="1116" customFormat="1" ht="15" x14ac:dyDescent="0.25">
      <c r="A2876" s="1114"/>
      <c r="B2876" s="1114"/>
      <c r="C2876" s="1113" t="s">
        <v>2680</v>
      </c>
      <c r="D2876" s="1113" t="s">
        <v>5265</v>
      </c>
      <c r="E2876" s="1113" t="s">
        <v>12</v>
      </c>
      <c r="F2876" s="1106"/>
      <c r="G2876" s="1107"/>
      <c r="H2876" s="1115"/>
    </row>
    <row r="2877" spans="1:8" s="1116" customFormat="1" ht="15" x14ac:dyDescent="0.25">
      <c r="A2877" s="1114"/>
      <c r="B2877" s="1114"/>
      <c r="C2877" s="1113" t="s">
        <v>2690</v>
      </c>
      <c r="D2877" s="1113" t="s">
        <v>5266</v>
      </c>
      <c r="E2877" s="1113" t="s">
        <v>12</v>
      </c>
      <c r="F2877" s="1106"/>
      <c r="G2877" s="1107"/>
      <c r="H2877" s="1115"/>
    </row>
    <row r="2878" spans="1:8" s="1116" customFormat="1" ht="15" x14ac:dyDescent="0.25">
      <c r="A2878" s="1114"/>
      <c r="B2878" s="1114"/>
      <c r="C2878" s="1113" t="s">
        <v>2698</v>
      </c>
      <c r="D2878" s="1113" t="s">
        <v>5267</v>
      </c>
      <c r="E2878" s="1113" t="s">
        <v>12</v>
      </c>
      <c r="F2878" s="1106"/>
      <c r="G2878" s="1107"/>
      <c r="H2878" s="1115"/>
    </row>
    <row r="2879" spans="1:8" s="1116" customFormat="1" ht="15" x14ac:dyDescent="0.25">
      <c r="A2879" s="1114"/>
      <c r="B2879" s="1114"/>
      <c r="C2879" s="1113" t="s">
        <v>2927</v>
      </c>
      <c r="D2879" s="1113" t="s">
        <v>5268</v>
      </c>
      <c r="E2879" s="1113" t="s">
        <v>12</v>
      </c>
      <c r="F2879" s="1106"/>
      <c r="G2879" s="1107"/>
      <c r="H2879" s="1115"/>
    </row>
    <row r="2880" spans="1:8" s="1116" customFormat="1" ht="15" x14ac:dyDescent="0.25">
      <c r="A2880" s="1114"/>
      <c r="B2880" s="1114"/>
      <c r="C2880" s="1113" t="s">
        <v>2703</v>
      </c>
      <c r="D2880" s="1113" t="s">
        <v>5269</v>
      </c>
      <c r="E2880" s="1113" t="s">
        <v>12</v>
      </c>
      <c r="F2880" s="1106"/>
      <c r="G2880" s="1107"/>
      <c r="H2880" s="1115"/>
    </row>
    <row r="2881" spans="1:8" s="1116" customFormat="1" ht="15" x14ac:dyDescent="0.25">
      <c r="A2881" s="1114"/>
      <c r="B2881" s="1114"/>
      <c r="C2881" s="1113" t="s">
        <v>2707</v>
      </c>
      <c r="D2881" s="1113" t="s">
        <v>5270</v>
      </c>
      <c r="E2881" s="1113" t="s">
        <v>12</v>
      </c>
      <c r="F2881" s="1106"/>
      <c r="G2881" s="1107"/>
      <c r="H2881" s="1115"/>
    </row>
    <row r="2882" spans="1:8" s="1116" customFormat="1" ht="15" x14ac:dyDescent="0.25">
      <c r="A2882" s="1114"/>
      <c r="B2882" s="1114"/>
      <c r="C2882" s="1113" t="s">
        <v>3242</v>
      </c>
      <c r="D2882" s="1113" t="s">
        <v>5271</v>
      </c>
      <c r="E2882" s="1113" t="s">
        <v>12</v>
      </c>
      <c r="F2882" s="1106"/>
      <c r="G2882" s="1107"/>
      <c r="H2882" s="1115"/>
    </row>
    <row r="2883" spans="1:8" s="1116" customFormat="1" ht="15" x14ac:dyDescent="0.25">
      <c r="A2883" s="1114"/>
      <c r="B2883" s="1114"/>
      <c r="C2883" s="1113" t="s">
        <v>2716</v>
      </c>
      <c r="D2883" s="1113" t="s">
        <v>5272</v>
      </c>
      <c r="E2883" s="1113" t="s">
        <v>12</v>
      </c>
      <c r="F2883" s="1106"/>
      <c r="G2883" s="1107"/>
      <c r="H2883" s="1115"/>
    </row>
    <row r="2884" spans="1:8" s="1116" customFormat="1" ht="15" x14ac:dyDescent="0.25">
      <c r="A2884" s="1114"/>
      <c r="B2884" s="1113" t="s">
        <v>5273</v>
      </c>
      <c r="C2884" s="1114"/>
      <c r="D2884" s="1113" t="s">
        <v>5274</v>
      </c>
      <c r="E2884" s="1113" t="s">
        <v>12</v>
      </c>
      <c r="F2884" s="1106"/>
      <c r="G2884" s="1107"/>
      <c r="H2884" s="1115"/>
    </row>
    <row r="2885" spans="1:8" s="1116" customFormat="1" ht="15" x14ac:dyDescent="0.25">
      <c r="A2885" s="1114"/>
      <c r="B2885" s="1114"/>
      <c r="C2885" s="1113" t="s">
        <v>2684</v>
      </c>
      <c r="D2885" s="1113" t="s">
        <v>5275</v>
      </c>
      <c r="E2885" s="1113" t="s">
        <v>12</v>
      </c>
      <c r="F2885" s="1106"/>
      <c r="G2885" s="1107"/>
      <c r="H2885" s="1115"/>
    </row>
    <row r="2886" spans="1:8" s="1116" customFormat="1" ht="15" x14ac:dyDescent="0.25">
      <c r="A2886" s="1114"/>
      <c r="B2886" s="1114"/>
      <c r="C2886" s="1113" t="s">
        <v>2721</v>
      </c>
      <c r="D2886" s="1113" t="s">
        <v>5276</v>
      </c>
      <c r="E2886" s="1113" t="s">
        <v>12</v>
      </c>
      <c r="F2886" s="1106"/>
      <c r="G2886" s="1107"/>
      <c r="H2886" s="1115"/>
    </row>
    <row r="2887" spans="1:8" s="1116" customFormat="1" ht="15" x14ac:dyDescent="0.25">
      <c r="A2887" s="1114"/>
      <c r="B2887" s="1114"/>
      <c r="C2887" s="1113" t="s">
        <v>3178</v>
      </c>
      <c r="D2887" s="1113" t="s">
        <v>5277</v>
      </c>
      <c r="E2887" s="1113" t="s">
        <v>12</v>
      </c>
      <c r="F2887" s="1106"/>
      <c r="G2887" s="1107"/>
      <c r="H2887" s="1115"/>
    </row>
    <row r="2888" spans="1:8" s="1116" customFormat="1" ht="15" x14ac:dyDescent="0.25">
      <c r="A2888" s="1114"/>
      <c r="B2888" s="1113" t="s">
        <v>5278</v>
      </c>
      <c r="C2888" s="1114"/>
      <c r="D2888" s="1113" t="s">
        <v>5279</v>
      </c>
      <c r="E2888" s="1113" t="s">
        <v>12</v>
      </c>
      <c r="F2888" s="1106"/>
      <c r="G2888" s="1107"/>
      <c r="H2888" s="1115"/>
    </row>
    <row r="2889" spans="1:8" s="1116" customFormat="1" ht="15" x14ac:dyDescent="0.25">
      <c r="A2889" s="1114"/>
      <c r="B2889" s="1114"/>
      <c r="C2889" s="1113" t="s">
        <v>4854</v>
      </c>
      <c r="D2889" s="1113" t="s">
        <v>5280</v>
      </c>
      <c r="E2889" s="1113" t="s">
        <v>12</v>
      </c>
      <c r="F2889" s="1106"/>
      <c r="G2889" s="1107"/>
      <c r="H2889" s="1115"/>
    </row>
    <row r="2890" spans="1:8" s="1116" customFormat="1" ht="15" x14ac:dyDescent="0.25">
      <c r="A2890" s="1114"/>
      <c r="B2890" s="1114"/>
      <c r="C2890" s="1113" t="s">
        <v>4967</v>
      </c>
      <c r="D2890" s="1113" t="s">
        <v>5281</v>
      </c>
      <c r="E2890" s="1113" t="s">
        <v>12</v>
      </c>
      <c r="F2890" s="1106"/>
      <c r="G2890" s="1107"/>
      <c r="H2890" s="1115"/>
    </row>
    <row r="2891" spans="1:8" s="1116" customFormat="1" ht="15" x14ac:dyDescent="0.25">
      <c r="A2891" s="1114"/>
      <c r="B2891" s="1114"/>
      <c r="C2891" s="1113" t="s">
        <v>5044</v>
      </c>
      <c r="D2891" s="1113" t="s">
        <v>5282</v>
      </c>
      <c r="E2891" s="1113" t="s">
        <v>12</v>
      </c>
      <c r="F2891" s="1106"/>
      <c r="G2891" s="1107"/>
      <c r="H2891" s="1115"/>
    </row>
    <row r="2892" spans="1:8" s="1116" customFormat="1" ht="15" x14ac:dyDescent="0.25">
      <c r="A2892" s="1114"/>
      <c r="B2892" s="1114"/>
      <c r="C2892" s="1113" t="s">
        <v>5046</v>
      </c>
      <c r="D2892" s="1113" t="s">
        <v>5283</v>
      </c>
      <c r="E2892" s="1113" t="s">
        <v>12</v>
      </c>
      <c r="F2892" s="1106"/>
      <c r="G2892" s="1107"/>
      <c r="H2892" s="1115"/>
    </row>
    <row r="2893" spans="1:8" s="1116" customFormat="1" ht="15" x14ac:dyDescent="0.25">
      <c r="A2893" s="1114"/>
      <c r="B2893" s="1114"/>
      <c r="C2893" s="1113" t="s">
        <v>5048</v>
      </c>
      <c r="D2893" s="1113" t="s">
        <v>5284</v>
      </c>
      <c r="E2893" s="1113" t="s">
        <v>12</v>
      </c>
      <c r="F2893" s="1106"/>
      <c r="G2893" s="1107"/>
      <c r="H2893" s="1115"/>
    </row>
    <row r="2894" spans="1:8" s="1116" customFormat="1" ht="15" x14ac:dyDescent="0.25">
      <c r="A2894" s="1114"/>
      <c r="B2894" s="1114"/>
      <c r="C2894" s="1113" t="s">
        <v>5136</v>
      </c>
      <c r="D2894" s="1113" t="s">
        <v>5285</v>
      </c>
      <c r="E2894" s="1113" t="s">
        <v>12</v>
      </c>
      <c r="F2894" s="1106"/>
      <c r="G2894" s="1107"/>
      <c r="H2894" s="1115"/>
    </row>
    <row r="2895" spans="1:8" s="1116" customFormat="1" ht="15" x14ac:dyDescent="0.25">
      <c r="A2895" s="1114"/>
      <c r="B2895" s="1114"/>
      <c r="C2895" s="1113" t="s">
        <v>5286</v>
      </c>
      <c r="D2895" s="1113" t="s">
        <v>5287</v>
      </c>
      <c r="E2895" s="1113" t="s">
        <v>12</v>
      </c>
      <c r="F2895" s="1106"/>
      <c r="G2895" s="1107"/>
      <c r="H2895" s="1115"/>
    </row>
    <row r="2896" spans="1:8" s="1116" customFormat="1" ht="15" x14ac:dyDescent="0.25">
      <c r="A2896" s="1114"/>
      <c r="B2896" s="1113" t="s">
        <v>5288</v>
      </c>
      <c r="C2896" s="1114"/>
      <c r="D2896" s="1113" t="s">
        <v>5289</v>
      </c>
      <c r="E2896" s="1113" t="s">
        <v>12</v>
      </c>
      <c r="F2896" s="1106"/>
      <c r="G2896" s="1107"/>
      <c r="H2896" s="1115"/>
    </row>
    <row r="2897" spans="1:8" s="1116" customFormat="1" ht="15" x14ac:dyDescent="0.25">
      <c r="A2897" s="1114"/>
      <c r="B2897" s="1114"/>
      <c r="C2897" s="1113" t="s">
        <v>3234</v>
      </c>
      <c r="D2897" s="1113" t="s">
        <v>5290</v>
      </c>
      <c r="E2897" s="1113" t="s">
        <v>12</v>
      </c>
      <c r="F2897" s="1106"/>
      <c r="G2897" s="1107"/>
      <c r="H2897" s="1115"/>
    </row>
    <row r="2898" spans="1:8" s="1116" customFormat="1" ht="15.75" thickBot="1" x14ac:dyDescent="0.3">
      <c r="A2898" s="1114"/>
      <c r="B2898" s="1114"/>
      <c r="C2898" s="1114"/>
      <c r="D2898" s="1114"/>
      <c r="E2898" s="1114"/>
      <c r="F2898" s="1106"/>
      <c r="G2898" s="1107"/>
      <c r="H2898" s="1115"/>
    </row>
    <row r="2899" spans="1:8" s="1116" customFormat="1" ht="16.5" thickBot="1" x14ac:dyDescent="0.3">
      <c r="A2899" s="1117" t="s">
        <v>5291</v>
      </c>
      <c r="B2899" s="1118"/>
      <c r="C2899" s="1118" t="s">
        <v>282</v>
      </c>
      <c r="D2899" s="1125"/>
      <c r="E2899" s="1126"/>
      <c r="F2899" s="1120"/>
      <c r="G2899" s="1121"/>
      <c r="H2899" s="1115"/>
    </row>
    <row r="2900" spans="1:8" s="1116" customFormat="1" ht="15" x14ac:dyDescent="0.25">
      <c r="A2900" s="1113"/>
      <c r="B2900" s="1113"/>
      <c r="C2900" s="1113"/>
      <c r="D2900" s="1113"/>
      <c r="E2900" s="1113"/>
      <c r="F2900" s="1106"/>
      <c r="G2900" s="1107"/>
      <c r="H2900" s="1115"/>
    </row>
    <row r="2901" spans="1:8" s="1109" customFormat="1" ht="14.25" x14ac:dyDescent="0.2">
      <c r="A2901" s="1112" t="s">
        <v>5292</v>
      </c>
      <c r="B2901" s="1104"/>
      <c r="C2901" s="1104"/>
      <c r="D2901" s="1112" t="s">
        <v>188</v>
      </c>
      <c r="E2901" s="1112" t="s">
        <v>12</v>
      </c>
      <c r="F2901" s="1106"/>
      <c r="G2901" s="1107"/>
      <c r="H2901" s="1108"/>
    </row>
    <row r="2902" spans="1:8" s="1116" customFormat="1" ht="15" x14ac:dyDescent="0.25">
      <c r="A2902" s="1114"/>
      <c r="B2902" s="1113" t="s">
        <v>5293</v>
      </c>
      <c r="C2902" s="1114"/>
      <c r="D2902" s="1113" t="s">
        <v>5294</v>
      </c>
      <c r="E2902" s="1113" t="s">
        <v>12</v>
      </c>
      <c r="F2902" s="1106"/>
      <c r="G2902" s="1107"/>
      <c r="H2902" s="1115"/>
    </row>
    <row r="2903" spans="1:8" s="1116" customFormat="1" ht="15" x14ac:dyDescent="0.25">
      <c r="A2903" s="1114"/>
      <c r="B2903" s="1114"/>
      <c r="C2903" s="1113" t="s">
        <v>2684</v>
      </c>
      <c r="D2903" s="1113" t="s">
        <v>5295</v>
      </c>
      <c r="E2903" s="1113" t="s">
        <v>12</v>
      </c>
      <c r="F2903" s="1106"/>
      <c r="G2903" s="1107"/>
      <c r="H2903" s="1115"/>
    </row>
    <row r="2904" spans="1:8" s="1116" customFormat="1" ht="15" x14ac:dyDescent="0.25">
      <c r="A2904" s="1114"/>
      <c r="B2904" s="1113" t="s">
        <v>5296</v>
      </c>
      <c r="C2904" s="1114"/>
      <c r="D2904" s="1113" t="s">
        <v>5297</v>
      </c>
      <c r="E2904" s="1113" t="s">
        <v>12</v>
      </c>
      <c r="F2904" s="1106"/>
      <c r="G2904" s="1107"/>
      <c r="H2904" s="1115"/>
    </row>
    <row r="2905" spans="1:8" s="1116" customFormat="1" ht="15" x14ac:dyDescent="0.25">
      <c r="A2905" s="1114"/>
      <c r="B2905" s="1114"/>
      <c r="C2905" s="1113" t="s">
        <v>2684</v>
      </c>
      <c r="D2905" s="1113" t="s">
        <v>5298</v>
      </c>
      <c r="E2905" s="1113" t="s">
        <v>12</v>
      </c>
      <c r="F2905" s="1106"/>
      <c r="G2905" s="1107"/>
      <c r="H2905" s="1115"/>
    </row>
    <row r="2906" spans="1:8" s="1116" customFormat="1" ht="15" x14ac:dyDescent="0.25">
      <c r="A2906" s="1114"/>
      <c r="B2906" s="1113" t="s">
        <v>5299</v>
      </c>
      <c r="C2906" s="1114"/>
      <c r="D2906" s="1113" t="s">
        <v>5300</v>
      </c>
      <c r="E2906" s="1113" t="s">
        <v>12</v>
      </c>
      <c r="F2906" s="1106"/>
      <c r="G2906" s="1107"/>
      <c r="H2906" s="1115"/>
    </row>
    <row r="2907" spans="1:8" s="1116" customFormat="1" ht="15" x14ac:dyDescent="0.25">
      <c r="A2907" s="1114"/>
      <c r="B2907" s="1114"/>
      <c r="C2907" s="1113" t="s">
        <v>2684</v>
      </c>
      <c r="D2907" s="1113" t="s">
        <v>5301</v>
      </c>
      <c r="E2907" s="1113" t="s">
        <v>12</v>
      </c>
      <c r="F2907" s="1106"/>
      <c r="G2907" s="1107"/>
      <c r="H2907" s="1115"/>
    </row>
    <row r="2908" spans="1:8" s="1116" customFormat="1" ht="15" x14ac:dyDescent="0.25">
      <c r="A2908" s="1114"/>
      <c r="B2908" s="1113" t="s">
        <v>5302</v>
      </c>
      <c r="C2908" s="1114"/>
      <c r="D2908" s="1113" t="s">
        <v>5303</v>
      </c>
      <c r="E2908" s="1113" t="s">
        <v>12</v>
      </c>
      <c r="F2908" s="1106"/>
      <c r="G2908" s="1107"/>
      <c r="H2908" s="1115"/>
    </row>
    <row r="2909" spans="1:8" s="1116" customFormat="1" ht="15" x14ac:dyDescent="0.25">
      <c r="A2909" s="1114"/>
      <c r="B2909" s="1114"/>
      <c r="C2909" s="1113" t="s">
        <v>2684</v>
      </c>
      <c r="D2909" s="1113" t="s">
        <v>5304</v>
      </c>
      <c r="E2909" s="1113" t="s">
        <v>12</v>
      </c>
      <c r="F2909" s="1106"/>
      <c r="G2909" s="1107"/>
      <c r="H2909" s="1115"/>
    </row>
    <row r="2910" spans="1:8" s="1116" customFormat="1" ht="15" x14ac:dyDescent="0.25">
      <c r="A2910" s="1114"/>
      <c r="B2910" s="1113" t="s">
        <v>5305</v>
      </c>
      <c r="C2910" s="1114"/>
      <c r="D2910" s="1113" t="s">
        <v>5306</v>
      </c>
      <c r="E2910" s="1113" t="s">
        <v>12</v>
      </c>
      <c r="F2910" s="1106"/>
      <c r="G2910" s="1107"/>
      <c r="H2910" s="1115"/>
    </row>
    <row r="2911" spans="1:8" s="1116" customFormat="1" ht="15" x14ac:dyDescent="0.25">
      <c r="A2911" s="1114"/>
      <c r="B2911" s="1114"/>
      <c r="C2911" s="1113" t="s">
        <v>2684</v>
      </c>
      <c r="D2911" s="1113" t="s">
        <v>5307</v>
      </c>
      <c r="E2911" s="1113" t="s">
        <v>12</v>
      </c>
      <c r="F2911" s="1106"/>
      <c r="G2911" s="1107"/>
      <c r="H2911" s="1115"/>
    </row>
    <row r="2912" spans="1:8" s="1116" customFormat="1" ht="15" x14ac:dyDescent="0.25">
      <c r="A2912" s="1114"/>
      <c r="B2912" s="1113" t="s">
        <v>5308</v>
      </c>
      <c r="C2912" s="1114"/>
      <c r="D2912" s="1113" t="s">
        <v>5309</v>
      </c>
      <c r="E2912" s="1113" t="s">
        <v>12</v>
      </c>
      <c r="F2912" s="1106"/>
      <c r="G2912" s="1107"/>
      <c r="H2912" s="1115"/>
    </row>
    <row r="2913" spans="1:8" s="1116" customFormat="1" ht="15" x14ac:dyDescent="0.25">
      <c r="A2913" s="1114"/>
      <c r="B2913" s="1114"/>
      <c r="C2913" s="1113" t="s">
        <v>2684</v>
      </c>
      <c r="D2913" s="1113" t="s">
        <v>5310</v>
      </c>
      <c r="E2913" s="1113" t="s">
        <v>12</v>
      </c>
      <c r="F2913" s="1106"/>
      <c r="G2913" s="1107"/>
      <c r="H2913" s="1115"/>
    </row>
    <row r="2914" spans="1:8" s="1116" customFormat="1" ht="15" x14ac:dyDescent="0.25">
      <c r="A2914" s="1114"/>
      <c r="B2914" s="1113" t="s">
        <v>5311</v>
      </c>
      <c r="C2914" s="1114"/>
      <c r="D2914" s="1113" t="s">
        <v>5312</v>
      </c>
      <c r="E2914" s="1113" t="s">
        <v>12</v>
      </c>
      <c r="F2914" s="1106"/>
      <c r="G2914" s="1107"/>
      <c r="H2914" s="1115"/>
    </row>
    <row r="2915" spans="1:8" s="1116" customFormat="1" ht="15" x14ac:dyDescent="0.25">
      <c r="A2915" s="1114"/>
      <c r="B2915" s="1114"/>
      <c r="C2915" s="1113" t="s">
        <v>2684</v>
      </c>
      <c r="D2915" s="1113" t="s">
        <v>5312</v>
      </c>
      <c r="E2915" s="1113" t="s">
        <v>12</v>
      </c>
      <c r="F2915" s="1106"/>
      <c r="G2915" s="1107"/>
      <c r="H2915" s="1115"/>
    </row>
    <row r="2916" spans="1:8" s="1116" customFormat="1" ht="15" x14ac:dyDescent="0.25">
      <c r="A2916" s="1114"/>
      <c r="B2916" s="1113" t="s">
        <v>5313</v>
      </c>
      <c r="C2916" s="1114"/>
      <c r="D2916" s="1113" t="s">
        <v>5314</v>
      </c>
      <c r="E2916" s="1113" t="s">
        <v>12</v>
      </c>
      <c r="F2916" s="1106"/>
      <c r="G2916" s="1107"/>
      <c r="H2916" s="1115"/>
    </row>
    <row r="2917" spans="1:8" s="1116" customFormat="1" ht="15" x14ac:dyDescent="0.25">
      <c r="A2917" s="1114"/>
      <c r="B2917" s="1114"/>
      <c r="C2917" s="1113" t="s">
        <v>2684</v>
      </c>
      <c r="D2917" s="1113" t="s">
        <v>5314</v>
      </c>
      <c r="E2917" s="1113" t="s">
        <v>12</v>
      </c>
      <c r="F2917" s="1106"/>
      <c r="G2917" s="1107"/>
      <c r="H2917" s="1115"/>
    </row>
    <row r="2918" spans="1:8" s="1116" customFormat="1" ht="15" x14ac:dyDescent="0.25">
      <c r="A2918" s="1114"/>
      <c r="B2918" s="1113" t="s">
        <v>5315</v>
      </c>
      <c r="C2918" s="1114"/>
      <c r="D2918" s="1113" t="s">
        <v>5316</v>
      </c>
      <c r="E2918" s="1113" t="s">
        <v>12</v>
      </c>
      <c r="F2918" s="1106"/>
      <c r="G2918" s="1107"/>
      <c r="H2918" s="1115"/>
    </row>
    <row r="2919" spans="1:8" s="1116" customFormat="1" ht="15" x14ac:dyDescent="0.25">
      <c r="A2919" s="1114"/>
      <c r="B2919" s="1114"/>
      <c r="C2919" s="1113" t="s">
        <v>2684</v>
      </c>
      <c r="D2919" s="1113" t="s">
        <v>5317</v>
      </c>
      <c r="E2919" s="1113" t="s">
        <v>12</v>
      </c>
      <c r="F2919" s="1106"/>
      <c r="G2919" s="1107"/>
      <c r="H2919" s="1115"/>
    </row>
    <row r="2920" spans="1:8" s="1116" customFormat="1" ht="15" x14ac:dyDescent="0.25">
      <c r="A2920" s="1114"/>
      <c r="B2920" s="1114" t="s">
        <v>5318</v>
      </c>
      <c r="C2920" s="1114"/>
      <c r="D2920" s="1113" t="s">
        <v>5319</v>
      </c>
      <c r="E2920" s="1113" t="s">
        <v>12</v>
      </c>
      <c r="F2920" s="1106"/>
      <c r="G2920" s="1107"/>
      <c r="H2920" s="1115"/>
    </row>
    <row r="2921" spans="1:8" s="1116" customFormat="1" ht="15" x14ac:dyDescent="0.25">
      <c r="A2921" s="1114"/>
      <c r="B2921" s="1114"/>
      <c r="C2921" s="1113" t="s">
        <v>2684</v>
      </c>
      <c r="D2921" s="1113" t="s">
        <v>5320</v>
      </c>
      <c r="E2921" s="1113" t="s">
        <v>12</v>
      </c>
      <c r="F2921" s="1106"/>
      <c r="G2921" s="1107"/>
      <c r="H2921" s="1115"/>
    </row>
    <row r="2922" spans="1:8" s="1116" customFormat="1" ht="15" x14ac:dyDescent="0.25">
      <c r="A2922" s="1114"/>
      <c r="B2922" s="1114" t="s">
        <v>5321</v>
      </c>
      <c r="C2922" s="1114"/>
      <c r="D2922" s="1113" t="s">
        <v>5322</v>
      </c>
      <c r="E2922" s="1113" t="s">
        <v>12</v>
      </c>
      <c r="F2922" s="1106"/>
      <c r="G2922" s="1107"/>
      <c r="H2922" s="1115"/>
    </row>
    <row r="2923" spans="1:8" s="1116" customFormat="1" ht="15" x14ac:dyDescent="0.25">
      <c r="A2923" s="1114"/>
      <c r="B2923" s="1114"/>
      <c r="C2923" s="1113" t="s">
        <v>2684</v>
      </c>
      <c r="D2923" s="1113" t="s">
        <v>3961</v>
      </c>
      <c r="E2923" s="1113" t="s">
        <v>12</v>
      </c>
      <c r="F2923" s="1106"/>
      <c r="G2923" s="1107"/>
      <c r="H2923" s="1115"/>
    </row>
    <row r="2924" spans="1:8" s="1116" customFormat="1" ht="15" x14ac:dyDescent="0.25">
      <c r="A2924" s="1114"/>
      <c r="B2924" s="1113" t="s">
        <v>5323</v>
      </c>
      <c r="C2924" s="1114"/>
      <c r="D2924" s="1113" t="s">
        <v>5324</v>
      </c>
      <c r="E2924" s="1113" t="s">
        <v>12</v>
      </c>
      <c r="F2924" s="1106"/>
      <c r="G2924" s="1107"/>
      <c r="H2924" s="1115"/>
    </row>
    <row r="2925" spans="1:8" s="1116" customFormat="1" ht="15" x14ac:dyDescent="0.25">
      <c r="A2925" s="1114"/>
      <c r="B2925" s="1114"/>
      <c r="C2925" s="1113" t="s">
        <v>2684</v>
      </c>
      <c r="D2925" s="1113" t="s">
        <v>5325</v>
      </c>
      <c r="E2925" s="1113" t="s">
        <v>12</v>
      </c>
      <c r="F2925" s="1106"/>
      <c r="G2925" s="1107"/>
      <c r="H2925" s="1115"/>
    </row>
    <row r="2926" spans="1:8" s="1116" customFormat="1" ht="15" x14ac:dyDescent="0.25">
      <c r="A2926" s="1114"/>
      <c r="B2926" s="1114"/>
      <c r="C2926" s="1113"/>
      <c r="D2926" s="1113"/>
      <c r="E2926" s="1113"/>
      <c r="F2926" s="1106"/>
      <c r="G2926" s="1107"/>
      <c r="H2926" s="1115"/>
    </row>
    <row r="2927" spans="1:8" s="1116" customFormat="1" ht="15" x14ac:dyDescent="0.25">
      <c r="A2927" s="1114"/>
      <c r="B2927" s="1114"/>
      <c r="C2927" s="1113"/>
      <c r="D2927" s="1113"/>
      <c r="E2927" s="1113"/>
      <c r="F2927" s="1106"/>
      <c r="G2927" s="1107"/>
      <c r="H2927" s="1115"/>
    </row>
    <row r="2928" spans="1:8" s="1116" customFormat="1" ht="15" x14ac:dyDescent="0.25">
      <c r="A2928" s="1114"/>
      <c r="B2928" s="1114"/>
      <c r="C2928" s="1113"/>
      <c r="D2928" s="1113"/>
      <c r="E2928" s="1113"/>
      <c r="F2928" s="1106"/>
      <c r="G2928" s="1107"/>
      <c r="H2928" s="1115"/>
    </row>
    <row r="2929" spans="1:8" s="1116" customFormat="1" ht="15" x14ac:dyDescent="0.25">
      <c r="A2929" s="1114"/>
      <c r="B2929" s="1114"/>
      <c r="C2929" s="1113"/>
      <c r="D2929" s="1113"/>
      <c r="E2929" s="1113"/>
      <c r="F2929" s="1106"/>
      <c r="G2929" s="1107"/>
      <c r="H2929" s="1115"/>
    </row>
    <row r="2930" spans="1:8" s="1116" customFormat="1" ht="15" x14ac:dyDescent="0.25">
      <c r="A2930" s="1113" t="s">
        <v>2670</v>
      </c>
      <c r="B2930" s="1113"/>
      <c r="C2930" s="1113"/>
      <c r="D2930" s="1098" t="s">
        <v>2642</v>
      </c>
      <c r="E2930" s="1114">
        <v>52</v>
      </c>
      <c r="F2930" s="1106"/>
      <c r="G2930" s="1107"/>
      <c r="H2930" s="1115"/>
    </row>
    <row r="2931" spans="1:8" s="1116" customFormat="1" ht="15" x14ac:dyDescent="0.25">
      <c r="A2931" s="1113" t="s">
        <v>2671</v>
      </c>
      <c r="B2931" s="1113"/>
      <c r="C2931" s="1113"/>
      <c r="D2931" s="1112" t="s">
        <v>4851</v>
      </c>
      <c r="E2931" s="1114"/>
      <c r="F2931" s="1106"/>
      <c r="G2931" s="1107"/>
      <c r="H2931" s="1115"/>
    </row>
    <row r="2932" spans="1:8" s="1116" customFormat="1" ht="15" x14ac:dyDescent="0.25">
      <c r="A2932" s="1112" t="s">
        <v>2672</v>
      </c>
      <c r="B2932" s="1112" t="s">
        <v>2673</v>
      </c>
      <c r="C2932" s="1112" t="s">
        <v>2674</v>
      </c>
      <c r="D2932" s="1104"/>
      <c r="E2932" s="1114"/>
      <c r="F2932" s="1106"/>
      <c r="G2932" s="1107"/>
      <c r="H2932" s="1115"/>
    </row>
    <row r="2933" spans="1:8" s="1116" customFormat="1" ht="15" x14ac:dyDescent="0.25">
      <c r="A2933" s="1113" t="s">
        <v>2675</v>
      </c>
      <c r="B2933" s="1113" t="s">
        <v>2676</v>
      </c>
      <c r="C2933" s="1113" t="s">
        <v>2675</v>
      </c>
      <c r="D2933" s="1113" t="s">
        <v>2649</v>
      </c>
      <c r="E2933" s="1113" t="s">
        <v>2677</v>
      </c>
      <c r="F2933" s="1106"/>
      <c r="G2933" s="1107"/>
      <c r="H2933" s="1115"/>
    </row>
    <row r="2934" spans="1:8" s="1116" customFormat="1" ht="15" x14ac:dyDescent="0.25">
      <c r="A2934" s="1114"/>
      <c r="B2934" s="1113" t="s">
        <v>5326</v>
      </c>
      <c r="C2934" s="1114"/>
      <c r="D2934" s="1113" t="s">
        <v>5327</v>
      </c>
      <c r="E2934" s="1113" t="s">
        <v>12</v>
      </c>
      <c r="F2934" s="1106"/>
      <c r="G2934" s="1107"/>
      <c r="H2934" s="1115"/>
    </row>
    <row r="2935" spans="1:8" s="1116" customFormat="1" ht="15" x14ac:dyDescent="0.25">
      <c r="A2935" s="1114"/>
      <c r="B2935" s="1114"/>
      <c r="C2935" s="1113" t="s">
        <v>2962</v>
      </c>
      <c r="D2935" s="1113" t="s">
        <v>5328</v>
      </c>
      <c r="E2935" s="1113" t="s">
        <v>12</v>
      </c>
      <c r="F2935" s="1106"/>
      <c r="G2935" s="1107"/>
      <c r="H2935" s="1115"/>
    </row>
    <row r="2936" spans="1:8" s="1116" customFormat="1" ht="15" x14ac:dyDescent="0.25">
      <c r="A2936" s="1114"/>
      <c r="B2936" s="1114"/>
      <c r="C2936" s="1113" t="s">
        <v>5292</v>
      </c>
      <c r="D2936" s="1113" t="s">
        <v>5329</v>
      </c>
      <c r="E2936" s="1113" t="s">
        <v>12</v>
      </c>
      <c r="F2936" s="1106"/>
      <c r="G2936" s="1107"/>
      <c r="H2936" s="1115"/>
    </row>
    <row r="2937" spans="1:8" s="1116" customFormat="1" ht="15" x14ac:dyDescent="0.25">
      <c r="A2937" s="1114"/>
      <c r="B2937" s="1114"/>
      <c r="C2937" s="1113" t="s">
        <v>5330</v>
      </c>
      <c r="D2937" s="1113" t="s">
        <v>5331</v>
      </c>
      <c r="E2937" s="1113" t="s">
        <v>12</v>
      </c>
      <c r="F2937" s="1106"/>
      <c r="G2937" s="1107"/>
      <c r="H2937" s="1115"/>
    </row>
    <row r="2938" spans="1:8" s="1116" customFormat="1" ht="15" x14ac:dyDescent="0.25">
      <c r="A2938" s="1114"/>
      <c r="B2938" s="1114"/>
      <c r="C2938" s="1165">
        <v>528</v>
      </c>
      <c r="D2938" s="1114" t="s">
        <v>5332</v>
      </c>
      <c r="E2938" s="1114" t="s">
        <v>12</v>
      </c>
      <c r="F2938" s="1106"/>
      <c r="G2938" s="1107"/>
      <c r="H2938" s="1115"/>
    </row>
    <row r="2939" spans="1:8" s="1114" customFormat="1" ht="15" x14ac:dyDescent="0.25">
      <c r="C2939" s="1165"/>
      <c r="F2939" s="1106"/>
      <c r="G2939" s="1107"/>
      <c r="H2939" s="1099"/>
    </row>
    <row r="2940" spans="1:8" s="1116" customFormat="1" ht="15" x14ac:dyDescent="0.25">
      <c r="A2940" s="1113" t="s">
        <v>2686</v>
      </c>
      <c r="B2940" s="1113" t="s">
        <v>2687</v>
      </c>
      <c r="C2940" s="1113" t="s">
        <v>2686</v>
      </c>
      <c r="D2940" s="1113" t="s">
        <v>2688</v>
      </c>
      <c r="E2940" s="1113" t="s">
        <v>2689</v>
      </c>
      <c r="F2940" s="1106"/>
      <c r="G2940" s="1107"/>
      <c r="H2940" s="1115"/>
    </row>
    <row r="2941" spans="1:8" s="1109" customFormat="1" ht="14.25" x14ac:dyDescent="0.2">
      <c r="A2941" s="1112" t="s">
        <v>5333</v>
      </c>
      <c r="B2941" s="1104"/>
      <c r="C2941" s="1104"/>
      <c r="D2941" s="1112" t="s">
        <v>189</v>
      </c>
      <c r="E2941" s="1112" t="s">
        <v>12</v>
      </c>
      <c r="F2941" s="1106"/>
      <c r="G2941" s="1107"/>
      <c r="H2941" s="1108"/>
    </row>
    <row r="2942" spans="1:8" s="1116" customFormat="1" ht="15" x14ac:dyDescent="0.25">
      <c r="A2942" s="1114"/>
      <c r="B2942" s="1113" t="s">
        <v>5334</v>
      </c>
      <c r="C2942" s="1114"/>
      <c r="D2942" s="1113" t="s">
        <v>5335</v>
      </c>
      <c r="E2942" s="1113" t="s">
        <v>12</v>
      </c>
      <c r="F2942" s="1106"/>
      <c r="G2942" s="1107"/>
      <c r="H2942" s="1115"/>
    </row>
    <row r="2943" spans="1:8" s="1116" customFormat="1" ht="15" x14ac:dyDescent="0.25">
      <c r="A2943" s="1114"/>
      <c r="B2943" s="1114"/>
      <c r="C2943" s="1113" t="s">
        <v>2684</v>
      </c>
      <c r="D2943" s="1113" t="s">
        <v>5336</v>
      </c>
      <c r="E2943" s="1113" t="s">
        <v>12</v>
      </c>
      <c r="F2943" s="1106"/>
      <c r="G2943" s="1107"/>
      <c r="H2943" s="1115"/>
    </row>
    <row r="2944" spans="1:8" s="1116" customFormat="1" ht="15" x14ac:dyDescent="0.25">
      <c r="A2944" s="1114"/>
      <c r="B2944" s="1113" t="s">
        <v>5337</v>
      </c>
      <c r="C2944" s="1114"/>
      <c r="D2944" s="1113" t="s">
        <v>5338</v>
      </c>
      <c r="E2944" s="1113" t="s">
        <v>12</v>
      </c>
      <c r="F2944" s="1106"/>
      <c r="G2944" s="1107"/>
      <c r="H2944" s="1115"/>
    </row>
    <row r="2945" spans="1:8" s="1116" customFormat="1" ht="15" x14ac:dyDescent="0.25">
      <c r="A2945" s="1114"/>
      <c r="B2945" s="1114"/>
      <c r="C2945" s="1113" t="s">
        <v>2684</v>
      </c>
      <c r="D2945" s="1113" t="s">
        <v>5339</v>
      </c>
      <c r="E2945" s="1113" t="s">
        <v>12</v>
      </c>
      <c r="F2945" s="1106"/>
      <c r="G2945" s="1107"/>
      <c r="H2945" s="1115"/>
    </row>
    <row r="2946" spans="1:8" s="1116" customFormat="1" ht="15" x14ac:dyDescent="0.25">
      <c r="A2946" s="1114"/>
      <c r="B2946" s="1113" t="s">
        <v>5340</v>
      </c>
      <c r="C2946" s="1114"/>
      <c r="D2946" s="1113" t="s">
        <v>5341</v>
      </c>
      <c r="E2946" s="1113" t="s">
        <v>12</v>
      </c>
      <c r="F2946" s="1106"/>
      <c r="G2946" s="1107"/>
      <c r="H2946" s="1115"/>
    </row>
    <row r="2947" spans="1:8" s="1116" customFormat="1" ht="15" x14ac:dyDescent="0.25">
      <c r="A2947" s="1114"/>
      <c r="B2947" s="1114"/>
      <c r="C2947" s="1113" t="s">
        <v>2684</v>
      </c>
      <c r="D2947" s="1113" t="s">
        <v>5342</v>
      </c>
      <c r="E2947" s="1113" t="s">
        <v>12</v>
      </c>
      <c r="F2947" s="1106"/>
      <c r="G2947" s="1107"/>
      <c r="H2947" s="1115"/>
    </row>
    <row r="2948" spans="1:8" s="1116" customFormat="1" ht="15" x14ac:dyDescent="0.25">
      <c r="A2948" s="1114"/>
      <c r="B2948" s="1113" t="s">
        <v>5343</v>
      </c>
      <c r="C2948" s="1114"/>
      <c r="D2948" s="1113" t="s">
        <v>5344</v>
      </c>
      <c r="E2948" s="1113" t="s">
        <v>12</v>
      </c>
      <c r="F2948" s="1106"/>
      <c r="G2948" s="1107"/>
      <c r="H2948" s="1115"/>
    </row>
    <row r="2949" spans="1:8" s="1116" customFormat="1" ht="15" x14ac:dyDescent="0.25">
      <c r="A2949" s="1114"/>
      <c r="B2949" s="1114"/>
      <c r="C2949" s="1113" t="s">
        <v>2684</v>
      </c>
      <c r="D2949" s="1113" t="s">
        <v>5345</v>
      </c>
      <c r="E2949" s="1113" t="s">
        <v>12</v>
      </c>
      <c r="F2949" s="1106"/>
      <c r="G2949" s="1107"/>
      <c r="H2949" s="1115"/>
    </row>
    <row r="2950" spans="1:8" s="1116" customFormat="1" ht="15" x14ac:dyDescent="0.25">
      <c r="A2950" s="1114"/>
      <c r="B2950" s="1113" t="s">
        <v>5346</v>
      </c>
      <c r="C2950" s="1114"/>
      <c r="D2950" s="1113" t="s">
        <v>5347</v>
      </c>
      <c r="E2950" s="1113" t="s">
        <v>12</v>
      </c>
      <c r="F2950" s="1106"/>
      <c r="G2950" s="1107"/>
      <c r="H2950" s="1115"/>
    </row>
    <row r="2951" spans="1:8" s="1116" customFormat="1" ht="15" x14ac:dyDescent="0.25">
      <c r="A2951" s="1114"/>
      <c r="B2951" s="1114"/>
      <c r="C2951" s="1113" t="s">
        <v>2684</v>
      </c>
      <c r="D2951" s="1113" t="s">
        <v>5348</v>
      </c>
      <c r="E2951" s="1113" t="s">
        <v>12</v>
      </c>
      <c r="F2951" s="1106"/>
      <c r="G2951" s="1107"/>
      <c r="H2951" s="1115"/>
    </row>
    <row r="2952" spans="1:8" s="1116" customFormat="1" ht="15" x14ac:dyDescent="0.25">
      <c r="A2952" s="1114"/>
      <c r="B2952" s="1113" t="s">
        <v>5349</v>
      </c>
      <c r="C2952" s="1114"/>
      <c r="D2952" s="1113" t="s">
        <v>5350</v>
      </c>
      <c r="E2952" s="1113" t="s">
        <v>12</v>
      </c>
      <c r="F2952" s="1106"/>
      <c r="G2952" s="1107"/>
      <c r="H2952" s="1115"/>
    </row>
    <row r="2953" spans="1:8" s="1116" customFormat="1" ht="15" x14ac:dyDescent="0.25">
      <c r="A2953" s="1114"/>
      <c r="B2953" s="1114"/>
      <c r="C2953" s="1113" t="s">
        <v>2684</v>
      </c>
      <c r="D2953" s="1113" t="s">
        <v>5351</v>
      </c>
      <c r="E2953" s="1113" t="s">
        <v>12</v>
      </c>
      <c r="F2953" s="1106"/>
      <c r="G2953" s="1107"/>
      <c r="H2953" s="1115"/>
    </row>
    <row r="2954" spans="1:8" s="1116" customFormat="1" ht="15" x14ac:dyDescent="0.25">
      <c r="A2954" s="1114"/>
      <c r="B2954" s="1114"/>
      <c r="C2954" s="1113" t="s">
        <v>2721</v>
      </c>
      <c r="D2954" s="1113" t="s">
        <v>5352</v>
      </c>
      <c r="E2954" s="1113" t="s">
        <v>12</v>
      </c>
      <c r="F2954" s="1106"/>
      <c r="G2954" s="1107"/>
      <c r="H2954" s="1115"/>
    </row>
    <row r="2955" spans="1:8" s="1116" customFormat="1" ht="15" x14ac:dyDescent="0.25">
      <c r="A2955" s="1114"/>
      <c r="B2955" s="1113" t="s">
        <v>5353</v>
      </c>
      <c r="C2955" s="1114"/>
      <c r="D2955" s="1113" t="s">
        <v>5354</v>
      </c>
      <c r="E2955" s="1113" t="s">
        <v>12</v>
      </c>
      <c r="F2955" s="1106"/>
      <c r="G2955" s="1107"/>
      <c r="H2955" s="1115"/>
    </row>
    <row r="2956" spans="1:8" s="1116" customFormat="1" ht="15" x14ac:dyDescent="0.25">
      <c r="A2956" s="1114"/>
      <c r="B2956" s="1114"/>
      <c r="C2956" s="1113" t="s">
        <v>4854</v>
      </c>
      <c r="D2956" s="1113" t="s">
        <v>5355</v>
      </c>
      <c r="E2956" s="1113" t="s">
        <v>12</v>
      </c>
      <c r="F2956" s="1106"/>
      <c r="G2956" s="1107"/>
      <c r="H2956" s="1115"/>
    </row>
    <row r="2957" spans="1:8" s="1116" customFormat="1" ht="15" x14ac:dyDescent="0.25">
      <c r="A2957" s="1114"/>
      <c r="B2957" s="1114"/>
      <c r="C2957" s="1113" t="s">
        <v>4967</v>
      </c>
      <c r="D2957" s="1113" t="s">
        <v>5356</v>
      </c>
      <c r="E2957" s="1113" t="s">
        <v>12</v>
      </c>
      <c r="F2957" s="1106"/>
      <c r="G2957" s="1107"/>
      <c r="H2957" s="1115"/>
    </row>
    <row r="2958" spans="1:8" s="1116" customFormat="1" ht="15" x14ac:dyDescent="0.25">
      <c r="A2958" s="1114"/>
      <c r="B2958" s="1114"/>
      <c r="C2958" s="1114"/>
      <c r="D2958" s="1114"/>
      <c r="E2958" s="1114"/>
      <c r="F2958" s="1106"/>
      <c r="G2958" s="1107"/>
      <c r="H2958" s="1115"/>
    </row>
    <row r="2959" spans="1:8" s="1116" customFormat="1" ht="15" x14ac:dyDescent="0.25">
      <c r="A2959" s="1113" t="s">
        <v>2686</v>
      </c>
      <c r="B2959" s="1113" t="s">
        <v>2687</v>
      </c>
      <c r="C2959" s="1113" t="s">
        <v>2686</v>
      </c>
      <c r="D2959" s="1113" t="s">
        <v>2688</v>
      </c>
      <c r="E2959" s="1113" t="s">
        <v>2689</v>
      </c>
      <c r="F2959" s="1106"/>
      <c r="G2959" s="1107"/>
      <c r="H2959" s="1115"/>
    </row>
    <row r="2960" spans="1:8" s="1109" customFormat="1" ht="14.25" x14ac:dyDescent="0.2">
      <c r="A2960" s="1112" t="s">
        <v>5330</v>
      </c>
      <c r="B2960" s="1104"/>
      <c r="C2960" s="1104"/>
      <c r="D2960" s="1112" t="s">
        <v>190</v>
      </c>
      <c r="E2960" s="1112" t="s">
        <v>12</v>
      </c>
      <c r="F2960" s="1106"/>
      <c r="G2960" s="1107"/>
      <c r="H2960" s="1108"/>
    </row>
    <row r="2961" spans="1:8" s="1116" customFormat="1" ht="15" x14ac:dyDescent="0.25">
      <c r="A2961" s="1114"/>
      <c r="B2961" s="1113" t="s">
        <v>5357</v>
      </c>
      <c r="C2961" s="1114"/>
      <c r="D2961" s="1113" t="s">
        <v>5358</v>
      </c>
      <c r="E2961" s="1113" t="s">
        <v>12</v>
      </c>
      <c r="F2961" s="1106"/>
      <c r="G2961" s="1107"/>
      <c r="H2961" s="1115"/>
    </row>
    <row r="2962" spans="1:8" s="1116" customFormat="1" ht="15" x14ac:dyDescent="0.25">
      <c r="A2962" s="1114"/>
      <c r="B2962" s="1114"/>
      <c r="C2962" s="1113" t="s">
        <v>2684</v>
      </c>
      <c r="D2962" s="1113" t="s">
        <v>5359</v>
      </c>
      <c r="E2962" s="1113" t="s">
        <v>12</v>
      </c>
      <c r="F2962" s="1106"/>
      <c r="G2962" s="1107"/>
      <c r="H2962" s="1115"/>
    </row>
    <row r="2963" spans="1:8" s="1116" customFormat="1" ht="15" x14ac:dyDescent="0.25">
      <c r="A2963" s="1114"/>
      <c r="B2963" s="1113" t="s">
        <v>5360</v>
      </c>
      <c r="C2963" s="1114"/>
      <c r="D2963" s="1113" t="s">
        <v>190</v>
      </c>
      <c r="E2963" s="1113" t="s">
        <v>12</v>
      </c>
      <c r="F2963" s="1106"/>
      <c r="G2963" s="1107"/>
      <c r="H2963" s="1115"/>
    </row>
    <row r="2964" spans="1:8" s="1116" customFormat="1" ht="15" x14ac:dyDescent="0.25">
      <c r="A2964" s="1114"/>
      <c r="B2964" s="1114"/>
      <c r="C2964" s="1113" t="s">
        <v>2684</v>
      </c>
      <c r="D2964" s="1113" t="s">
        <v>5361</v>
      </c>
      <c r="E2964" s="1113" t="s">
        <v>12</v>
      </c>
      <c r="F2964" s="1106"/>
      <c r="G2964" s="1107"/>
      <c r="H2964" s="1115"/>
    </row>
    <row r="2965" spans="1:8" s="1116" customFormat="1" ht="15" x14ac:dyDescent="0.25">
      <c r="A2965" s="1114"/>
      <c r="B2965" s="1114"/>
      <c r="C2965" s="1113" t="s">
        <v>2721</v>
      </c>
      <c r="D2965" s="1113" t="s">
        <v>5362</v>
      </c>
      <c r="E2965" s="1113" t="s">
        <v>12</v>
      </c>
      <c r="F2965" s="1106"/>
      <c r="G2965" s="1107"/>
      <c r="H2965" s="1115"/>
    </row>
    <row r="2966" spans="1:8" s="1116" customFormat="1" ht="15" x14ac:dyDescent="0.25">
      <c r="A2966" s="1114"/>
      <c r="B2966" s="1113" t="s">
        <v>5363</v>
      </c>
      <c r="C2966" s="1114"/>
      <c r="D2966" s="1113" t="s">
        <v>5364</v>
      </c>
      <c r="E2966" s="1113" t="s">
        <v>12</v>
      </c>
      <c r="F2966" s="1106"/>
      <c r="G2966" s="1107"/>
      <c r="H2966" s="1115"/>
    </row>
    <row r="2967" spans="1:8" s="1116" customFormat="1" ht="15" x14ac:dyDescent="0.25">
      <c r="A2967" s="1114"/>
      <c r="B2967" s="1114"/>
      <c r="C2967" s="1113" t="s">
        <v>5037</v>
      </c>
      <c r="D2967" s="1113" t="s">
        <v>5365</v>
      </c>
      <c r="E2967" s="1113" t="s">
        <v>12</v>
      </c>
      <c r="F2967" s="1106"/>
      <c r="G2967" s="1107"/>
      <c r="H2967" s="1115"/>
    </row>
    <row r="2969" spans="1:8" ht="15" x14ac:dyDescent="0.25">
      <c r="A2969" s="1113" t="s">
        <v>2686</v>
      </c>
      <c r="B2969" s="1113" t="s">
        <v>2687</v>
      </c>
      <c r="C2969" s="1113" t="s">
        <v>2686</v>
      </c>
      <c r="D2969" s="1113" t="s">
        <v>2688</v>
      </c>
      <c r="E2969" s="1113" t="s">
        <v>2689</v>
      </c>
    </row>
    <row r="2970" spans="1:8" s="1109" customFormat="1" ht="14.25" x14ac:dyDescent="0.2">
      <c r="A2970" s="1112" t="s">
        <v>5366</v>
      </c>
      <c r="B2970" s="1104"/>
      <c r="C2970" s="1104"/>
      <c r="D2970" s="1112" t="s">
        <v>191</v>
      </c>
      <c r="E2970" s="1112" t="s">
        <v>12</v>
      </c>
      <c r="F2970" s="1106"/>
      <c r="G2970" s="1107"/>
      <c r="H2970" s="1108"/>
    </row>
    <row r="2971" spans="1:8" s="1116" customFormat="1" ht="15" x14ac:dyDescent="0.25">
      <c r="A2971" s="1114"/>
      <c r="B2971" s="1113" t="s">
        <v>5367</v>
      </c>
      <c r="C2971" s="1114"/>
      <c r="D2971" s="1113" t="s">
        <v>5368</v>
      </c>
      <c r="E2971" s="1113" t="s">
        <v>12</v>
      </c>
      <c r="F2971" s="1106"/>
      <c r="G2971" s="1107"/>
      <c r="H2971" s="1115"/>
    </row>
    <row r="2972" spans="1:8" s="1116" customFormat="1" ht="15" x14ac:dyDescent="0.25">
      <c r="A2972" s="1114"/>
      <c r="B2972" s="1114"/>
      <c r="C2972" s="1113" t="s">
        <v>2684</v>
      </c>
      <c r="D2972" s="1113" t="s">
        <v>5369</v>
      </c>
      <c r="E2972" s="1113" t="s">
        <v>12</v>
      </c>
      <c r="F2972" s="1106"/>
      <c r="G2972" s="1107"/>
      <c r="H2972" s="1115"/>
    </row>
    <row r="2973" spans="1:8" s="1116" customFormat="1" ht="15" x14ac:dyDescent="0.25">
      <c r="A2973" s="1114"/>
      <c r="B2973" s="1113" t="s">
        <v>5370</v>
      </c>
      <c r="C2973" s="1114"/>
      <c r="D2973" s="1113" t="s">
        <v>191</v>
      </c>
      <c r="E2973" s="1113" t="s">
        <v>12</v>
      </c>
      <c r="F2973" s="1106"/>
      <c r="G2973" s="1107"/>
      <c r="H2973" s="1115"/>
    </row>
    <row r="2974" spans="1:8" s="1116" customFormat="1" ht="15" x14ac:dyDescent="0.25">
      <c r="A2974" s="1114"/>
      <c r="B2974" s="1114"/>
      <c r="C2974" s="1113" t="s">
        <v>2721</v>
      </c>
      <c r="D2974" s="1113" t="s">
        <v>5371</v>
      </c>
      <c r="E2974" s="1113" t="s">
        <v>12</v>
      </c>
      <c r="F2974" s="1106"/>
      <c r="G2974" s="1107"/>
      <c r="H2974" s="1115"/>
    </row>
    <row r="2975" spans="1:8" s="1116" customFormat="1" ht="15" x14ac:dyDescent="0.25">
      <c r="A2975" s="1114"/>
      <c r="B2975" s="1113" t="s">
        <v>5372</v>
      </c>
      <c r="C2975" s="1114"/>
      <c r="D2975" s="1113" t="s">
        <v>5373</v>
      </c>
      <c r="E2975" s="1113" t="s">
        <v>12</v>
      </c>
      <c r="F2975" s="1106"/>
      <c r="G2975" s="1107"/>
      <c r="H2975" s="1115"/>
    </row>
    <row r="2976" spans="1:8" s="1116" customFormat="1" ht="15" x14ac:dyDescent="0.25">
      <c r="A2976" s="1114"/>
      <c r="B2976" s="1114"/>
      <c r="C2976" s="1113" t="s">
        <v>5037</v>
      </c>
      <c r="D2976" s="1113" t="s">
        <v>5374</v>
      </c>
      <c r="E2976" s="1113" t="s">
        <v>12</v>
      </c>
      <c r="F2976" s="1106"/>
      <c r="G2976" s="1107"/>
      <c r="H2976" s="1115"/>
    </row>
    <row r="2977" spans="1:8" s="1116" customFormat="1" ht="15" x14ac:dyDescent="0.25">
      <c r="A2977" s="1113"/>
      <c r="B2977" s="1113"/>
      <c r="C2977" s="1113"/>
      <c r="D2977" s="1113"/>
      <c r="E2977" s="1113"/>
      <c r="F2977" s="1106"/>
      <c r="G2977" s="1107"/>
      <c r="H2977" s="1115"/>
    </row>
    <row r="2978" spans="1:8" s="1116" customFormat="1" ht="15" x14ac:dyDescent="0.25">
      <c r="A2978" s="1113" t="s">
        <v>2686</v>
      </c>
      <c r="B2978" s="1113" t="s">
        <v>2687</v>
      </c>
      <c r="C2978" s="1113" t="s">
        <v>2686</v>
      </c>
      <c r="D2978" s="1113" t="s">
        <v>2688</v>
      </c>
      <c r="E2978" s="1113" t="s">
        <v>2689</v>
      </c>
      <c r="F2978" s="1106"/>
      <c r="G2978" s="1107"/>
      <c r="H2978" s="1115"/>
    </row>
    <row r="2979" spans="1:8" s="1109" customFormat="1" ht="14.25" x14ac:dyDescent="0.2">
      <c r="A2979" s="1112" t="s">
        <v>5375</v>
      </c>
      <c r="B2979" s="1104"/>
      <c r="C2979" s="1104"/>
      <c r="D2979" s="1112" t="s">
        <v>192</v>
      </c>
      <c r="E2979" s="1112" t="s">
        <v>12</v>
      </c>
      <c r="F2979" s="1106"/>
      <c r="G2979" s="1107"/>
      <c r="H2979" s="1108"/>
    </row>
    <row r="2980" spans="1:8" s="1116" customFormat="1" ht="15" x14ac:dyDescent="0.25">
      <c r="A2980" s="1114"/>
      <c r="B2980" s="1113" t="s">
        <v>5376</v>
      </c>
      <c r="C2980" s="1114"/>
      <c r="D2980" s="1113" t="s">
        <v>5377</v>
      </c>
      <c r="E2980" s="1113" t="s">
        <v>12</v>
      </c>
      <c r="F2980" s="1106"/>
      <c r="G2980" s="1107"/>
      <c r="H2980" s="1115"/>
    </row>
    <row r="2981" spans="1:8" s="1116" customFormat="1" ht="15" x14ac:dyDescent="0.25">
      <c r="A2981" s="1114"/>
      <c r="B2981" s="1114"/>
      <c r="C2981" s="1113" t="s">
        <v>2684</v>
      </c>
      <c r="D2981" s="1113" t="s">
        <v>5378</v>
      </c>
      <c r="E2981" s="1113" t="s">
        <v>12</v>
      </c>
      <c r="F2981" s="1106"/>
      <c r="G2981" s="1107"/>
      <c r="H2981" s="1115"/>
    </row>
    <row r="2982" spans="1:8" s="1116" customFormat="1" ht="15" x14ac:dyDescent="0.25">
      <c r="A2982" s="1114"/>
      <c r="B2982" s="1114" t="s">
        <v>5379</v>
      </c>
      <c r="C2982" s="1113"/>
      <c r="D2982" s="1113" t="s">
        <v>5380</v>
      </c>
      <c r="E2982" s="1113" t="s">
        <v>12</v>
      </c>
      <c r="F2982" s="1106"/>
      <c r="G2982" s="1107"/>
      <c r="H2982" s="1115"/>
    </row>
    <row r="2983" spans="1:8" s="1116" customFormat="1" ht="15" x14ac:dyDescent="0.25">
      <c r="A2983" s="1114"/>
      <c r="B2983" s="1114"/>
      <c r="C2983" s="1113" t="s">
        <v>2684</v>
      </c>
      <c r="D2983" s="1113" t="s">
        <v>5381</v>
      </c>
      <c r="E2983" s="1113" t="s">
        <v>12</v>
      </c>
      <c r="F2983" s="1106"/>
      <c r="G2983" s="1107"/>
      <c r="H2983" s="1115"/>
    </row>
    <row r="2984" spans="1:8" s="1116" customFormat="1" ht="15" x14ac:dyDescent="0.25">
      <c r="A2984" s="1114"/>
      <c r="B2984" s="1114"/>
      <c r="C2984" s="1113" t="s">
        <v>4229</v>
      </c>
      <c r="D2984" s="1113" t="s">
        <v>5382</v>
      </c>
      <c r="E2984" s="1113" t="s">
        <v>12</v>
      </c>
      <c r="F2984" s="1106"/>
      <c r="G2984" s="1107"/>
      <c r="H2984" s="1115"/>
    </row>
    <row r="2985" spans="1:8" s="1116" customFormat="1" ht="15" x14ac:dyDescent="0.25">
      <c r="A2985" s="1114"/>
      <c r="B2985" s="1113" t="s">
        <v>5383</v>
      </c>
      <c r="C2985" s="1114"/>
      <c r="D2985" s="1113" t="s">
        <v>5384</v>
      </c>
      <c r="E2985" s="1113" t="s">
        <v>12</v>
      </c>
      <c r="F2985" s="1106"/>
      <c r="G2985" s="1107"/>
      <c r="H2985" s="1115"/>
    </row>
    <row r="2986" spans="1:8" s="1116" customFormat="1" ht="15" x14ac:dyDescent="0.25">
      <c r="A2986" s="1114"/>
      <c r="B2986" s="1114"/>
      <c r="C2986" s="1113" t="s">
        <v>5037</v>
      </c>
      <c r="D2986" s="1113" t="s">
        <v>5385</v>
      </c>
      <c r="E2986" s="1113" t="s">
        <v>12</v>
      </c>
      <c r="F2986" s="1106"/>
      <c r="G2986" s="1107"/>
      <c r="H2986" s="1115"/>
    </row>
    <row r="2987" spans="1:8" s="1116" customFormat="1" ht="15" x14ac:dyDescent="0.25">
      <c r="A2987" s="1114"/>
      <c r="B2987" s="1114"/>
      <c r="C2987" s="1114"/>
      <c r="D2987" s="1114"/>
      <c r="E2987" s="1114"/>
      <c r="F2987" s="1106"/>
      <c r="G2987" s="1107"/>
      <c r="H2987" s="1115"/>
    </row>
    <row r="2988" spans="1:8" s="1116" customFormat="1" ht="15" x14ac:dyDescent="0.25">
      <c r="A2988" s="1113"/>
      <c r="B2988" s="1113"/>
      <c r="C2988" s="1113"/>
      <c r="D2988" s="1113"/>
      <c r="E2988" s="1113"/>
      <c r="F2988" s="1106"/>
      <c r="G2988" s="1107"/>
      <c r="H2988" s="1115"/>
    </row>
    <row r="2989" spans="1:8" s="1116" customFormat="1" ht="15" x14ac:dyDescent="0.25">
      <c r="A2989" s="1113"/>
      <c r="B2989" s="1113"/>
      <c r="C2989" s="1113"/>
      <c r="D2989" s="1113"/>
      <c r="E2989" s="1113"/>
      <c r="F2989" s="1106"/>
      <c r="G2989" s="1107"/>
      <c r="H2989" s="1115"/>
    </row>
    <row r="2990" spans="1:8" s="1116" customFormat="1" ht="15" x14ac:dyDescent="0.25">
      <c r="A2990" s="1113" t="s">
        <v>2670</v>
      </c>
      <c r="B2990" s="1113"/>
      <c r="C2990" s="1113"/>
      <c r="D2990" s="1098" t="s">
        <v>2642</v>
      </c>
      <c r="E2990" s="1114">
        <v>53</v>
      </c>
      <c r="F2990" s="1106"/>
      <c r="G2990" s="1107"/>
      <c r="H2990" s="1115"/>
    </row>
    <row r="2991" spans="1:8" s="1116" customFormat="1" ht="15" x14ac:dyDescent="0.25">
      <c r="A2991" s="1113" t="s">
        <v>2671</v>
      </c>
      <c r="B2991" s="1113"/>
      <c r="C2991" s="1113"/>
      <c r="D2991" s="1112" t="s">
        <v>4851</v>
      </c>
      <c r="E2991" s="1114"/>
      <c r="F2991" s="1106"/>
      <c r="G2991" s="1107"/>
      <c r="H2991" s="1115"/>
    </row>
    <row r="2992" spans="1:8" s="1116" customFormat="1" ht="15" x14ac:dyDescent="0.25">
      <c r="A2992" s="1112" t="s">
        <v>2672</v>
      </c>
      <c r="B2992" s="1112" t="s">
        <v>2673</v>
      </c>
      <c r="C2992" s="1112" t="s">
        <v>2674</v>
      </c>
      <c r="D2992" s="1104"/>
      <c r="E2992" s="1114"/>
      <c r="F2992" s="1106"/>
      <c r="G2992" s="1107"/>
      <c r="H2992" s="1115"/>
    </row>
    <row r="2993" spans="1:8" s="1116" customFormat="1" ht="15.75" thickBot="1" x14ac:dyDescent="0.3">
      <c r="A2993" s="1113" t="s">
        <v>2675</v>
      </c>
      <c r="B2993" s="1113" t="s">
        <v>2676</v>
      </c>
      <c r="C2993" s="1113" t="s">
        <v>2675</v>
      </c>
      <c r="D2993" s="1113" t="s">
        <v>2649</v>
      </c>
      <c r="E2993" s="1113" t="s">
        <v>2677</v>
      </c>
      <c r="F2993" s="1106"/>
      <c r="G2993" s="1107"/>
      <c r="H2993" s="1115"/>
    </row>
    <row r="2994" spans="1:8" s="1116" customFormat="1" ht="16.5" thickBot="1" x14ac:dyDescent="0.3">
      <c r="A2994" s="1117" t="s">
        <v>5386</v>
      </c>
      <c r="B2994" s="1118"/>
      <c r="C2994" s="1118" t="s">
        <v>5387</v>
      </c>
      <c r="D2994" s="1125"/>
      <c r="E2994" s="1126"/>
      <c r="F2994" s="1120"/>
      <c r="G2994" s="1121"/>
      <c r="H2994" s="1115"/>
    </row>
    <row r="2995" spans="1:8" s="1116" customFormat="1" ht="15" x14ac:dyDescent="0.25">
      <c r="A2995" s="1113"/>
      <c r="B2995" s="1113"/>
      <c r="C2995" s="1113"/>
      <c r="D2995" s="1113"/>
      <c r="E2995" s="1113"/>
      <c r="F2995" s="1106"/>
      <c r="G2995" s="1107"/>
      <c r="H2995" s="1115"/>
    </row>
    <row r="2996" spans="1:8" s="1109" customFormat="1" ht="14.25" x14ac:dyDescent="0.2">
      <c r="A2996" s="1112" t="s">
        <v>5388</v>
      </c>
      <c r="B2996" s="1104"/>
      <c r="C2996" s="1104"/>
      <c r="D2996" s="1112" t="s">
        <v>193</v>
      </c>
      <c r="E2996" s="1112" t="s">
        <v>12</v>
      </c>
      <c r="F2996" s="1106"/>
      <c r="G2996" s="1107"/>
      <c r="H2996" s="1108"/>
    </row>
    <row r="2997" spans="1:8" s="1116" customFormat="1" ht="15" x14ac:dyDescent="0.25">
      <c r="A2997" s="1114"/>
      <c r="B2997" s="1113" t="s">
        <v>5389</v>
      </c>
      <c r="C2997" s="1114"/>
      <c r="D2997" s="1113" t="s">
        <v>193</v>
      </c>
      <c r="E2997" s="1113" t="s">
        <v>12</v>
      </c>
      <c r="F2997" s="1106"/>
      <c r="G2997" s="1107"/>
      <c r="H2997" s="1115"/>
    </row>
    <row r="2998" spans="1:8" s="1116" customFormat="1" ht="15" x14ac:dyDescent="0.25">
      <c r="A2998" s="1114"/>
      <c r="B2998" s="1114"/>
      <c r="C2998" s="1113" t="s">
        <v>2721</v>
      </c>
      <c r="D2998" s="1113" t="s">
        <v>4040</v>
      </c>
      <c r="E2998" s="1113" t="s">
        <v>12</v>
      </c>
      <c r="F2998" s="1106"/>
      <c r="G2998" s="1107"/>
      <c r="H2998" s="1115"/>
    </row>
    <row r="2999" spans="1:8" s="1116" customFormat="1" ht="15" x14ac:dyDescent="0.25">
      <c r="A2999" s="1114"/>
      <c r="B2999" s="1114"/>
      <c r="C2999" s="1114"/>
      <c r="D2999" s="1114"/>
      <c r="E2999" s="1114"/>
      <c r="F2999" s="1106"/>
      <c r="G2999" s="1107"/>
      <c r="H2999" s="1115"/>
    </row>
    <row r="3000" spans="1:8" s="1116" customFormat="1" ht="15" x14ac:dyDescent="0.25">
      <c r="A3000" s="1113" t="s">
        <v>2686</v>
      </c>
      <c r="B3000" s="1113" t="s">
        <v>2687</v>
      </c>
      <c r="C3000" s="1113" t="s">
        <v>2686</v>
      </c>
      <c r="D3000" s="1113" t="s">
        <v>2688</v>
      </c>
      <c r="E3000" s="1113" t="s">
        <v>2689</v>
      </c>
      <c r="F3000" s="1106"/>
      <c r="G3000" s="1107"/>
      <c r="H3000" s="1115"/>
    </row>
    <row r="3001" spans="1:8" s="1109" customFormat="1" ht="14.25" x14ac:dyDescent="0.2">
      <c r="A3001" s="1112" t="s">
        <v>5390</v>
      </c>
      <c r="B3001" s="1104"/>
      <c r="C3001" s="1104"/>
      <c r="D3001" s="1112" t="s">
        <v>4042</v>
      </c>
      <c r="E3001" s="1112" t="s">
        <v>12</v>
      </c>
      <c r="F3001" s="1106"/>
      <c r="G3001" s="1107"/>
      <c r="H3001" s="1108"/>
    </row>
    <row r="3002" spans="1:8" s="1116" customFormat="1" ht="15" x14ac:dyDescent="0.25">
      <c r="A3002" s="1114"/>
      <c r="B3002" s="1113" t="s">
        <v>5391</v>
      </c>
      <c r="C3002" s="1114"/>
      <c r="D3002" s="1113" t="s">
        <v>4042</v>
      </c>
      <c r="E3002" s="1113" t="s">
        <v>12</v>
      </c>
      <c r="F3002" s="1106"/>
      <c r="G3002" s="1107"/>
      <c r="H3002" s="1115"/>
    </row>
    <row r="3003" spans="1:8" s="1116" customFormat="1" ht="15" x14ac:dyDescent="0.25">
      <c r="A3003" s="1114"/>
      <c r="B3003" s="1114"/>
      <c r="C3003" s="1113" t="s">
        <v>2721</v>
      </c>
      <c r="D3003" s="1113" t="s">
        <v>4043</v>
      </c>
      <c r="E3003" s="1113" t="s">
        <v>12</v>
      </c>
      <c r="F3003" s="1106"/>
      <c r="G3003" s="1107"/>
      <c r="H3003" s="1115"/>
    </row>
    <row r="3004" spans="1:8" s="1116" customFormat="1" ht="15" x14ac:dyDescent="0.25">
      <c r="A3004" s="1114"/>
      <c r="B3004" s="1114"/>
      <c r="C3004" s="1114"/>
      <c r="D3004" s="1114"/>
      <c r="E3004" s="1114"/>
      <c r="F3004" s="1106"/>
      <c r="G3004" s="1107"/>
      <c r="H3004" s="1115"/>
    </row>
    <row r="3005" spans="1:8" s="1116" customFormat="1" ht="15" x14ac:dyDescent="0.25">
      <c r="A3005" s="1113" t="s">
        <v>2686</v>
      </c>
      <c r="B3005" s="1113" t="s">
        <v>2687</v>
      </c>
      <c r="C3005" s="1113" t="s">
        <v>2686</v>
      </c>
      <c r="D3005" s="1113" t="s">
        <v>2688</v>
      </c>
      <c r="E3005" s="1113" t="s">
        <v>2689</v>
      </c>
      <c r="F3005" s="1106"/>
      <c r="G3005" s="1107"/>
      <c r="H3005" s="1115"/>
    </row>
    <row r="3006" spans="1:8" s="1109" customFormat="1" ht="14.25" x14ac:dyDescent="0.2">
      <c r="A3006" s="1112" t="s">
        <v>5392</v>
      </c>
      <c r="B3006" s="1104"/>
      <c r="C3006" s="1104"/>
      <c r="D3006" s="1112" t="s">
        <v>195</v>
      </c>
      <c r="E3006" s="1112" t="s">
        <v>12</v>
      </c>
      <c r="F3006" s="1106"/>
      <c r="G3006" s="1107"/>
      <c r="H3006" s="1108"/>
    </row>
    <row r="3007" spans="1:8" s="1116" customFormat="1" ht="15" x14ac:dyDescent="0.25">
      <c r="A3007" s="1114"/>
      <c r="B3007" s="1113" t="s">
        <v>5393</v>
      </c>
      <c r="C3007" s="1114"/>
      <c r="D3007" s="1113" t="s">
        <v>5394</v>
      </c>
      <c r="E3007" s="1113" t="s">
        <v>12</v>
      </c>
      <c r="F3007" s="1106"/>
      <c r="G3007" s="1107"/>
      <c r="H3007" s="1115"/>
    </row>
    <row r="3008" spans="1:8" s="1116" customFormat="1" ht="15" x14ac:dyDescent="0.25">
      <c r="A3008" s="1114"/>
      <c r="B3008" s="1114"/>
      <c r="C3008" s="1113" t="s">
        <v>2684</v>
      </c>
      <c r="D3008" s="1113" t="s">
        <v>5395</v>
      </c>
      <c r="E3008" s="1113" t="s">
        <v>12</v>
      </c>
      <c r="F3008" s="1106"/>
      <c r="G3008" s="1107"/>
      <c r="H3008" s="1115"/>
    </row>
    <row r="3009" spans="1:8" s="1116" customFormat="1" ht="15" x14ac:dyDescent="0.25">
      <c r="A3009" s="1114"/>
      <c r="B3009" s="1113" t="s">
        <v>5396</v>
      </c>
      <c r="C3009" s="1114"/>
      <c r="D3009" s="1113" t="s">
        <v>5397</v>
      </c>
      <c r="E3009" s="1113" t="s">
        <v>12</v>
      </c>
      <c r="F3009" s="1106"/>
      <c r="G3009" s="1107"/>
      <c r="H3009" s="1115"/>
    </row>
    <row r="3010" spans="1:8" s="1116" customFormat="1" ht="15" x14ac:dyDescent="0.25">
      <c r="A3010" s="1114"/>
      <c r="B3010" s="1113"/>
      <c r="C3010" s="1113" t="s">
        <v>2721</v>
      </c>
      <c r="D3010" s="1113" t="s">
        <v>5398</v>
      </c>
      <c r="E3010" s="1113" t="s">
        <v>12</v>
      </c>
      <c r="F3010" s="1106"/>
      <c r="G3010" s="1107"/>
      <c r="H3010" s="1115"/>
    </row>
    <row r="3011" spans="1:8" s="1116" customFormat="1" ht="15" x14ac:dyDescent="0.25">
      <c r="A3011" s="1114"/>
      <c r="B3011" s="1114"/>
      <c r="C3011" s="1113" t="s">
        <v>2712</v>
      </c>
      <c r="D3011" s="1113" t="s">
        <v>5399</v>
      </c>
      <c r="E3011" s="1113" t="s">
        <v>12</v>
      </c>
      <c r="F3011" s="1106"/>
      <c r="G3011" s="1107"/>
      <c r="H3011" s="1115"/>
    </row>
    <row r="3012" spans="1:8" s="1116" customFormat="1" ht="15" x14ac:dyDescent="0.25">
      <c r="A3012" s="1114"/>
      <c r="B3012" s="1114"/>
      <c r="C3012" s="1113" t="s">
        <v>3176</v>
      </c>
      <c r="D3012" s="1113" t="s">
        <v>5400</v>
      </c>
      <c r="E3012" s="1113" t="s">
        <v>12</v>
      </c>
      <c r="F3012" s="1106"/>
      <c r="G3012" s="1107"/>
      <c r="H3012" s="1115"/>
    </row>
    <row r="3013" spans="1:8" s="1116" customFormat="1" ht="15" x14ac:dyDescent="0.25">
      <c r="A3013" s="1114"/>
      <c r="B3013" s="1114"/>
      <c r="C3013" s="1113" t="s">
        <v>3234</v>
      </c>
      <c r="D3013" s="1113" t="s">
        <v>5401</v>
      </c>
      <c r="E3013" s="1113" t="s">
        <v>12</v>
      </c>
      <c r="F3013" s="1106"/>
      <c r="G3013" s="1107"/>
      <c r="H3013" s="1115"/>
    </row>
    <row r="3014" spans="1:8" s="1116" customFormat="1" ht="15" x14ac:dyDescent="0.25">
      <c r="A3014" s="1114"/>
      <c r="B3014" s="1114"/>
      <c r="C3014" s="1113" t="s">
        <v>3186</v>
      </c>
      <c r="D3014" s="1113" t="s">
        <v>5402</v>
      </c>
      <c r="E3014" s="1113" t="s">
        <v>12</v>
      </c>
      <c r="F3014" s="1106"/>
      <c r="G3014" s="1107"/>
      <c r="H3014" s="1115"/>
    </row>
    <row r="3015" spans="1:8" s="1116" customFormat="1" ht="15" x14ac:dyDescent="0.25">
      <c r="A3015" s="1114"/>
      <c r="B3015" s="1114"/>
      <c r="C3015" s="1113" t="s">
        <v>3980</v>
      </c>
      <c r="D3015" s="1113" t="s">
        <v>5403</v>
      </c>
      <c r="E3015" s="1113" t="s">
        <v>12</v>
      </c>
      <c r="F3015" s="1106"/>
      <c r="G3015" s="1107"/>
      <c r="H3015" s="1115"/>
    </row>
    <row r="3016" spans="1:8" s="1116" customFormat="1" ht="15" x14ac:dyDescent="0.25">
      <c r="A3016" s="1114"/>
      <c r="B3016" s="1113" t="s">
        <v>5404</v>
      </c>
      <c r="C3016" s="1114"/>
      <c r="D3016" s="1113" t="s">
        <v>5405</v>
      </c>
      <c r="E3016" s="1113" t="s">
        <v>12</v>
      </c>
      <c r="F3016" s="1106"/>
      <c r="G3016" s="1107"/>
      <c r="H3016" s="1115"/>
    </row>
    <row r="3017" spans="1:8" s="1116" customFormat="1" ht="15" x14ac:dyDescent="0.25">
      <c r="A3017" s="1114"/>
      <c r="B3017" s="1114"/>
      <c r="C3017" s="1113" t="s">
        <v>4854</v>
      </c>
      <c r="D3017" s="1113" t="s">
        <v>5406</v>
      </c>
      <c r="E3017" s="1113" t="s">
        <v>12</v>
      </c>
      <c r="F3017" s="1106"/>
      <c r="G3017" s="1107"/>
      <c r="H3017" s="1115"/>
    </row>
    <row r="3018" spans="1:8" s="1116" customFormat="1" ht="15" x14ac:dyDescent="0.25">
      <c r="A3018" s="1114"/>
      <c r="B3018" s="1114"/>
      <c r="C3018" s="1113"/>
      <c r="D3018" s="1113"/>
      <c r="E3018" s="1113"/>
      <c r="F3018" s="1106"/>
      <c r="G3018" s="1107"/>
      <c r="H3018" s="1115"/>
    </row>
    <row r="3019" spans="1:8" s="1116" customFormat="1" ht="15.75" thickBot="1" x14ac:dyDescent="0.3">
      <c r="A3019" s="1113"/>
      <c r="B3019" s="1113"/>
      <c r="C3019" s="1113"/>
      <c r="D3019" s="1113"/>
      <c r="E3019" s="1113"/>
      <c r="F3019" s="1106"/>
      <c r="G3019" s="1107"/>
      <c r="H3019" s="1115"/>
    </row>
    <row r="3020" spans="1:8" s="1116" customFormat="1" ht="16.5" thickBot="1" x14ac:dyDescent="0.3">
      <c r="A3020" s="1117" t="s">
        <v>5407</v>
      </c>
      <c r="B3020" s="1118"/>
      <c r="C3020" s="1118" t="s">
        <v>5408</v>
      </c>
      <c r="D3020" s="1125"/>
      <c r="E3020" s="1126"/>
      <c r="F3020" s="1120"/>
      <c r="G3020" s="1121"/>
      <c r="H3020" s="1115"/>
    </row>
    <row r="3021" spans="1:8" s="1116" customFormat="1" ht="15" x14ac:dyDescent="0.25">
      <c r="A3021" s="1113"/>
      <c r="B3021" s="1113"/>
      <c r="C3021" s="1113"/>
      <c r="D3021" s="1113"/>
      <c r="E3021" s="1113"/>
      <c r="F3021" s="1106"/>
      <c r="G3021" s="1107"/>
      <c r="H3021" s="1115"/>
    </row>
    <row r="3022" spans="1:8" s="1109" customFormat="1" ht="14.25" x14ac:dyDescent="0.2">
      <c r="A3022" s="1112" t="s">
        <v>5409</v>
      </c>
      <c r="B3022" s="1104"/>
      <c r="C3022" s="1104"/>
      <c r="D3022" s="1112" t="s">
        <v>196</v>
      </c>
      <c r="E3022" s="1112" t="s">
        <v>12</v>
      </c>
      <c r="F3022" s="1106"/>
      <c r="G3022" s="1107"/>
      <c r="H3022" s="1108"/>
    </row>
    <row r="3023" spans="1:8" s="1116" customFormat="1" ht="15" x14ac:dyDescent="0.25">
      <c r="A3023" s="1114"/>
      <c r="B3023" s="1113" t="s">
        <v>5410</v>
      </c>
      <c r="C3023" s="1114"/>
      <c r="D3023" s="1113" t="s">
        <v>5411</v>
      </c>
      <c r="E3023" s="1113" t="s">
        <v>12</v>
      </c>
      <c r="F3023" s="1106"/>
      <c r="G3023" s="1107"/>
      <c r="H3023" s="1115"/>
    </row>
    <row r="3024" spans="1:8" s="1116" customFormat="1" ht="15" x14ac:dyDescent="0.25">
      <c r="A3024" s="1114"/>
      <c r="B3024" s="1114"/>
      <c r="C3024" s="1113" t="s">
        <v>2721</v>
      </c>
      <c r="D3024" s="1113" t="s">
        <v>5412</v>
      </c>
      <c r="E3024" s="1113" t="s">
        <v>12</v>
      </c>
      <c r="F3024" s="1106"/>
      <c r="G3024" s="1107"/>
      <c r="H3024" s="1115"/>
    </row>
    <row r="3025" spans="1:8" s="1116" customFormat="1" ht="15" x14ac:dyDescent="0.25">
      <c r="A3025" s="1114"/>
      <c r="B3025" s="1114"/>
      <c r="C3025" s="1113" t="s">
        <v>2712</v>
      </c>
      <c r="D3025" s="1113" t="s">
        <v>5413</v>
      </c>
      <c r="E3025" s="1113" t="s">
        <v>12</v>
      </c>
      <c r="F3025" s="1106"/>
      <c r="G3025" s="1107"/>
      <c r="H3025" s="1115"/>
    </row>
    <row r="3026" spans="1:8" s="1116" customFormat="1" ht="15" x14ac:dyDescent="0.25">
      <c r="A3026" s="1114"/>
      <c r="B3026" s="1113" t="s">
        <v>5414</v>
      </c>
      <c r="C3026" s="1114"/>
      <c r="D3026" s="1113" t="s">
        <v>5415</v>
      </c>
      <c r="E3026" s="1113" t="s">
        <v>12</v>
      </c>
      <c r="F3026" s="1106"/>
      <c r="G3026" s="1107"/>
      <c r="H3026" s="1115"/>
    </row>
    <row r="3027" spans="1:8" s="1116" customFormat="1" ht="15" x14ac:dyDescent="0.25">
      <c r="A3027" s="1114"/>
      <c r="B3027" s="1114"/>
      <c r="C3027" s="1113" t="s">
        <v>2721</v>
      </c>
      <c r="D3027" s="1113" t="s">
        <v>5416</v>
      </c>
      <c r="E3027" s="1113" t="s">
        <v>12</v>
      </c>
      <c r="F3027" s="1106"/>
      <c r="G3027" s="1107"/>
      <c r="H3027" s="1115"/>
    </row>
    <row r="3028" spans="1:8" s="1116" customFormat="1" ht="15" x14ac:dyDescent="0.25">
      <c r="A3028" s="1114"/>
      <c r="B3028" s="1114"/>
      <c r="C3028" s="1113" t="s">
        <v>2712</v>
      </c>
      <c r="D3028" s="1113" t="s">
        <v>5417</v>
      </c>
      <c r="E3028" s="1113" t="s">
        <v>12</v>
      </c>
      <c r="F3028" s="1106"/>
      <c r="G3028" s="1107"/>
      <c r="H3028" s="1115"/>
    </row>
    <row r="3029" spans="1:8" s="1116" customFormat="1" ht="15" x14ac:dyDescent="0.25">
      <c r="A3029" s="1114"/>
      <c r="B3029" s="1114"/>
      <c r="C3029" s="1113" t="s">
        <v>2907</v>
      </c>
      <c r="D3029" s="1113" t="s">
        <v>5418</v>
      </c>
      <c r="E3029" s="1113" t="s">
        <v>12</v>
      </c>
      <c r="F3029" s="1106"/>
      <c r="G3029" s="1107"/>
      <c r="H3029" s="1115"/>
    </row>
    <row r="3030" spans="1:8" s="1116" customFormat="1" ht="15" x14ac:dyDescent="0.25">
      <c r="A3030" s="1114"/>
      <c r="B3030" s="1114"/>
      <c r="C3030" s="1113" t="s">
        <v>2680</v>
      </c>
      <c r="D3030" s="1113" t="s">
        <v>5419</v>
      </c>
      <c r="E3030" s="1113" t="s">
        <v>12</v>
      </c>
      <c r="F3030" s="1106"/>
      <c r="G3030" s="1107"/>
      <c r="H3030" s="1115"/>
    </row>
    <row r="3031" spans="1:8" s="1116" customFormat="1" ht="15" x14ac:dyDescent="0.25">
      <c r="A3031" s="1114"/>
      <c r="B3031" s="1113" t="s">
        <v>5420</v>
      </c>
      <c r="C3031" s="1114"/>
      <c r="D3031" s="1113" t="s">
        <v>5421</v>
      </c>
      <c r="E3031" s="1113" t="s">
        <v>12</v>
      </c>
      <c r="F3031" s="1106"/>
      <c r="G3031" s="1107"/>
      <c r="H3031" s="1115"/>
    </row>
    <row r="3032" spans="1:8" s="1116" customFormat="1" ht="15" x14ac:dyDescent="0.25">
      <c r="A3032" s="1114"/>
      <c r="B3032" s="1114"/>
      <c r="C3032" s="1113" t="s">
        <v>2684</v>
      </c>
      <c r="D3032" s="1113" t="s">
        <v>5422</v>
      </c>
      <c r="E3032" s="1113" t="s">
        <v>12</v>
      </c>
      <c r="F3032" s="1106"/>
      <c r="G3032" s="1107"/>
      <c r="H3032" s="1115"/>
    </row>
    <row r="3033" spans="1:8" s="1116" customFormat="1" ht="15" x14ac:dyDescent="0.25">
      <c r="A3033" s="1114"/>
      <c r="B3033" s="1114"/>
      <c r="C3033" s="1113" t="s">
        <v>2721</v>
      </c>
      <c r="D3033" s="1113" t="s">
        <v>5423</v>
      </c>
      <c r="E3033" s="1113" t="s">
        <v>12</v>
      </c>
      <c r="F3033" s="1106"/>
      <c r="G3033" s="1107"/>
      <c r="H3033" s="1115"/>
    </row>
    <row r="3034" spans="1:8" s="1116" customFormat="1" ht="15" x14ac:dyDescent="0.25">
      <c r="A3034" s="1114"/>
      <c r="B3034" s="1114"/>
      <c r="C3034" s="1113"/>
      <c r="D3034" s="1113"/>
      <c r="E3034" s="1113"/>
      <c r="F3034" s="1106"/>
      <c r="G3034" s="1107"/>
      <c r="H3034" s="1115"/>
    </row>
    <row r="3035" spans="1:8" s="1116" customFormat="1" ht="15" x14ac:dyDescent="0.25">
      <c r="A3035" s="1113" t="s">
        <v>2686</v>
      </c>
      <c r="B3035" s="1113" t="s">
        <v>2687</v>
      </c>
      <c r="C3035" s="1113" t="s">
        <v>2686</v>
      </c>
      <c r="D3035" s="1113" t="s">
        <v>2688</v>
      </c>
      <c r="E3035" s="1113" t="s">
        <v>2689</v>
      </c>
      <c r="F3035" s="1106"/>
      <c r="G3035" s="1107"/>
      <c r="H3035" s="1115"/>
    </row>
    <row r="3036" spans="1:8" s="1109" customFormat="1" ht="14.25" x14ac:dyDescent="0.2">
      <c r="A3036" s="1112" t="s">
        <v>5424</v>
      </c>
      <c r="B3036" s="1104"/>
      <c r="C3036" s="1104"/>
      <c r="D3036" s="1112" t="s">
        <v>197</v>
      </c>
      <c r="E3036" s="1112" t="s">
        <v>12</v>
      </c>
      <c r="F3036" s="1106"/>
      <c r="G3036" s="1107"/>
      <c r="H3036" s="1108"/>
    </row>
    <row r="3037" spans="1:8" s="1116" customFormat="1" ht="15" x14ac:dyDescent="0.25">
      <c r="A3037" s="1114"/>
      <c r="B3037" s="1113" t="s">
        <v>5425</v>
      </c>
      <c r="C3037" s="1114"/>
      <c r="D3037" s="1113" t="s">
        <v>5426</v>
      </c>
      <c r="E3037" s="1113" t="s">
        <v>12</v>
      </c>
      <c r="F3037" s="1106"/>
      <c r="G3037" s="1107"/>
      <c r="H3037" s="1115"/>
    </row>
    <row r="3038" spans="1:8" s="1116" customFormat="1" ht="15" x14ac:dyDescent="0.25">
      <c r="A3038" s="1114"/>
      <c r="B3038" s="1114"/>
      <c r="C3038" s="1113" t="s">
        <v>3733</v>
      </c>
      <c r="D3038" s="1113" t="s">
        <v>5427</v>
      </c>
      <c r="E3038" s="1113" t="s">
        <v>12</v>
      </c>
      <c r="F3038" s="1106"/>
      <c r="G3038" s="1107"/>
      <c r="H3038" s="1115"/>
    </row>
    <row r="3039" spans="1:8" s="1116" customFormat="1" ht="15" x14ac:dyDescent="0.25">
      <c r="A3039" s="1114"/>
      <c r="B3039" s="1113" t="s">
        <v>5428</v>
      </c>
      <c r="C3039" s="1114"/>
      <c r="D3039" s="1113" t="s">
        <v>5429</v>
      </c>
      <c r="E3039" s="1113" t="s">
        <v>12</v>
      </c>
      <c r="F3039" s="1106"/>
      <c r="G3039" s="1107"/>
      <c r="H3039" s="1115"/>
    </row>
    <row r="3040" spans="1:8" s="1116" customFormat="1" ht="15" x14ac:dyDescent="0.25">
      <c r="A3040" s="1114"/>
      <c r="B3040" s="1114"/>
      <c r="C3040" s="1113" t="s">
        <v>2721</v>
      </c>
      <c r="D3040" s="1113" t="s">
        <v>5430</v>
      </c>
      <c r="E3040" s="1113" t="s">
        <v>12</v>
      </c>
      <c r="F3040" s="1106"/>
      <c r="G3040" s="1107"/>
      <c r="H3040" s="1115"/>
    </row>
    <row r="3041" spans="1:8" s="1116" customFormat="1" ht="15" x14ac:dyDescent="0.25">
      <c r="A3041" s="1114"/>
      <c r="B3041" s="1114"/>
      <c r="C3041" s="1113" t="s">
        <v>2712</v>
      </c>
      <c r="D3041" s="1113" t="s">
        <v>5431</v>
      </c>
      <c r="E3041" s="1113" t="s">
        <v>12</v>
      </c>
      <c r="F3041" s="1106"/>
      <c r="G3041" s="1107"/>
      <c r="H3041" s="1115"/>
    </row>
    <row r="3042" spans="1:8" s="1116" customFormat="1" ht="15" x14ac:dyDescent="0.25">
      <c r="A3042" s="1114"/>
      <c r="B3042" s="1114"/>
      <c r="C3042" s="1113" t="s">
        <v>3176</v>
      </c>
      <c r="D3042" s="1113" t="s">
        <v>5432</v>
      </c>
      <c r="E3042" s="1113" t="s">
        <v>12</v>
      </c>
      <c r="F3042" s="1106"/>
      <c r="G3042" s="1107"/>
      <c r="H3042" s="1115"/>
    </row>
    <row r="3043" spans="1:8" s="1116" customFormat="1" ht="15" x14ac:dyDescent="0.25">
      <c r="A3043" s="1114"/>
      <c r="B3043" s="1114"/>
      <c r="C3043" s="1113" t="s">
        <v>3234</v>
      </c>
      <c r="D3043" s="1113" t="s">
        <v>5433</v>
      </c>
      <c r="E3043" s="1113" t="s">
        <v>12</v>
      </c>
      <c r="F3043" s="1106"/>
      <c r="G3043" s="1107"/>
      <c r="H3043" s="1115"/>
    </row>
    <row r="3044" spans="1:8" s="1116" customFormat="1" ht="15" x14ac:dyDescent="0.25">
      <c r="A3044" s="1114"/>
      <c r="B3044" s="1114"/>
      <c r="C3044" s="1113" t="s">
        <v>3178</v>
      </c>
      <c r="D3044" s="1113" t="s">
        <v>5434</v>
      </c>
      <c r="E3044" s="1113" t="s">
        <v>12</v>
      </c>
      <c r="F3044" s="1106"/>
      <c r="G3044" s="1107"/>
      <c r="H3044" s="1115"/>
    </row>
    <row r="3045" spans="1:8" s="1116" customFormat="1" ht="15" x14ac:dyDescent="0.25">
      <c r="A3045" s="1114"/>
      <c r="B3045" s="1114"/>
      <c r="C3045" s="1113" t="s">
        <v>3186</v>
      </c>
      <c r="D3045" s="1113" t="s">
        <v>5435</v>
      </c>
      <c r="E3045" s="1113" t="s">
        <v>12</v>
      </c>
      <c r="F3045" s="1106"/>
      <c r="G3045" s="1107"/>
      <c r="H3045" s="1115"/>
    </row>
    <row r="3046" spans="1:8" s="1116" customFormat="1" ht="15" x14ac:dyDescent="0.25">
      <c r="A3046" s="1114"/>
      <c r="B3046" s="1114"/>
      <c r="C3046" s="1113"/>
      <c r="D3046" s="1113"/>
      <c r="E3046" s="1113"/>
      <c r="F3046" s="1106"/>
      <c r="G3046" s="1107"/>
      <c r="H3046" s="1115"/>
    </row>
    <row r="3047" spans="1:8" s="1116" customFormat="1" ht="15" x14ac:dyDescent="0.25">
      <c r="A3047" s="1114"/>
      <c r="B3047" s="1114"/>
      <c r="C3047" s="1113"/>
      <c r="D3047" s="1113"/>
      <c r="E3047" s="1113"/>
      <c r="F3047" s="1106"/>
      <c r="G3047" s="1107"/>
      <c r="H3047" s="1115"/>
    </row>
    <row r="3048" spans="1:8" s="1116" customFormat="1" ht="15" x14ac:dyDescent="0.25">
      <c r="A3048" s="1113" t="s">
        <v>2670</v>
      </c>
      <c r="B3048" s="1113"/>
      <c r="C3048" s="1113"/>
      <c r="D3048" s="1098" t="s">
        <v>2642</v>
      </c>
      <c r="E3048" s="1114">
        <v>54</v>
      </c>
      <c r="F3048" s="1106"/>
      <c r="G3048" s="1107"/>
      <c r="H3048" s="1115"/>
    </row>
    <row r="3049" spans="1:8" s="1116" customFormat="1" ht="15" x14ac:dyDescent="0.25">
      <c r="A3049" s="1113" t="s">
        <v>2671</v>
      </c>
      <c r="B3049" s="1113"/>
      <c r="C3049" s="1113"/>
      <c r="D3049" s="1112" t="s">
        <v>4851</v>
      </c>
      <c r="E3049" s="1114"/>
      <c r="F3049" s="1106"/>
      <c r="G3049" s="1107"/>
      <c r="H3049" s="1115"/>
    </row>
    <row r="3050" spans="1:8" s="1116" customFormat="1" ht="15" x14ac:dyDescent="0.25">
      <c r="A3050" s="1112" t="s">
        <v>2672</v>
      </c>
      <c r="B3050" s="1112" t="s">
        <v>2673</v>
      </c>
      <c r="C3050" s="1112" t="s">
        <v>2674</v>
      </c>
      <c r="D3050" s="1104"/>
      <c r="E3050" s="1114"/>
      <c r="F3050" s="1106"/>
      <c r="G3050" s="1107"/>
      <c r="H3050" s="1115"/>
    </row>
    <row r="3051" spans="1:8" s="1116" customFormat="1" ht="15" x14ac:dyDescent="0.25">
      <c r="A3051" s="1113" t="s">
        <v>2675</v>
      </c>
      <c r="B3051" s="1113" t="s">
        <v>2676</v>
      </c>
      <c r="C3051" s="1113" t="s">
        <v>2675</v>
      </c>
      <c r="D3051" s="1113" t="s">
        <v>2649</v>
      </c>
      <c r="E3051" s="1113" t="s">
        <v>2677</v>
      </c>
      <c r="F3051" s="1106"/>
      <c r="G3051" s="1107"/>
      <c r="H3051" s="1115"/>
    </row>
    <row r="3052" spans="1:8" s="1116" customFormat="1" ht="15" x14ac:dyDescent="0.25">
      <c r="A3052" s="1114"/>
      <c r="B3052" s="1114"/>
      <c r="C3052" s="1113" t="s">
        <v>3980</v>
      </c>
      <c r="D3052" s="1113" t="s">
        <v>5436</v>
      </c>
      <c r="E3052" s="1113" t="s">
        <v>12</v>
      </c>
      <c r="F3052" s="1106"/>
      <c r="G3052" s="1107"/>
      <c r="H3052" s="1115"/>
    </row>
    <row r="3053" spans="1:8" s="1116" customFormat="1" ht="15" x14ac:dyDescent="0.25">
      <c r="A3053" s="1114"/>
      <c r="B3053" s="1114"/>
      <c r="C3053" s="1113" t="s">
        <v>3733</v>
      </c>
      <c r="D3053" s="1113" t="s">
        <v>5437</v>
      </c>
      <c r="E3053" s="1113" t="s">
        <v>12</v>
      </c>
      <c r="F3053" s="1106"/>
      <c r="G3053" s="1107"/>
      <c r="H3053" s="1115"/>
    </row>
    <row r="3054" spans="1:8" s="1116" customFormat="1" ht="15" x14ac:dyDescent="0.25">
      <c r="A3054" s="1114"/>
      <c r="B3054" s="1114"/>
      <c r="C3054" s="1113" t="s">
        <v>2903</v>
      </c>
      <c r="D3054" s="1113" t="s">
        <v>5438</v>
      </c>
      <c r="E3054" s="1113" t="s">
        <v>12</v>
      </c>
      <c r="F3054" s="1106"/>
      <c r="G3054" s="1107"/>
      <c r="H3054" s="1115"/>
    </row>
    <row r="3055" spans="1:8" s="1116" customFormat="1" ht="15" x14ac:dyDescent="0.25">
      <c r="A3055" s="1114"/>
      <c r="B3055" s="1114"/>
      <c r="C3055" s="1113" t="s">
        <v>2905</v>
      </c>
      <c r="D3055" s="1113" t="s">
        <v>5439</v>
      </c>
      <c r="E3055" s="1113" t="s">
        <v>12</v>
      </c>
      <c r="F3055" s="1106"/>
      <c r="G3055" s="1107"/>
      <c r="H3055" s="1115"/>
    </row>
    <row r="3056" spans="1:8" s="1116" customFormat="1" ht="15" x14ac:dyDescent="0.25">
      <c r="A3056" s="1114"/>
      <c r="B3056" s="1114"/>
      <c r="C3056" s="1113" t="s">
        <v>2907</v>
      </c>
      <c r="D3056" s="1113" t="s">
        <v>5440</v>
      </c>
      <c r="E3056" s="1113" t="s">
        <v>12</v>
      </c>
      <c r="F3056" s="1106"/>
      <c r="G3056" s="1107"/>
      <c r="H3056" s="1115"/>
    </row>
    <row r="3057" spans="1:8" s="1116" customFormat="1" ht="15" x14ac:dyDescent="0.25">
      <c r="A3057" s="1114"/>
      <c r="B3057" s="1114"/>
      <c r="C3057" s="1113" t="s">
        <v>2680</v>
      </c>
      <c r="D3057" s="1113" t="s">
        <v>5441</v>
      </c>
      <c r="E3057" s="1113" t="s">
        <v>12</v>
      </c>
      <c r="F3057" s="1106"/>
      <c r="G3057" s="1107"/>
      <c r="H3057" s="1115"/>
    </row>
    <row r="3058" spans="1:8" s="1116" customFormat="1" ht="15" x14ac:dyDescent="0.25">
      <c r="A3058" s="1114"/>
      <c r="B3058" s="1114"/>
      <c r="C3058" s="1113" t="s">
        <v>2690</v>
      </c>
      <c r="D3058" s="1113" t="s">
        <v>5442</v>
      </c>
      <c r="E3058" s="1113" t="s">
        <v>12</v>
      </c>
      <c r="F3058" s="1106"/>
      <c r="G3058" s="1107"/>
      <c r="H3058" s="1115"/>
    </row>
    <row r="3059" spans="1:8" s="1116" customFormat="1" ht="15" x14ac:dyDescent="0.25">
      <c r="A3059" s="1114"/>
      <c r="B3059" s="1114" t="s">
        <v>5443</v>
      </c>
      <c r="C3059" s="1113"/>
      <c r="D3059" s="1113" t="s">
        <v>5444</v>
      </c>
      <c r="E3059" s="1113" t="s">
        <v>12</v>
      </c>
      <c r="F3059" s="1106"/>
      <c r="G3059" s="1107"/>
      <c r="H3059" s="1115"/>
    </row>
    <row r="3060" spans="1:8" s="1116" customFormat="1" ht="15" x14ac:dyDescent="0.25">
      <c r="A3060" s="1114"/>
      <c r="B3060" s="1114"/>
      <c r="C3060" s="1113" t="s">
        <v>2721</v>
      </c>
      <c r="D3060" s="1113" t="s">
        <v>5445</v>
      </c>
      <c r="E3060" s="1113" t="s">
        <v>12</v>
      </c>
      <c r="F3060" s="1106"/>
      <c r="G3060" s="1107"/>
      <c r="H3060" s="1115"/>
    </row>
    <row r="3061" spans="1:8" s="1116" customFormat="1" ht="15" x14ac:dyDescent="0.25">
      <c r="A3061" s="1114"/>
      <c r="B3061" s="1114"/>
      <c r="C3061" s="1113"/>
      <c r="D3061" s="1113"/>
      <c r="E3061" s="1113"/>
      <c r="F3061" s="1106"/>
      <c r="G3061" s="1107"/>
      <c r="H3061" s="1115"/>
    </row>
    <row r="3062" spans="1:8" s="1116" customFormat="1" ht="15" x14ac:dyDescent="0.25">
      <c r="A3062" s="1113" t="s">
        <v>2686</v>
      </c>
      <c r="B3062" s="1113" t="s">
        <v>2687</v>
      </c>
      <c r="C3062" s="1113" t="s">
        <v>2686</v>
      </c>
      <c r="D3062" s="1113" t="s">
        <v>2688</v>
      </c>
      <c r="E3062" s="1113" t="s">
        <v>2689</v>
      </c>
      <c r="F3062" s="1106"/>
      <c r="G3062" s="1107"/>
      <c r="H3062" s="1115"/>
    </row>
    <row r="3063" spans="1:8" s="1109" customFormat="1" ht="14.25" x14ac:dyDescent="0.2">
      <c r="A3063" s="1112" t="s">
        <v>5446</v>
      </c>
      <c r="B3063" s="1104"/>
      <c r="C3063" s="1104"/>
      <c r="D3063" s="1112" t="s">
        <v>5447</v>
      </c>
      <c r="E3063" s="1112" t="s">
        <v>12</v>
      </c>
      <c r="F3063" s="1106"/>
      <c r="G3063" s="1107"/>
      <c r="H3063" s="1108"/>
    </row>
    <row r="3064" spans="1:8" s="1116" customFormat="1" ht="15" x14ac:dyDescent="0.25">
      <c r="A3064" s="1114"/>
      <c r="B3064" s="1113" t="s">
        <v>5448</v>
      </c>
      <c r="C3064" s="1114"/>
      <c r="D3064" s="1113" t="s">
        <v>5449</v>
      </c>
      <c r="E3064" s="1113" t="s">
        <v>12</v>
      </c>
      <c r="F3064" s="1106"/>
      <c r="G3064" s="1107"/>
      <c r="H3064" s="1115"/>
    </row>
    <row r="3065" spans="1:8" s="1116" customFormat="1" ht="15" x14ac:dyDescent="0.25">
      <c r="A3065" s="1114"/>
      <c r="B3065" s="1114"/>
      <c r="C3065" s="1113" t="s">
        <v>4735</v>
      </c>
      <c r="D3065" s="1113" t="s">
        <v>5450</v>
      </c>
      <c r="E3065" s="1113" t="s">
        <v>12</v>
      </c>
      <c r="F3065" s="1106"/>
      <c r="G3065" s="1107"/>
      <c r="H3065" s="1115"/>
    </row>
    <row r="3066" spans="1:8" s="1116" customFormat="1" ht="15" x14ac:dyDescent="0.25">
      <c r="A3066" s="1114"/>
      <c r="B3066" s="1114"/>
      <c r="C3066" s="1113"/>
      <c r="D3066" s="1113"/>
      <c r="E3066" s="1113"/>
      <c r="F3066" s="1106"/>
      <c r="G3066" s="1107"/>
      <c r="H3066" s="1115"/>
    </row>
    <row r="3067" spans="1:8" s="1116" customFormat="1" ht="15" x14ac:dyDescent="0.25">
      <c r="A3067" s="1113" t="s">
        <v>2686</v>
      </c>
      <c r="B3067" s="1113" t="s">
        <v>2687</v>
      </c>
      <c r="C3067" s="1113" t="s">
        <v>2686</v>
      </c>
      <c r="D3067" s="1113" t="s">
        <v>2688</v>
      </c>
      <c r="E3067" s="1113" t="s">
        <v>2689</v>
      </c>
      <c r="F3067" s="1106"/>
      <c r="G3067" s="1107"/>
      <c r="H3067" s="1115"/>
    </row>
    <row r="3068" spans="1:8" s="1109" customFormat="1" ht="14.25" x14ac:dyDescent="0.2">
      <c r="A3068" s="1112" t="s">
        <v>5451</v>
      </c>
      <c r="B3068" s="1104"/>
      <c r="C3068" s="1104"/>
      <c r="D3068" s="1112" t="s">
        <v>199</v>
      </c>
      <c r="E3068" s="1112" t="s">
        <v>12</v>
      </c>
      <c r="F3068" s="1106"/>
      <c r="G3068" s="1107"/>
      <c r="H3068" s="1108"/>
    </row>
    <row r="3069" spans="1:8" s="1116" customFormat="1" ht="15" x14ac:dyDescent="0.25">
      <c r="A3069" s="1114"/>
      <c r="B3069" s="1113" t="s">
        <v>5452</v>
      </c>
      <c r="C3069" s="1114"/>
      <c r="D3069" s="1113" t="s">
        <v>5453</v>
      </c>
      <c r="E3069" s="1113" t="s">
        <v>12</v>
      </c>
      <c r="F3069" s="1106"/>
      <c r="G3069" s="1107"/>
      <c r="H3069" s="1115"/>
    </row>
    <row r="3070" spans="1:8" s="1116" customFormat="1" ht="15" x14ac:dyDescent="0.25">
      <c r="A3070" s="1114"/>
      <c r="B3070" s="1114"/>
      <c r="C3070" s="1113" t="s">
        <v>2721</v>
      </c>
      <c r="D3070" s="1113" t="s">
        <v>5454</v>
      </c>
      <c r="E3070" s="1113" t="s">
        <v>12</v>
      </c>
      <c r="F3070" s="1106"/>
      <c r="G3070" s="1107"/>
      <c r="H3070" s="1115"/>
    </row>
    <row r="3071" spans="1:8" s="1116" customFormat="1" ht="15" x14ac:dyDescent="0.25">
      <c r="A3071" s="1114"/>
      <c r="B3071" s="1114"/>
      <c r="C3071" s="1113" t="s">
        <v>2712</v>
      </c>
      <c r="D3071" s="1113" t="s">
        <v>5455</v>
      </c>
      <c r="E3071" s="1113" t="s">
        <v>12</v>
      </c>
      <c r="F3071" s="1106"/>
      <c r="G3071" s="1107"/>
      <c r="H3071" s="1115"/>
    </row>
    <row r="3072" spans="1:8" s="1116" customFormat="1" ht="15" x14ac:dyDescent="0.25">
      <c r="A3072" s="1114"/>
      <c r="B3072" s="1114"/>
      <c r="C3072" s="1113" t="s">
        <v>3176</v>
      </c>
      <c r="D3072" s="1113" t="s">
        <v>5456</v>
      </c>
      <c r="E3072" s="1113" t="s">
        <v>12</v>
      </c>
      <c r="F3072" s="1106"/>
      <c r="G3072" s="1107"/>
      <c r="H3072" s="1115"/>
    </row>
    <row r="3073" spans="1:8" s="1116" customFormat="1" ht="15" x14ac:dyDescent="0.25">
      <c r="A3073" s="1114"/>
      <c r="B3073" s="1113" t="s">
        <v>5457</v>
      </c>
      <c r="C3073" s="1114"/>
      <c r="D3073" s="1113" t="s">
        <v>199</v>
      </c>
      <c r="E3073" s="1113" t="s">
        <v>12</v>
      </c>
      <c r="F3073" s="1106"/>
      <c r="G3073" s="1107"/>
      <c r="H3073" s="1115"/>
    </row>
    <row r="3074" spans="1:8" s="1116" customFormat="1" ht="15" x14ac:dyDescent="0.25">
      <c r="A3074" s="1114"/>
      <c r="B3074" s="1114"/>
      <c r="C3074" s="1113" t="s">
        <v>4735</v>
      </c>
      <c r="D3074" s="1113" t="s">
        <v>5458</v>
      </c>
      <c r="E3074" s="1113" t="s">
        <v>12</v>
      </c>
      <c r="F3074" s="1106"/>
      <c r="G3074" s="1107"/>
      <c r="H3074" s="1115"/>
    </row>
    <row r="3075" spans="1:8" s="1116" customFormat="1" ht="15" x14ac:dyDescent="0.25">
      <c r="A3075" s="1114"/>
      <c r="B3075" s="1114"/>
      <c r="C3075" s="1113" t="s">
        <v>4854</v>
      </c>
      <c r="D3075" s="1113" t="s">
        <v>5459</v>
      </c>
      <c r="E3075" s="1113" t="s">
        <v>12</v>
      </c>
      <c r="F3075" s="1106"/>
      <c r="G3075" s="1107"/>
      <c r="H3075" s="1115"/>
    </row>
    <row r="3076" spans="1:8" s="1116" customFormat="1" ht="15" x14ac:dyDescent="0.25">
      <c r="A3076" s="1114"/>
      <c r="B3076" s="1114"/>
      <c r="C3076" s="1113"/>
      <c r="D3076" s="1113"/>
      <c r="E3076" s="1113"/>
      <c r="F3076" s="1106"/>
      <c r="G3076" s="1107"/>
      <c r="H3076" s="1115"/>
    </row>
    <row r="3077" spans="1:8" s="1116" customFormat="1" ht="15" x14ac:dyDescent="0.25">
      <c r="A3077" s="1113" t="s">
        <v>2686</v>
      </c>
      <c r="B3077" s="1113" t="s">
        <v>2687</v>
      </c>
      <c r="C3077" s="1113" t="s">
        <v>2686</v>
      </c>
      <c r="D3077" s="1113" t="s">
        <v>2688</v>
      </c>
      <c r="E3077" s="1113" t="s">
        <v>2689</v>
      </c>
      <c r="F3077" s="1106"/>
      <c r="G3077" s="1107"/>
      <c r="H3077" s="1115"/>
    </row>
    <row r="3078" spans="1:8" s="1109" customFormat="1" ht="14.25" x14ac:dyDescent="0.2">
      <c r="A3078" s="1112" t="s">
        <v>5460</v>
      </c>
      <c r="B3078" s="1104"/>
      <c r="C3078" s="1104"/>
      <c r="D3078" s="1112" t="s">
        <v>200</v>
      </c>
      <c r="E3078" s="1112" t="s">
        <v>12</v>
      </c>
      <c r="F3078" s="1106"/>
      <c r="G3078" s="1107"/>
      <c r="H3078" s="1108"/>
    </row>
    <row r="3079" spans="1:8" s="1116" customFormat="1" ht="15" x14ac:dyDescent="0.25">
      <c r="A3079" s="1114"/>
      <c r="B3079" s="1113" t="s">
        <v>5461</v>
      </c>
      <c r="C3079" s="1114"/>
      <c r="D3079" s="1113" t="s">
        <v>5462</v>
      </c>
      <c r="E3079" s="1113" t="s">
        <v>12</v>
      </c>
      <c r="F3079" s="1106"/>
      <c r="G3079" s="1107"/>
      <c r="H3079" s="1115"/>
    </row>
    <row r="3080" spans="1:8" s="1116" customFormat="1" ht="15" x14ac:dyDescent="0.25">
      <c r="A3080" s="1114"/>
      <c r="B3080" s="1114"/>
      <c r="C3080" s="1113" t="s">
        <v>2721</v>
      </c>
      <c r="D3080" s="1113" t="s">
        <v>5463</v>
      </c>
      <c r="E3080" s="1113" t="s">
        <v>12</v>
      </c>
      <c r="F3080" s="1106"/>
      <c r="G3080" s="1107"/>
      <c r="H3080" s="1115"/>
    </row>
    <row r="3081" spans="1:8" s="1116" customFormat="1" ht="15" x14ac:dyDescent="0.25">
      <c r="A3081" s="1114"/>
      <c r="B3081" s="1114"/>
      <c r="C3081" s="1113" t="s">
        <v>2712</v>
      </c>
      <c r="D3081" s="1113" t="s">
        <v>5464</v>
      </c>
      <c r="E3081" s="1113" t="s">
        <v>12</v>
      </c>
      <c r="F3081" s="1106"/>
      <c r="G3081" s="1107"/>
      <c r="H3081" s="1115"/>
    </row>
    <row r="3082" spans="1:8" s="1116" customFormat="1" ht="15" x14ac:dyDescent="0.25">
      <c r="A3082" s="1114"/>
      <c r="B3082" s="1114" t="s">
        <v>5465</v>
      </c>
      <c r="C3082" s="1113"/>
      <c r="D3082" s="1113" t="s">
        <v>5466</v>
      </c>
      <c r="E3082" s="1113" t="s">
        <v>12</v>
      </c>
      <c r="F3082" s="1106"/>
      <c r="G3082" s="1107"/>
      <c r="H3082" s="1115"/>
    </row>
    <row r="3083" spans="1:8" s="1116" customFormat="1" ht="15" x14ac:dyDescent="0.25">
      <c r="A3083" s="1114"/>
      <c r="B3083" s="1114"/>
      <c r="C3083" s="1113" t="s">
        <v>2721</v>
      </c>
      <c r="D3083" s="1113" t="s">
        <v>5467</v>
      </c>
      <c r="E3083" s="1113" t="s">
        <v>12</v>
      </c>
      <c r="F3083" s="1106"/>
      <c r="G3083" s="1107"/>
      <c r="H3083" s="1115"/>
    </row>
    <row r="3084" spans="1:8" s="1116" customFormat="1" ht="15" x14ac:dyDescent="0.25">
      <c r="A3084" s="1114"/>
      <c r="B3084" s="1113" t="s">
        <v>5468</v>
      </c>
      <c r="C3084" s="1114"/>
      <c r="D3084" s="1113" t="s">
        <v>5469</v>
      </c>
      <c r="E3084" s="1113" t="s">
        <v>12</v>
      </c>
      <c r="F3084" s="1106"/>
      <c r="G3084" s="1107"/>
      <c r="H3084" s="1115"/>
    </row>
    <row r="3085" spans="1:8" s="1116" customFormat="1" ht="15" x14ac:dyDescent="0.25">
      <c r="A3085" s="1114"/>
      <c r="B3085" s="1114"/>
      <c r="C3085" s="1113" t="s">
        <v>2721</v>
      </c>
      <c r="D3085" s="1113" t="s">
        <v>5470</v>
      </c>
      <c r="E3085" s="1113" t="s">
        <v>12</v>
      </c>
      <c r="F3085" s="1106"/>
      <c r="G3085" s="1107"/>
      <c r="H3085" s="1115"/>
    </row>
    <row r="3086" spans="1:8" s="1116" customFormat="1" ht="15" x14ac:dyDescent="0.25">
      <c r="A3086" s="1114"/>
      <c r="B3086" s="1114"/>
      <c r="C3086" s="1113" t="s">
        <v>3176</v>
      </c>
      <c r="D3086" s="1113" t="s">
        <v>5471</v>
      </c>
      <c r="E3086" s="1113" t="s">
        <v>12</v>
      </c>
      <c r="F3086" s="1106"/>
      <c r="G3086" s="1107"/>
      <c r="H3086" s="1115"/>
    </row>
    <row r="3087" spans="1:8" s="1116" customFormat="1" ht="15" x14ac:dyDescent="0.25">
      <c r="A3087" s="1114"/>
      <c r="B3087" s="1114"/>
      <c r="C3087" s="1114"/>
      <c r="D3087" s="1114"/>
      <c r="E3087" s="1114"/>
      <c r="F3087" s="1106"/>
      <c r="G3087" s="1107"/>
      <c r="H3087" s="1115"/>
    </row>
    <row r="3088" spans="1:8" s="1116" customFormat="1" ht="15" x14ac:dyDescent="0.25">
      <c r="A3088" s="1113" t="s">
        <v>2686</v>
      </c>
      <c r="B3088" s="1113" t="s">
        <v>2687</v>
      </c>
      <c r="C3088" s="1113" t="s">
        <v>2686</v>
      </c>
      <c r="D3088" s="1113" t="s">
        <v>2688</v>
      </c>
      <c r="E3088" s="1113" t="s">
        <v>2689</v>
      </c>
      <c r="F3088" s="1106"/>
      <c r="G3088" s="1143"/>
      <c r="H3088" s="1115"/>
    </row>
    <row r="3089" spans="1:8" s="1109" customFormat="1" ht="14.25" x14ac:dyDescent="0.2">
      <c r="A3089" s="1112" t="s">
        <v>5472</v>
      </c>
      <c r="B3089" s="1104"/>
      <c r="C3089" s="1104"/>
      <c r="D3089" s="1112" t="s">
        <v>201</v>
      </c>
      <c r="E3089" s="1112" t="s">
        <v>12</v>
      </c>
      <c r="F3089" s="1106"/>
      <c r="G3089" s="1143"/>
      <c r="H3089" s="1108"/>
    </row>
    <row r="3090" spans="1:8" s="1116" customFormat="1" ht="15" x14ac:dyDescent="0.25">
      <c r="A3090" s="1114"/>
      <c r="B3090" s="1113" t="s">
        <v>5473</v>
      </c>
      <c r="C3090" s="1114"/>
      <c r="D3090" s="1113" t="s">
        <v>201</v>
      </c>
      <c r="E3090" s="1113" t="s">
        <v>12</v>
      </c>
      <c r="F3090" s="1106"/>
      <c r="G3090" s="1143"/>
      <c r="H3090" s="1115"/>
    </row>
    <row r="3091" spans="1:8" s="1116" customFormat="1" ht="15" x14ac:dyDescent="0.25">
      <c r="A3091" s="1114"/>
      <c r="B3091" s="1114"/>
      <c r="C3091" s="1113" t="s">
        <v>2721</v>
      </c>
      <c r="D3091" s="1113" t="s">
        <v>5474</v>
      </c>
      <c r="E3091" s="1113" t="s">
        <v>12</v>
      </c>
      <c r="F3091" s="1106"/>
      <c r="G3091" s="1107"/>
      <c r="H3091" s="1115"/>
    </row>
    <row r="3092" spans="1:8" s="1116" customFormat="1" ht="15" x14ac:dyDescent="0.25">
      <c r="A3092" s="1114"/>
      <c r="B3092" s="1114"/>
      <c r="C3092" s="1113" t="s">
        <v>2712</v>
      </c>
      <c r="D3092" s="1113" t="s">
        <v>5475</v>
      </c>
      <c r="E3092" s="1113" t="s">
        <v>12</v>
      </c>
      <c r="F3092" s="1106"/>
      <c r="G3092" s="1107"/>
      <c r="H3092" s="1115"/>
    </row>
    <row r="3093" spans="1:8" s="1116" customFormat="1" ht="15" x14ac:dyDescent="0.25">
      <c r="A3093" s="1114"/>
      <c r="B3093" s="1114"/>
      <c r="C3093" s="1113" t="s">
        <v>3176</v>
      </c>
      <c r="D3093" s="1113" t="s">
        <v>5476</v>
      </c>
      <c r="E3093" s="1113" t="s">
        <v>12</v>
      </c>
      <c r="F3093" s="1106"/>
      <c r="G3093" s="1107"/>
      <c r="H3093" s="1115"/>
    </row>
    <row r="3094" spans="1:8" s="1116" customFormat="1" ht="15" x14ac:dyDescent="0.25">
      <c r="A3094" s="1114"/>
      <c r="B3094" s="1114"/>
      <c r="C3094" s="1113"/>
      <c r="D3094" s="1113"/>
      <c r="E3094" s="1113"/>
      <c r="F3094" s="1106"/>
      <c r="G3094" s="1107"/>
      <c r="H3094" s="1115"/>
    </row>
    <row r="3095" spans="1:8" s="1116" customFormat="1" ht="15" x14ac:dyDescent="0.25">
      <c r="A3095" s="1113" t="s">
        <v>2686</v>
      </c>
      <c r="B3095" s="1113" t="s">
        <v>2687</v>
      </c>
      <c r="C3095" s="1113" t="s">
        <v>2686</v>
      </c>
      <c r="D3095" s="1113" t="s">
        <v>2688</v>
      </c>
      <c r="E3095" s="1113" t="s">
        <v>2689</v>
      </c>
      <c r="F3095" s="1106"/>
      <c r="G3095" s="1107"/>
      <c r="H3095" s="1115"/>
    </row>
    <row r="3096" spans="1:8" s="1109" customFormat="1" ht="14.25" x14ac:dyDescent="0.2">
      <c r="A3096" s="1112" t="s">
        <v>5477</v>
      </c>
      <c r="B3096" s="1104"/>
      <c r="C3096" s="1104"/>
      <c r="D3096" s="1112" t="s">
        <v>210</v>
      </c>
      <c r="E3096" s="1112" t="s">
        <v>12</v>
      </c>
      <c r="F3096" s="1106"/>
      <c r="G3096" s="1107"/>
      <c r="H3096" s="1108"/>
    </row>
    <row r="3097" spans="1:8" s="1116" customFormat="1" ht="15" x14ac:dyDescent="0.25">
      <c r="A3097" s="1114"/>
      <c r="B3097" s="1113" t="s">
        <v>5478</v>
      </c>
      <c r="C3097" s="1114"/>
      <c r="D3097" s="1113" t="s">
        <v>5479</v>
      </c>
      <c r="E3097" s="1113" t="s">
        <v>12</v>
      </c>
      <c r="F3097" s="1106"/>
      <c r="G3097" s="1107"/>
      <c r="H3097" s="1115"/>
    </row>
    <row r="3098" spans="1:8" s="1116" customFormat="1" ht="15" x14ac:dyDescent="0.25">
      <c r="A3098" s="1114"/>
      <c r="B3098" s="1114"/>
      <c r="C3098" s="1113" t="s">
        <v>2684</v>
      </c>
      <c r="D3098" s="1113" t="s">
        <v>5480</v>
      </c>
      <c r="E3098" s="1113" t="s">
        <v>12</v>
      </c>
      <c r="F3098" s="1106"/>
      <c r="G3098" s="1107"/>
      <c r="H3098" s="1115"/>
    </row>
    <row r="3099" spans="1:8" s="1116" customFormat="1" ht="15" x14ac:dyDescent="0.25">
      <c r="A3099" s="1114"/>
      <c r="B3099" s="1113" t="s">
        <v>5481</v>
      </c>
      <c r="C3099" s="1114"/>
      <c r="D3099" s="1113" t="s">
        <v>5482</v>
      </c>
      <c r="E3099" s="1113" t="s">
        <v>12</v>
      </c>
      <c r="F3099" s="1106"/>
      <c r="G3099" s="1107"/>
      <c r="H3099" s="1115"/>
    </row>
    <row r="3100" spans="1:8" s="1116" customFormat="1" ht="15" x14ac:dyDescent="0.25">
      <c r="A3100" s="1114"/>
      <c r="B3100" s="1114"/>
      <c r="C3100" s="1113" t="s">
        <v>2768</v>
      </c>
      <c r="D3100" s="1113" t="s">
        <v>5483</v>
      </c>
      <c r="E3100" s="1113" t="s">
        <v>12</v>
      </c>
      <c r="F3100" s="1106"/>
      <c r="G3100" s="1107"/>
      <c r="H3100" s="1115"/>
    </row>
    <row r="3101" spans="1:8" s="1116" customFormat="1" ht="15" x14ac:dyDescent="0.25">
      <c r="A3101" s="1114"/>
      <c r="B3101" s="1114"/>
      <c r="C3101" s="1113" t="s">
        <v>3745</v>
      </c>
      <c r="D3101" s="1113" t="s">
        <v>5484</v>
      </c>
      <c r="E3101" s="1113" t="s">
        <v>12</v>
      </c>
      <c r="F3101" s="1106"/>
      <c r="G3101" s="1107"/>
      <c r="H3101" s="1115"/>
    </row>
    <row r="3102" spans="1:8" s="1116" customFormat="1" ht="15" x14ac:dyDescent="0.25">
      <c r="A3102" s="1114"/>
      <c r="B3102" s="1114"/>
      <c r="C3102" s="1113"/>
      <c r="D3102" s="1113"/>
      <c r="E3102" s="1113"/>
      <c r="F3102" s="1106"/>
      <c r="G3102" s="1107"/>
      <c r="H3102" s="1115"/>
    </row>
    <row r="3103" spans="1:8" s="1116" customFormat="1" ht="15" x14ac:dyDescent="0.25">
      <c r="A3103" s="1114"/>
      <c r="B3103" s="1114"/>
      <c r="C3103" s="1113"/>
      <c r="D3103" s="1113"/>
      <c r="E3103" s="1113"/>
      <c r="F3103" s="1106"/>
      <c r="G3103" s="1107"/>
      <c r="H3103" s="1115"/>
    </row>
    <row r="3104" spans="1:8" s="1116" customFormat="1" ht="15" x14ac:dyDescent="0.25">
      <c r="A3104" s="1114"/>
      <c r="B3104" s="1114"/>
      <c r="C3104" s="1113"/>
      <c r="D3104" s="1113"/>
      <c r="E3104" s="1113"/>
      <c r="F3104" s="1106"/>
      <c r="G3104" s="1107"/>
      <c r="H3104" s="1115"/>
    </row>
    <row r="3105" spans="1:8" s="1116" customFormat="1" ht="15" x14ac:dyDescent="0.25">
      <c r="A3105" s="1114"/>
      <c r="B3105" s="1114"/>
      <c r="C3105" s="1113"/>
      <c r="D3105" s="1113"/>
      <c r="E3105" s="1113"/>
      <c r="F3105" s="1106"/>
      <c r="G3105" s="1107"/>
      <c r="H3105" s="1115"/>
    </row>
    <row r="3106" spans="1:8" s="1116" customFormat="1" ht="15" x14ac:dyDescent="0.25">
      <c r="A3106" s="1114"/>
      <c r="B3106" s="1114"/>
      <c r="C3106" s="1113"/>
      <c r="D3106" s="1113"/>
      <c r="E3106" s="1113"/>
      <c r="F3106" s="1106"/>
      <c r="G3106" s="1107"/>
      <c r="H3106" s="1115"/>
    </row>
    <row r="3107" spans="1:8" s="1116" customFormat="1" ht="15" x14ac:dyDescent="0.25">
      <c r="A3107" s="1113" t="s">
        <v>2670</v>
      </c>
      <c r="B3107" s="1113"/>
      <c r="C3107" s="1113"/>
      <c r="D3107" s="1098" t="s">
        <v>2642</v>
      </c>
      <c r="E3107" s="1114">
        <v>55</v>
      </c>
      <c r="F3107" s="1106"/>
      <c r="G3107" s="1107"/>
      <c r="H3107" s="1115"/>
    </row>
    <row r="3108" spans="1:8" s="1116" customFormat="1" ht="15" x14ac:dyDescent="0.25">
      <c r="A3108" s="1113" t="s">
        <v>2671</v>
      </c>
      <c r="B3108" s="1113"/>
      <c r="C3108" s="1113"/>
      <c r="D3108" s="1112" t="s">
        <v>4851</v>
      </c>
      <c r="E3108" s="1114"/>
      <c r="F3108" s="1106"/>
      <c r="G3108" s="1107"/>
      <c r="H3108" s="1115"/>
    </row>
    <row r="3109" spans="1:8" s="1116" customFormat="1" ht="15" x14ac:dyDescent="0.25">
      <c r="A3109" s="1112" t="s">
        <v>2672</v>
      </c>
      <c r="B3109" s="1112" t="s">
        <v>2673</v>
      </c>
      <c r="C3109" s="1112" t="s">
        <v>2674</v>
      </c>
      <c r="D3109" s="1104"/>
      <c r="E3109" s="1114"/>
      <c r="F3109" s="1106"/>
      <c r="G3109" s="1107"/>
      <c r="H3109" s="1115"/>
    </row>
    <row r="3110" spans="1:8" s="1116" customFormat="1" ht="15" x14ac:dyDescent="0.25">
      <c r="A3110" s="1113" t="s">
        <v>2675</v>
      </c>
      <c r="B3110" s="1113" t="s">
        <v>2676</v>
      </c>
      <c r="C3110" s="1113" t="s">
        <v>2675</v>
      </c>
      <c r="D3110" s="1113" t="s">
        <v>2649</v>
      </c>
      <c r="E3110" s="1113" t="s">
        <v>2677</v>
      </c>
      <c r="F3110" s="1106"/>
      <c r="G3110" s="1107"/>
      <c r="H3110" s="1115"/>
    </row>
    <row r="3111" spans="1:8" s="1116" customFormat="1" ht="15" x14ac:dyDescent="0.25">
      <c r="A3111" s="1114"/>
      <c r="B3111" s="1113" t="s">
        <v>5485</v>
      </c>
      <c r="C3111" s="1114"/>
      <c r="D3111" s="1113" t="s">
        <v>5486</v>
      </c>
      <c r="E3111" s="1113" t="s">
        <v>12</v>
      </c>
      <c r="F3111" s="1106"/>
      <c r="G3111" s="1107"/>
      <c r="H3111" s="1115"/>
    </row>
    <row r="3112" spans="1:8" s="1116" customFormat="1" ht="15" x14ac:dyDescent="0.25">
      <c r="A3112" s="1114"/>
      <c r="B3112" s="1114"/>
      <c r="C3112" s="1113" t="s">
        <v>2716</v>
      </c>
      <c r="D3112" s="1113" t="s">
        <v>5487</v>
      </c>
      <c r="E3112" s="1113" t="s">
        <v>12</v>
      </c>
      <c r="F3112" s="1106"/>
      <c r="G3112" s="1107"/>
      <c r="H3112" s="1115"/>
    </row>
    <row r="3113" spans="1:8" s="1116" customFormat="1" ht="15" x14ac:dyDescent="0.25">
      <c r="A3113" s="1114"/>
      <c r="B3113" s="1114"/>
      <c r="C3113" s="1113" t="s">
        <v>2747</v>
      </c>
      <c r="D3113" s="1113" t="s">
        <v>5488</v>
      </c>
      <c r="E3113" s="1113" t="s">
        <v>12</v>
      </c>
      <c r="F3113" s="1106"/>
      <c r="G3113" s="1107"/>
      <c r="H3113" s="1115"/>
    </row>
    <row r="3114" spans="1:8" s="1116" customFormat="1" ht="15" x14ac:dyDescent="0.25">
      <c r="A3114" s="1114"/>
      <c r="B3114" s="1114"/>
      <c r="C3114" s="1113" t="s">
        <v>2918</v>
      </c>
      <c r="D3114" s="1113" t="s">
        <v>5489</v>
      </c>
      <c r="E3114" s="1113" t="s">
        <v>12</v>
      </c>
      <c r="F3114" s="1106"/>
      <c r="G3114" s="1107"/>
      <c r="H3114" s="1115"/>
    </row>
    <row r="3115" spans="1:8" s="1116" customFormat="1" ht="15" x14ac:dyDescent="0.25">
      <c r="A3115" s="1114"/>
      <c r="B3115" s="1113" t="s">
        <v>5490</v>
      </c>
      <c r="C3115" s="1114"/>
      <c r="D3115" s="1113" t="s">
        <v>5491</v>
      </c>
      <c r="E3115" s="1113" t="s">
        <v>12</v>
      </c>
      <c r="F3115" s="1106"/>
      <c r="G3115" s="1107"/>
      <c r="H3115" s="1115"/>
    </row>
    <row r="3116" spans="1:8" s="1116" customFormat="1" ht="15" x14ac:dyDescent="0.25">
      <c r="A3116" s="1114"/>
      <c r="B3116" s="1114"/>
      <c r="C3116" s="1113" t="s">
        <v>2721</v>
      </c>
      <c r="D3116" s="1113" t="s">
        <v>5492</v>
      </c>
      <c r="E3116" s="1113" t="s">
        <v>12</v>
      </c>
      <c r="F3116" s="1106"/>
      <c r="G3116" s="1107"/>
      <c r="H3116" s="1115"/>
    </row>
    <row r="3117" spans="1:8" s="1116" customFormat="1" ht="15" x14ac:dyDescent="0.25">
      <c r="A3117" s="1114"/>
      <c r="B3117" s="1114"/>
      <c r="C3117" s="1113" t="s">
        <v>2712</v>
      </c>
      <c r="D3117" s="1113" t="s">
        <v>5493</v>
      </c>
      <c r="E3117" s="1113" t="s">
        <v>12</v>
      </c>
      <c r="F3117" s="1106"/>
      <c r="G3117" s="1107"/>
      <c r="H3117" s="1115"/>
    </row>
    <row r="3118" spans="1:8" s="1116" customFormat="1" ht="15" x14ac:dyDescent="0.25">
      <c r="A3118" s="1114"/>
      <c r="B3118" s="1114"/>
      <c r="C3118" s="1113" t="s">
        <v>3176</v>
      </c>
      <c r="D3118" s="1113" t="s">
        <v>5494</v>
      </c>
      <c r="E3118" s="1113" t="s">
        <v>12</v>
      </c>
      <c r="F3118" s="1106"/>
      <c r="G3118" s="1107"/>
      <c r="H3118" s="1115"/>
    </row>
    <row r="3119" spans="1:8" s="1116" customFormat="1" ht="15" x14ac:dyDescent="0.25">
      <c r="A3119" s="1114"/>
      <c r="B3119" s="1114"/>
      <c r="C3119" s="1113" t="s">
        <v>3234</v>
      </c>
      <c r="D3119" s="1113" t="s">
        <v>5495</v>
      </c>
      <c r="E3119" s="1113" t="s">
        <v>12</v>
      </c>
      <c r="F3119" s="1106"/>
      <c r="G3119" s="1107"/>
      <c r="H3119" s="1115"/>
    </row>
    <row r="3120" spans="1:8" s="1116" customFormat="1" ht="15" x14ac:dyDescent="0.25">
      <c r="A3120" s="1114"/>
      <c r="B3120" s="1113" t="s">
        <v>5496</v>
      </c>
      <c r="C3120" s="1114"/>
      <c r="D3120" s="1113" t="s">
        <v>5497</v>
      </c>
      <c r="E3120" s="1113" t="s">
        <v>12</v>
      </c>
      <c r="F3120" s="1106"/>
      <c r="G3120" s="1107"/>
      <c r="H3120" s="1115"/>
    </row>
    <row r="3121" spans="1:8" s="1116" customFormat="1" ht="15" x14ac:dyDescent="0.25">
      <c r="A3121" s="1114"/>
      <c r="B3121" s="1114"/>
      <c r="C3121" s="1113" t="s">
        <v>2684</v>
      </c>
      <c r="D3121" s="1113" t="s">
        <v>5498</v>
      </c>
      <c r="E3121" s="1113" t="s">
        <v>12</v>
      </c>
      <c r="F3121" s="1106"/>
      <c r="G3121" s="1107"/>
      <c r="H3121" s="1115"/>
    </row>
    <row r="3122" spans="1:8" s="1116" customFormat="1" ht="15" x14ac:dyDescent="0.25">
      <c r="A3122" s="1114"/>
      <c r="B3122" s="1113" t="s">
        <v>5499</v>
      </c>
      <c r="C3122" s="1114"/>
      <c r="D3122" s="1113" t="s">
        <v>210</v>
      </c>
      <c r="E3122" s="1113" t="s">
        <v>12</v>
      </c>
      <c r="F3122" s="1106"/>
      <c r="G3122" s="1107"/>
      <c r="H3122" s="1115"/>
    </row>
    <row r="3123" spans="1:8" s="1116" customFormat="1" ht="15" x14ac:dyDescent="0.25">
      <c r="A3123" s="1114"/>
      <c r="B3123" s="1114"/>
      <c r="C3123" s="1113" t="s">
        <v>2721</v>
      </c>
      <c r="D3123" s="1113" t="s">
        <v>5500</v>
      </c>
      <c r="E3123" s="1113" t="s">
        <v>12</v>
      </c>
      <c r="F3123" s="1106"/>
      <c r="G3123" s="1107"/>
      <c r="H3123" s="1115"/>
    </row>
    <row r="3124" spans="1:8" s="1116" customFormat="1" ht="15" x14ac:dyDescent="0.25">
      <c r="A3124" s="1113"/>
      <c r="B3124" s="1113"/>
      <c r="C3124" s="1113" t="s">
        <v>2712</v>
      </c>
      <c r="D3124" s="1113" t="s">
        <v>5501</v>
      </c>
      <c r="E3124" s="1113" t="s">
        <v>12</v>
      </c>
      <c r="F3124" s="1106"/>
      <c r="G3124" s="1107"/>
      <c r="H3124" s="1115"/>
    </row>
    <row r="3125" spans="1:8" s="1116" customFormat="1" ht="15" x14ac:dyDescent="0.25">
      <c r="A3125" s="1114"/>
      <c r="B3125" s="1114"/>
      <c r="C3125" s="1113" t="s">
        <v>3176</v>
      </c>
      <c r="D3125" s="1113" t="s">
        <v>5502</v>
      </c>
      <c r="E3125" s="1113" t="s">
        <v>12</v>
      </c>
      <c r="F3125" s="1106"/>
      <c r="G3125" s="1107"/>
      <c r="H3125" s="1115"/>
    </row>
    <row r="3126" spans="1:8" s="1116" customFormat="1" ht="15" x14ac:dyDescent="0.25">
      <c r="A3126" s="1114"/>
      <c r="B3126" s="1114"/>
      <c r="C3126" s="1113" t="s">
        <v>3234</v>
      </c>
      <c r="D3126" s="1113" t="s">
        <v>5503</v>
      </c>
      <c r="E3126" s="1113" t="s">
        <v>12</v>
      </c>
      <c r="F3126" s="1106"/>
      <c r="G3126" s="1107"/>
      <c r="H3126" s="1115"/>
    </row>
    <row r="3127" spans="1:8" s="1116" customFormat="1" ht="15" x14ac:dyDescent="0.25">
      <c r="A3127" s="1114"/>
      <c r="B3127" s="1114"/>
      <c r="C3127" s="1113" t="s">
        <v>3178</v>
      </c>
      <c r="D3127" s="1113" t="s">
        <v>5504</v>
      </c>
      <c r="E3127" s="1113" t="s">
        <v>12</v>
      </c>
      <c r="F3127" s="1106"/>
      <c r="G3127" s="1107"/>
      <c r="H3127" s="1115"/>
    </row>
    <row r="3128" spans="1:8" s="1116" customFormat="1" ht="15" x14ac:dyDescent="0.25">
      <c r="A3128" s="1114"/>
      <c r="B3128" s="1114"/>
      <c r="C3128" s="1113" t="s">
        <v>3186</v>
      </c>
      <c r="D3128" s="1113" t="s">
        <v>5505</v>
      </c>
      <c r="E3128" s="1113" t="s">
        <v>12</v>
      </c>
      <c r="F3128" s="1106"/>
      <c r="G3128" s="1107"/>
      <c r="H3128" s="1115"/>
    </row>
    <row r="3129" spans="1:8" s="1116" customFormat="1" ht="15" x14ac:dyDescent="0.25">
      <c r="A3129" s="1114"/>
      <c r="B3129" s="1114"/>
      <c r="C3129" s="1113" t="s">
        <v>3980</v>
      </c>
      <c r="D3129" s="1113" t="s">
        <v>5506</v>
      </c>
      <c r="E3129" s="1113" t="s">
        <v>12</v>
      </c>
      <c r="F3129" s="1106"/>
      <c r="G3129" s="1107"/>
      <c r="H3129" s="1115"/>
    </row>
    <row r="3130" spans="1:8" s="1116" customFormat="1" ht="15" x14ac:dyDescent="0.25">
      <c r="A3130" s="1114"/>
      <c r="B3130" s="1114"/>
      <c r="C3130" s="1113" t="s">
        <v>3733</v>
      </c>
      <c r="D3130" s="1113" t="s">
        <v>5507</v>
      </c>
      <c r="E3130" s="1113" t="s">
        <v>12</v>
      </c>
      <c r="F3130" s="1106"/>
      <c r="G3130" s="1107"/>
      <c r="H3130" s="1115"/>
    </row>
    <row r="3131" spans="1:8" s="1116" customFormat="1" ht="15" x14ac:dyDescent="0.25">
      <c r="A3131" s="1114"/>
      <c r="B3131" s="1114"/>
      <c r="C3131" s="1113" t="s">
        <v>2903</v>
      </c>
      <c r="D3131" s="1113" t="s">
        <v>5508</v>
      </c>
      <c r="E3131" s="1113" t="s">
        <v>12</v>
      </c>
      <c r="F3131" s="1106"/>
      <c r="G3131" s="1107"/>
      <c r="H3131" s="1115"/>
    </row>
    <row r="3132" spans="1:8" s="1116" customFormat="1" ht="15" x14ac:dyDescent="0.25">
      <c r="A3132" s="1114"/>
      <c r="B3132" s="1114"/>
      <c r="C3132" s="1113" t="s">
        <v>2905</v>
      </c>
      <c r="D3132" s="1113" t="s">
        <v>5509</v>
      </c>
      <c r="E3132" s="1113" t="s">
        <v>12</v>
      </c>
      <c r="F3132" s="1106"/>
      <c r="G3132" s="1107"/>
      <c r="H3132" s="1115"/>
    </row>
    <row r="3133" spans="1:8" s="1116" customFormat="1" ht="15" x14ac:dyDescent="0.25">
      <c r="A3133" s="1114"/>
      <c r="B3133" s="1114"/>
      <c r="C3133" s="1113" t="s">
        <v>2907</v>
      </c>
      <c r="D3133" s="1113" t="s">
        <v>5510</v>
      </c>
      <c r="E3133" s="1113" t="s">
        <v>12</v>
      </c>
      <c r="F3133" s="1106"/>
      <c r="G3133" s="1107"/>
      <c r="H3133" s="1115"/>
    </row>
    <row r="3134" spans="1:8" s="1116" customFormat="1" ht="15" x14ac:dyDescent="0.25">
      <c r="A3134" s="1114"/>
      <c r="B3134" s="1114"/>
      <c r="C3134" s="1113" t="s">
        <v>4442</v>
      </c>
      <c r="D3134" s="1113" t="s">
        <v>5511</v>
      </c>
      <c r="E3134" s="1113" t="s">
        <v>12</v>
      </c>
      <c r="F3134" s="1106"/>
      <c r="G3134" s="1107"/>
      <c r="H3134" s="1115"/>
    </row>
    <row r="3135" spans="1:8" s="1116" customFormat="1" ht="15" x14ac:dyDescent="0.25">
      <c r="A3135" s="1114"/>
      <c r="B3135" s="1114"/>
      <c r="C3135" s="1113" t="s">
        <v>2927</v>
      </c>
      <c r="D3135" s="1113" t="s">
        <v>5512</v>
      </c>
      <c r="E3135" s="1113" t="s">
        <v>12</v>
      </c>
      <c r="F3135" s="1106"/>
      <c r="G3135" s="1107"/>
      <c r="H3135" s="1115"/>
    </row>
    <row r="3136" spans="1:8" s="1116" customFormat="1" ht="15" x14ac:dyDescent="0.25">
      <c r="A3136" s="1114"/>
      <c r="B3136" s="1114"/>
      <c r="C3136" s="1113" t="s">
        <v>2703</v>
      </c>
      <c r="D3136" s="1113" t="s">
        <v>5513</v>
      </c>
      <c r="E3136" s="1113" t="s">
        <v>12</v>
      </c>
      <c r="F3136" s="1106"/>
      <c r="G3136" s="1107"/>
      <c r="H3136" s="1115"/>
    </row>
    <row r="3137" spans="1:8" s="1116" customFormat="1" ht="15" x14ac:dyDescent="0.25">
      <c r="A3137" s="1114"/>
      <c r="B3137" s="1114"/>
      <c r="C3137" s="1113" t="s">
        <v>4512</v>
      </c>
      <c r="D3137" s="1113" t="s">
        <v>5514</v>
      </c>
      <c r="E3137" s="1113" t="s">
        <v>12</v>
      </c>
      <c r="F3137" s="1106"/>
      <c r="G3137" s="1107"/>
      <c r="H3137" s="1115"/>
    </row>
    <row r="3138" spans="1:8" s="1116" customFormat="1" ht="15" x14ac:dyDescent="0.25">
      <c r="A3138" s="1113"/>
      <c r="B3138" s="1113" t="s">
        <v>5515</v>
      </c>
      <c r="C3138" s="1114"/>
      <c r="D3138" s="1113" t="s">
        <v>5516</v>
      </c>
      <c r="E3138" s="1113" t="s">
        <v>12</v>
      </c>
      <c r="F3138" s="1106"/>
      <c r="G3138" s="1107"/>
      <c r="H3138" s="1115"/>
    </row>
    <row r="3139" spans="1:8" s="1116" customFormat="1" ht="15" x14ac:dyDescent="0.25">
      <c r="A3139" s="1113"/>
      <c r="B3139" s="1114"/>
      <c r="C3139" s="1113" t="s">
        <v>2721</v>
      </c>
      <c r="D3139" s="1113" t="s">
        <v>5517</v>
      </c>
      <c r="E3139" s="1113" t="s">
        <v>12</v>
      </c>
      <c r="F3139" s="1106"/>
      <c r="G3139" s="1107"/>
      <c r="H3139" s="1115"/>
    </row>
    <row r="3140" spans="1:8" s="1116" customFormat="1" ht="15" x14ac:dyDescent="0.25">
      <c r="A3140" s="1113"/>
      <c r="B3140" s="1114"/>
      <c r="C3140" s="1113" t="s">
        <v>2712</v>
      </c>
      <c r="D3140" s="1113" t="s">
        <v>5518</v>
      </c>
      <c r="E3140" s="1113" t="s">
        <v>12</v>
      </c>
      <c r="F3140" s="1106"/>
      <c r="G3140" s="1107"/>
      <c r="H3140" s="1115"/>
    </row>
    <row r="3141" spans="1:8" s="1116" customFormat="1" ht="15" x14ac:dyDescent="0.25">
      <c r="A3141" s="1113"/>
      <c r="B3141" s="1114"/>
      <c r="C3141" s="1113" t="s">
        <v>3176</v>
      </c>
      <c r="D3141" s="1113" t="s">
        <v>5519</v>
      </c>
      <c r="E3141" s="1113" t="s">
        <v>12</v>
      </c>
      <c r="F3141" s="1106"/>
      <c r="G3141" s="1107"/>
      <c r="H3141" s="1115"/>
    </row>
    <row r="3142" spans="1:8" s="1116" customFormat="1" ht="15" x14ac:dyDescent="0.25">
      <c r="A3142" s="1113"/>
      <c r="B3142" s="1114"/>
      <c r="C3142" s="1113" t="s">
        <v>3234</v>
      </c>
      <c r="D3142" s="1113" t="s">
        <v>5362</v>
      </c>
      <c r="E3142" s="1113" t="s">
        <v>12</v>
      </c>
      <c r="F3142" s="1106"/>
      <c r="G3142" s="1107"/>
      <c r="H3142" s="1115"/>
    </row>
    <row r="3143" spans="1:8" s="1116" customFormat="1" ht="15" x14ac:dyDescent="0.25">
      <c r="A3143" s="1114"/>
      <c r="B3143" s="1113" t="s">
        <v>5520</v>
      </c>
      <c r="C3143" s="1114"/>
      <c r="D3143" s="1113" t="s">
        <v>5521</v>
      </c>
      <c r="E3143" s="1113" t="s">
        <v>12</v>
      </c>
      <c r="F3143" s="1106"/>
      <c r="G3143" s="1107"/>
      <c r="H3143" s="1115"/>
    </row>
    <row r="3144" spans="1:8" s="1116" customFormat="1" ht="15" x14ac:dyDescent="0.25">
      <c r="A3144" s="1114"/>
      <c r="B3144" s="1114"/>
      <c r="C3144" s="1113" t="s">
        <v>2684</v>
      </c>
      <c r="D3144" s="1113" t="s">
        <v>5522</v>
      </c>
      <c r="E3144" s="1113" t="s">
        <v>12</v>
      </c>
      <c r="F3144" s="1106"/>
      <c r="G3144" s="1107"/>
      <c r="H3144" s="1115"/>
    </row>
    <row r="3145" spans="1:8" s="1116" customFormat="1" ht="15" x14ac:dyDescent="0.25">
      <c r="A3145" s="1114"/>
      <c r="B3145" s="1114"/>
      <c r="C3145" s="1113" t="s">
        <v>2721</v>
      </c>
      <c r="D3145" s="1113" t="s">
        <v>5523</v>
      </c>
      <c r="E3145" s="1113" t="s">
        <v>12</v>
      </c>
      <c r="F3145" s="1106"/>
      <c r="G3145" s="1107"/>
      <c r="H3145" s="1115"/>
    </row>
    <row r="3146" spans="1:8" s="1116" customFormat="1" ht="15" x14ac:dyDescent="0.25">
      <c r="A3146" s="1114"/>
      <c r="B3146" s="1113" t="s">
        <v>5524</v>
      </c>
      <c r="C3146" s="1114"/>
      <c r="D3146" s="1113" t="s">
        <v>5525</v>
      </c>
      <c r="E3146" s="1113" t="s">
        <v>12</v>
      </c>
      <c r="F3146" s="1106"/>
      <c r="G3146" s="1107"/>
      <c r="H3146" s="1115"/>
    </row>
    <row r="3147" spans="1:8" s="1116" customFormat="1" ht="15" x14ac:dyDescent="0.25">
      <c r="A3147" s="1114"/>
      <c r="B3147" s="1114"/>
      <c r="C3147" s="1113" t="s">
        <v>2684</v>
      </c>
      <c r="D3147" s="1113" t="s">
        <v>5526</v>
      </c>
      <c r="E3147" s="1113" t="s">
        <v>12</v>
      </c>
      <c r="F3147" s="1106"/>
      <c r="G3147" s="1107"/>
      <c r="H3147" s="1115"/>
    </row>
    <row r="3148" spans="1:8" s="1116" customFormat="1" ht="15" x14ac:dyDescent="0.25">
      <c r="A3148" s="1114"/>
      <c r="B3148" s="1113" t="s">
        <v>5527</v>
      </c>
      <c r="C3148" s="1114"/>
      <c r="D3148" s="1113" t="s">
        <v>5528</v>
      </c>
      <c r="E3148" s="1113" t="s">
        <v>12</v>
      </c>
      <c r="F3148" s="1106"/>
      <c r="G3148" s="1107"/>
      <c r="H3148" s="1115"/>
    </row>
    <row r="3149" spans="1:8" s="1116" customFormat="1" ht="15" x14ac:dyDescent="0.25">
      <c r="A3149" s="1114"/>
      <c r="B3149" s="1114"/>
      <c r="C3149" s="1113" t="s">
        <v>2721</v>
      </c>
      <c r="D3149" s="1113" t="s">
        <v>5529</v>
      </c>
      <c r="E3149" s="1113" t="s">
        <v>12</v>
      </c>
      <c r="F3149" s="1106"/>
      <c r="G3149" s="1107"/>
      <c r="H3149" s="1115"/>
    </row>
    <row r="3150" spans="1:8" s="1116" customFormat="1" ht="15" x14ac:dyDescent="0.25">
      <c r="A3150" s="1114"/>
      <c r="B3150" s="1114"/>
      <c r="C3150" s="1113" t="s">
        <v>2712</v>
      </c>
      <c r="D3150" s="1113" t="s">
        <v>5530</v>
      </c>
      <c r="E3150" s="1113" t="s">
        <v>12</v>
      </c>
      <c r="F3150" s="1106"/>
      <c r="G3150" s="1107"/>
      <c r="H3150" s="1115"/>
    </row>
    <row r="3151" spans="1:8" s="1116" customFormat="1" ht="15" x14ac:dyDescent="0.25">
      <c r="A3151" s="1114"/>
      <c r="B3151" s="1113" t="s">
        <v>5531</v>
      </c>
      <c r="C3151" s="1114"/>
      <c r="D3151" s="1113" t="s">
        <v>5532</v>
      </c>
      <c r="E3151" s="1113" t="s">
        <v>12</v>
      </c>
      <c r="F3151" s="1106"/>
      <c r="G3151" s="1107"/>
      <c r="H3151" s="1115"/>
    </row>
    <row r="3152" spans="1:8" s="1116" customFormat="1" ht="15" x14ac:dyDescent="0.25">
      <c r="A3152" s="1114"/>
      <c r="B3152" s="1114"/>
      <c r="C3152" s="1113" t="s">
        <v>2684</v>
      </c>
      <c r="D3152" s="1113" t="s">
        <v>5533</v>
      </c>
      <c r="E3152" s="1113" t="s">
        <v>12</v>
      </c>
      <c r="F3152" s="1106"/>
      <c r="G3152" s="1107"/>
      <c r="H3152" s="1115"/>
    </row>
    <row r="3153" spans="1:8" s="1116" customFormat="1" ht="15" x14ac:dyDescent="0.25">
      <c r="A3153" s="1114"/>
      <c r="B3153" s="1113" t="s">
        <v>5534</v>
      </c>
      <c r="C3153" s="1114"/>
      <c r="D3153" s="1113" t="s">
        <v>5535</v>
      </c>
      <c r="E3153" s="1113" t="s">
        <v>12</v>
      </c>
      <c r="F3153" s="1106"/>
      <c r="G3153" s="1107"/>
      <c r="H3153" s="1115"/>
    </row>
    <row r="3154" spans="1:8" s="1116" customFormat="1" ht="15" x14ac:dyDescent="0.25">
      <c r="A3154" s="1114"/>
      <c r="B3154" s="1114"/>
      <c r="C3154" s="1113" t="s">
        <v>2684</v>
      </c>
      <c r="D3154" s="1113" t="s">
        <v>5536</v>
      </c>
      <c r="E3154" s="1113" t="s">
        <v>12</v>
      </c>
      <c r="F3154" s="1106"/>
      <c r="G3154" s="1107"/>
      <c r="H3154" s="1115"/>
    </row>
    <row r="3155" spans="1:8" s="1116" customFormat="1" ht="15" x14ac:dyDescent="0.25">
      <c r="A3155" s="1114"/>
      <c r="B3155" s="1113" t="s">
        <v>5537</v>
      </c>
      <c r="C3155" s="1114"/>
      <c r="D3155" s="1113" t="s">
        <v>5538</v>
      </c>
      <c r="E3155" s="1113" t="s">
        <v>12</v>
      </c>
      <c r="F3155" s="1106"/>
      <c r="G3155" s="1107"/>
      <c r="H3155" s="1115"/>
    </row>
    <row r="3156" spans="1:8" s="1116" customFormat="1" ht="15" x14ac:dyDescent="0.25">
      <c r="A3156" s="1114"/>
      <c r="B3156" s="1114"/>
      <c r="C3156" s="1113" t="s">
        <v>2684</v>
      </c>
      <c r="D3156" s="1113" t="s">
        <v>5539</v>
      </c>
      <c r="E3156" s="1113" t="s">
        <v>12</v>
      </c>
      <c r="F3156" s="1106"/>
      <c r="G3156" s="1107"/>
      <c r="H3156" s="1115"/>
    </row>
    <row r="3157" spans="1:8" s="1116" customFormat="1" ht="15" x14ac:dyDescent="0.25">
      <c r="A3157" s="1114"/>
      <c r="B3157" s="1113" t="s">
        <v>5540</v>
      </c>
      <c r="C3157" s="1114"/>
      <c r="D3157" s="1113" t="s">
        <v>5541</v>
      </c>
      <c r="E3157" s="1113" t="s">
        <v>12</v>
      </c>
      <c r="F3157" s="1106"/>
      <c r="G3157" s="1107"/>
      <c r="H3157" s="1115"/>
    </row>
    <row r="3158" spans="1:8" s="1116" customFormat="1" ht="15" x14ac:dyDescent="0.25">
      <c r="A3158" s="1114"/>
      <c r="B3158" s="1114"/>
      <c r="C3158" s="1113" t="s">
        <v>2684</v>
      </c>
      <c r="D3158" s="1113" t="s">
        <v>5542</v>
      </c>
      <c r="E3158" s="1113" t="s">
        <v>12</v>
      </c>
      <c r="F3158" s="1106"/>
      <c r="G3158" s="1107"/>
      <c r="H3158" s="1115"/>
    </row>
    <row r="3159" spans="1:8" s="1116" customFormat="1" ht="15" x14ac:dyDescent="0.25">
      <c r="A3159" s="1114"/>
      <c r="B3159" s="1113" t="s">
        <v>5543</v>
      </c>
      <c r="C3159" s="1114"/>
      <c r="D3159" s="1113" t="s">
        <v>5544</v>
      </c>
      <c r="E3159" s="1113" t="s">
        <v>12</v>
      </c>
      <c r="F3159" s="1106"/>
      <c r="G3159" s="1107"/>
      <c r="H3159" s="1115"/>
    </row>
    <row r="3160" spans="1:8" s="1116" customFormat="1" ht="15" x14ac:dyDescent="0.25">
      <c r="A3160" s="1114"/>
      <c r="B3160" s="1114"/>
      <c r="C3160" s="1113" t="s">
        <v>2684</v>
      </c>
      <c r="D3160" s="1113" t="s">
        <v>5545</v>
      </c>
      <c r="E3160" s="1113" t="s">
        <v>12</v>
      </c>
      <c r="F3160" s="1106"/>
      <c r="G3160" s="1107"/>
      <c r="H3160" s="1115"/>
    </row>
    <row r="3161" spans="1:8" s="1116" customFormat="1" ht="15" x14ac:dyDescent="0.25">
      <c r="A3161" s="1114"/>
      <c r="B3161" s="1113" t="s">
        <v>5546</v>
      </c>
      <c r="C3161" s="1114"/>
      <c r="D3161" s="1113" t="s">
        <v>5547</v>
      </c>
      <c r="E3161" s="1113" t="s">
        <v>12</v>
      </c>
      <c r="F3161" s="1106"/>
      <c r="G3161" s="1107"/>
      <c r="H3161" s="1115"/>
    </row>
    <row r="3162" spans="1:8" s="1116" customFormat="1" ht="15" x14ac:dyDescent="0.25">
      <c r="A3162" s="1114"/>
      <c r="B3162" s="1114"/>
      <c r="C3162" s="1113" t="s">
        <v>2684</v>
      </c>
      <c r="D3162" s="1113" t="s">
        <v>5548</v>
      </c>
      <c r="E3162" s="1113" t="s">
        <v>12</v>
      </c>
      <c r="F3162" s="1106"/>
      <c r="G3162" s="1107"/>
      <c r="H3162" s="1115"/>
    </row>
    <row r="3163" spans="1:8" s="1116" customFormat="1" ht="15" x14ac:dyDescent="0.25">
      <c r="A3163" s="1114"/>
      <c r="B3163" s="1114"/>
      <c r="C3163" s="1113"/>
      <c r="D3163" s="1113"/>
      <c r="E3163" s="1113"/>
      <c r="F3163" s="1106"/>
      <c r="G3163" s="1107"/>
      <c r="H3163" s="1115"/>
    </row>
    <row r="3164" spans="1:8" s="1116" customFormat="1" ht="15" x14ac:dyDescent="0.25">
      <c r="A3164" s="1114"/>
      <c r="B3164" s="1114"/>
      <c r="C3164" s="1113"/>
      <c r="D3164" s="1113"/>
      <c r="E3164" s="1113"/>
      <c r="F3164" s="1106"/>
      <c r="G3164" s="1107"/>
      <c r="H3164" s="1115"/>
    </row>
    <row r="3165" spans="1:8" s="1116" customFormat="1" ht="15" x14ac:dyDescent="0.25">
      <c r="A3165" s="1114"/>
      <c r="B3165" s="1114"/>
      <c r="C3165" s="1113"/>
      <c r="D3165" s="1113"/>
      <c r="E3165" s="1113"/>
      <c r="F3165" s="1106"/>
      <c r="G3165" s="1107"/>
      <c r="H3165" s="1115"/>
    </row>
    <row r="3166" spans="1:8" s="1116" customFormat="1" ht="15" x14ac:dyDescent="0.25">
      <c r="A3166" s="1113" t="s">
        <v>2670</v>
      </c>
      <c r="B3166" s="1113"/>
      <c r="C3166" s="1113"/>
      <c r="D3166" s="1098" t="s">
        <v>2642</v>
      </c>
      <c r="E3166" s="1114">
        <v>56</v>
      </c>
      <c r="F3166" s="1106"/>
      <c r="G3166" s="1107"/>
      <c r="H3166" s="1115"/>
    </row>
    <row r="3167" spans="1:8" s="1116" customFormat="1" ht="15" x14ac:dyDescent="0.25">
      <c r="A3167" s="1113" t="s">
        <v>2671</v>
      </c>
      <c r="B3167" s="1113"/>
      <c r="C3167" s="1113"/>
      <c r="D3167" s="1112" t="s">
        <v>4851</v>
      </c>
      <c r="E3167" s="1114"/>
      <c r="F3167" s="1106"/>
      <c r="G3167" s="1107"/>
      <c r="H3167" s="1115"/>
    </row>
    <row r="3168" spans="1:8" s="1116" customFormat="1" ht="15" x14ac:dyDescent="0.25">
      <c r="A3168" s="1112" t="s">
        <v>2672</v>
      </c>
      <c r="B3168" s="1112" t="s">
        <v>2673</v>
      </c>
      <c r="C3168" s="1112" t="s">
        <v>2674</v>
      </c>
      <c r="D3168" s="1104"/>
      <c r="E3168" s="1114"/>
      <c r="F3168" s="1106"/>
      <c r="G3168" s="1107"/>
      <c r="H3168" s="1115"/>
    </row>
    <row r="3169" spans="1:8" s="1116" customFormat="1" ht="15" x14ac:dyDescent="0.25">
      <c r="A3169" s="1113" t="s">
        <v>2675</v>
      </c>
      <c r="B3169" s="1113" t="s">
        <v>2676</v>
      </c>
      <c r="C3169" s="1113" t="s">
        <v>2675</v>
      </c>
      <c r="D3169" s="1113" t="s">
        <v>2649</v>
      </c>
      <c r="E3169" s="1113" t="s">
        <v>2677</v>
      </c>
      <c r="F3169" s="1106"/>
      <c r="G3169" s="1107"/>
      <c r="H3169" s="1115"/>
    </row>
    <row r="3170" spans="1:8" s="1116" customFormat="1" ht="15" x14ac:dyDescent="0.25">
      <c r="A3170" s="1114"/>
      <c r="B3170" s="1114" t="s">
        <v>5549</v>
      </c>
      <c r="C3170" s="1113"/>
      <c r="D3170" s="1113" t="s">
        <v>5550</v>
      </c>
      <c r="E3170" s="1113" t="s">
        <v>12</v>
      </c>
      <c r="F3170" s="1106"/>
      <c r="G3170" s="1107"/>
      <c r="H3170" s="1115"/>
    </row>
    <row r="3171" spans="1:8" s="1116" customFormat="1" ht="15" x14ac:dyDescent="0.25">
      <c r="A3171" s="1114"/>
      <c r="B3171" s="1114"/>
      <c r="C3171" s="1113" t="s">
        <v>2684</v>
      </c>
      <c r="D3171" s="1113" t="s">
        <v>5551</v>
      </c>
      <c r="E3171" s="1113" t="s">
        <v>12</v>
      </c>
      <c r="F3171" s="1106"/>
      <c r="G3171" s="1107"/>
      <c r="H3171" s="1115"/>
    </row>
    <row r="3172" spans="1:8" s="1116" customFormat="1" ht="15" x14ac:dyDescent="0.25">
      <c r="A3172" s="1114"/>
      <c r="B3172" s="1114" t="s">
        <v>5552</v>
      </c>
      <c r="C3172" s="1113"/>
      <c r="D3172" s="1113" t="s">
        <v>5553</v>
      </c>
      <c r="E3172" s="1113" t="s">
        <v>12</v>
      </c>
      <c r="F3172" s="1106"/>
      <c r="G3172" s="1107"/>
      <c r="H3172" s="1115"/>
    </row>
    <row r="3173" spans="1:8" s="1116" customFormat="1" ht="15" x14ac:dyDescent="0.25">
      <c r="A3173" s="1114"/>
      <c r="B3173" s="1114"/>
      <c r="C3173" s="1113" t="s">
        <v>2684</v>
      </c>
      <c r="D3173" s="1113" t="s">
        <v>4308</v>
      </c>
      <c r="E3173" s="1113" t="s">
        <v>12</v>
      </c>
      <c r="F3173" s="1106"/>
      <c r="G3173" s="1107"/>
      <c r="H3173" s="1115"/>
    </row>
    <row r="3174" spans="1:8" s="1116" customFormat="1" ht="15" x14ac:dyDescent="0.25">
      <c r="A3174" s="1114"/>
      <c r="B3174" s="1113" t="s">
        <v>5554</v>
      </c>
      <c r="C3174" s="1114"/>
      <c r="D3174" s="1113" t="s">
        <v>5555</v>
      </c>
      <c r="E3174" s="1113" t="s">
        <v>12</v>
      </c>
      <c r="F3174" s="1106"/>
      <c r="G3174" s="1107"/>
      <c r="H3174" s="1115"/>
    </row>
    <row r="3175" spans="1:8" s="1116" customFormat="1" ht="15" x14ac:dyDescent="0.25">
      <c r="A3175" s="1114"/>
      <c r="B3175" s="1114"/>
      <c r="C3175" s="1113" t="s">
        <v>2684</v>
      </c>
      <c r="D3175" s="1113" t="s">
        <v>5556</v>
      </c>
      <c r="E3175" s="1113" t="s">
        <v>12</v>
      </c>
      <c r="F3175" s="1106"/>
      <c r="G3175" s="1107"/>
      <c r="H3175" s="1115"/>
    </row>
    <row r="3176" spans="1:8" s="1116" customFormat="1" ht="15" x14ac:dyDescent="0.25">
      <c r="A3176" s="1114"/>
      <c r="B3176" s="1113" t="s">
        <v>5557</v>
      </c>
      <c r="C3176" s="1114"/>
      <c r="D3176" s="1113" t="s">
        <v>5558</v>
      </c>
      <c r="E3176" s="1113" t="s">
        <v>12</v>
      </c>
      <c r="F3176" s="1106"/>
      <c r="G3176" s="1107"/>
      <c r="H3176" s="1115"/>
    </row>
    <row r="3177" spans="1:8" s="1116" customFormat="1" ht="15" x14ac:dyDescent="0.25">
      <c r="A3177" s="1114"/>
      <c r="B3177" s="1114"/>
      <c r="C3177" s="1113" t="s">
        <v>4854</v>
      </c>
      <c r="D3177" s="1113" t="s">
        <v>5559</v>
      </c>
      <c r="E3177" s="1113" t="s">
        <v>12</v>
      </c>
      <c r="F3177" s="1106"/>
      <c r="G3177" s="1107"/>
      <c r="H3177" s="1115"/>
    </row>
    <row r="3178" spans="1:8" s="1116" customFormat="1" ht="15" x14ac:dyDescent="0.25">
      <c r="A3178" s="1114"/>
      <c r="B3178" s="1114"/>
      <c r="C3178" s="1113" t="s">
        <v>5037</v>
      </c>
      <c r="D3178" s="1113" t="s">
        <v>5560</v>
      </c>
      <c r="E3178" s="1113" t="s">
        <v>12</v>
      </c>
      <c r="F3178" s="1106"/>
      <c r="G3178" s="1107"/>
      <c r="H3178" s="1115"/>
    </row>
    <row r="3179" spans="1:8" s="1116" customFormat="1" ht="15" x14ac:dyDescent="0.25">
      <c r="A3179" s="1114"/>
      <c r="B3179" s="1114"/>
      <c r="C3179" s="1113" t="s">
        <v>2962</v>
      </c>
      <c r="D3179" s="1113" t="s">
        <v>5561</v>
      </c>
      <c r="E3179" s="1113" t="s">
        <v>12</v>
      </c>
      <c r="F3179" s="1106"/>
      <c r="G3179" s="1107"/>
      <c r="H3179" s="1115"/>
    </row>
    <row r="3180" spans="1:8" s="1116" customFormat="1" ht="15" x14ac:dyDescent="0.25">
      <c r="A3180" s="1114"/>
      <c r="B3180" s="1114"/>
      <c r="C3180" s="1113" t="s">
        <v>3885</v>
      </c>
      <c r="D3180" s="1113" t="s">
        <v>5562</v>
      </c>
      <c r="E3180" s="1113" t="s">
        <v>12</v>
      </c>
      <c r="F3180" s="1106"/>
      <c r="G3180" s="1107"/>
      <c r="H3180" s="1115"/>
    </row>
    <row r="3181" spans="1:8" s="1116" customFormat="1" ht="15" x14ac:dyDescent="0.25">
      <c r="A3181" s="1114"/>
      <c r="B3181" s="1114"/>
      <c r="C3181" s="1113" t="s">
        <v>5292</v>
      </c>
      <c r="D3181" s="1113" t="s">
        <v>5563</v>
      </c>
      <c r="E3181" s="1113" t="s">
        <v>12</v>
      </c>
      <c r="F3181" s="1106"/>
      <c r="G3181" s="1107"/>
      <c r="H3181" s="1115"/>
    </row>
    <row r="3182" spans="1:8" s="1116" customFormat="1" ht="15" x14ac:dyDescent="0.25">
      <c r="A3182" s="1114"/>
      <c r="B3182" s="1114"/>
      <c r="C3182" s="1113" t="s">
        <v>5333</v>
      </c>
      <c r="D3182" s="1113" t="s">
        <v>5564</v>
      </c>
      <c r="E3182" s="1113" t="s">
        <v>12</v>
      </c>
      <c r="F3182" s="1106"/>
      <c r="G3182" s="1107"/>
      <c r="H3182" s="1115"/>
    </row>
    <row r="3183" spans="1:8" s="1116" customFormat="1" ht="15" x14ac:dyDescent="0.25">
      <c r="A3183" s="1114"/>
      <c r="B3183" s="1114"/>
      <c r="C3183" s="1113" t="s">
        <v>5330</v>
      </c>
      <c r="D3183" s="1113" t="s">
        <v>5565</v>
      </c>
      <c r="E3183" s="1113" t="s">
        <v>12</v>
      </c>
      <c r="F3183" s="1106"/>
      <c r="G3183" s="1107"/>
      <c r="H3183" s="1115"/>
    </row>
    <row r="3184" spans="1:8" s="1116" customFormat="1" ht="15" x14ac:dyDescent="0.25">
      <c r="A3184" s="1114"/>
      <c r="B3184" s="1113" t="s">
        <v>5566</v>
      </c>
      <c r="C3184" s="1114"/>
      <c r="D3184" s="1113" t="s">
        <v>5567</v>
      </c>
      <c r="E3184" s="1113" t="s">
        <v>12</v>
      </c>
      <c r="F3184" s="1106"/>
      <c r="G3184" s="1107"/>
      <c r="H3184" s="1115"/>
    </row>
    <row r="3185" spans="1:8" s="1116" customFormat="1" ht="15" x14ac:dyDescent="0.25">
      <c r="A3185" s="1114"/>
      <c r="B3185" s="1114"/>
      <c r="C3185" s="1113" t="s">
        <v>2684</v>
      </c>
      <c r="D3185" s="1113" t="s">
        <v>5568</v>
      </c>
      <c r="E3185" s="1113" t="s">
        <v>12</v>
      </c>
      <c r="F3185" s="1106"/>
      <c r="G3185" s="1107"/>
      <c r="H3185" s="1115"/>
    </row>
    <row r="3186" spans="1:8" s="1116" customFormat="1" ht="15" x14ac:dyDescent="0.25">
      <c r="A3186" s="1114"/>
      <c r="B3186" s="1114"/>
      <c r="C3186" s="1113" t="s">
        <v>2721</v>
      </c>
      <c r="D3186" s="1113" t="s">
        <v>5569</v>
      </c>
      <c r="E3186" s="1113" t="s">
        <v>12</v>
      </c>
      <c r="F3186" s="1106"/>
      <c r="G3186" s="1107"/>
      <c r="H3186" s="1115"/>
    </row>
    <row r="3187" spans="1:8" s="1116" customFormat="1" ht="15" x14ac:dyDescent="0.25">
      <c r="A3187" s="1114"/>
      <c r="B3187" s="1114"/>
      <c r="C3187" s="1113" t="s">
        <v>2712</v>
      </c>
      <c r="D3187" s="1113" t="s">
        <v>5570</v>
      </c>
      <c r="E3187" s="1113" t="s">
        <v>12</v>
      </c>
      <c r="F3187" s="1106"/>
      <c r="G3187" s="1107"/>
      <c r="H3187" s="1115"/>
    </row>
    <row r="3188" spans="1:8" s="1116" customFormat="1" ht="15" x14ac:dyDescent="0.25">
      <c r="A3188" s="1114"/>
      <c r="B3188" s="1114"/>
      <c r="C3188" s="1113" t="s">
        <v>2905</v>
      </c>
      <c r="D3188" s="1113" t="s">
        <v>5571</v>
      </c>
      <c r="E3188" s="1113" t="s">
        <v>12</v>
      </c>
      <c r="F3188" s="1106"/>
      <c r="G3188" s="1107"/>
      <c r="H3188" s="1115"/>
    </row>
    <row r="3189" spans="1:8" s="1116" customFormat="1" ht="15" x14ac:dyDescent="0.25">
      <c r="A3189" s="1114"/>
      <c r="B3189" s="1114"/>
      <c r="C3189" s="1113"/>
      <c r="D3189" s="1113"/>
      <c r="E3189" s="1113"/>
      <c r="F3189" s="1106"/>
      <c r="G3189" s="1107"/>
      <c r="H3189" s="1115"/>
    </row>
    <row r="3190" spans="1:8" s="1116" customFormat="1" ht="15.75" thickBot="1" x14ac:dyDescent="0.3">
      <c r="A3190" s="1113" t="s">
        <v>2686</v>
      </c>
      <c r="B3190" s="1113" t="s">
        <v>2687</v>
      </c>
      <c r="C3190" s="1113" t="s">
        <v>2686</v>
      </c>
      <c r="D3190" s="1113" t="s">
        <v>2688</v>
      </c>
      <c r="E3190" s="1113" t="s">
        <v>2689</v>
      </c>
      <c r="F3190" s="1106"/>
      <c r="G3190" s="1107"/>
      <c r="H3190" s="1115"/>
    </row>
    <row r="3191" spans="1:8" s="1116" customFormat="1" ht="16.5" thickBot="1" x14ac:dyDescent="0.3">
      <c r="A3191" s="1117" t="s">
        <v>5572</v>
      </c>
      <c r="B3191" s="1118"/>
      <c r="C3191" s="1118" t="s">
        <v>5573</v>
      </c>
      <c r="D3191" s="1125"/>
      <c r="E3191" s="1126"/>
      <c r="F3191" s="1120"/>
      <c r="G3191" s="1121"/>
      <c r="H3191" s="1115"/>
    </row>
    <row r="3192" spans="1:8" s="1116" customFormat="1" ht="15" x14ac:dyDescent="0.25">
      <c r="A3192" s="1113"/>
      <c r="B3192" s="1113"/>
      <c r="C3192" s="1113"/>
      <c r="D3192" s="1113"/>
      <c r="E3192" s="1113"/>
      <c r="F3192" s="1106"/>
      <c r="G3192" s="1107"/>
      <c r="H3192" s="1115"/>
    </row>
    <row r="3193" spans="1:8" s="1109" customFormat="1" ht="14.25" x14ac:dyDescent="0.2">
      <c r="A3193" s="1112" t="s">
        <v>5574</v>
      </c>
      <c r="B3193" s="1104"/>
      <c r="C3193" s="1104"/>
      <c r="D3193" s="1112" t="s">
        <v>5575</v>
      </c>
      <c r="E3193" s="1112" t="s">
        <v>12</v>
      </c>
      <c r="F3193" s="1106"/>
      <c r="G3193" s="1107"/>
      <c r="H3193" s="1108"/>
    </row>
    <row r="3194" spans="1:8" s="1116" customFormat="1" ht="15" x14ac:dyDescent="0.25">
      <c r="A3194" s="1114"/>
      <c r="B3194" s="1113" t="s">
        <v>5576</v>
      </c>
      <c r="C3194" s="1114"/>
      <c r="D3194" s="1113" t="s">
        <v>5577</v>
      </c>
      <c r="E3194" s="1113" t="s">
        <v>12</v>
      </c>
      <c r="F3194" s="1106"/>
      <c r="G3194" s="1107"/>
      <c r="H3194" s="1115"/>
    </row>
    <row r="3195" spans="1:8" s="1116" customFormat="1" ht="15" x14ac:dyDescent="0.25">
      <c r="A3195" s="1114"/>
      <c r="B3195" s="1114"/>
      <c r="C3195" s="1113" t="s">
        <v>2684</v>
      </c>
      <c r="D3195" s="1113" t="s">
        <v>5578</v>
      </c>
      <c r="E3195" s="1113" t="s">
        <v>12</v>
      </c>
      <c r="F3195" s="1106"/>
      <c r="G3195" s="1107"/>
      <c r="H3195" s="1115"/>
    </row>
    <row r="3196" spans="1:8" s="1116" customFormat="1" ht="15" x14ac:dyDescent="0.25">
      <c r="A3196" s="1114"/>
      <c r="B3196" s="1113" t="s">
        <v>5579</v>
      </c>
      <c r="C3196" s="1114"/>
      <c r="D3196" s="1113" t="s">
        <v>5575</v>
      </c>
      <c r="E3196" s="1113" t="s">
        <v>12</v>
      </c>
      <c r="F3196" s="1106"/>
      <c r="G3196" s="1107"/>
      <c r="H3196" s="1115"/>
    </row>
    <row r="3197" spans="1:8" s="1116" customFormat="1" ht="15" x14ac:dyDescent="0.25">
      <c r="A3197" s="1114"/>
      <c r="B3197" s="1114"/>
      <c r="C3197" s="1113" t="s">
        <v>2712</v>
      </c>
      <c r="D3197" s="1113" t="s">
        <v>5580</v>
      </c>
      <c r="E3197" s="1113" t="s">
        <v>12</v>
      </c>
      <c r="F3197" s="1106"/>
      <c r="G3197" s="1107"/>
      <c r="H3197" s="1115"/>
    </row>
    <row r="3198" spans="1:8" s="1116" customFormat="1" ht="15" x14ac:dyDescent="0.25">
      <c r="A3198" s="1114"/>
      <c r="B3198" s="1114"/>
      <c r="C3198" s="1113" t="s">
        <v>3176</v>
      </c>
      <c r="D3198" s="1113" t="s">
        <v>5581</v>
      </c>
      <c r="E3198" s="1113" t="s">
        <v>12</v>
      </c>
      <c r="F3198" s="1106"/>
      <c r="G3198" s="1107"/>
      <c r="H3198" s="1115"/>
    </row>
    <row r="3199" spans="1:8" s="1116" customFormat="1" ht="15" x14ac:dyDescent="0.25">
      <c r="A3199" s="1114"/>
      <c r="B3199" s="1114"/>
      <c r="C3199" s="1113" t="s">
        <v>3234</v>
      </c>
      <c r="D3199" s="1113" t="s">
        <v>5582</v>
      </c>
      <c r="E3199" s="1113" t="s">
        <v>12</v>
      </c>
      <c r="F3199" s="1106"/>
      <c r="G3199" s="1107"/>
      <c r="H3199" s="1115"/>
    </row>
    <row r="3200" spans="1:8" s="1116" customFormat="1" ht="15" x14ac:dyDescent="0.25">
      <c r="A3200" s="1114"/>
      <c r="B3200" s="1114"/>
      <c r="C3200" s="1113" t="s">
        <v>3178</v>
      </c>
      <c r="D3200" s="1113" t="s">
        <v>5583</v>
      </c>
      <c r="E3200" s="1113" t="s">
        <v>12</v>
      </c>
      <c r="F3200" s="1106"/>
      <c r="G3200" s="1107"/>
      <c r="H3200" s="1115"/>
    </row>
    <row r="3201" spans="1:8" s="1116" customFormat="1" ht="15" x14ac:dyDescent="0.25">
      <c r="A3201" s="1114"/>
      <c r="B3201" s="1114"/>
      <c r="C3201" s="1113" t="s">
        <v>3186</v>
      </c>
      <c r="D3201" s="1113" t="s">
        <v>5584</v>
      </c>
      <c r="E3201" s="1113" t="s">
        <v>12</v>
      </c>
      <c r="F3201" s="1106"/>
      <c r="G3201" s="1107"/>
      <c r="H3201" s="1115"/>
    </row>
    <row r="3202" spans="1:8" s="1116" customFormat="1" ht="15" x14ac:dyDescent="0.25">
      <c r="A3202" s="1114"/>
      <c r="B3202" s="1114"/>
      <c r="C3202" s="1113" t="s">
        <v>2680</v>
      </c>
      <c r="D3202" s="1113" t="s">
        <v>5585</v>
      </c>
      <c r="E3202" s="1113" t="s">
        <v>12</v>
      </c>
      <c r="F3202" s="1106"/>
      <c r="G3202" s="1107"/>
      <c r="H3202" s="1115"/>
    </row>
    <row r="3203" spans="1:8" s="1116" customFormat="1" ht="15" x14ac:dyDescent="0.25">
      <c r="A3203" s="1114"/>
      <c r="B3203" s="1114"/>
      <c r="C3203" s="1113" t="s">
        <v>2690</v>
      </c>
      <c r="D3203" s="1113" t="s">
        <v>5586</v>
      </c>
      <c r="E3203" s="1113" t="s">
        <v>12</v>
      </c>
      <c r="F3203" s="1106"/>
      <c r="G3203" s="1107"/>
      <c r="H3203" s="1115"/>
    </row>
    <row r="3204" spans="1:8" s="1116" customFormat="1" ht="15" x14ac:dyDescent="0.25">
      <c r="A3204" s="1114"/>
      <c r="B3204" s="1114"/>
      <c r="C3204" s="1113" t="s">
        <v>2694</v>
      </c>
      <c r="D3204" s="1113" t="s">
        <v>5587</v>
      </c>
      <c r="E3204" s="1113" t="s">
        <v>12</v>
      </c>
      <c r="F3204" s="1106"/>
      <c r="G3204" s="1107"/>
      <c r="H3204" s="1115"/>
    </row>
    <row r="3205" spans="1:8" s="1116" customFormat="1" ht="15" x14ac:dyDescent="0.25">
      <c r="A3205" s="1114"/>
      <c r="B3205" s="1114"/>
      <c r="C3205" s="1113" t="s">
        <v>2698</v>
      </c>
      <c r="D3205" s="1113" t="s">
        <v>5588</v>
      </c>
      <c r="E3205" s="1113" t="s">
        <v>12</v>
      </c>
      <c r="F3205" s="1106"/>
      <c r="G3205" s="1107"/>
      <c r="H3205" s="1115"/>
    </row>
    <row r="3206" spans="1:8" s="1116" customFormat="1" ht="15" x14ac:dyDescent="0.25">
      <c r="A3206" s="1114"/>
      <c r="B3206" s="1114"/>
      <c r="C3206" s="1113" t="s">
        <v>4442</v>
      </c>
      <c r="D3206" s="1113" t="s">
        <v>5589</v>
      </c>
      <c r="E3206" s="1113" t="s">
        <v>12</v>
      </c>
      <c r="F3206" s="1106"/>
      <c r="G3206" s="1107"/>
      <c r="H3206" s="1115"/>
    </row>
    <row r="3207" spans="1:8" s="1116" customFormat="1" ht="15" x14ac:dyDescent="0.25">
      <c r="A3207" s="1114"/>
      <c r="B3207" s="1113" t="s">
        <v>5590</v>
      </c>
      <c r="C3207" s="1114"/>
      <c r="D3207" s="1113" t="s">
        <v>4715</v>
      </c>
      <c r="E3207" s="1113" t="s">
        <v>12</v>
      </c>
      <c r="F3207" s="1106"/>
      <c r="G3207" s="1107"/>
      <c r="H3207" s="1115"/>
    </row>
    <row r="3208" spans="1:8" s="1116" customFormat="1" ht="15" x14ac:dyDescent="0.25">
      <c r="A3208" s="1114"/>
      <c r="B3208" s="1114"/>
      <c r="C3208" s="1113" t="s">
        <v>2712</v>
      </c>
      <c r="D3208" s="1113" t="s">
        <v>5591</v>
      </c>
      <c r="E3208" s="1113" t="s">
        <v>12</v>
      </c>
      <c r="F3208" s="1106"/>
      <c r="G3208" s="1107"/>
      <c r="H3208" s="1115"/>
    </row>
    <row r="3209" spans="1:8" s="1116" customFormat="1" ht="15" x14ac:dyDescent="0.25">
      <c r="A3209" s="1114"/>
      <c r="B3209" s="1114"/>
      <c r="C3209" s="1113" t="s">
        <v>3176</v>
      </c>
      <c r="D3209" s="1113" t="s">
        <v>5592</v>
      </c>
      <c r="E3209" s="1113" t="s">
        <v>12</v>
      </c>
      <c r="F3209" s="1106"/>
      <c r="G3209" s="1107"/>
      <c r="H3209" s="1115"/>
    </row>
    <row r="3210" spans="1:8" s="1116" customFormat="1" ht="15" x14ac:dyDescent="0.25">
      <c r="A3210" s="1114"/>
      <c r="B3210" s="1114"/>
      <c r="C3210" s="1113" t="s">
        <v>3234</v>
      </c>
      <c r="D3210" s="1113" t="s">
        <v>5593</v>
      </c>
      <c r="E3210" s="1113" t="s">
        <v>12</v>
      </c>
      <c r="F3210" s="1106"/>
      <c r="G3210" s="1107"/>
      <c r="H3210" s="1115"/>
    </row>
    <row r="3211" spans="1:8" s="1116" customFormat="1" ht="15" x14ac:dyDescent="0.25">
      <c r="A3211" s="1114"/>
      <c r="B3211" s="1114"/>
      <c r="C3211" s="1113" t="s">
        <v>3178</v>
      </c>
      <c r="D3211" s="1113" t="s">
        <v>5594</v>
      </c>
      <c r="E3211" s="1113" t="s">
        <v>12</v>
      </c>
      <c r="F3211" s="1106"/>
      <c r="G3211" s="1107"/>
      <c r="H3211" s="1115"/>
    </row>
    <row r="3212" spans="1:8" s="1116" customFormat="1" ht="15" x14ac:dyDescent="0.25">
      <c r="A3212" s="1114"/>
      <c r="B3212" s="1114"/>
      <c r="C3212" s="1127" t="s">
        <v>2680</v>
      </c>
      <c r="D3212" s="1127" t="s">
        <v>5595</v>
      </c>
      <c r="E3212" s="1127" t="s">
        <v>12</v>
      </c>
      <c r="F3212" s="1106"/>
      <c r="G3212" s="1107"/>
      <c r="H3212" s="1115"/>
    </row>
    <row r="3213" spans="1:8" s="1116" customFormat="1" ht="15" x14ac:dyDescent="0.25">
      <c r="A3213" s="1114"/>
      <c r="B3213" s="1114"/>
      <c r="C3213" s="1127" t="s">
        <v>2690</v>
      </c>
      <c r="D3213" s="1127" t="s">
        <v>5596</v>
      </c>
      <c r="E3213" s="1127" t="s">
        <v>12</v>
      </c>
      <c r="F3213" s="1106"/>
      <c r="G3213" s="1107"/>
      <c r="H3213" s="1115"/>
    </row>
    <row r="3214" spans="1:8" s="1116" customFormat="1" ht="15" x14ac:dyDescent="0.25">
      <c r="A3214" s="1114"/>
      <c r="B3214" s="1114"/>
      <c r="C3214" s="1127" t="s">
        <v>2694</v>
      </c>
      <c r="D3214" s="1127" t="s">
        <v>5597</v>
      </c>
      <c r="E3214" s="1127" t="s">
        <v>12</v>
      </c>
      <c r="F3214" s="1106"/>
      <c r="G3214" s="1107"/>
      <c r="H3214" s="1115"/>
    </row>
    <row r="3215" spans="1:8" s="1116" customFormat="1" ht="15" x14ac:dyDescent="0.25">
      <c r="A3215" s="1114"/>
      <c r="B3215" s="1114"/>
      <c r="C3215" s="1127" t="s">
        <v>2698</v>
      </c>
      <c r="D3215" s="1127" t="s">
        <v>5598</v>
      </c>
      <c r="E3215" s="1127" t="s">
        <v>12</v>
      </c>
      <c r="F3215" s="1106"/>
      <c r="G3215" s="1107"/>
      <c r="H3215" s="1115"/>
    </row>
    <row r="3216" spans="1:8" s="1116" customFormat="1" ht="15" x14ac:dyDescent="0.25">
      <c r="A3216" s="1114"/>
      <c r="B3216" s="1113" t="s">
        <v>5599</v>
      </c>
      <c r="C3216" s="1114"/>
      <c r="D3216" s="1113" t="s">
        <v>5600</v>
      </c>
      <c r="E3216" s="1113" t="s">
        <v>12</v>
      </c>
      <c r="F3216" s="1106"/>
      <c r="G3216" s="1107"/>
      <c r="H3216" s="1115"/>
    </row>
    <row r="3217" spans="1:8" s="1116" customFormat="1" ht="15" x14ac:dyDescent="0.25">
      <c r="A3217" s="1114"/>
      <c r="B3217" s="1114"/>
      <c r="C3217" s="1113" t="s">
        <v>2684</v>
      </c>
      <c r="D3217" s="1113" t="s">
        <v>5601</v>
      </c>
      <c r="E3217" s="1113" t="s">
        <v>12</v>
      </c>
      <c r="F3217" s="1106"/>
      <c r="G3217" s="1107"/>
      <c r="H3217" s="1115"/>
    </row>
    <row r="3218" spans="1:8" s="1116" customFormat="1" ht="15" x14ac:dyDescent="0.25">
      <c r="A3218" s="1114"/>
      <c r="B3218" s="1113" t="s">
        <v>5602</v>
      </c>
      <c r="C3218" s="1114"/>
      <c r="D3218" s="1113" t="s">
        <v>5603</v>
      </c>
      <c r="E3218" s="1113" t="s">
        <v>12</v>
      </c>
      <c r="F3218" s="1106"/>
      <c r="G3218" s="1107"/>
      <c r="H3218" s="1115"/>
    </row>
    <row r="3219" spans="1:8" s="1116" customFormat="1" ht="15" x14ac:dyDescent="0.25">
      <c r="A3219" s="1114"/>
      <c r="B3219" s="1114"/>
      <c r="C3219" s="1113" t="s">
        <v>5037</v>
      </c>
      <c r="D3219" s="1113" t="s">
        <v>5604</v>
      </c>
      <c r="E3219" s="1113" t="s">
        <v>12</v>
      </c>
      <c r="F3219" s="1106"/>
      <c r="G3219" s="1107"/>
      <c r="H3219" s="1115"/>
    </row>
    <row r="3220" spans="1:8" s="1116" customFormat="1" ht="15" x14ac:dyDescent="0.25">
      <c r="A3220" s="1114"/>
      <c r="B3220" s="1114"/>
      <c r="C3220" s="1113" t="s">
        <v>5605</v>
      </c>
      <c r="D3220" s="1113" t="s">
        <v>5606</v>
      </c>
      <c r="E3220" s="1113" t="s">
        <v>12</v>
      </c>
      <c r="F3220" s="1106"/>
      <c r="G3220" s="1107"/>
      <c r="H3220" s="1115"/>
    </row>
    <row r="3221" spans="1:8" s="1116" customFormat="1" ht="15" x14ac:dyDescent="0.25">
      <c r="A3221" s="1114"/>
      <c r="B3221" s="1114"/>
      <c r="C3221" s="1113"/>
      <c r="D3221" s="1113"/>
      <c r="E3221" s="1113"/>
      <c r="F3221" s="1106"/>
      <c r="G3221" s="1107"/>
      <c r="H3221" s="1115"/>
    </row>
    <row r="3222" spans="1:8" s="1116" customFormat="1" ht="15" x14ac:dyDescent="0.25">
      <c r="A3222" s="1113" t="s">
        <v>2686</v>
      </c>
      <c r="B3222" s="1113" t="s">
        <v>2687</v>
      </c>
      <c r="C3222" s="1113" t="s">
        <v>2686</v>
      </c>
      <c r="D3222" s="1113" t="s">
        <v>2688</v>
      </c>
      <c r="E3222" s="1113" t="s">
        <v>2689</v>
      </c>
      <c r="F3222" s="1106"/>
      <c r="G3222" s="1107"/>
      <c r="H3222" s="1115"/>
    </row>
    <row r="3223" spans="1:8" s="1116" customFormat="1" ht="15" x14ac:dyDescent="0.25">
      <c r="A3223" s="1113"/>
      <c r="B3223" s="1113"/>
      <c r="C3223" s="1113"/>
      <c r="D3223" s="1113"/>
      <c r="E3223" s="1113"/>
      <c r="F3223" s="1106"/>
      <c r="G3223" s="1107"/>
      <c r="H3223" s="1115"/>
    </row>
    <row r="3224" spans="1:8" s="1116" customFormat="1" ht="15" x14ac:dyDescent="0.25">
      <c r="A3224" s="1113"/>
      <c r="B3224" s="1113"/>
      <c r="C3224" s="1113"/>
      <c r="D3224" s="1113"/>
      <c r="E3224" s="1113"/>
      <c r="F3224" s="1106"/>
      <c r="G3224" s="1107"/>
      <c r="H3224" s="1115"/>
    </row>
    <row r="3225" spans="1:8" s="1116" customFormat="1" ht="15" x14ac:dyDescent="0.25">
      <c r="A3225" s="1113" t="s">
        <v>2670</v>
      </c>
      <c r="B3225" s="1113"/>
      <c r="C3225" s="1113"/>
      <c r="D3225" s="1098" t="s">
        <v>2642</v>
      </c>
      <c r="E3225" s="1114">
        <v>57</v>
      </c>
      <c r="F3225" s="1106"/>
      <c r="G3225" s="1107"/>
      <c r="H3225" s="1115"/>
    </row>
    <row r="3226" spans="1:8" s="1116" customFormat="1" ht="15" x14ac:dyDescent="0.25">
      <c r="A3226" s="1113" t="s">
        <v>2671</v>
      </c>
      <c r="B3226" s="1113"/>
      <c r="C3226" s="1113"/>
      <c r="D3226" s="1112" t="s">
        <v>4851</v>
      </c>
      <c r="E3226" s="1114"/>
      <c r="F3226" s="1106"/>
      <c r="G3226" s="1107"/>
      <c r="H3226" s="1115"/>
    </row>
    <row r="3227" spans="1:8" s="1116" customFormat="1" ht="15" x14ac:dyDescent="0.25">
      <c r="A3227" s="1112" t="s">
        <v>2672</v>
      </c>
      <c r="B3227" s="1112" t="s">
        <v>2673</v>
      </c>
      <c r="C3227" s="1112" t="s">
        <v>2674</v>
      </c>
      <c r="D3227" s="1104"/>
      <c r="E3227" s="1114"/>
      <c r="F3227" s="1106"/>
      <c r="G3227" s="1107"/>
      <c r="H3227" s="1115"/>
    </row>
    <row r="3228" spans="1:8" s="1116" customFormat="1" ht="15" x14ac:dyDescent="0.25">
      <c r="A3228" s="1113" t="s">
        <v>2675</v>
      </c>
      <c r="B3228" s="1113" t="s">
        <v>2676</v>
      </c>
      <c r="C3228" s="1113" t="s">
        <v>2675</v>
      </c>
      <c r="D3228" s="1113" t="s">
        <v>2649</v>
      </c>
      <c r="E3228" s="1113" t="s">
        <v>2677</v>
      </c>
      <c r="F3228" s="1106"/>
      <c r="G3228" s="1107"/>
      <c r="H3228" s="1115"/>
    </row>
    <row r="3229" spans="1:8" s="1109" customFormat="1" ht="14.25" x14ac:dyDescent="0.2">
      <c r="A3229" s="1112" t="s">
        <v>5607</v>
      </c>
      <c r="B3229" s="1104"/>
      <c r="C3229" s="1104"/>
      <c r="D3229" s="1112" t="s">
        <v>203</v>
      </c>
      <c r="E3229" s="1112" t="s">
        <v>12</v>
      </c>
      <c r="F3229" s="1106"/>
      <c r="G3229" s="1107"/>
      <c r="H3229" s="1108"/>
    </row>
    <row r="3230" spans="1:8" s="1116" customFormat="1" ht="15" x14ac:dyDescent="0.25">
      <c r="A3230" s="1114"/>
      <c r="B3230" s="1113" t="s">
        <v>5608</v>
      </c>
      <c r="C3230" s="1114"/>
      <c r="D3230" s="1113" t="s">
        <v>203</v>
      </c>
      <c r="E3230" s="1113" t="s">
        <v>12</v>
      </c>
      <c r="F3230" s="1106"/>
      <c r="G3230" s="1107"/>
      <c r="H3230" s="1115"/>
    </row>
    <row r="3231" spans="1:8" s="1116" customFormat="1" ht="15" x14ac:dyDescent="0.25">
      <c r="A3231" s="1114"/>
      <c r="B3231" s="1113"/>
      <c r="C3231" s="1113" t="s">
        <v>2684</v>
      </c>
      <c r="D3231" s="1113" t="s">
        <v>5609</v>
      </c>
      <c r="E3231" s="1113" t="s">
        <v>12</v>
      </c>
      <c r="F3231" s="1106"/>
      <c r="G3231" s="1107"/>
      <c r="H3231" s="1115"/>
    </row>
    <row r="3232" spans="1:8" s="1116" customFormat="1" ht="15" x14ac:dyDescent="0.25">
      <c r="A3232" s="1114"/>
      <c r="B3232" s="1114"/>
      <c r="C3232" s="1113" t="s">
        <v>4735</v>
      </c>
      <c r="D3232" s="1113" t="s">
        <v>5610</v>
      </c>
      <c r="E3232" s="1113" t="s">
        <v>12</v>
      </c>
      <c r="F3232" s="1106"/>
      <c r="G3232" s="1107"/>
      <c r="H3232" s="1115"/>
    </row>
    <row r="3233" spans="1:8" s="1116" customFormat="1" ht="15" x14ac:dyDescent="0.25">
      <c r="A3233" s="1114"/>
      <c r="B3233" s="1114"/>
      <c r="C3233" s="1113"/>
      <c r="D3233" s="1113"/>
      <c r="E3233" s="1113"/>
      <c r="F3233" s="1106"/>
      <c r="G3233" s="1107"/>
      <c r="H3233" s="1115"/>
    </row>
    <row r="3234" spans="1:8" s="1116" customFormat="1" ht="15" x14ac:dyDescent="0.25">
      <c r="A3234" s="1113" t="s">
        <v>2686</v>
      </c>
      <c r="B3234" s="1113" t="s">
        <v>2687</v>
      </c>
      <c r="C3234" s="1113" t="s">
        <v>2686</v>
      </c>
      <c r="D3234" s="1113" t="s">
        <v>2688</v>
      </c>
      <c r="E3234" s="1113" t="s">
        <v>2689</v>
      </c>
      <c r="F3234" s="1106"/>
      <c r="G3234" s="1107"/>
      <c r="H3234" s="1115"/>
    </row>
    <row r="3235" spans="1:8" s="1109" customFormat="1" ht="14.25" x14ac:dyDescent="0.2">
      <c r="A3235" s="1112" t="s">
        <v>5611</v>
      </c>
      <c r="B3235" s="1104"/>
      <c r="C3235" s="1104"/>
      <c r="D3235" s="1112" t="s">
        <v>204</v>
      </c>
      <c r="E3235" s="1112" t="s">
        <v>12</v>
      </c>
      <c r="F3235" s="1106"/>
      <c r="G3235" s="1107"/>
      <c r="H3235" s="1108"/>
    </row>
    <row r="3236" spans="1:8" s="1116" customFormat="1" ht="15" x14ac:dyDescent="0.25">
      <c r="A3236" s="1114"/>
      <c r="B3236" s="1113" t="s">
        <v>5612</v>
      </c>
      <c r="C3236" s="1114"/>
      <c r="D3236" s="1113" t="s">
        <v>204</v>
      </c>
      <c r="E3236" s="1113" t="s">
        <v>12</v>
      </c>
      <c r="F3236" s="1106"/>
      <c r="G3236" s="1107"/>
      <c r="H3236" s="1115"/>
    </row>
    <row r="3237" spans="1:8" s="1116" customFormat="1" ht="15" x14ac:dyDescent="0.25">
      <c r="A3237" s="1114"/>
      <c r="B3237" s="1113"/>
      <c r="C3237" s="1113" t="s">
        <v>2684</v>
      </c>
      <c r="D3237" s="1113" t="s">
        <v>5613</v>
      </c>
      <c r="E3237" s="1113" t="s">
        <v>12</v>
      </c>
      <c r="F3237" s="1106"/>
      <c r="G3237" s="1107"/>
      <c r="H3237" s="1115"/>
    </row>
    <row r="3238" spans="1:8" s="1116" customFormat="1" ht="15" x14ac:dyDescent="0.25">
      <c r="A3238" s="1114"/>
      <c r="B3238" s="1114"/>
      <c r="C3238" s="1113" t="s">
        <v>4735</v>
      </c>
      <c r="D3238" s="1113" t="s">
        <v>5614</v>
      </c>
      <c r="E3238" s="1113" t="s">
        <v>12</v>
      </c>
      <c r="F3238" s="1106"/>
      <c r="G3238" s="1107"/>
      <c r="H3238" s="1115"/>
    </row>
    <row r="3239" spans="1:8" s="1116" customFormat="1" ht="15" x14ac:dyDescent="0.25">
      <c r="A3239" s="1114"/>
      <c r="B3239" s="1114"/>
      <c r="C3239" s="1114"/>
      <c r="D3239" s="1114"/>
      <c r="E3239" s="1114"/>
      <c r="F3239" s="1106"/>
      <c r="G3239" s="1107"/>
      <c r="H3239" s="1115"/>
    </row>
    <row r="3240" spans="1:8" s="1116" customFormat="1" ht="15" x14ac:dyDescent="0.25">
      <c r="A3240" s="1113" t="s">
        <v>2686</v>
      </c>
      <c r="B3240" s="1113" t="s">
        <v>2687</v>
      </c>
      <c r="C3240" s="1113" t="s">
        <v>2686</v>
      </c>
      <c r="D3240" s="1113" t="s">
        <v>2688</v>
      </c>
      <c r="E3240" s="1113" t="s">
        <v>2689</v>
      </c>
      <c r="F3240" s="1106"/>
      <c r="G3240" s="1107"/>
      <c r="H3240" s="1115"/>
    </row>
    <row r="3241" spans="1:8" s="1109" customFormat="1" ht="14.25" x14ac:dyDescent="0.2">
      <c r="A3241" s="1112" t="s">
        <v>5615</v>
      </c>
      <c r="B3241" s="1104"/>
      <c r="C3241" s="1104"/>
      <c r="D3241" s="1112" t="s">
        <v>5616</v>
      </c>
      <c r="E3241" s="1112" t="s">
        <v>12</v>
      </c>
      <c r="F3241" s="1106"/>
      <c r="G3241" s="1107"/>
      <c r="H3241" s="1108"/>
    </row>
    <row r="3242" spans="1:8" s="1116" customFormat="1" ht="15" x14ac:dyDescent="0.25">
      <c r="A3242" s="1114"/>
      <c r="B3242" s="1113" t="s">
        <v>5617</v>
      </c>
      <c r="C3242" s="1114"/>
      <c r="D3242" s="1113" t="s">
        <v>5616</v>
      </c>
      <c r="E3242" s="1113" t="s">
        <v>12</v>
      </c>
      <c r="F3242" s="1106"/>
      <c r="G3242" s="1107"/>
      <c r="H3242" s="1115"/>
    </row>
    <row r="3243" spans="1:8" s="1116" customFormat="1" ht="15" x14ac:dyDescent="0.25">
      <c r="A3243" s="1114"/>
      <c r="B3243" s="1113"/>
      <c r="C3243" s="1113" t="s">
        <v>2684</v>
      </c>
      <c r="D3243" s="1113" t="s">
        <v>5618</v>
      </c>
      <c r="E3243" s="1113" t="s">
        <v>12</v>
      </c>
      <c r="F3243" s="1106"/>
      <c r="G3243" s="1107"/>
      <c r="H3243" s="1115"/>
    </row>
    <row r="3244" spans="1:8" s="1116" customFormat="1" ht="15" x14ac:dyDescent="0.25">
      <c r="A3244" s="1114"/>
      <c r="B3244" s="1114"/>
      <c r="C3244" s="1113" t="s">
        <v>4735</v>
      </c>
      <c r="D3244" s="1113" t="s">
        <v>5619</v>
      </c>
      <c r="E3244" s="1113" t="s">
        <v>12</v>
      </c>
      <c r="F3244" s="1106"/>
      <c r="G3244" s="1107"/>
      <c r="H3244" s="1115"/>
    </row>
    <row r="3245" spans="1:8" s="1116" customFormat="1" ht="15" x14ac:dyDescent="0.25">
      <c r="A3245" s="1114"/>
      <c r="B3245" s="1114"/>
      <c r="C3245" s="1113"/>
      <c r="D3245" s="1113"/>
      <c r="E3245" s="1113"/>
      <c r="F3245" s="1106"/>
      <c r="G3245" s="1107"/>
      <c r="H3245" s="1115"/>
    </row>
    <row r="3246" spans="1:8" s="1116" customFormat="1" ht="15" x14ac:dyDescent="0.25">
      <c r="A3246" s="1113" t="s">
        <v>2686</v>
      </c>
      <c r="B3246" s="1113" t="s">
        <v>2687</v>
      </c>
      <c r="C3246" s="1113" t="s">
        <v>2686</v>
      </c>
      <c r="D3246" s="1113" t="s">
        <v>2688</v>
      </c>
      <c r="E3246" s="1113" t="s">
        <v>2689</v>
      </c>
      <c r="F3246" s="1106"/>
      <c r="G3246" s="1107"/>
      <c r="H3246" s="1115"/>
    </row>
    <row r="3247" spans="1:8" s="1109" customFormat="1" ht="14.25" x14ac:dyDescent="0.2">
      <c r="A3247" s="1112" t="s">
        <v>5620</v>
      </c>
      <c r="B3247" s="1104"/>
      <c r="C3247" s="1104"/>
      <c r="D3247" s="1112" t="s">
        <v>206</v>
      </c>
      <c r="E3247" s="1112" t="s">
        <v>12</v>
      </c>
      <c r="F3247" s="1106"/>
      <c r="G3247" s="1107"/>
      <c r="H3247" s="1108"/>
    </row>
    <row r="3248" spans="1:8" s="1116" customFormat="1" ht="15" x14ac:dyDescent="0.25">
      <c r="A3248" s="1114"/>
      <c r="B3248" s="1113" t="s">
        <v>5621</v>
      </c>
      <c r="C3248" s="1114"/>
      <c r="D3248" s="1113" t="s">
        <v>206</v>
      </c>
      <c r="E3248" s="1113" t="s">
        <v>12</v>
      </c>
      <c r="F3248" s="1106"/>
      <c r="G3248" s="1107"/>
      <c r="H3248" s="1115"/>
    </row>
    <row r="3249" spans="1:8" s="1116" customFormat="1" ht="15" x14ac:dyDescent="0.25">
      <c r="A3249" s="1114"/>
      <c r="B3249" s="1114"/>
      <c r="C3249" s="1113" t="s">
        <v>2905</v>
      </c>
      <c r="D3249" s="1113" t="s">
        <v>4786</v>
      </c>
      <c r="E3249" s="1113" t="s">
        <v>12</v>
      </c>
      <c r="F3249" s="1106"/>
      <c r="G3249" s="1107"/>
      <c r="H3249" s="1115"/>
    </row>
    <row r="3250" spans="1:8" s="1116" customFormat="1" ht="15" x14ac:dyDescent="0.25">
      <c r="A3250" s="1114"/>
      <c r="B3250" s="1114"/>
      <c r="C3250" s="1113" t="s">
        <v>3242</v>
      </c>
      <c r="D3250" s="1113" t="s">
        <v>5622</v>
      </c>
      <c r="E3250" s="1113" t="s">
        <v>12</v>
      </c>
      <c r="F3250" s="1106"/>
      <c r="G3250" s="1107"/>
      <c r="H3250" s="1115"/>
    </row>
    <row r="3251" spans="1:8" s="1116" customFormat="1" ht="15" x14ac:dyDescent="0.25">
      <c r="A3251" s="1114"/>
      <c r="B3251" s="1114"/>
      <c r="C3251" s="1113" t="s">
        <v>3190</v>
      </c>
      <c r="D3251" s="1113" t="s">
        <v>5623</v>
      </c>
      <c r="E3251" s="1113" t="s">
        <v>12</v>
      </c>
      <c r="F3251" s="1106"/>
      <c r="G3251" s="1107"/>
      <c r="H3251" s="1115"/>
    </row>
    <row r="3252" spans="1:8" s="1116" customFormat="1" ht="15" x14ac:dyDescent="0.25">
      <c r="A3252" s="1114"/>
      <c r="B3252" s="1114"/>
      <c r="C3252" s="1114"/>
      <c r="D3252" s="1114"/>
      <c r="E3252" s="1114"/>
      <c r="F3252" s="1106"/>
      <c r="G3252" s="1107"/>
      <c r="H3252" s="1115"/>
    </row>
    <row r="3253" spans="1:8" s="1116" customFormat="1" ht="15" x14ac:dyDescent="0.25">
      <c r="A3253" s="1113" t="s">
        <v>2686</v>
      </c>
      <c r="B3253" s="1113" t="s">
        <v>2687</v>
      </c>
      <c r="C3253" s="1113" t="s">
        <v>2686</v>
      </c>
      <c r="D3253" s="1113" t="s">
        <v>2688</v>
      </c>
      <c r="E3253" s="1113" t="s">
        <v>2689</v>
      </c>
      <c r="F3253" s="1106"/>
      <c r="G3253" s="1107"/>
      <c r="H3253" s="1115"/>
    </row>
    <row r="3254" spans="1:8" s="1109" customFormat="1" ht="14.25" x14ac:dyDescent="0.2">
      <c r="A3254" s="1112" t="s">
        <v>5624</v>
      </c>
      <c r="B3254" s="1104"/>
      <c r="C3254" s="1104"/>
      <c r="D3254" s="1112" t="s">
        <v>207</v>
      </c>
      <c r="E3254" s="1112" t="s">
        <v>12</v>
      </c>
      <c r="F3254" s="1106"/>
      <c r="G3254" s="1107"/>
      <c r="H3254" s="1108"/>
    </row>
    <row r="3255" spans="1:8" s="1116" customFormat="1" ht="15" x14ac:dyDescent="0.25">
      <c r="A3255" s="1114"/>
      <c r="B3255" s="1113" t="s">
        <v>5625</v>
      </c>
      <c r="C3255" s="1114"/>
      <c r="D3255" s="1113" t="s">
        <v>5626</v>
      </c>
      <c r="E3255" s="1113" t="s">
        <v>12</v>
      </c>
      <c r="F3255" s="1106"/>
      <c r="G3255" s="1107"/>
      <c r="H3255" s="1115"/>
    </row>
    <row r="3256" spans="1:8" s="1116" customFormat="1" ht="15" x14ac:dyDescent="0.25">
      <c r="A3256" s="1114"/>
      <c r="B3256" s="1114"/>
      <c r="C3256" s="1113" t="s">
        <v>2721</v>
      </c>
      <c r="D3256" s="1113" t="s">
        <v>5627</v>
      </c>
      <c r="E3256" s="1113" t="s">
        <v>12</v>
      </c>
      <c r="F3256" s="1106"/>
      <c r="G3256" s="1107"/>
      <c r="H3256" s="1115"/>
    </row>
    <row r="3257" spans="1:8" s="1116" customFormat="1" ht="15" x14ac:dyDescent="0.25">
      <c r="A3257" s="1113"/>
      <c r="B3257" s="1113" t="s">
        <v>5628</v>
      </c>
      <c r="C3257" s="1114"/>
      <c r="D3257" s="1113" t="s">
        <v>5629</v>
      </c>
      <c r="E3257" s="1113" t="s">
        <v>12</v>
      </c>
      <c r="F3257" s="1106"/>
      <c r="G3257" s="1107"/>
      <c r="H3257" s="1115"/>
    </row>
    <row r="3258" spans="1:8" s="1116" customFormat="1" ht="15" x14ac:dyDescent="0.25">
      <c r="A3258" s="1113"/>
      <c r="B3258" s="1114"/>
      <c r="C3258" s="1113" t="s">
        <v>2684</v>
      </c>
      <c r="D3258" s="1113" t="s">
        <v>5630</v>
      </c>
      <c r="E3258" s="1113" t="s">
        <v>12</v>
      </c>
      <c r="F3258" s="1106"/>
      <c r="G3258" s="1107"/>
      <c r="H3258" s="1115"/>
    </row>
    <row r="3259" spans="1:8" s="1116" customFormat="1" ht="15" x14ac:dyDescent="0.25">
      <c r="A3259" s="1113"/>
      <c r="B3259" s="1114"/>
      <c r="C3259" s="1113"/>
      <c r="D3259" s="1113"/>
      <c r="E3259" s="1113"/>
      <c r="F3259" s="1106"/>
      <c r="G3259" s="1107"/>
      <c r="H3259" s="1115"/>
    </row>
    <row r="3260" spans="1:8" s="1116" customFormat="1" ht="15" x14ac:dyDescent="0.25">
      <c r="A3260" s="1113" t="s">
        <v>2686</v>
      </c>
      <c r="B3260" s="1113" t="s">
        <v>2687</v>
      </c>
      <c r="C3260" s="1113" t="s">
        <v>2686</v>
      </c>
      <c r="D3260" s="1113" t="s">
        <v>2688</v>
      </c>
      <c r="E3260" s="1113" t="s">
        <v>2689</v>
      </c>
      <c r="F3260" s="1106"/>
      <c r="G3260" s="1107"/>
      <c r="H3260" s="1115"/>
    </row>
    <row r="3261" spans="1:8" s="1109" customFormat="1" ht="14.25" x14ac:dyDescent="0.2">
      <c r="A3261" s="1112" t="s">
        <v>5631</v>
      </c>
      <c r="B3261" s="1104"/>
      <c r="C3261" s="1104"/>
      <c r="D3261" s="1112" t="s">
        <v>208</v>
      </c>
      <c r="E3261" s="1112" t="s">
        <v>12</v>
      </c>
      <c r="F3261" s="1106"/>
      <c r="G3261" s="1107"/>
      <c r="H3261" s="1108"/>
    </row>
    <row r="3262" spans="1:8" s="1116" customFormat="1" ht="15" x14ac:dyDescent="0.25">
      <c r="A3262" s="1114"/>
      <c r="B3262" s="1113" t="s">
        <v>5632</v>
      </c>
      <c r="C3262" s="1114"/>
      <c r="D3262" s="1113" t="s">
        <v>5633</v>
      </c>
      <c r="E3262" s="1113" t="s">
        <v>12</v>
      </c>
      <c r="F3262" s="1106"/>
      <c r="G3262" s="1107"/>
      <c r="H3262" s="1115"/>
    </row>
    <row r="3263" spans="1:8" s="1116" customFormat="1" ht="15" x14ac:dyDescent="0.25">
      <c r="A3263" s="1114"/>
      <c r="B3263" s="1114"/>
      <c r="C3263" s="1113" t="s">
        <v>2721</v>
      </c>
      <c r="D3263" s="1113" t="s">
        <v>5634</v>
      </c>
      <c r="E3263" s="1113" t="s">
        <v>12</v>
      </c>
      <c r="F3263" s="1106"/>
      <c r="G3263" s="1107"/>
      <c r="H3263" s="1115"/>
    </row>
    <row r="3264" spans="1:8" s="1116" customFormat="1" ht="15" x14ac:dyDescent="0.25">
      <c r="A3264" s="1114"/>
      <c r="B3264" s="1114"/>
      <c r="C3264" s="1113" t="s">
        <v>2712</v>
      </c>
      <c r="D3264" s="1113" t="s">
        <v>5635</v>
      </c>
      <c r="E3264" s="1113" t="s">
        <v>12</v>
      </c>
      <c r="F3264" s="1106"/>
      <c r="G3264" s="1107"/>
      <c r="H3264" s="1115"/>
    </row>
    <row r="3265" spans="1:8" s="1116" customFormat="1" ht="15" x14ac:dyDescent="0.25">
      <c r="A3265" s="1114"/>
      <c r="B3265" s="1114"/>
      <c r="C3265" s="1113" t="s">
        <v>3176</v>
      </c>
      <c r="D3265" s="1113" t="s">
        <v>5636</v>
      </c>
      <c r="E3265" s="1113"/>
      <c r="F3265" s="1106"/>
      <c r="G3265" s="1107"/>
      <c r="H3265" s="1115"/>
    </row>
    <row r="3266" spans="1:8" s="1116" customFormat="1" ht="15" x14ac:dyDescent="0.25">
      <c r="A3266" s="1114"/>
      <c r="B3266" s="1113" t="s">
        <v>5637</v>
      </c>
      <c r="C3266" s="1114"/>
      <c r="D3266" s="1113" t="s">
        <v>5638</v>
      </c>
      <c r="E3266" s="1113" t="s">
        <v>12</v>
      </c>
      <c r="F3266" s="1106"/>
      <c r="G3266" s="1107"/>
      <c r="H3266" s="1115"/>
    </row>
    <row r="3267" spans="1:8" s="1116" customFormat="1" ht="15" x14ac:dyDescent="0.25">
      <c r="A3267" s="1114"/>
      <c r="B3267" s="1114"/>
      <c r="C3267" s="1113" t="s">
        <v>2721</v>
      </c>
      <c r="D3267" s="1113" t="s">
        <v>5639</v>
      </c>
      <c r="E3267" s="1113" t="s">
        <v>12</v>
      </c>
      <c r="F3267" s="1106"/>
      <c r="G3267" s="1107"/>
      <c r="H3267" s="1115"/>
    </row>
    <row r="3268" spans="1:8" s="1116" customFormat="1" ht="15" x14ac:dyDescent="0.25">
      <c r="A3268" s="1114"/>
      <c r="B3268" s="1114"/>
      <c r="C3268" s="1113" t="s">
        <v>2712</v>
      </c>
      <c r="D3268" s="1113" t="s">
        <v>5640</v>
      </c>
      <c r="E3268" s="1113" t="s">
        <v>12</v>
      </c>
      <c r="F3268" s="1106"/>
      <c r="G3268" s="1107"/>
      <c r="H3268" s="1115"/>
    </row>
    <row r="3269" spans="1:8" s="1116" customFormat="1" ht="15" x14ac:dyDescent="0.25">
      <c r="A3269" s="1114"/>
      <c r="B3269" s="1114"/>
      <c r="C3269" s="1113" t="s">
        <v>3176</v>
      </c>
      <c r="D3269" s="1113" t="s">
        <v>5641</v>
      </c>
      <c r="E3269" s="1113" t="s">
        <v>12</v>
      </c>
      <c r="F3269" s="1106"/>
      <c r="G3269" s="1107"/>
      <c r="H3269" s="1115"/>
    </row>
    <row r="3270" spans="1:8" s="1116" customFormat="1" ht="15" x14ac:dyDescent="0.25">
      <c r="A3270" s="1114"/>
      <c r="B3270" s="1114"/>
      <c r="C3270" s="1113" t="s">
        <v>3234</v>
      </c>
      <c r="D3270" s="1113" t="s">
        <v>5642</v>
      </c>
      <c r="E3270" s="1113" t="s">
        <v>12</v>
      </c>
      <c r="F3270" s="1106"/>
      <c r="G3270" s="1107"/>
      <c r="H3270" s="1115"/>
    </row>
    <row r="3271" spans="1:8" s="1116" customFormat="1" ht="15" x14ac:dyDescent="0.25">
      <c r="A3271" s="1114"/>
      <c r="B3271" s="1114"/>
      <c r="C3271" s="1113"/>
      <c r="D3271" s="1113"/>
      <c r="E3271" s="1113"/>
      <c r="F3271" s="1106"/>
      <c r="G3271" s="1107"/>
      <c r="H3271" s="1115"/>
    </row>
    <row r="3272" spans="1:8" s="1116" customFormat="1" ht="15" x14ac:dyDescent="0.25">
      <c r="A3272" s="1113" t="s">
        <v>2686</v>
      </c>
      <c r="B3272" s="1113" t="s">
        <v>2687</v>
      </c>
      <c r="C3272" s="1113" t="s">
        <v>2686</v>
      </c>
      <c r="D3272" s="1113" t="s">
        <v>2688</v>
      </c>
      <c r="E3272" s="1113" t="s">
        <v>2689</v>
      </c>
      <c r="F3272" s="1106"/>
      <c r="G3272" s="1107"/>
      <c r="H3272" s="1115"/>
    </row>
    <row r="3273" spans="1:8" s="1109" customFormat="1" ht="14.25" x14ac:dyDescent="0.2">
      <c r="A3273" s="1112" t="s">
        <v>5643</v>
      </c>
      <c r="B3273" s="1112"/>
      <c r="C3273" s="1112"/>
      <c r="D3273" s="1112" t="s">
        <v>209</v>
      </c>
      <c r="E3273" s="1112" t="s">
        <v>12</v>
      </c>
      <c r="F3273" s="1106"/>
      <c r="G3273" s="1107"/>
      <c r="H3273" s="1108"/>
    </row>
    <row r="3274" spans="1:8" s="1116" customFormat="1" ht="15" x14ac:dyDescent="0.25">
      <c r="A3274" s="1113"/>
      <c r="B3274" s="1113" t="s">
        <v>5644</v>
      </c>
      <c r="C3274" s="1113"/>
      <c r="D3274" s="1113" t="s">
        <v>5645</v>
      </c>
      <c r="E3274" s="1113" t="s">
        <v>12</v>
      </c>
      <c r="F3274" s="1106"/>
      <c r="G3274" s="1107"/>
      <c r="H3274" s="1115"/>
    </row>
    <row r="3275" spans="1:8" s="1116" customFormat="1" ht="15" x14ac:dyDescent="0.25">
      <c r="A3275" s="1113"/>
      <c r="B3275" s="1113"/>
      <c r="C3275" s="1113" t="s">
        <v>2684</v>
      </c>
      <c r="D3275" s="1113" t="s">
        <v>5645</v>
      </c>
      <c r="E3275" s="1113" t="s">
        <v>12</v>
      </c>
      <c r="F3275" s="1106"/>
      <c r="G3275" s="1107"/>
      <c r="H3275" s="1159"/>
    </row>
    <row r="3276" spans="1:8" s="1116" customFormat="1" ht="15" x14ac:dyDescent="0.25">
      <c r="A3276" s="1113"/>
      <c r="B3276" s="1113" t="s">
        <v>5646</v>
      </c>
      <c r="C3276" s="1113"/>
      <c r="D3276" s="1113" t="s">
        <v>5647</v>
      </c>
      <c r="E3276" s="1113" t="s">
        <v>12</v>
      </c>
      <c r="F3276" s="1166"/>
      <c r="G3276" s="1107"/>
      <c r="H3276" s="1115"/>
    </row>
    <row r="3277" spans="1:8" s="1116" customFormat="1" ht="15" x14ac:dyDescent="0.25">
      <c r="A3277" s="1113"/>
      <c r="B3277" s="1113"/>
      <c r="C3277" s="1113" t="s">
        <v>2721</v>
      </c>
      <c r="D3277" s="1113" t="s">
        <v>5648</v>
      </c>
      <c r="E3277" s="1113" t="s">
        <v>12</v>
      </c>
      <c r="F3277" s="1166"/>
      <c r="G3277" s="1107"/>
      <c r="H3277" s="1115"/>
    </row>
    <row r="3278" spans="1:8" s="1116" customFormat="1" ht="15" x14ac:dyDescent="0.25">
      <c r="A3278" s="1113"/>
      <c r="B3278" s="1113"/>
      <c r="C3278" s="1113" t="s">
        <v>2712</v>
      </c>
      <c r="D3278" s="1113" t="s">
        <v>5649</v>
      </c>
      <c r="E3278" s="1113" t="s">
        <v>12</v>
      </c>
      <c r="F3278" s="1166"/>
      <c r="G3278" s="1107"/>
      <c r="H3278" s="1115"/>
    </row>
    <row r="3279" spans="1:8" s="1116" customFormat="1" ht="15" x14ac:dyDescent="0.25">
      <c r="A3279" s="1113"/>
      <c r="B3279" s="1113"/>
      <c r="C3279" s="1113" t="s">
        <v>2907</v>
      </c>
      <c r="D3279" s="1113" t="s">
        <v>5650</v>
      </c>
      <c r="E3279" s="1113" t="s">
        <v>12</v>
      </c>
      <c r="F3279" s="1166"/>
      <c r="G3279" s="1107"/>
      <c r="H3279" s="1115"/>
    </row>
    <row r="3280" spans="1:8" s="1116" customFormat="1" ht="15" x14ac:dyDescent="0.25">
      <c r="A3280" s="1113"/>
      <c r="B3280" s="1113"/>
      <c r="C3280" s="1113"/>
      <c r="D3280" s="1113"/>
      <c r="E3280" s="1113"/>
      <c r="F3280" s="1166"/>
      <c r="G3280" s="1107"/>
      <c r="H3280" s="1115"/>
    </row>
    <row r="3281" spans="1:8" s="1116" customFormat="1" ht="15" x14ac:dyDescent="0.25">
      <c r="A3281" s="1113"/>
      <c r="B3281" s="1113"/>
      <c r="C3281" s="1113"/>
      <c r="D3281" s="1113"/>
      <c r="E3281" s="1113"/>
      <c r="F3281" s="1166"/>
      <c r="G3281" s="1107"/>
      <c r="H3281" s="1115"/>
    </row>
    <row r="3282" spans="1:8" s="1116" customFormat="1" ht="15" x14ac:dyDescent="0.25">
      <c r="A3282" s="1113"/>
      <c r="B3282" s="1113"/>
      <c r="C3282" s="1113"/>
      <c r="D3282" s="1113"/>
      <c r="E3282" s="1113"/>
      <c r="F3282" s="1166"/>
      <c r="G3282" s="1107"/>
      <c r="H3282" s="1115"/>
    </row>
    <row r="3283" spans="1:8" s="1116" customFormat="1" ht="15" x14ac:dyDescent="0.25">
      <c r="A3283" s="1113"/>
      <c r="B3283" s="1113"/>
      <c r="C3283" s="1113"/>
      <c r="D3283" s="1113"/>
      <c r="E3283" s="1113"/>
      <c r="F3283" s="1166"/>
      <c r="G3283" s="1107"/>
      <c r="H3283" s="1115"/>
    </row>
    <row r="3284" spans="1:8" s="1116" customFormat="1" ht="15" x14ac:dyDescent="0.25">
      <c r="A3284" s="1113" t="s">
        <v>2670</v>
      </c>
      <c r="B3284" s="1113"/>
      <c r="C3284" s="1113"/>
      <c r="D3284" s="1098" t="s">
        <v>2642</v>
      </c>
      <c r="E3284" s="1114">
        <v>58</v>
      </c>
      <c r="F3284" s="1106"/>
      <c r="G3284" s="1107"/>
      <c r="H3284" s="1115"/>
    </row>
    <row r="3285" spans="1:8" s="1116" customFormat="1" ht="15" x14ac:dyDescent="0.25">
      <c r="A3285" s="1113" t="s">
        <v>2671</v>
      </c>
      <c r="B3285" s="1113"/>
      <c r="C3285" s="1113"/>
      <c r="D3285" s="1112" t="s">
        <v>4851</v>
      </c>
      <c r="E3285" s="1114"/>
      <c r="F3285" s="1106"/>
      <c r="G3285" s="1107"/>
      <c r="H3285" s="1115"/>
    </row>
    <row r="3286" spans="1:8" s="1116" customFormat="1" ht="15" x14ac:dyDescent="0.25">
      <c r="A3286" s="1112" t="s">
        <v>2672</v>
      </c>
      <c r="B3286" s="1112" t="s">
        <v>2673</v>
      </c>
      <c r="C3286" s="1112" t="s">
        <v>2674</v>
      </c>
      <c r="D3286" s="1104"/>
      <c r="E3286" s="1114"/>
      <c r="F3286" s="1106"/>
      <c r="G3286" s="1107"/>
      <c r="H3286" s="1115"/>
    </row>
    <row r="3287" spans="1:8" s="1116" customFormat="1" ht="15" x14ac:dyDescent="0.25">
      <c r="A3287" s="1113" t="s">
        <v>2675</v>
      </c>
      <c r="B3287" s="1113" t="s">
        <v>2676</v>
      </c>
      <c r="C3287" s="1113" t="s">
        <v>2675</v>
      </c>
      <c r="D3287" s="1113" t="s">
        <v>2649</v>
      </c>
      <c r="E3287" s="1113" t="s">
        <v>2677</v>
      </c>
      <c r="F3287" s="1106"/>
      <c r="G3287" s="1107"/>
      <c r="H3287" s="1115"/>
    </row>
    <row r="3288" spans="1:8" s="1116" customFormat="1" ht="15" x14ac:dyDescent="0.25">
      <c r="A3288" s="1113"/>
      <c r="B3288" s="1113"/>
      <c r="C3288" s="1113" t="s">
        <v>2680</v>
      </c>
      <c r="D3288" s="1113" t="s">
        <v>5651</v>
      </c>
      <c r="E3288" s="1113" t="s">
        <v>12</v>
      </c>
      <c r="F3288" s="1166"/>
      <c r="G3288" s="1107"/>
      <c r="H3288" s="1115"/>
    </row>
    <row r="3289" spans="1:8" s="1116" customFormat="1" ht="15" x14ac:dyDescent="0.25">
      <c r="A3289" s="1113"/>
      <c r="B3289" s="1113"/>
      <c r="C3289" s="1113" t="s">
        <v>4940</v>
      </c>
      <c r="D3289" s="1113" t="s">
        <v>5652</v>
      </c>
      <c r="E3289" s="1113" t="s">
        <v>12</v>
      </c>
      <c r="F3289" s="1166"/>
      <c r="G3289" s="1107"/>
      <c r="H3289" s="1159"/>
    </row>
    <row r="3290" spans="1:8" s="1116" customFormat="1" ht="15" x14ac:dyDescent="0.25">
      <c r="A3290" s="1113"/>
      <c r="B3290" s="1113"/>
      <c r="C3290" s="1113" t="s">
        <v>3088</v>
      </c>
      <c r="D3290" s="1113" t="s">
        <v>5653</v>
      </c>
      <c r="E3290" s="1113" t="s">
        <v>12</v>
      </c>
      <c r="F3290" s="1166"/>
      <c r="G3290" s="1107"/>
      <c r="H3290" s="1159"/>
    </row>
    <row r="3291" spans="1:8" s="1116" customFormat="1" ht="15" x14ac:dyDescent="0.25">
      <c r="A3291" s="1113"/>
      <c r="B3291" s="1113" t="s">
        <v>5654</v>
      </c>
      <c r="C3291" s="1114"/>
      <c r="D3291" s="1113" t="s">
        <v>3287</v>
      </c>
      <c r="E3291" s="1113" t="s">
        <v>12</v>
      </c>
      <c r="F3291" s="1166"/>
      <c r="G3291" s="1107"/>
      <c r="H3291" s="1115"/>
    </row>
    <row r="3292" spans="1:8" s="1116" customFormat="1" ht="15" x14ac:dyDescent="0.25">
      <c r="A3292" s="1113"/>
      <c r="B3292" s="1113"/>
      <c r="C3292" s="1113" t="s">
        <v>2721</v>
      </c>
      <c r="D3292" s="1113" t="s">
        <v>5655</v>
      </c>
      <c r="E3292" s="1113" t="s">
        <v>12</v>
      </c>
      <c r="F3292" s="1166"/>
      <c r="G3292" s="1107"/>
      <c r="H3292" s="1115"/>
    </row>
    <row r="3293" spans="1:8" s="1116" customFormat="1" ht="15" x14ac:dyDescent="0.25">
      <c r="A3293" s="1113"/>
      <c r="B3293" s="1113"/>
      <c r="C3293" s="1113" t="s">
        <v>2712</v>
      </c>
      <c r="D3293" s="1113" t="s">
        <v>5656</v>
      </c>
      <c r="E3293" s="1113" t="s">
        <v>12</v>
      </c>
      <c r="F3293" s="1166"/>
      <c r="G3293" s="1107"/>
      <c r="H3293" s="1115"/>
    </row>
    <row r="3294" spans="1:8" s="1116" customFormat="1" ht="15" x14ac:dyDescent="0.25">
      <c r="A3294" s="1113"/>
      <c r="B3294" s="1113"/>
      <c r="C3294" s="1113" t="s">
        <v>3176</v>
      </c>
      <c r="D3294" s="1113" t="s">
        <v>5657</v>
      </c>
      <c r="E3294" s="1113" t="s">
        <v>12</v>
      </c>
      <c r="F3294" s="1166"/>
      <c r="G3294" s="1107"/>
      <c r="H3294" s="1115"/>
    </row>
    <row r="3295" spans="1:8" s="1116" customFormat="1" ht="15" x14ac:dyDescent="0.25">
      <c r="A3295" s="1113"/>
      <c r="B3295" s="1113"/>
      <c r="C3295" s="1113" t="s">
        <v>3234</v>
      </c>
      <c r="D3295" s="1113" t="s">
        <v>5658</v>
      </c>
      <c r="E3295" s="1113" t="s">
        <v>12</v>
      </c>
      <c r="F3295" s="1106"/>
      <c r="G3295" s="1107"/>
      <c r="H3295" s="1115"/>
    </row>
    <row r="3296" spans="1:8" s="1116" customFormat="1" ht="15" x14ac:dyDescent="0.25">
      <c r="A3296" s="1113"/>
      <c r="B3296" s="1113"/>
      <c r="C3296" s="1113" t="s">
        <v>3178</v>
      </c>
      <c r="D3296" s="1113" t="s">
        <v>5659</v>
      </c>
      <c r="E3296" s="1113" t="s">
        <v>12</v>
      </c>
      <c r="F3296" s="1166"/>
      <c r="G3296" s="1107"/>
      <c r="H3296" s="1115"/>
    </row>
    <row r="3297" spans="1:8" s="1116" customFormat="1" ht="15" x14ac:dyDescent="0.25">
      <c r="A3297" s="1113"/>
      <c r="B3297" s="1113"/>
      <c r="C3297" s="1113" t="s">
        <v>2907</v>
      </c>
      <c r="D3297" s="1113" t="s">
        <v>5660</v>
      </c>
      <c r="E3297" s="1113" t="s">
        <v>12</v>
      </c>
      <c r="F3297" s="1166"/>
      <c r="G3297" s="1107"/>
      <c r="H3297" s="1115"/>
    </row>
    <row r="3298" spans="1:8" s="1116" customFormat="1" ht="15" x14ac:dyDescent="0.25">
      <c r="A3298" s="1113"/>
      <c r="B3298" s="1113"/>
      <c r="C3298" s="1113" t="s">
        <v>2680</v>
      </c>
      <c r="D3298" s="1113" t="s">
        <v>5661</v>
      </c>
      <c r="E3298" s="1113" t="s">
        <v>12</v>
      </c>
      <c r="F3298" s="1166"/>
      <c r="G3298" s="1107"/>
      <c r="H3298" s="1115"/>
    </row>
    <row r="3299" spans="1:8" s="1116" customFormat="1" ht="15" x14ac:dyDescent="0.25">
      <c r="A3299" s="1113"/>
      <c r="B3299" s="1113"/>
      <c r="C3299" s="1113" t="s">
        <v>4940</v>
      </c>
      <c r="D3299" s="1113" t="s">
        <v>5662</v>
      </c>
      <c r="E3299" s="1113" t="s">
        <v>12</v>
      </c>
      <c r="F3299" s="1166"/>
      <c r="G3299" s="1107"/>
      <c r="H3299" s="1159"/>
    </row>
    <row r="3300" spans="1:8" s="1116" customFormat="1" ht="15" x14ac:dyDescent="0.25">
      <c r="A3300" s="1113"/>
      <c r="B3300" s="1113"/>
      <c r="C3300" s="1113" t="s">
        <v>3088</v>
      </c>
      <c r="D3300" s="1113" t="s">
        <v>5663</v>
      </c>
      <c r="E3300" s="1113" t="s">
        <v>12</v>
      </c>
      <c r="F3300" s="1166"/>
      <c r="G3300" s="1107"/>
      <c r="H3300" s="1159"/>
    </row>
    <row r="3301" spans="1:8" s="1116" customFormat="1" ht="15" x14ac:dyDescent="0.25">
      <c r="A3301" s="1113"/>
      <c r="B3301" s="1113" t="s">
        <v>5664</v>
      </c>
      <c r="C3301" s="1113"/>
      <c r="D3301" s="1113" t="s">
        <v>5665</v>
      </c>
      <c r="E3301" s="1113" t="s">
        <v>12</v>
      </c>
      <c r="F3301" s="1166"/>
      <c r="G3301" s="1107"/>
      <c r="H3301" s="1115"/>
    </row>
    <row r="3302" spans="1:8" s="1116" customFormat="1" ht="15" x14ac:dyDescent="0.25">
      <c r="A3302" s="1113"/>
      <c r="B3302" s="1113"/>
      <c r="C3302" s="1113" t="s">
        <v>2721</v>
      </c>
      <c r="D3302" s="1113" t="s">
        <v>5666</v>
      </c>
      <c r="E3302" s="1113" t="s">
        <v>12</v>
      </c>
      <c r="F3302" s="1166"/>
      <c r="G3302" s="1107"/>
      <c r="H3302" s="1115"/>
    </row>
    <row r="3303" spans="1:8" s="1116" customFormat="1" ht="15" x14ac:dyDescent="0.25">
      <c r="A3303" s="1113"/>
      <c r="B3303" s="1113"/>
      <c r="C3303" s="1113" t="s">
        <v>2712</v>
      </c>
      <c r="D3303" s="1113" t="s">
        <v>5667</v>
      </c>
      <c r="E3303" s="1113" t="s">
        <v>12</v>
      </c>
      <c r="F3303" s="1166"/>
      <c r="G3303" s="1107"/>
      <c r="H3303" s="1115"/>
    </row>
    <row r="3304" spans="1:8" s="1116" customFormat="1" ht="15" x14ac:dyDescent="0.25">
      <c r="A3304" s="1113"/>
      <c r="B3304" s="1113"/>
      <c r="C3304" s="1113" t="s">
        <v>2907</v>
      </c>
      <c r="D3304" s="1113" t="s">
        <v>5668</v>
      </c>
      <c r="E3304" s="1113" t="s">
        <v>12</v>
      </c>
      <c r="F3304" s="1166"/>
      <c r="G3304" s="1107"/>
      <c r="H3304" s="1115"/>
    </row>
    <row r="3305" spans="1:8" s="1116" customFormat="1" ht="15" x14ac:dyDescent="0.25">
      <c r="A3305" s="1113"/>
      <c r="B3305" s="1113"/>
      <c r="C3305" s="1113" t="s">
        <v>2680</v>
      </c>
      <c r="D3305" s="1113" t="s">
        <v>5669</v>
      </c>
      <c r="E3305" s="1113" t="s">
        <v>12</v>
      </c>
      <c r="F3305" s="1166"/>
      <c r="G3305" s="1107"/>
      <c r="H3305" s="1115"/>
    </row>
    <row r="3306" spans="1:8" s="1116" customFormat="1" ht="15" x14ac:dyDescent="0.25">
      <c r="A3306" s="1113"/>
      <c r="B3306" s="1113"/>
      <c r="C3306" s="1113" t="s">
        <v>4940</v>
      </c>
      <c r="D3306" s="1113" t="s">
        <v>5670</v>
      </c>
      <c r="E3306" s="1113" t="s">
        <v>12</v>
      </c>
      <c r="F3306" s="1166"/>
      <c r="G3306" s="1107"/>
      <c r="H3306" s="1159"/>
    </row>
    <row r="3307" spans="1:8" s="1116" customFormat="1" ht="15" x14ac:dyDescent="0.25">
      <c r="A3307" s="1113"/>
      <c r="B3307" s="1113"/>
      <c r="C3307" s="1113" t="s">
        <v>3088</v>
      </c>
      <c r="D3307" s="1113" t="s">
        <v>5671</v>
      </c>
      <c r="E3307" s="1113" t="s">
        <v>12</v>
      </c>
      <c r="F3307" s="1166"/>
      <c r="G3307" s="1107"/>
      <c r="H3307" s="1159"/>
    </row>
    <row r="3308" spans="1:8" s="1116" customFormat="1" ht="15" x14ac:dyDescent="0.25">
      <c r="A3308" s="1113"/>
      <c r="B3308" s="1113" t="s">
        <v>5672</v>
      </c>
      <c r="C3308" s="1113"/>
      <c r="D3308" s="1113" t="s">
        <v>5673</v>
      </c>
      <c r="E3308" s="1113" t="s">
        <v>12</v>
      </c>
      <c r="F3308" s="1166"/>
      <c r="G3308" s="1107"/>
      <c r="H3308" s="1115"/>
    </row>
    <row r="3309" spans="1:8" s="1116" customFormat="1" ht="15" x14ac:dyDescent="0.25">
      <c r="A3309" s="1113"/>
      <c r="B3309" s="1113"/>
      <c r="C3309" s="1113" t="s">
        <v>2721</v>
      </c>
      <c r="D3309" s="1113" t="s">
        <v>5674</v>
      </c>
      <c r="E3309" s="1113" t="s">
        <v>12</v>
      </c>
      <c r="F3309" s="1166"/>
      <c r="G3309" s="1107"/>
      <c r="H3309" s="1115"/>
    </row>
    <row r="3310" spans="1:8" s="1116" customFormat="1" ht="15" x14ac:dyDescent="0.25">
      <c r="A3310" s="1113"/>
      <c r="B3310" s="1113"/>
      <c r="C3310" s="1113" t="s">
        <v>2712</v>
      </c>
      <c r="D3310" s="1113" t="s">
        <v>5675</v>
      </c>
      <c r="E3310" s="1113" t="s">
        <v>12</v>
      </c>
      <c r="F3310" s="1166"/>
      <c r="G3310" s="1107"/>
      <c r="H3310" s="1115"/>
    </row>
    <row r="3311" spans="1:8" s="1116" customFormat="1" ht="15" x14ac:dyDescent="0.25">
      <c r="A3311" s="1113"/>
      <c r="B3311" s="1113"/>
      <c r="C3311" s="1113" t="s">
        <v>2907</v>
      </c>
      <c r="D3311" s="1113" t="s">
        <v>5676</v>
      </c>
      <c r="E3311" s="1113" t="s">
        <v>12</v>
      </c>
      <c r="F3311" s="1166"/>
      <c r="G3311" s="1107"/>
      <c r="H3311" s="1115"/>
    </row>
    <row r="3312" spans="1:8" s="1116" customFormat="1" ht="15" x14ac:dyDescent="0.25">
      <c r="A3312" s="1113"/>
      <c r="B3312" s="1113"/>
      <c r="C3312" s="1113" t="s">
        <v>2680</v>
      </c>
      <c r="D3312" s="1113" t="s">
        <v>5677</v>
      </c>
      <c r="E3312" s="1113" t="s">
        <v>12</v>
      </c>
      <c r="F3312" s="1166"/>
      <c r="G3312" s="1107"/>
      <c r="H3312" s="1115"/>
    </row>
    <row r="3313" spans="1:8" s="1116" customFormat="1" ht="15" x14ac:dyDescent="0.25">
      <c r="A3313" s="1113"/>
      <c r="B3313" s="1113"/>
      <c r="C3313" s="1113" t="s">
        <v>4940</v>
      </c>
      <c r="D3313" s="1113" t="s">
        <v>5678</v>
      </c>
      <c r="E3313" s="1113" t="s">
        <v>12</v>
      </c>
      <c r="F3313" s="1166"/>
      <c r="G3313" s="1107"/>
      <c r="H3313" s="1159"/>
    </row>
    <row r="3314" spans="1:8" s="1116" customFormat="1" ht="15" x14ac:dyDescent="0.25">
      <c r="A3314" s="1113"/>
      <c r="B3314" s="1113"/>
      <c r="C3314" s="1113" t="s">
        <v>3088</v>
      </c>
      <c r="D3314" s="1113" t="s">
        <v>5679</v>
      </c>
      <c r="E3314" s="1113" t="s">
        <v>12</v>
      </c>
      <c r="F3314" s="1166"/>
      <c r="G3314" s="1107"/>
      <c r="H3314" s="1159"/>
    </row>
    <row r="3315" spans="1:8" s="1116" customFormat="1" ht="15" x14ac:dyDescent="0.25">
      <c r="A3315" s="1113"/>
      <c r="B3315" s="1113" t="s">
        <v>5680</v>
      </c>
      <c r="C3315" s="1113"/>
      <c r="D3315" s="1113" t="s">
        <v>5681</v>
      </c>
      <c r="E3315" s="1113" t="s">
        <v>12</v>
      </c>
      <c r="F3315" s="1166"/>
      <c r="G3315" s="1107"/>
      <c r="H3315" s="1159"/>
    </row>
    <row r="3316" spans="1:8" s="1116" customFormat="1" ht="15" x14ac:dyDescent="0.25">
      <c r="A3316" s="1113"/>
      <c r="B3316" s="1113"/>
      <c r="C3316" s="1113" t="s">
        <v>2721</v>
      </c>
      <c r="D3316" s="1113" t="s">
        <v>5682</v>
      </c>
      <c r="E3316" s="1113" t="s">
        <v>12</v>
      </c>
      <c r="F3316" s="1166"/>
      <c r="G3316" s="1107"/>
      <c r="H3316" s="1159"/>
    </row>
    <row r="3317" spans="1:8" s="1116" customFormat="1" ht="15" x14ac:dyDescent="0.25">
      <c r="A3317" s="1113"/>
      <c r="B3317" s="1113"/>
      <c r="C3317" s="1113" t="s">
        <v>4940</v>
      </c>
      <c r="D3317" s="1113" t="s">
        <v>5683</v>
      </c>
      <c r="E3317" s="1113" t="s">
        <v>12</v>
      </c>
      <c r="F3317" s="1166"/>
      <c r="G3317" s="1107"/>
      <c r="H3317" s="1159"/>
    </row>
    <row r="3318" spans="1:8" s="1116" customFormat="1" ht="15" x14ac:dyDescent="0.25">
      <c r="A3318" s="1113"/>
      <c r="B3318" s="1113"/>
      <c r="C3318" s="1113" t="s">
        <v>3088</v>
      </c>
      <c r="D3318" s="1113" t="s">
        <v>5684</v>
      </c>
      <c r="E3318" s="1113" t="s">
        <v>12</v>
      </c>
      <c r="F3318" s="1166"/>
      <c r="G3318" s="1107"/>
      <c r="H3318" s="1159"/>
    </row>
    <row r="3319" spans="1:8" s="1116" customFormat="1" ht="15" x14ac:dyDescent="0.25">
      <c r="A3319" s="1113"/>
      <c r="B3319" s="1113" t="s">
        <v>5685</v>
      </c>
      <c r="C3319" s="1113"/>
      <c r="D3319" s="1113" t="s">
        <v>5686</v>
      </c>
      <c r="E3319" s="1113" t="s">
        <v>12</v>
      </c>
      <c r="F3319" s="1166"/>
      <c r="G3319" s="1107"/>
      <c r="H3319" s="1115"/>
    </row>
    <row r="3320" spans="1:8" s="1116" customFormat="1" ht="15" x14ac:dyDescent="0.25">
      <c r="A3320" s="1113"/>
      <c r="B3320" s="1113"/>
      <c r="C3320" s="1113" t="s">
        <v>2721</v>
      </c>
      <c r="D3320" s="1113" t="s">
        <v>5687</v>
      </c>
      <c r="E3320" s="1113" t="s">
        <v>12</v>
      </c>
      <c r="F3320" s="1166"/>
      <c r="G3320" s="1107"/>
      <c r="H3320" s="1115"/>
    </row>
    <row r="3321" spans="1:8" s="1116" customFormat="1" ht="15" x14ac:dyDescent="0.25">
      <c r="A3321" s="1113"/>
      <c r="B3321" s="1113"/>
      <c r="C3321" s="1113" t="s">
        <v>4940</v>
      </c>
      <c r="D3321" s="1113" t="s">
        <v>5688</v>
      </c>
      <c r="E3321" s="1113" t="s">
        <v>12</v>
      </c>
      <c r="F3321" s="1106"/>
      <c r="G3321" s="1107"/>
      <c r="H3321" s="1115"/>
    </row>
    <row r="3322" spans="1:8" s="1116" customFormat="1" ht="15" x14ac:dyDescent="0.25">
      <c r="A3322" s="1113"/>
      <c r="B3322" s="1113"/>
      <c r="C3322" s="1113" t="s">
        <v>3088</v>
      </c>
      <c r="D3322" s="1113" t="s">
        <v>5689</v>
      </c>
      <c r="E3322" s="1113" t="s">
        <v>12</v>
      </c>
      <c r="F3322" s="1106"/>
      <c r="G3322" s="1107"/>
      <c r="H3322" s="1115"/>
    </row>
    <row r="3323" spans="1:8" s="1116" customFormat="1" ht="15" x14ac:dyDescent="0.25">
      <c r="A3323" s="1113"/>
      <c r="B3323" s="1113" t="s">
        <v>5690</v>
      </c>
      <c r="C3323" s="1113"/>
      <c r="D3323" s="1113" t="s">
        <v>5691</v>
      </c>
      <c r="E3323" s="1113" t="s">
        <v>12</v>
      </c>
      <c r="F3323" s="1166"/>
      <c r="G3323" s="1107"/>
      <c r="H3323" s="1115"/>
    </row>
    <row r="3324" spans="1:8" s="1116" customFormat="1" ht="15" x14ac:dyDescent="0.25">
      <c r="A3324" s="1113"/>
      <c r="B3324" s="1113"/>
      <c r="C3324" s="1113" t="s">
        <v>3176</v>
      </c>
      <c r="D3324" s="1113" t="s">
        <v>5692</v>
      </c>
      <c r="E3324" s="1113" t="s">
        <v>12</v>
      </c>
      <c r="F3324" s="1166"/>
      <c r="G3324" s="1107"/>
      <c r="H3324" s="1115"/>
    </row>
    <row r="3325" spans="1:8" s="1116" customFormat="1" ht="15" x14ac:dyDescent="0.25">
      <c r="A3325" s="1113"/>
      <c r="B3325" s="1113" t="s">
        <v>5693</v>
      </c>
      <c r="C3325" s="1114"/>
      <c r="D3325" s="1113" t="s">
        <v>5694</v>
      </c>
      <c r="E3325" s="1113" t="s">
        <v>12</v>
      </c>
      <c r="F3325" s="1106"/>
      <c r="G3325" s="1107"/>
      <c r="H3325" s="1115"/>
    </row>
    <row r="3326" spans="1:8" s="1116" customFormat="1" ht="15" x14ac:dyDescent="0.25">
      <c r="A3326" s="1113"/>
      <c r="B3326" s="1114"/>
      <c r="C3326" s="1113" t="s">
        <v>4854</v>
      </c>
      <c r="D3326" s="1113" t="s">
        <v>5695</v>
      </c>
      <c r="E3326" s="1113" t="s">
        <v>12</v>
      </c>
      <c r="F3326" s="1106"/>
      <c r="G3326" s="1107"/>
      <c r="H3326" s="1159"/>
    </row>
    <row r="3327" spans="1:8" s="1116" customFormat="1" ht="15" x14ac:dyDescent="0.25">
      <c r="A3327" s="1113"/>
      <c r="B3327" s="1114"/>
      <c r="C3327" s="1113" t="s">
        <v>5375</v>
      </c>
      <c r="D3327" s="1113" t="s">
        <v>5696</v>
      </c>
      <c r="E3327" s="1113" t="s">
        <v>12</v>
      </c>
      <c r="F3327" s="1106"/>
      <c r="G3327" s="1107"/>
      <c r="H3327" s="1159"/>
    </row>
    <row r="3328" spans="1:8" s="1114" customFormat="1" ht="15" x14ac:dyDescent="0.25">
      <c r="A3328" s="1113"/>
      <c r="C3328" s="1113"/>
      <c r="D3328" s="1113"/>
      <c r="E3328" s="1113"/>
      <c r="F3328" s="1106"/>
      <c r="G3328" s="1107"/>
      <c r="H3328" s="1099"/>
    </row>
    <row r="3329" spans="1:8" s="1116" customFormat="1" ht="15.75" thickBot="1" x14ac:dyDescent="0.3">
      <c r="A3329" s="1113" t="s">
        <v>2686</v>
      </c>
      <c r="B3329" s="1113" t="s">
        <v>2687</v>
      </c>
      <c r="C3329" s="1113" t="s">
        <v>2686</v>
      </c>
      <c r="D3329" s="1113" t="s">
        <v>2688</v>
      </c>
      <c r="E3329" s="1113" t="s">
        <v>2689</v>
      </c>
      <c r="F3329" s="1106"/>
      <c r="G3329" s="1107"/>
      <c r="H3329" s="1115"/>
    </row>
    <row r="3330" spans="1:8" s="1116" customFormat="1" ht="16.5" thickBot="1" x14ac:dyDescent="0.3">
      <c r="A3330" s="1117" t="s">
        <v>5697</v>
      </c>
      <c r="B3330" s="1118"/>
      <c r="C3330" s="1118" t="s">
        <v>211</v>
      </c>
      <c r="D3330" s="1125"/>
      <c r="E3330" s="1126"/>
      <c r="F3330" s="1120"/>
      <c r="G3330" s="1121"/>
      <c r="H3330" s="1115"/>
    </row>
    <row r="3331" spans="1:8" s="1116" customFormat="1" ht="15" x14ac:dyDescent="0.25">
      <c r="A3331" s="1113"/>
      <c r="B3331" s="1113"/>
      <c r="C3331" s="1113"/>
      <c r="D3331" s="1113"/>
      <c r="E3331" s="1113"/>
      <c r="F3331" s="1106"/>
      <c r="G3331" s="1107"/>
      <c r="H3331" s="1115"/>
    </row>
    <row r="3332" spans="1:8" s="1109" customFormat="1" ht="14.25" x14ac:dyDescent="0.2">
      <c r="A3332" s="1112" t="s">
        <v>5698</v>
      </c>
      <c r="B3332" s="1104"/>
      <c r="C3332" s="1104"/>
      <c r="D3332" s="1112" t="s">
        <v>213</v>
      </c>
      <c r="E3332" s="1112" t="s">
        <v>12</v>
      </c>
      <c r="F3332" s="1106"/>
      <c r="G3332" s="1107"/>
      <c r="H3332" s="1108"/>
    </row>
    <row r="3333" spans="1:8" s="1116" customFormat="1" ht="15" x14ac:dyDescent="0.25">
      <c r="A3333" s="1114"/>
      <c r="B3333" s="1113" t="s">
        <v>5699</v>
      </c>
      <c r="C3333" s="1114"/>
      <c r="D3333" s="1113" t="s">
        <v>213</v>
      </c>
      <c r="E3333" s="1113" t="s">
        <v>12</v>
      </c>
      <c r="F3333" s="1106"/>
      <c r="G3333" s="1107"/>
      <c r="H3333" s="1115"/>
    </row>
    <row r="3334" spans="1:8" s="1116" customFormat="1" ht="15" x14ac:dyDescent="0.25">
      <c r="A3334" s="1114"/>
      <c r="B3334" s="1114"/>
      <c r="C3334" s="1113" t="s">
        <v>2721</v>
      </c>
      <c r="D3334" s="1113" t="s">
        <v>5700</v>
      </c>
      <c r="E3334" s="1113" t="s">
        <v>12</v>
      </c>
      <c r="F3334" s="1106"/>
      <c r="G3334" s="1107"/>
      <c r="H3334" s="1115"/>
    </row>
    <row r="3336" spans="1:8" ht="15" x14ac:dyDescent="0.25">
      <c r="A3336" s="1113" t="s">
        <v>2686</v>
      </c>
      <c r="B3336" s="1113" t="s">
        <v>2687</v>
      </c>
      <c r="C3336" s="1113" t="s">
        <v>2686</v>
      </c>
      <c r="D3336" s="1113" t="s">
        <v>2688</v>
      </c>
      <c r="E3336" s="1113" t="s">
        <v>2689</v>
      </c>
    </row>
    <row r="3337" spans="1:8" s="1109" customFormat="1" ht="14.25" x14ac:dyDescent="0.2">
      <c r="A3337" s="1112" t="s">
        <v>5701</v>
      </c>
      <c r="B3337" s="1104"/>
      <c r="C3337" s="1104"/>
      <c r="D3337" s="1112" t="s">
        <v>214</v>
      </c>
      <c r="E3337" s="1112" t="s">
        <v>12</v>
      </c>
      <c r="F3337" s="1106"/>
      <c r="G3337" s="1107"/>
      <c r="H3337" s="1108"/>
    </row>
    <row r="3338" spans="1:8" s="1116" customFormat="1" ht="15" x14ac:dyDescent="0.25">
      <c r="A3338" s="1114"/>
      <c r="B3338" s="1113" t="s">
        <v>5702</v>
      </c>
      <c r="C3338" s="1114"/>
      <c r="D3338" s="1113" t="s">
        <v>214</v>
      </c>
      <c r="E3338" s="1113" t="s">
        <v>12</v>
      </c>
      <c r="F3338" s="1106"/>
      <c r="G3338" s="1107"/>
      <c r="H3338" s="1115"/>
    </row>
    <row r="3339" spans="1:8" s="1116" customFormat="1" ht="15" x14ac:dyDescent="0.25">
      <c r="A3339" s="1114"/>
      <c r="B3339" s="1114"/>
      <c r="C3339" s="1113" t="s">
        <v>2721</v>
      </c>
      <c r="D3339" s="1113" t="s">
        <v>5703</v>
      </c>
      <c r="E3339" s="1113" t="s">
        <v>12</v>
      </c>
      <c r="F3339" s="1106"/>
      <c r="G3339" s="1107"/>
      <c r="H3339" s="1115"/>
    </row>
    <row r="3340" spans="1:8" s="1116" customFormat="1" ht="15" x14ac:dyDescent="0.25">
      <c r="A3340" s="1114"/>
      <c r="B3340" s="1114"/>
      <c r="C3340" s="1113"/>
      <c r="D3340" s="1113"/>
      <c r="E3340" s="1113"/>
      <c r="F3340" s="1106"/>
      <c r="G3340" s="1107"/>
      <c r="H3340" s="1115"/>
    </row>
    <row r="3341" spans="1:8" s="1116" customFormat="1" ht="15" x14ac:dyDescent="0.25">
      <c r="A3341" s="1113" t="s">
        <v>2686</v>
      </c>
      <c r="B3341" s="1113" t="s">
        <v>2687</v>
      </c>
      <c r="C3341" s="1113" t="s">
        <v>2686</v>
      </c>
      <c r="D3341" s="1113" t="s">
        <v>2688</v>
      </c>
      <c r="E3341" s="1113" t="s">
        <v>2689</v>
      </c>
      <c r="F3341" s="1106"/>
      <c r="G3341" s="1107"/>
      <c r="H3341" s="1115"/>
    </row>
    <row r="3342" spans="1:8" s="1116" customFormat="1" ht="15" x14ac:dyDescent="0.25">
      <c r="A3342" s="1113" t="s">
        <v>2670</v>
      </c>
      <c r="B3342" s="1113"/>
      <c r="C3342" s="1113"/>
      <c r="D3342" s="1098" t="s">
        <v>2642</v>
      </c>
      <c r="E3342" s="1114">
        <v>59</v>
      </c>
      <c r="F3342" s="1106"/>
      <c r="G3342" s="1107"/>
      <c r="H3342" s="1115"/>
    </row>
    <row r="3343" spans="1:8" s="1116" customFormat="1" ht="15" x14ac:dyDescent="0.25">
      <c r="A3343" s="1113" t="s">
        <v>2671</v>
      </c>
      <c r="B3343" s="1113"/>
      <c r="C3343" s="1113"/>
      <c r="D3343" s="1112" t="s">
        <v>4851</v>
      </c>
      <c r="E3343" s="1114"/>
      <c r="F3343" s="1106"/>
      <c r="G3343" s="1107"/>
      <c r="H3343" s="1115"/>
    </row>
    <row r="3344" spans="1:8" s="1116" customFormat="1" ht="15" x14ac:dyDescent="0.25">
      <c r="A3344" s="1112" t="s">
        <v>2672</v>
      </c>
      <c r="B3344" s="1112" t="s">
        <v>2673</v>
      </c>
      <c r="C3344" s="1112" t="s">
        <v>2674</v>
      </c>
      <c r="D3344" s="1104"/>
      <c r="E3344" s="1114"/>
      <c r="F3344" s="1106"/>
      <c r="G3344" s="1107"/>
      <c r="H3344" s="1115"/>
    </row>
    <row r="3345" spans="1:8" s="1116" customFormat="1" ht="15" x14ac:dyDescent="0.25">
      <c r="A3345" s="1113" t="s">
        <v>2675</v>
      </c>
      <c r="B3345" s="1113" t="s">
        <v>2676</v>
      </c>
      <c r="C3345" s="1113" t="s">
        <v>2675</v>
      </c>
      <c r="D3345" s="1113" t="s">
        <v>2649</v>
      </c>
      <c r="E3345" s="1113" t="s">
        <v>2677</v>
      </c>
      <c r="F3345" s="1106"/>
      <c r="G3345" s="1107"/>
      <c r="H3345" s="1115"/>
    </row>
    <row r="3346" spans="1:8" s="1109" customFormat="1" ht="14.25" x14ac:dyDescent="0.2">
      <c r="A3346" s="1112" t="s">
        <v>5704</v>
      </c>
      <c r="B3346" s="1104"/>
      <c r="C3346" s="1104"/>
      <c r="D3346" s="1112" t="s">
        <v>215</v>
      </c>
      <c r="E3346" s="1112" t="s">
        <v>12</v>
      </c>
      <c r="F3346" s="1106"/>
      <c r="G3346" s="1107"/>
      <c r="H3346" s="1108"/>
    </row>
    <row r="3347" spans="1:8" s="1116" customFormat="1" ht="15" x14ac:dyDescent="0.25">
      <c r="A3347" s="1114"/>
      <c r="B3347" s="1113" t="s">
        <v>5705</v>
      </c>
      <c r="C3347" s="1114"/>
      <c r="D3347" s="1113" t="s">
        <v>5706</v>
      </c>
      <c r="E3347" s="1113" t="s">
        <v>12</v>
      </c>
      <c r="F3347" s="1106"/>
      <c r="G3347" s="1107"/>
      <c r="H3347" s="1115"/>
    </row>
    <row r="3348" spans="1:8" s="1116" customFormat="1" ht="15" x14ac:dyDescent="0.25">
      <c r="A3348" s="1114"/>
      <c r="B3348" s="1114"/>
      <c r="C3348" s="1113" t="s">
        <v>2684</v>
      </c>
      <c r="D3348" s="1113" t="s">
        <v>5707</v>
      </c>
      <c r="E3348" s="1113" t="s">
        <v>12</v>
      </c>
      <c r="F3348" s="1106"/>
      <c r="G3348" s="1107"/>
      <c r="H3348" s="1115"/>
    </row>
    <row r="3349" spans="1:8" s="1116" customFormat="1" ht="15" x14ac:dyDescent="0.25">
      <c r="A3349" s="1114"/>
      <c r="B3349" s="1113" t="s">
        <v>5708</v>
      </c>
      <c r="C3349" s="1114"/>
      <c r="D3349" s="1113" t="s">
        <v>215</v>
      </c>
      <c r="E3349" s="1113" t="s">
        <v>12</v>
      </c>
      <c r="F3349" s="1106"/>
      <c r="G3349" s="1107"/>
      <c r="H3349" s="1115"/>
    </row>
    <row r="3350" spans="1:8" s="1116" customFormat="1" ht="15" x14ac:dyDescent="0.25">
      <c r="A3350" s="1114"/>
      <c r="B3350" s="1114"/>
      <c r="C3350" s="1113" t="s">
        <v>2684</v>
      </c>
      <c r="D3350" s="1113" t="s">
        <v>5709</v>
      </c>
      <c r="E3350" s="1113" t="s">
        <v>12</v>
      </c>
      <c r="F3350" s="1106"/>
      <c r="G3350" s="1107"/>
      <c r="H3350" s="1115"/>
    </row>
    <row r="3351" spans="1:8" s="1116" customFormat="1" ht="15" x14ac:dyDescent="0.25">
      <c r="A3351" s="1114"/>
      <c r="B3351" s="1113" t="s">
        <v>5710</v>
      </c>
      <c r="C3351" s="1114"/>
      <c r="D3351" s="1113" t="s">
        <v>5711</v>
      </c>
      <c r="E3351" s="1113" t="s">
        <v>12</v>
      </c>
      <c r="F3351" s="1106"/>
      <c r="G3351" s="1107"/>
      <c r="H3351" s="1115"/>
    </row>
    <row r="3352" spans="1:8" s="1116" customFormat="1" ht="15" x14ac:dyDescent="0.25">
      <c r="A3352" s="1114"/>
      <c r="B3352" s="1114"/>
      <c r="C3352" s="1113" t="s">
        <v>5037</v>
      </c>
      <c r="D3352" s="1113" t="s">
        <v>5712</v>
      </c>
      <c r="E3352" s="1113" t="s">
        <v>12</v>
      </c>
      <c r="F3352" s="1106"/>
      <c r="G3352" s="1107"/>
      <c r="H3352" s="1115"/>
    </row>
    <row r="3353" spans="1:8" s="1116" customFormat="1" ht="15" x14ac:dyDescent="0.25">
      <c r="A3353" s="1114"/>
      <c r="B3353" s="1114"/>
      <c r="C3353" s="1113"/>
      <c r="D3353" s="1113"/>
      <c r="E3353" s="1113"/>
      <c r="F3353" s="1106"/>
      <c r="G3353" s="1107"/>
      <c r="H3353" s="1115"/>
    </row>
    <row r="3354" spans="1:8" s="1116" customFormat="1" ht="15" x14ac:dyDescent="0.25">
      <c r="A3354" s="1113" t="s">
        <v>2686</v>
      </c>
      <c r="B3354" s="1113" t="s">
        <v>2687</v>
      </c>
      <c r="C3354" s="1113" t="s">
        <v>2686</v>
      </c>
      <c r="D3354" s="1113" t="s">
        <v>2688</v>
      </c>
      <c r="E3354" s="1113" t="s">
        <v>2689</v>
      </c>
      <c r="F3354" s="1106"/>
      <c r="G3354" s="1107"/>
      <c r="H3354" s="1115"/>
    </row>
    <row r="3355" spans="1:8" s="1109" customFormat="1" ht="14.25" x14ac:dyDescent="0.2">
      <c r="A3355" s="1112" t="s">
        <v>5713</v>
      </c>
      <c r="B3355" s="1104"/>
      <c r="C3355" s="1104"/>
      <c r="D3355" s="1112" t="s">
        <v>216</v>
      </c>
      <c r="E3355" s="1112" t="s">
        <v>12</v>
      </c>
      <c r="F3355" s="1106"/>
      <c r="G3355" s="1107"/>
      <c r="H3355" s="1108"/>
    </row>
    <row r="3356" spans="1:8" s="1116" customFormat="1" ht="15" x14ac:dyDescent="0.25">
      <c r="A3356" s="1114"/>
      <c r="B3356" s="1113" t="s">
        <v>5714</v>
      </c>
      <c r="C3356" s="1114"/>
      <c r="D3356" s="1113" t="s">
        <v>216</v>
      </c>
      <c r="E3356" s="1113" t="s">
        <v>12</v>
      </c>
      <c r="F3356" s="1106"/>
      <c r="G3356" s="1107"/>
      <c r="H3356" s="1115"/>
    </row>
    <row r="3357" spans="1:8" s="1116" customFormat="1" ht="15" x14ac:dyDescent="0.25">
      <c r="A3357" s="1114"/>
      <c r="B3357" s="1114"/>
      <c r="C3357" s="1113" t="s">
        <v>2721</v>
      </c>
      <c r="D3357" s="1113" t="s">
        <v>5715</v>
      </c>
      <c r="E3357" s="1113" t="s">
        <v>12</v>
      </c>
      <c r="F3357" s="1106"/>
      <c r="G3357" s="1107"/>
      <c r="H3357" s="1115"/>
    </row>
    <row r="3358" spans="1:8" s="1116" customFormat="1" ht="15" x14ac:dyDescent="0.25">
      <c r="A3358" s="1114"/>
      <c r="B3358" s="1114"/>
      <c r="C3358" s="1113" t="s">
        <v>2712</v>
      </c>
      <c r="D3358" s="1113" t="s">
        <v>5716</v>
      </c>
      <c r="E3358" s="1114" t="s">
        <v>12</v>
      </c>
      <c r="F3358" s="1106"/>
      <c r="G3358" s="1107"/>
      <c r="H3358" s="1115"/>
    </row>
    <row r="3359" spans="1:8" s="1116" customFormat="1" ht="15" x14ac:dyDescent="0.25">
      <c r="A3359" s="1114"/>
      <c r="B3359" s="1114"/>
      <c r="C3359" s="1113"/>
      <c r="D3359" s="1113"/>
      <c r="E3359" s="1114"/>
      <c r="F3359" s="1106"/>
      <c r="G3359" s="1107"/>
      <c r="H3359" s="1115"/>
    </row>
    <row r="3360" spans="1:8" s="1116" customFormat="1" ht="15" x14ac:dyDescent="0.25">
      <c r="A3360" s="1113" t="s">
        <v>2686</v>
      </c>
      <c r="B3360" s="1113" t="s">
        <v>2687</v>
      </c>
      <c r="C3360" s="1113" t="s">
        <v>2686</v>
      </c>
      <c r="D3360" s="1113" t="s">
        <v>2688</v>
      </c>
      <c r="E3360" s="1113" t="s">
        <v>2689</v>
      </c>
      <c r="F3360" s="1106"/>
      <c r="G3360" s="1107"/>
      <c r="H3360" s="1115"/>
    </row>
    <row r="3361" spans="1:8" s="1109" customFormat="1" ht="14.25" x14ac:dyDescent="0.2">
      <c r="A3361" s="1112" t="s">
        <v>5717</v>
      </c>
      <c r="B3361" s="1104"/>
      <c r="C3361" s="1104"/>
      <c r="D3361" s="1112" t="s">
        <v>217</v>
      </c>
      <c r="E3361" s="1112" t="s">
        <v>12</v>
      </c>
      <c r="F3361" s="1106"/>
      <c r="G3361" s="1107"/>
      <c r="H3361" s="1108"/>
    </row>
    <row r="3362" spans="1:8" s="1114" customFormat="1" ht="15" x14ac:dyDescent="0.25">
      <c r="B3362" s="1114" t="s">
        <v>5718</v>
      </c>
      <c r="C3362" s="1113"/>
      <c r="D3362" s="1113" t="s">
        <v>217</v>
      </c>
      <c r="E3362" s="1113" t="s">
        <v>12</v>
      </c>
      <c r="F3362" s="1106"/>
      <c r="G3362" s="1107"/>
      <c r="H3362" s="1099"/>
    </row>
    <row r="3363" spans="1:8" s="1114" customFormat="1" ht="15" x14ac:dyDescent="0.25">
      <c r="C3363" s="1113" t="s">
        <v>2721</v>
      </c>
      <c r="D3363" s="1113" t="s">
        <v>5719</v>
      </c>
      <c r="E3363" s="1113" t="s">
        <v>12</v>
      </c>
      <c r="F3363" s="1106"/>
      <c r="G3363" s="1107"/>
      <c r="H3363" s="1099"/>
    </row>
    <row r="3364" spans="1:8" s="1114" customFormat="1" ht="15" x14ac:dyDescent="0.25">
      <c r="C3364" s="1113"/>
      <c r="D3364" s="1113"/>
      <c r="E3364" s="1113"/>
      <c r="F3364" s="1106"/>
      <c r="G3364" s="1107"/>
      <c r="H3364" s="1099"/>
    </row>
    <row r="3365" spans="1:8" s="1116" customFormat="1" ht="15.75" thickBot="1" x14ac:dyDescent="0.3">
      <c r="A3365" s="1113" t="s">
        <v>2686</v>
      </c>
      <c r="B3365" s="1113" t="s">
        <v>2687</v>
      </c>
      <c r="C3365" s="1113" t="s">
        <v>2686</v>
      </c>
      <c r="D3365" s="1113" t="s">
        <v>2688</v>
      </c>
      <c r="E3365" s="1113" t="s">
        <v>2689</v>
      </c>
      <c r="F3365" s="1106"/>
      <c r="G3365" s="1107"/>
      <c r="H3365" s="1115"/>
    </row>
    <row r="3366" spans="1:8" s="1116" customFormat="1" ht="16.5" thickBot="1" x14ac:dyDescent="0.3">
      <c r="A3366" s="1117" t="s">
        <v>5720</v>
      </c>
      <c r="B3366" s="1118"/>
      <c r="C3366" s="1118" t="s">
        <v>218</v>
      </c>
      <c r="D3366" s="1125"/>
      <c r="E3366" s="1126"/>
      <c r="F3366" s="1120"/>
      <c r="G3366" s="1121"/>
      <c r="H3366" s="1115"/>
    </row>
    <row r="3367" spans="1:8" s="1116" customFormat="1" ht="15" x14ac:dyDescent="0.25">
      <c r="A3367" s="1113"/>
      <c r="B3367" s="1113"/>
      <c r="C3367" s="1113"/>
      <c r="D3367" s="1113"/>
      <c r="E3367" s="1113"/>
      <c r="F3367" s="1106"/>
      <c r="G3367" s="1107"/>
      <c r="H3367" s="1115"/>
    </row>
    <row r="3368" spans="1:8" s="1109" customFormat="1" ht="14.25" x14ac:dyDescent="0.2">
      <c r="A3368" s="1112" t="s">
        <v>5073</v>
      </c>
      <c r="B3368" s="1104"/>
      <c r="C3368" s="1104"/>
      <c r="D3368" s="1112" t="s">
        <v>220</v>
      </c>
      <c r="E3368" s="1112" t="s">
        <v>12</v>
      </c>
      <c r="F3368" s="1106"/>
      <c r="G3368" s="1107"/>
      <c r="H3368" s="1108"/>
    </row>
    <row r="3369" spans="1:8" s="1116" customFormat="1" ht="15" x14ac:dyDescent="0.25">
      <c r="A3369" s="1114"/>
      <c r="B3369" s="1113" t="s">
        <v>5721</v>
      </c>
      <c r="C3369" s="1114"/>
      <c r="D3369" s="1113" t="s">
        <v>220</v>
      </c>
      <c r="E3369" s="1113" t="s">
        <v>12</v>
      </c>
      <c r="F3369" s="1106"/>
      <c r="G3369" s="1107"/>
      <c r="H3369" s="1115"/>
    </row>
    <row r="3370" spans="1:8" s="1116" customFormat="1" ht="15" x14ac:dyDescent="0.25">
      <c r="A3370" s="1114"/>
      <c r="B3370" s="1114"/>
      <c r="C3370" s="1113" t="s">
        <v>2721</v>
      </c>
      <c r="D3370" s="1113" t="s">
        <v>5722</v>
      </c>
      <c r="E3370" s="1113" t="s">
        <v>12</v>
      </c>
      <c r="F3370" s="1106"/>
      <c r="G3370" s="1107"/>
      <c r="H3370" s="1115"/>
    </row>
    <row r="3371" spans="1:8" s="1116" customFormat="1" ht="15" x14ac:dyDescent="0.25">
      <c r="A3371" s="1114"/>
      <c r="B3371" s="1114"/>
      <c r="C3371" s="1113"/>
      <c r="D3371" s="1113"/>
      <c r="E3371" s="1113"/>
      <c r="F3371" s="1106"/>
      <c r="G3371" s="1107"/>
      <c r="H3371" s="1115"/>
    </row>
    <row r="3372" spans="1:8" s="1116" customFormat="1" ht="15" x14ac:dyDescent="0.25">
      <c r="A3372" s="1113" t="s">
        <v>2686</v>
      </c>
      <c r="B3372" s="1113" t="s">
        <v>2687</v>
      </c>
      <c r="C3372" s="1113" t="s">
        <v>2686</v>
      </c>
      <c r="D3372" s="1113" t="s">
        <v>2688</v>
      </c>
      <c r="E3372" s="1113" t="s">
        <v>2689</v>
      </c>
      <c r="F3372" s="1106"/>
      <c r="G3372" s="1107"/>
      <c r="H3372" s="1115"/>
    </row>
    <row r="3373" spans="1:8" s="1109" customFormat="1" ht="14.25" x14ac:dyDescent="0.2">
      <c r="A3373" s="1112" t="s">
        <v>5075</v>
      </c>
      <c r="B3373" s="1104"/>
      <c r="C3373" s="1104"/>
      <c r="D3373" s="1112" t="s">
        <v>221</v>
      </c>
      <c r="E3373" s="1112" t="s">
        <v>12</v>
      </c>
      <c r="F3373" s="1106"/>
      <c r="G3373" s="1107"/>
      <c r="H3373" s="1108"/>
    </row>
    <row r="3374" spans="1:8" s="1116" customFormat="1" ht="15" x14ac:dyDescent="0.25">
      <c r="A3374" s="1114"/>
      <c r="B3374" s="1113" t="s">
        <v>5723</v>
      </c>
      <c r="C3374" s="1114"/>
      <c r="D3374" s="1113" t="s">
        <v>221</v>
      </c>
      <c r="E3374" s="1113" t="s">
        <v>12</v>
      </c>
      <c r="F3374" s="1106"/>
      <c r="G3374" s="1107"/>
      <c r="H3374" s="1115"/>
    </row>
    <row r="3375" spans="1:8" s="1116" customFormat="1" ht="15" x14ac:dyDescent="0.25">
      <c r="A3375" s="1114"/>
      <c r="B3375" s="1114"/>
      <c r="C3375" s="1113" t="s">
        <v>2721</v>
      </c>
      <c r="D3375" s="1113" t="s">
        <v>5724</v>
      </c>
      <c r="E3375" s="1113" t="s">
        <v>12</v>
      </c>
      <c r="F3375" s="1106"/>
      <c r="G3375" s="1107"/>
      <c r="H3375" s="1115"/>
    </row>
    <row r="3376" spans="1:8" s="1116" customFormat="1" ht="15" x14ac:dyDescent="0.25">
      <c r="A3376" s="1114"/>
      <c r="B3376" s="1114"/>
      <c r="C3376" s="1113"/>
      <c r="D3376" s="1113"/>
      <c r="E3376" s="1113"/>
      <c r="F3376" s="1106"/>
      <c r="G3376" s="1107"/>
      <c r="H3376" s="1115"/>
    </row>
    <row r="3377" spans="1:8" s="1116" customFormat="1" ht="15" x14ac:dyDescent="0.25">
      <c r="A3377" s="1113" t="s">
        <v>2686</v>
      </c>
      <c r="B3377" s="1113" t="s">
        <v>2687</v>
      </c>
      <c r="C3377" s="1113" t="s">
        <v>2686</v>
      </c>
      <c r="D3377" s="1113" t="s">
        <v>2688</v>
      </c>
      <c r="E3377" s="1113" t="s">
        <v>2689</v>
      </c>
      <c r="F3377" s="1106"/>
      <c r="G3377" s="1107"/>
      <c r="H3377" s="1115"/>
    </row>
    <row r="3378" spans="1:8" s="1116" customFormat="1" ht="15.75" thickBot="1" x14ac:dyDescent="0.3">
      <c r="A3378" s="1113"/>
      <c r="B3378" s="1113"/>
      <c r="C3378" s="1113"/>
      <c r="D3378" s="1113"/>
      <c r="E3378" s="1113"/>
      <c r="F3378" s="1106"/>
      <c r="G3378" s="1107"/>
      <c r="H3378" s="1115"/>
    </row>
    <row r="3379" spans="1:8" s="1116" customFormat="1" ht="16.5" thickBot="1" x14ac:dyDescent="0.3">
      <c r="A3379" s="1117" t="s">
        <v>5725</v>
      </c>
      <c r="B3379" s="1118"/>
      <c r="C3379" s="1118" t="s">
        <v>251</v>
      </c>
      <c r="D3379" s="1125"/>
      <c r="E3379" s="1126"/>
      <c r="F3379" s="1120"/>
      <c r="G3379" s="1121"/>
      <c r="H3379" s="1115"/>
    </row>
    <row r="3380" spans="1:8" s="1116" customFormat="1" ht="15" x14ac:dyDescent="0.25">
      <c r="A3380" s="1113"/>
      <c r="B3380" s="1113"/>
      <c r="C3380" s="1113"/>
      <c r="D3380" s="1113"/>
      <c r="E3380" s="1113"/>
      <c r="F3380" s="1106"/>
      <c r="G3380" s="1107"/>
      <c r="H3380" s="1115"/>
    </row>
    <row r="3381" spans="1:8" s="1109" customFormat="1" ht="14.25" x14ac:dyDescent="0.2">
      <c r="A3381" s="1112" t="s">
        <v>5726</v>
      </c>
      <c r="B3381" s="1104"/>
      <c r="C3381" s="1104"/>
      <c r="D3381" s="1112" t="s">
        <v>251</v>
      </c>
      <c r="E3381" s="1112" t="s">
        <v>12</v>
      </c>
      <c r="F3381" s="1106"/>
      <c r="G3381" s="1107"/>
      <c r="H3381" s="1108"/>
    </row>
    <row r="3382" spans="1:8" s="1116" customFormat="1" ht="15" x14ac:dyDescent="0.25">
      <c r="A3382" s="1114"/>
      <c r="B3382" s="1113" t="s">
        <v>5727</v>
      </c>
      <c r="C3382" s="1114"/>
      <c r="D3382" s="1113" t="s">
        <v>5728</v>
      </c>
      <c r="E3382" s="1113" t="s">
        <v>12</v>
      </c>
      <c r="F3382" s="1106"/>
      <c r="G3382" s="1107"/>
      <c r="H3382" s="1115"/>
    </row>
    <row r="3383" spans="1:8" s="1116" customFormat="1" ht="15" x14ac:dyDescent="0.25">
      <c r="A3383" s="1114"/>
      <c r="B3383" s="1114"/>
      <c r="C3383" s="1113" t="s">
        <v>2684</v>
      </c>
      <c r="D3383" s="1113" t="s">
        <v>5729</v>
      </c>
      <c r="E3383" s="1113" t="s">
        <v>12</v>
      </c>
      <c r="F3383" s="1106"/>
      <c r="G3383" s="1107"/>
      <c r="H3383" s="1115"/>
    </row>
    <row r="3384" spans="1:8" s="1116" customFormat="1" ht="15" x14ac:dyDescent="0.25">
      <c r="A3384" s="1114"/>
      <c r="B3384" s="1114"/>
      <c r="C3384" s="1113" t="s">
        <v>2721</v>
      </c>
      <c r="D3384" s="1113" t="s">
        <v>5730</v>
      </c>
      <c r="E3384" s="1113" t="s">
        <v>12</v>
      </c>
      <c r="F3384" s="1106"/>
      <c r="G3384" s="1107"/>
      <c r="H3384" s="1115"/>
    </row>
    <row r="3385" spans="1:8" s="1116" customFormat="1" ht="15" x14ac:dyDescent="0.25">
      <c r="A3385" s="1114"/>
      <c r="B3385" s="1114"/>
      <c r="C3385" s="1113" t="s">
        <v>2712</v>
      </c>
      <c r="D3385" s="1113" t="s">
        <v>5731</v>
      </c>
      <c r="E3385" s="1113" t="s">
        <v>12</v>
      </c>
      <c r="F3385" s="1106"/>
      <c r="G3385" s="1107"/>
      <c r="H3385" s="1115"/>
    </row>
    <row r="3386" spans="1:8" s="1116" customFormat="1" ht="15" x14ac:dyDescent="0.25">
      <c r="A3386" s="1114"/>
      <c r="B3386" s="1114"/>
      <c r="C3386" s="1113"/>
      <c r="D3386" s="1113"/>
      <c r="E3386" s="1113"/>
      <c r="F3386" s="1106"/>
      <c r="G3386" s="1107"/>
      <c r="H3386" s="1115"/>
    </row>
    <row r="3387" spans="1:8" s="1116" customFormat="1" ht="15" x14ac:dyDescent="0.25">
      <c r="A3387" s="1113" t="s">
        <v>2686</v>
      </c>
      <c r="B3387" s="1113" t="s">
        <v>2687</v>
      </c>
      <c r="C3387" s="1113" t="s">
        <v>2686</v>
      </c>
      <c r="D3387" s="1113" t="s">
        <v>2688</v>
      </c>
      <c r="E3387" s="1113" t="s">
        <v>2689</v>
      </c>
      <c r="F3387" s="1106"/>
      <c r="G3387" s="1107"/>
      <c r="H3387" s="1115"/>
    </row>
    <row r="3388" spans="1:8" s="1109" customFormat="1" ht="14.25" x14ac:dyDescent="0.2">
      <c r="A3388" s="1112" t="s">
        <v>5732</v>
      </c>
      <c r="B3388" s="1104"/>
      <c r="C3388" s="1104"/>
      <c r="D3388" s="1112" t="s">
        <v>5733</v>
      </c>
      <c r="E3388" s="1112" t="s">
        <v>12</v>
      </c>
      <c r="F3388" s="1106"/>
      <c r="G3388" s="1107"/>
      <c r="H3388" s="1108"/>
    </row>
    <row r="3389" spans="1:8" s="1116" customFormat="1" ht="15" x14ac:dyDescent="0.25">
      <c r="A3389" s="1114"/>
      <c r="B3389" s="1113" t="s">
        <v>5734</v>
      </c>
      <c r="C3389" s="1114"/>
      <c r="D3389" s="1113" t="s">
        <v>5735</v>
      </c>
      <c r="E3389" s="1113" t="s">
        <v>12</v>
      </c>
      <c r="F3389" s="1106"/>
      <c r="G3389" s="1107"/>
      <c r="H3389" s="1115"/>
    </row>
    <row r="3390" spans="1:8" s="1116" customFormat="1" ht="15" x14ac:dyDescent="0.25">
      <c r="A3390" s="1114"/>
      <c r="B3390" s="1114"/>
      <c r="C3390" s="1113" t="s">
        <v>2684</v>
      </c>
      <c r="D3390" s="1113" t="s">
        <v>5736</v>
      </c>
      <c r="E3390" s="1113" t="s">
        <v>12</v>
      </c>
      <c r="F3390" s="1106"/>
      <c r="G3390" s="1107"/>
      <c r="H3390" s="1115"/>
    </row>
    <row r="3391" spans="1:8" s="1116" customFormat="1" ht="15" x14ac:dyDescent="0.25">
      <c r="A3391" s="1114"/>
      <c r="B3391" s="1114"/>
      <c r="C3391" s="1113"/>
      <c r="D3391" s="1113"/>
      <c r="E3391" s="1113"/>
      <c r="F3391" s="1106"/>
      <c r="G3391" s="1107"/>
      <c r="H3391" s="1115"/>
    </row>
    <row r="3392" spans="1:8" s="1116" customFormat="1" ht="15" x14ac:dyDescent="0.25">
      <c r="A3392" s="1113" t="s">
        <v>2686</v>
      </c>
      <c r="B3392" s="1113" t="s">
        <v>2687</v>
      </c>
      <c r="C3392" s="1113" t="s">
        <v>2686</v>
      </c>
      <c r="D3392" s="1113" t="s">
        <v>2688</v>
      </c>
      <c r="E3392" s="1113" t="s">
        <v>2689</v>
      </c>
      <c r="F3392" s="1106"/>
      <c r="G3392" s="1107"/>
      <c r="H3392" s="1115"/>
    </row>
    <row r="3393" spans="1:8" s="1116" customFormat="1" ht="15" x14ac:dyDescent="0.25">
      <c r="A3393" s="1114"/>
      <c r="B3393" s="1114"/>
      <c r="C3393" s="1113"/>
      <c r="D3393" s="1113"/>
      <c r="E3393" s="1113"/>
      <c r="F3393" s="1106"/>
      <c r="G3393" s="1107"/>
      <c r="H3393" s="1115"/>
    </row>
    <row r="3394" spans="1:8" s="1116" customFormat="1" ht="15" x14ac:dyDescent="0.25">
      <c r="A3394" s="1114"/>
      <c r="B3394" s="1114"/>
      <c r="C3394" s="1113"/>
      <c r="D3394" s="1113"/>
      <c r="E3394" s="1113"/>
      <c r="F3394" s="1106"/>
      <c r="G3394" s="1107"/>
      <c r="H3394" s="1115"/>
    </row>
    <row r="3395" spans="1:8" s="1116" customFormat="1" ht="15" x14ac:dyDescent="0.25">
      <c r="A3395" s="1114"/>
      <c r="B3395" s="1114"/>
      <c r="C3395" s="1113"/>
      <c r="D3395" s="1113"/>
      <c r="E3395" s="1113"/>
      <c r="F3395" s="1106"/>
      <c r="G3395" s="1107"/>
      <c r="H3395" s="1115"/>
    </row>
    <row r="3396" spans="1:8" s="1116" customFormat="1" ht="15" x14ac:dyDescent="0.25">
      <c r="A3396" s="1114"/>
      <c r="B3396" s="1114"/>
      <c r="C3396" s="1113"/>
      <c r="D3396" s="1113"/>
      <c r="E3396" s="1113"/>
      <c r="F3396" s="1106"/>
      <c r="G3396" s="1107"/>
      <c r="H3396" s="1115"/>
    </row>
    <row r="3397" spans="1:8" s="1116" customFormat="1" ht="15" x14ac:dyDescent="0.25">
      <c r="A3397" s="1114"/>
      <c r="B3397" s="1114"/>
      <c r="C3397" s="1113"/>
      <c r="D3397" s="1113"/>
      <c r="E3397" s="1113"/>
      <c r="F3397" s="1106"/>
      <c r="G3397" s="1107"/>
      <c r="H3397" s="1115"/>
    </row>
    <row r="3398" spans="1:8" s="1116" customFormat="1" ht="15" x14ac:dyDescent="0.25">
      <c r="A3398" s="1114"/>
      <c r="B3398" s="1114"/>
      <c r="C3398" s="1113"/>
      <c r="D3398" s="1113"/>
      <c r="E3398" s="1113"/>
      <c r="F3398" s="1106"/>
      <c r="G3398" s="1107"/>
      <c r="H3398" s="1115"/>
    </row>
    <row r="3399" spans="1:8" s="1116" customFormat="1" ht="15" x14ac:dyDescent="0.25">
      <c r="A3399" s="1114"/>
      <c r="B3399" s="1114"/>
      <c r="C3399" s="1113"/>
      <c r="D3399" s="1113"/>
      <c r="E3399" s="1113"/>
      <c r="F3399" s="1106"/>
      <c r="G3399" s="1107"/>
      <c r="H3399" s="1115"/>
    </row>
    <row r="3400" spans="1:8" s="1114" customFormat="1" ht="15" x14ac:dyDescent="0.25">
      <c r="A3400" s="1113" t="s">
        <v>2670</v>
      </c>
      <c r="B3400" s="1113"/>
      <c r="C3400" s="1113"/>
      <c r="D3400" s="1098" t="s">
        <v>2642</v>
      </c>
      <c r="E3400" s="1114">
        <v>60</v>
      </c>
      <c r="F3400" s="1106"/>
      <c r="G3400" s="1107"/>
      <c r="H3400" s="1099"/>
    </row>
    <row r="3401" spans="1:8" s="1114" customFormat="1" ht="15" x14ac:dyDescent="0.25">
      <c r="A3401" s="1113" t="s">
        <v>2671</v>
      </c>
      <c r="B3401" s="1113"/>
      <c r="C3401" s="1113"/>
      <c r="D3401" s="1112" t="s">
        <v>5737</v>
      </c>
      <c r="F3401" s="1106"/>
      <c r="G3401" s="1107"/>
      <c r="H3401" s="1099"/>
    </row>
    <row r="3402" spans="1:8" s="1114" customFormat="1" ht="15" x14ac:dyDescent="0.25">
      <c r="A3402" s="1112" t="s">
        <v>2672</v>
      </c>
      <c r="B3402" s="1112" t="s">
        <v>2673</v>
      </c>
      <c r="C3402" s="1112" t="s">
        <v>2674</v>
      </c>
      <c r="D3402" s="1104"/>
      <c r="F3402" s="1106"/>
      <c r="G3402" s="1107"/>
      <c r="H3402" s="1099"/>
    </row>
    <row r="3403" spans="1:8" s="1114" customFormat="1" ht="15.75" thickBot="1" x14ac:dyDescent="0.3">
      <c r="A3403" s="1113" t="s">
        <v>2675</v>
      </c>
      <c r="B3403" s="1113" t="s">
        <v>2676</v>
      </c>
      <c r="C3403" s="1113" t="s">
        <v>2675</v>
      </c>
      <c r="D3403" s="1113" t="s">
        <v>2649</v>
      </c>
      <c r="E3403" s="1113" t="s">
        <v>2677</v>
      </c>
      <c r="F3403" s="1106"/>
      <c r="G3403" s="1107"/>
      <c r="H3403" s="1099"/>
    </row>
    <row r="3404" spans="1:8" s="1116" customFormat="1" ht="16.5" thickBot="1" x14ac:dyDescent="0.3">
      <c r="A3404" s="1117" t="s">
        <v>5738</v>
      </c>
      <c r="B3404" s="1118"/>
      <c r="C3404" s="1118" t="s">
        <v>5739</v>
      </c>
      <c r="D3404" s="1125"/>
      <c r="E3404" s="1126"/>
      <c r="F3404" s="1120"/>
      <c r="G3404" s="1121"/>
      <c r="H3404" s="1115"/>
    </row>
    <row r="3405" spans="1:8" s="1114" customFormat="1" ht="15" x14ac:dyDescent="0.25">
      <c r="A3405" s="1113"/>
      <c r="B3405" s="1113"/>
      <c r="C3405" s="1113"/>
      <c r="D3405" s="1113"/>
      <c r="E3405" s="1113"/>
      <c r="F3405" s="1106"/>
      <c r="G3405" s="1107"/>
      <c r="H3405" s="1099"/>
    </row>
    <row r="3406" spans="1:8" s="1104" customFormat="1" ht="14.25" x14ac:dyDescent="0.2">
      <c r="A3406" s="1112" t="s">
        <v>5740</v>
      </c>
      <c r="D3406" s="1112" t="s">
        <v>225</v>
      </c>
      <c r="E3406" s="1112" t="s">
        <v>3066</v>
      </c>
      <c r="F3406" s="1106"/>
      <c r="G3406" s="1107"/>
      <c r="H3406" s="1124"/>
    </row>
    <row r="3407" spans="1:8" s="1116" customFormat="1" ht="15" x14ac:dyDescent="0.25">
      <c r="A3407" s="1114"/>
      <c r="B3407" s="1113" t="s">
        <v>5741</v>
      </c>
      <c r="C3407" s="1114"/>
      <c r="D3407" s="1113" t="s">
        <v>225</v>
      </c>
      <c r="E3407" s="1113" t="s">
        <v>3066</v>
      </c>
      <c r="F3407" s="1106"/>
      <c r="G3407" s="1107"/>
      <c r="H3407" s="1115"/>
    </row>
    <row r="3408" spans="1:8" s="1116" customFormat="1" ht="15" x14ac:dyDescent="0.25">
      <c r="A3408" s="1114"/>
      <c r="B3408" s="1114"/>
      <c r="C3408" s="1113" t="s">
        <v>2721</v>
      </c>
      <c r="D3408" s="1113" t="s">
        <v>5742</v>
      </c>
      <c r="E3408" s="1113" t="s">
        <v>3066</v>
      </c>
      <c r="F3408" s="1106"/>
      <c r="G3408" s="1107"/>
      <c r="H3408" s="1115"/>
    </row>
    <row r="3409" spans="1:8" s="1116" customFormat="1" ht="15" x14ac:dyDescent="0.25">
      <c r="A3409" s="1114"/>
      <c r="B3409" s="1114"/>
      <c r="C3409" s="1114"/>
      <c r="D3409" s="1114"/>
      <c r="E3409" s="1114"/>
      <c r="F3409" s="1106"/>
      <c r="G3409" s="1107"/>
      <c r="H3409" s="1115"/>
    </row>
    <row r="3410" spans="1:8" s="1116" customFormat="1" ht="15" x14ac:dyDescent="0.25">
      <c r="A3410" s="1113" t="s">
        <v>2686</v>
      </c>
      <c r="B3410" s="1113" t="s">
        <v>2687</v>
      </c>
      <c r="C3410" s="1113" t="s">
        <v>2686</v>
      </c>
      <c r="D3410" s="1113" t="s">
        <v>2688</v>
      </c>
      <c r="E3410" s="1113" t="s">
        <v>2689</v>
      </c>
      <c r="F3410" s="1106"/>
      <c r="G3410" s="1107"/>
      <c r="H3410" s="1115"/>
    </row>
    <row r="3411" spans="1:8" s="1109" customFormat="1" ht="14.25" x14ac:dyDescent="0.2">
      <c r="A3411" s="1112" t="s">
        <v>5743</v>
      </c>
      <c r="B3411" s="1104"/>
      <c r="C3411" s="1104"/>
      <c r="D3411" s="1112" t="s">
        <v>226</v>
      </c>
      <c r="E3411" s="1112" t="s">
        <v>3066</v>
      </c>
      <c r="F3411" s="1106"/>
      <c r="G3411" s="1107"/>
      <c r="H3411" s="1108"/>
    </row>
    <row r="3412" spans="1:8" s="1116" customFormat="1" ht="15" x14ac:dyDescent="0.25">
      <c r="A3412" s="1114"/>
      <c r="B3412" s="1113" t="s">
        <v>5744</v>
      </c>
      <c r="C3412" s="1114"/>
      <c r="D3412" s="1113" t="s">
        <v>5745</v>
      </c>
      <c r="E3412" s="1113" t="s">
        <v>3066</v>
      </c>
      <c r="F3412" s="1106"/>
      <c r="G3412" s="1107"/>
      <c r="H3412" s="1115"/>
    </row>
    <row r="3413" spans="1:8" s="1116" customFormat="1" ht="15" x14ac:dyDescent="0.25">
      <c r="A3413" s="1114"/>
      <c r="B3413" s="1114"/>
      <c r="C3413" s="1113" t="s">
        <v>5746</v>
      </c>
      <c r="D3413" s="1113" t="s">
        <v>5747</v>
      </c>
      <c r="E3413" s="1113" t="s">
        <v>3066</v>
      </c>
      <c r="F3413" s="1106"/>
      <c r="G3413" s="1107"/>
      <c r="H3413" s="1115"/>
    </row>
    <row r="3414" spans="1:8" s="1116" customFormat="1" ht="15" x14ac:dyDescent="0.25">
      <c r="A3414" s="1114"/>
      <c r="B3414" s="1114"/>
      <c r="C3414" s="1113" t="s">
        <v>5748</v>
      </c>
      <c r="D3414" s="1113" t="s">
        <v>5749</v>
      </c>
      <c r="E3414" s="1113" t="s">
        <v>3066</v>
      </c>
      <c r="F3414" s="1106"/>
      <c r="G3414" s="1107"/>
      <c r="H3414" s="1115"/>
    </row>
    <row r="3415" spans="1:8" s="1116" customFormat="1" ht="15" x14ac:dyDescent="0.25">
      <c r="A3415" s="1114"/>
      <c r="B3415" s="1114"/>
      <c r="C3415" s="1113" t="s">
        <v>3861</v>
      </c>
      <c r="D3415" s="1113" t="s">
        <v>5750</v>
      </c>
      <c r="E3415" s="1113" t="s">
        <v>3066</v>
      </c>
      <c r="F3415" s="1106"/>
      <c r="G3415" s="1107"/>
      <c r="H3415" s="1115"/>
    </row>
    <row r="3416" spans="1:8" s="1116" customFormat="1" ht="15" x14ac:dyDescent="0.25">
      <c r="A3416" s="1114"/>
      <c r="B3416" s="1114"/>
      <c r="C3416" s="1113" t="s">
        <v>4730</v>
      </c>
      <c r="D3416" s="1113" t="s">
        <v>5751</v>
      </c>
      <c r="E3416" s="1113" t="s">
        <v>3066</v>
      </c>
      <c r="F3416" s="1106"/>
      <c r="G3416" s="1107"/>
      <c r="H3416" s="1115"/>
    </row>
    <row r="3417" spans="1:8" s="1116" customFormat="1" ht="15" x14ac:dyDescent="0.25">
      <c r="A3417" s="1114"/>
      <c r="B3417" s="1114"/>
      <c r="C3417" s="1113" t="s">
        <v>5752</v>
      </c>
      <c r="D3417" s="1113" t="s">
        <v>5753</v>
      </c>
      <c r="E3417" s="1113" t="s">
        <v>3066</v>
      </c>
      <c r="F3417" s="1106"/>
      <c r="G3417" s="1107"/>
      <c r="H3417" s="1115"/>
    </row>
    <row r="3418" spans="1:8" s="1116" customFormat="1" ht="15" x14ac:dyDescent="0.25">
      <c r="A3418" s="1114"/>
      <c r="B3418" s="1114"/>
      <c r="C3418" s="1113" t="s">
        <v>5754</v>
      </c>
      <c r="D3418" s="1113" t="s">
        <v>5755</v>
      </c>
      <c r="E3418" s="1113" t="s">
        <v>3066</v>
      </c>
      <c r="F3418" s="1106"/>
      <c r="G3418" s="1107"/>
      <c r="H3418" s="1115"/>
    </row>
    <row r="3419" spans="1:8" s="1116" customFormat="1" ht="15" x14ac:dyDescent="0.25">
      <c r="A3419" s="1114"/>
      <c r="B3419" s="1114"/>
      <c r="C3419" s="1113" t="s">
        <v>5756</v>
      </c>
      <c r="D3419" s="1113" t="s">
        <v>5757</v>
      </c>
      <c r="E3419" s="1113" t="s">
        <v>3066</v>
      </c>
      <c r="F3419" s="1106"/>
      <c r="G3419" s="1107"/>
      <c r="H3419" s="1115"/>
    </row>
    <row r="3420" spans="1:8" s="1116" customFormat="1" ht="15" x14ac:dyDescent="0.25">
      <c r="A3420" s="1114"/>
      <c r="B3420" s="1114"/>
      <c r="C3420" s="1113" t="s">
        <v>5099</v>
      </c>
      <c r="D3420" s="1113" t="s">
        <v>5758</v>
      </c>
      <c r="E3420" s="1113" t="s">
        <v>3066</v>
      </c>
      <c r="F3420" s="1106"/>
      <c r="G3420" s="1107"/>
      <c r="H3420" s="1115"/>
    </row>
    <row r="3421" spans="1:8" s="1116" customFormat="1" ht="15" x14ac:dyDescent="0.25">
      <c r="A3421" s="1114"/>
      <c r="B3421" s="1113" t="s">
        <v>5759</v>
      </c>
      <c r="C3421" s="1114"/>
      <c r="D3421" s="1113" t="s">
        <v>5760</v>
      </c>
      <c r="E3421" s="1113" t="s">
        <v>3066</v>
      </c>
      <c r="F3421" s="1106"/>
      <c r="G3421" s="1107"/>
      <c r="H3421" s="1115"/>
    </row>
    <row r="3422" spans="1:8" s="1116" customFormat="1" ht="15" x14ac:dyDescent="0.25">
      <c r="A3422" s="1114"/>
      <c r="B3422" s="1114"/>
      <c r="C3422" s="1113" t="s">
        <v>4067</v>
      </c>
      <c r="D3422" s="1113" t="s">
        <v>5761</v>
      </c>
      <c r="E3422" s="1113" t="s">
        <v>3066</v>
      </c>
      <c r="F3422" s="1106"/>
      <c r="G3422" s="1107"/>
      <c r="H3422" s="1115"/>
    </row>
    <row r="3423" spans="1:8" s="1116" customFormat="1" ht="15" x14ac:dyDescent="0.25">
      <c r="A3423" s="1114"/>
      <c r="B3423" s="1113" t="s">
        <v>5762</v>
      </c>
      <c r="C3423" s="1114"/>
      <c r="D3423" s="1113" t="s">
        <v>5763</v>
      </c>
      <c r="E3423" s="1113" t="s">
        <v>3066</v>
      </c>
      <c r="F3423" s="1106"/>
      <c r="G3423" s="1107"/>
      <c r="H3423" s="1115"/>
    </row>
    <row r="3424" spans="1:8" s="1116" customFormat="1" ht="15" x14ac:dyDescent="0.25">
      <c r="A3424" s="1114"/>
      <c r="B3424" s="1114"/>
      <c r="C3424" s="1113" t="s">
        <v>4991</v>
      </c>
      <c r="D3424" s="1113" t="s">
        <v>5764</v>
      </c>
      <c r="E3424" s="1113" t="s">
        <v>3066</v>
      </c>
      <c r="F3424" s="1106"/>
      <c r="G3424" s="1107"/>
      <c r="H3424" s="1115"/>
    </row>
    <row r="3425" spans="1:8" s="1154" customFormat="1" ht="30" x14ac:dyDescent="0.25">
      <c r="A3425" s="1144"/>
      <c r="B3425" s="1144"/>
      <c r="C3425" s="1139" t="s">
        <v>5765</v>
      </c>
      <c r="D3425" s="1139" t="s">
        <v>5766</v>
      </c>
      <c r="E3425" s="1139" t="s">
        <v>3066</v>
      </c>
      <c r="F3425" s="1145"/>
      <c r="G3425" s="1146"/>
      <c r="H3425" s="1153"/>
    </row>
    <row r="3426" spans="1:8" s="1116" customFormat="1" ht="15" x14ac:dyDescent="0.25">
      <c r="A3426" s="1114"/>
      <c r="B3426" s="1114" t="s">
        <v>5767</v>
      </c>
      <c r="C3426" s="1113"/>
      <c r="D3426" s="1113" t="s">
        <v>5768</v>
      </c>
      <c r="E3426" s="1113" t="s">
        <v>3066</v>
      </c>
      <c r="F3426" s="1106"/>
      <c r="G3426" s="1107"/>
      <c r="H3426" s="1115"/>
    </row>
    <row r="3427" spans="1:8" s="1116" customFormat="1" ht="15" x14ac:dyDescent="0.25">
      <c r="A3427" s="1114"/>
      <c r="B3427" s="1114"/>
      <c r="C3427" s="1113" t="s">
        <v>2712</v>
      </c>
      <c r="D3427" s="1113" t="s">
        <v>5769</v>
      </c>
      <c r="E3427" s="1113" t="s">
        <v>3066</v>
      </c>
      <c r="F3427" s="1106"/>
      <c r="G3427" s="1107"/>
      <c r="H3427" s="1115"/>
    </row>
    <row r="3428" spans="1:8" s="1116" customFormat="1" ht="15" x14ac:dyDescent="0.25">
      <c r="A3428" s="1114"/>
      <c r="B3428" s="1113" t="s">
        <v>5770</v>
      </c>
      <c r="C3428" s="1114"/>
      <c r="D3428" s="1113" t="s">
        <v>5771</v>
      </c>
      <c r="E3428" s="1113" t="s">
        <v>3066</v>
      </c>
      <c r="F3428" s="1106"/>
      <c r="G3428" s="1107"/>
      <c r="H3428" s="1115"/>
    </row>
    <row r="3429" spans="1:8" s="1116" customFormat="1" ht="15" x14ac:dyDescent="0.25">
      <c r="A3429" s="1114"/>
      <c r="B3429" s="1114"/>
      <c r="C3429" s="1113" t="s">
        <v>2721</v>
      </c>
      <c r="D3429" s="1113" t="s">
        <v>5772</v>
      </c>
      <c r="E3429" s="1113" t="s">
        <v>3066</v>
      </c>
      <c r="F3429" s="1106"/>
      <c r="G3429" s="1107"/>
      <c r="H3429" s="1115"/>
    </row>
    <row r="3430" spans="1:8" s="1116" customFormat="1" ht="15" x14ac:dyDescent="0.25">
      <c r="A3430" s="1114"/>
      <c r="B3430" s="1114"/>
      <c r="C3430" s="1113" t="s">
        <v>2712</v>
      </c>
      <c r="D3430" s="1113" t="s">
        <v>5773</v>
      </c>
      <c r="E3430" s="1113" t="s">
        <v>3066</v>
      </c>
      <c r="F3430" s="1106"/>
      <c r="G3430" s="1107"/>
      <c r="H3430" s="1115"/>
    </row>
    <row r="3431" spans="1:8" s="1116" customFormat="1" ht="15" x14ac:dyDescent="0.25">
      <c r="A3431" s="1114"/>
      <c r="B3431" s="1114"/>
      <c r="C3431" s="1113" t="s">
        <v>3202</v>
      </c>
      <c r="D3431" s="1113" t="s">
        <v>5774</v>
      </c>
      <c r="E3431" s="1113" t="s">
        <v>3066</v>
      </c>
      <c r="F3431" s="1106"/>
      <c r="G3431" s="1107"/>
      <c r="H3431" s="1115"/>
    </row>
    <row r="3432" spans="1:8" s="1116" customFormat="1" ht="15" x14ac:dyDescent="0.25">
      <c r="A3432" s="1114"/>
      <c r="B3432" s="1114"/>
      <c r="C3432" s="1113" t="s">
        <v>3204</v>
      </c>
      <c r="D3432" s="1113" t="s">
        <v>5775</v>
      </c>
      <c r="E3432" s="1113" t="s">
        <v>3066</v>
      </c>
      <c r="F3432" s="1106"/>
      <c r="G3432" s="1107"/>
      <c r="H3432" s="1115"/>
    </row>
    <row r="3433" spans="1:8" s="1116" customFormat="1" ht="15" x14ac:dyDescent="0.25">
      <c r="A3433" s="1114"/>
      <c r="B3433" s="1114" t="s">
        <v>5776</v>
      </c>
      <c r="C3433" s="1113"/>
      <c r="D3433" s="1113" t="s">
        <v>5777</v>
      </c>
      <c r="E3433" s="1113" t="s">
        <v>3066</v>
      </c>
      <c r="F3433" s="1106"/>
      <c r="G3433" s="1107"/>
      <c r="H3433" s="1115"/>
    </row>
    <row r="3434" spans="1:8" s="1154" customFormat="1" ht="30" x14ac:dyDescent="0.25">
      <c r="A3434" s="1144"/>
      <c r="B3434" s="1144"/>
      <c r="C3434" s="1139" t="s">
        <v>4991</v>
      </c>
      <c r="D3434" s="1139" t="s">
        <v>5778</v>
      </c>
      <c r="E3434" s="1139" t="s">
        <v>3066</v>
      </c>
      <c r="F3434" s="1145"/>
      <c r="G3434" s="1146"/>
      <c r="H3434" s="1153"/>
    </row>
    <row r="3435" spans="1:8" s="1116" customFormat="1" ht="15" x14ac:dyDescent="0.25">
      <c r="A3435" s="1114"/>
      <c r="B3435" s="1113" t="s">
        <v>5779</v>
      </c>
      <c r="C3435" s="1114"/>
      <c r="D3435" s="1113" t="s">
        <v>5780</v>
      </c>
      <c r="E3435" s="1113" t="s">
        <v>3066</v>
      </c>
      <c r="F3435" s="1106"/>
      <c r="G3435" s="1107"/>
      <c r="H3435" s="1115"/>
    </row>
    <row r="3436" spans="1:8" s="1116" customFormat="1" ht="15" x14ac:dyDescent="0.25">
      <c r="A3436" s="1114"/>
      <c r="B3436" s="1114"/>
      <c r="C3436" s="1113" t="s">
        <v>5781</v>
      </c>
      <c r="D3436" s="1113" t="s">
        <v>5782</v>
      </c>
      <c r="E3436" s="1113" t="s">
        <v>3066</v>
      </c>
      <c r="F3436" s="1106"/>
      <c r="G3436" s="1107"/>
      <c r="H3436" s="1115"/>
    </row>
    <row r="3437" spans="1:8" s="1116" customFormat="1" ht="15" x14ac:dyDescent="0.25">
      <c r="A3437" s="1114"/>
      <c r="B3437" s="1113" t="s">
        <v>5783</v>
      </c>
      <c r="C3437" s="1114"/>
      <c r="D3437" s="1113" t="s">
        <v>5784</v>
      </c>
      <c r="E3437" s="1113" t="s">
        <v>3066</v>
      </c>
      <c r="F3437" s="1106"/>
      <c r="G3437" s="1107"/>
      <c r="H3437" s="1115"/>
    </row>
    <row r="3438" spans="1:8" s="1116" customFormat="1" ht="15" x14ac:dyDescent="0.25">
      <c r="A3438" s="1114"/>
      <c r="B3438" s="1114"/>
      <c r="C3438" s="1113" t="s">
        <v>4512</v>
      </c>
      <c r="D3438" s="1113" t="s">
        <v>5785</v>
      </c>
      <c r="E3438" s="1113" t="s">
        <v>3066</v>
      </c>
      <c r="F3438" s="1106"/>
      <c r="G3438" s="1107"/>
      <c r="H3438" s="1115"/>
    </row>
    <row r="3439" spans="1:8" s="1116" customFormat="1" ht="15" x14ac:dyDescent="0.25">
      <c r="A3439" s="1114"/>
      <c r="B3439" s="1114"/>
      <c r="C3439" s="1113" t="s">
        <v>5786</v>
      </c>
      <c r="D3439" s="1113" t="s">
        <v>5787</v>
      </c>
      <c r="E3439" s="1113" t="s">
        <v>3066</v>
      </c>
      <c r="F3439" s="1106"/>
      <c r="G3439" s="1107"/>
      <c r="H3439" s="1115"/>
    </row>
    <row r="3440" spans="1:8" s="1116" customFormat="1" ht="15" x14ac:dyDescent="0.25">
      <c r="A3440" s="1114"/>
      <c r="B3440" s="1113" t="s">
        <v>5788</v>
      </c>
      <c r="C3440" s="1114"/>
      <c r="D3440" s="1113" t="s">
        <v>5789</v>
      </c>
      <c r="E3440" s="1113" t="s">
        <v>3066</v>
      </c>
      <c r="F3440" s="1106"/>
      <c r="G3440" s="1107"/>
      <c r="H3440" s="1115"/>
    </row>
    <row r="3441" spans="1:8" s="1116" customFormat="1" ht="15" x14ac:dyDescent="0.25">
      <c r="A3441" s="1132"/>
      <c r="B3441" s="1132"/>
      <c r="C3441" s="1133" t="s">
        <v>4512</v>
      </c>
      <c r="D3441" s="1133" t="s">
        <v>5790</v>
      </c>
      <c r="E3441" s="1133" t="s">
        <v>3066</v>
      </c>
      <c r="F3441" s="1106"/>
      <c r="G3441" s="1107"/>
      <c r="H3441" s="1115"/>
    </row>
    <row r="3442" spans="1:8" s="1116" customFormat="1" ht="15" x14ac:dyDescent="0.25">
      <c r="A3442" s="1132"/>
      <c r="B3442" s="1132"/>
      <c r="C3442" s="1133"/>
      <c r="D3442" s="1133"/>
      <c r="E3442" s="1133"/>
      <c r="F3442" s="1106"/>
      <c r="G3442" s="1107"/>
      <c r="H3442" s="1115"/>
    </row>
    <row r="3443" spans="1:8" s="1116" customFormat="1" ht="15" x14ac:dyDescent="0.25">
      <c r="A3443" s="1113" t="s">
        <v>2686</v>
      </c>
      <c r="B3443" s="1113" t="s">
        <v>2687</v>
      </c>
      <c r="C3443" s="1113" t="s">
        <v>2686</v>
      </c>
      <c r="D3443" s="1113" t="s">
        <v>2688</v>
      </c>
      <c r="E3443" s="1113" t="s">
        <v>2689</v>
      </c>
      <c r="F3443" s="1106"/>
      <c r="G3443" s="1107"/>
      <c r="H3443" s="1115"/>
    </row>
    <row r="3444" spans="1:8" s="1109" customFormat="1" ht="14.25" x14ac:dyDescent="0.2">
      <c r="A3444" s="1112" t="s">
        <v>5791</v>
      </c>
      <c r="B3444" s="1104"/>
      <c r="C3444" s="1104"/>
      <c r="D3444" s="1112" t="s">
        <v>229</v>
      </c>
      <c r="E3444" s="1112" t="s">
        <v>3066</v>
      </c>
      <c r="F3444" s="1106"/>
      <c r="G3444" s="1107"/>
      <c r="H3444" s="1108"/>
    </row>
    <row r="3445" spans="1:8" s="1116" customFormat="1" ht="15" x14ac:dyDescent="0.25">
      <c r="A3445" s="1114"/>
      <c r="B3445" s="1113" t="s">
        <v>5792</v>
      </c>
      <c r="C3445" s="1114"/>
      <c r="D3445" s="1113" t="s">
        <v>5793</v>
      </c>
      <c r="E3445" s="1113" t="s">
        <v>3066</v>
      </c>
      <c r="F3445" s="1106"/>
      <c r="G3445" s="1107"/>
      <c r="H3445" s="1115"/>
    </row>
    <row r="3446" spans="1:8" s="1116" customFormat="1" ht="15" x14ac:dyDescent="0.25">
      <c r="A3446" s="1114"/>
      <c r="B3446" s="1114"/>
      <c r="C3446" s="1113" t="s">
        <v>4243</v>
      </c>
      <c r="D3446" s="1113" t="s">
        <v>5794</v>
      </c>
      <c r="E3446" s="1113" t="s">
        <v>3066</v>
      </c>
      <c r="F3446" s="1106"/>
      <c r="G3446" s="1107"/>
      <c r="H3446" s="1115"/>
    </row>
    <row r="3447" spans="1:8" s="1116" customFormat="1" ht="15" x14ac:dyDescent="0.25">
      <c r="A3447" s="1114"/>
      <c r="B3447" s="1114"/>
      <c r="C3447" s="1113" t="s">
        <v>5795</v>
      </c>
      <c r="D3447" s="1113" t="s">
        <v>5796</v>
      </c>
      <c r="E3447" s="1113" t="s">
        <v>3066</v>
      </c>
      <c r="F3447" s="1106"/>
      <c r="G3447" s="1107"/>
      <c r="H3447" s="1115"/>
    </row>
    <row r="3448" spans="1:8" s="1116" customFormat="1" ht="15" x14ac:dyDescent="0.25">
      <c r="A3448" s="1114"/>
      <c r="B3448" s="1114"/>
      <c r="C3448" s="1113" t="s">
        <v>5797</v>
      </c>
      <c r="D3448" s="1113" t="s">
        <v>5798</v>
      </c>
      <c r="E3448" s="1113" t="s">
        <v>3066</v>
      </c>
      <c r="F3448" s="1106"/>
      <c r="G3448" s="1107"/>
      <c r="H3448" s="1115"/>
    </row>
    <row r="3449" spans="1:8" s="1116" customFormat="1" ht="15" x14ac:dyDescent="0.25">
      <c r="A3449" s="1114"/>
      <c r="B3449" s="1114"/>
      <c r="C3449" s="1113" t="s">
        <v>5799</v>
      </c>
      <c r="D3449" s="1113" t="s">
        <v>5800</v>
      </c>
      <c r="E3449" s="1113" t="s">
        <v>3066</v>
      </c>
      <c r="F3449" s="1106"/>
      <c r="G3449" s="1107"/>
      <c r="H3449" s="1115"/>
    </row>
    <row r="3450" spans="1:8" s="1116" customFormat="1" ht="15" x14ac:dyDescent="0.25">
      <c r="A3450" s="1114"/>
      <c r="B3450" s="1114"/>
      <c r="C3450" s="1113" t="s">
        <v>5801</v>
      </c>
      <c r="D3450" s="1113" t="s">
        <v>5802</v>
      </c>
      <c r="E3450" s="1113" t="s">
        <v>3066</v>
      </c>
      <c r="F3450" s="1106"/>
      <c r="G3450" s="1107"/>
      <c r="H3450" s="1115"/>
    </row>
    <row r="3451" spans="1:8" s="1116" customFormat="1" ht="15" x14ac:dyDescent="0.25">
      <c r="A3451" s="1114"/>
      <c r="B3451" s="1114"/>
      <c r="C3451" s="1113" t="s">
        <v>5803</v>
      </c>
      <c r="D3451" s="1113" t="s">
        <v>5804</v>
      </c>
      <c r="E3451" s="1113" t="s">
        <v>3066</v>
      </c>
      <c r="F3451" s="1106"/>
      <c r="G3451" s="1107"/>
      <c r="H3451" s="1115"/>
    </row>
    <row r="3452" spans="1:8" s="1116" customFormat="1" ht="15" x14ac:dyDescent="0.25">
      <c r="A3452" s="1114"/>
      <c r="B3452" s="1114"/>
      <c r="C3452" s="1113"/>
      <c r="D3452" s="1113"/>
      <c r="E3452" s="1113"/>
      <c r="F3452" s="1106"/>
      <c r="G3452" s="1107"/>
      <c r="H3452" s="1115"/>
    </row>
    <row r="3453" spans="1:8" s="1116" customFormat="1" ht="15" x14ac:dyDescent="0.25">
      <c r="A3453" s="1113" t="s">
        <v>2686</v>
      </c>
      <c r="B3453" s="1113" t="s">
        <v>2687</v>
      </c>
      <c r="C3453" s="1113" t="s">
        <v>2686</v>
      </c>
      <c r="D3453" s="1113" t="s">
        <v>2688</v>
      </c>
      <c r="E3453" s="1113" t="s">
        <v>2689</v>
      </c>
      <c r="F3453" s="1106"/>
      <c r="G3453" s="1107"/>
      <c r="H3453" s="1115"/>
    </row>
    <row r="3454" spans="1:8" s="1114" customFormat="1" ht="15" x14ac:dyDescent="0.25">
      <c r="A3454" s="1113" t="s">
        <v>2670</v>
      </c>
      <c r="B3454" s="1113"/>
      <c r="C3454" s="1113"/>
      <c r="D3454" s="1098" t="s">
        <v>2642</v>
      </c>
      <c r="E3454" s="1114">
        <v>61</v>
      </c>
      <c r="F3454" s="1106"/>
      <c r="G3454" s="1107"/>
      <c r="H3454" s="1099"/>
    </row>
    <row r="3455" spans="1:8" s="1114" customFormat="1" ht="15" x14ac:dyDescent="0.25">
      <c r="A3455" s="1113" t="s">
        <v>2671</v>
      </c>
      <c r="B3455" s="1113"/>
      <c r="C3455" s="1113"/>
      <c r="D3455" s="1112" t="s">
        <v>5737</v>
      </c>
      <c r="F3455" s="1106"/>
      <c r="G3455" s="1107"/>
      <c r="H3455" s="1099"/>
    </row>
    <row r="3456" spans="1:8" s="1114" customFormat="1" ht="15" x14ac:dyDescent="0.25">
      <c r="A3456" s="1112" t="s">
        <v>2672</v>
      </c>
      <c r="B3456" s="1112" t="s">
        <v>2673</v>
      </c>
      <c r="C3456" s="1112" t="s">
        <v>2674</v>
      </c>
      <c r="D3456" s="1104"/>
      <c r="F3456" s="1106"/>
      <c r="G3456" s="1107"/>
      <c r="H3456" s="1099"/>
    </row>
    <row r="3457" spans="1:8" s="1114" customFormat="1" ht="15" x14ac:dyDescent="0.25">
      <c r="A3457" s="1113" t="s">
        <v>2675</v>
      </c>
      <c r="B3457" s="1113" t="s">
        <v>2676</v>
      </c>
      <c r="C3457" s="1113" t="s">
        <v>2675</v>
      </c>
      <c r="D3457" s="1113" t="s">
        <v>2649</v>
      </c>
      <c r="E3457" s="1113" t="s">
        <v>2677</v>
      </c>
      <c r="F3457" s="1106"/>
      <c r="G3457" s="1107"/>
      <c r="H3457" s="1099"/>
    </row>
    <row r="3458" spans="1:8" s="1109" customFormat="1" ht="14.25" x14ac:dyDescent="0.2">
      <c r="A3458" s="1112" t="s">
        <v>5805</v>
      </c>
      <c r="B3458" s="1104"/>
      <c r="C3458" s="1104"/>
      <c r="D3458" s="1112" t="s">
        <v>230</v>
      </c>
      <c r="E3458" s="1112" t="s">
        <v>3066</v>
      </c>
      <c r="F3458" s="1106"/>
      <c r="G3458" s="1107"/>
      <c r="H3458" s="1108"/>
    </row>
    <row r="3459" spans="1:8" s="1116" customFormat="1" ht="15" x14ac:dyDescent="0.25">
      <c r="A3459" s="1114"/>
      <c r="B3459" s="1113" t="s">
        <v>5806</v>
      </c>
      <c r="C3459" s="1114"/>
      <c r="D3459" s="1113" t="s">
        <v>5807</v>
      </c>
      <c r="E3459" s="1113" t="s">
        <v>3066</v>
      </c>
      <c r="F3459" s="1106"/>
      <c r="G3459" s="1107"/>
      <c r="H3459" s="1115"/>
    </row>
    <row r="3460" spans="1:8" s="1116" customFormat="1" ht="15" x14ac:dyDescent="0.25">
      <c r="A3460" s="1114"/>
      <c r="B3460" s="1114"/>
      <c r="C3460" s="1113" t="s">
        <v>2721</v>
      </c>
      <c r="D3460" s="1113" t="s">
        <v>5808</v>
      </c>
      <c r="E3460" s="1113" t="s">
        <v>3066</v>
      </c>
      <c r="F3460" s="1106"/>
      <c r="G3460" s="1107"/>
      <c r="H3460" s="1115"/>
    </row>
    <row r="3461" spans="1:8" s="1116" customFormat="1" ht="15" x14ac:dyDescent="0.25">
      <c r="A3461" s="1114"/>
      <c r="B3461" s="1114"/>
      <c r="C3461" s="1113" t="s">
        <v>2712</v>
      </c>
      <c r="D3461" s="1113" t="s">
        <v>5809</v>
      </c>
      <c r="E3461" s="1113" t="s">
        <v>3066</v>
      </c>
      <c r="F3461" s="1106"/>
      <c r="G3461" s="1107"/>
      <c r="H3461" s="1115"/>
    </row>
    <row r="3462" spans="1:8" s="1116" customFormat="1" ht="15" x14ac:dyDescent="0.25">
      <c r="A3462" s="1114"/>
      <c r="B3462" s="1113" t="s">
        <v>5810</v>
      </c>
      <c r="C3462" s="1114"/>
      <c r="D3462" s="1113" t="s">
        <v>5811</v>
      </c>
      <c r="E3462" s="1113" t="s">
        <v>3066</v>
      </c>
      <c r="F3462" s="1106"/>
      <c r="G3462" s="1107"/>
      <c r="H3462" s="1115"/>
    </row>
    <row r="3463" spans="1:8" s="1116" customFormat="1" ht="15" x14ac:dyDescent="0.25">
      <c r="A3463" s="1114"/>
      <c r="B3463" s="1114"/>
      <c r="C3463" s="1113" t="s">
        <v>5094</v>
      </c>
      <c r="D3463" s="1113" t="s">
        <v>5812</v>
      </c>
      <c r="E3463" s="1113" t="s">
        <v>3066</v>
      </c>
      <c r="F3463" s="1106"/>
      <c r="G3463" s="1107"/>
      <c r="H3463" s="1115"/>
    </row>
    <row r="3464" spans="1:8" s="1116" customFormat="1" ht="15" x14ac:dyDescent="0.25">
      <c r="A3464" s="1114"/>
      <c r="B3464" s="1114"/>
      <c r="C3464" s="1113" t="s">
        <v>5099</v>
      </c>
      <c r="D3464" s="1113" t="s">
        <v>5813</v>
      </c>
      <c r="E3464" s="1113" t="s">
        <v>3066</v>
      </c>
      <c r="F3464" s="1106"/>
      <c r="G3464" s="1107"/>
      <c r="H3464" s="1115"/>
    </row>
    <row r="3465" spans="1:8" s="1116" customFormat="1" ht="15" x14ac:dyDescent="0.25">
      <c r="A3465" s="1114"/>
      <c r="B3465" s="1114"/>
      <c r="C3465" s="1113" t="s">
        <v>5101</v>
      </c>
      <c r="D3465" s="1113" t="s">
        <v>5814</v>
      </c>
      <c r="E3465" s="1113" t="s">
        <v>3066</v>
      </c>
      <c r="F3465" s="1106"/>
      <c r="G3465" s="1107"/>
      <c r="H3465" s="1115"/>
    </row>
    <row r="3466" spans="1:8" s="1116" customFormat="1" ht="15" x14ac:dyDescent="0.25">
      <c r="A3466" s="1114"/>
      <c r="B3466" s="1114"/>
      <c r="C3466" s="1113" t="s">
        <v>5103</v>
      </c>
      <c r="D3466" s="1113" t="s">
        <v>5815</v>
      </c>
      <c r="E3466" s="1113" t="s">
        <v>3066</v>
      </c>
      <c r="F3466" s="1106"/>
      <c r="G3466" s="1107"/>
      <c r="H3466" s="1115"/>
    </row>
    <row r="3467" spans="1:8" s="1116" customFormat="1" ht="15" x14ac:dyDescent="0.25">
      <c r="A3467" s="1114"/>
      <c r="B3467" s="1114"/>
      <c r="C3467" s="1113" t="s">
        <v>5105</v>
      </c>
      <c r="D3467" s="1113" t="s">
        <v>5816</v>
      </c>
      <c r="E3467" s="1113" t="s">
        <v>3066</v>
      </c>
      <c r="F3467" s="1106"/>
      <c r="G3467" s="1107"/>
      <c r="H3467" s="1115"/>
    </row>
    <row r="3468" spans="1:8" s="1116" customFormat="1" ht="15" x14ac:dyDescent="0.25">
      <c r="A3468" s="1114"/>
      <c r="B3468" s="1114"/>
      <c r="C3468" s="1113" t="s">
        <v>5107</v>
      </c>
      <c r="D3468" s="1113" t="s">
        <v>5817</v>
      </c>
      <c r="E3468" s="1113" t="s">
        <v>3066</v>
      </c>
      <c r="F3468" s="1106"/>
      <c r="G3468" s="1107"/>
      <c r="H3468" s="1115"/>
    </row>
    <row r="3469" spans="1:8" s="1116" customFormat="1" ht="15" x14ac:dyDescent="0.25">
      <c r="A3469" s="1114"/>
      <c r="B3469" s="1114"/>
      <c r="C3469" s="1113" t="s">
        <v>5109</v>
      </c>
      <c r="D3469" s="1113" t="s">
        <v>5818</v>
      </c>
      <c r="E3469" s="1113" t="s">
        <v>3066</v>
      </c>
      <c r="F3469" s="1106"/>
      <c r="G3469" s="1107"/>
      <c r="H3469" s="1115"/>
    </row>
    <row r="3470" spans="1:8" s="1114" customFormat="1" ht="15" x14ac:dyDescent="0.25">
      <c r="C3470" s="1113" t="s">
        <v>5111</v>
      </c>
      <c r="D3470" s="1113" t="s">
        <v>5819</v>
      </c>
      <c r="E3470" s="1113" t="s">
        <v>3066</v>
      </c>
      <c r="F3470" s="1106"/>
      <c r="G3470" s="1107"/>
      <c r="H3470" s="1099"/>
    </row>
    <row r="3471" spans="1:8" s="1114" customFormat="1" ht="15" x14ac:dyDescent="0.25">
      <c r="C3471" s="1113" t="s">
        <v>4265</v>
      </c>
      <c r="D3471" s="1113" t="s">
        <v>5820</v>
      </c>
      <c r="E3471" s="1113" t="s">
        <v>3066</v>
      </c>
      <c r="F3471" s="1106"/>
      <c r="G3471" s="1107"/>
      <c r="H3471" s="1099"/>
    </row>
    <row r="3472" spans="1:8" s="1114" customFormat="1" ht="15" x14ac:dyDescent="0.25">
      <c r="C3472" s="1113" t="s">
        <v>4270</v>
      </c>
      <c r="D3472" s="1113" t="s">
        <v>5821</v>
      </c>
      <c r="E3472" s="1113" t="s">
        <v>3066</v>
      </c>
      <c r="F3472" s="1106"/>
      <c r="G3472" s="1107"/>
      <c r="H3472" s="1099"/>
    </row>
    <row r="3473" spans="1:8" s="1114" customFormat="1" ht="15" x14ac:dyDescent="0.25">
      <c r="A3473" s="1113"/>
      <c r="B3473" s="1113"/>
      <c r="C3473" s="1113" t="s">
        <v>4281</v>
      </c>
      <c r="D3473" s="1113" t="s">
        <v>5822</v>
      </c>
      <c r="E3473" s="1113" t="s">
        <v>3066</v>
      </c>
      <c r="F3473" s="1106"/>
      <c r="G3473" s="1107"/>
      <c r="H3473" s="1099"/>
    </row>
    <row r="3474" spans="1:8" s="1116" customFormat="1" ht="15" x14ac:dyDescent="0.25">
      <c r="A3474" s="1114"/>
      <c r="B3474" s="1114"/>
      <c r="C3474" s="1113" t="s">
        <v>4338</v>
      </c>
      <c r="D3474" s="1113" t="s">
        <v>5823</v>
      </c>
      <c r="E3474" s="1113" t="s">
        <v>3066</v>
      </c>
      <c r="F3474" s="1106"/>
      <c r="G3474" s="1107"/>
      <c r="H3474" s="1115"/>
    </row>
    <row r="3475" spans="1:8" s="1116" customFormat="1" ht="15" x14ac:dyDescent="0.25">
      <c r="A3475" s="1114"/>
      <c r="B3475" s="1114"/>
      <c r="C3475" s="1113" t="s">
        <v>4368</v>
      </c>
      <c r="D3475" s="1113" t="s">
        <v>5824</v>
      </c>
      <c r="E3475" s="1113" t="s">
        <v>3066</v>
      </c>
      <c r="F3475" s="1106"/>
      <c r="G3475" s="1107"/>
      <c r="H3475" s="1115"/>
    </row>
    <row r="3476" spans="1:8" s="1116" customFormat="1" ht="15" x14ac:dyDescent="0.25">
      <c r="A3476" s="1114"/>
      <c r="B3476" s="1114"/>
      <c r="C3476" s="1113" t="s">
        <v>5118</v>
      </c>
      <c r="D3476" s="1113" t="s">
        <v>5825</v>
      </c>
      <c r="E3476" s="1113" t="s">
        <v>3066</v>
      </c>
      <c r="F3476" s="1106"/>
      <c r="G3476" s="1107"/>
      <c r="H3476" s="1115"/>
    </row>
    <row r="3477" spans="1:8" s="1116" customFormat="1" ht="15" x14ac:dyDescent="0.25">
      <c r="A3477" s="1114"/>
      <c r="B3477" s="1114"/>
      <c r="C3477" s="1113"/>
      <c r="D3477" s="1113"/>
      <c r="E3477" s="1113"/>
      <c r="F3477" s="1106"/>
      <c r="G3477" s="1107"/>
      <c r="H3477" s="1115"/>
    </row>
    <row r="3478" spans="1:8" s="1116" customFormat="1" ht="15" x14ac:dyDescent="0.25">
      <c r="A3478" s="1113" t="s">
        <v>2686</v>
      </c>
      <c r="B3478" s="1113" t="s">
        <v>2687</v>
      </c>
      <c r="C3478" s="1113" t="s">
        <v>2686</v>
      </c>
      <c r="D3478" s="1113" t="s">
        <v>2688</v>
      </c>
      <c r="E3478" s="1113" t="s">
        <v>2689</v>
      </c>
      <c r="F3478" s="1106"/>
      <c r="G3478" s="1107"/>
      <c r="H3478" s="1115"/>
    </row>
    <row r="3479" spans="1:8" s="1109" customFormat="1" ht="14.25" x14ac:dyDescent="0.2">
      <c r="A3479" s="1112" t="s">
        <v>5826</v>
      </c>
      <c r="B3479" s="1104"/>
      <c r="C3479" s="1104"/>
      <c r="D3479" s="1112" t="s">
        <v>231</v>
      </c>
      <c r="E3479" s="1112" t="s">
        <v>3066</v>
      </c>
      <c r="F3479" s="1106"/>
      <c r="G3479" s="1107"/>
      <c r="H3479" s="1108"/>
    </row>
    <row r="3480" spans="1:8" s="1116" customFormat="1" ht="15" x14ac:dyDescent="0.25">
      <c r="A3480" s="1114"/>
      <c r="B3480" s="1113" t="s">
        <v>5827</v>
      </c>
      <c r="C3480" s="1114"/>
      <c r="D3480" s="1113" t="s">
        <v>231</v>
      </c>
      <c r="E3480" s="1113" t="s">
        <v>3066</v>
      </c>
      <c r="F3480" s="1106"/>
      <c r="G3480" s="1107"/>
      <c r="H3480" s="1115"/>
    </row>
    <row r="3481" spans="1:8" s="1116" customFormat="1" ht="15" x14ac:dyDescent="0.25">
      <c r="A3481" s="1114"/>
      <c r="B3481" s="1114"/>
      <c r="C3481" s="1113" t="s">
        <v>2721</v>
      </c>
      <c r="D3481" s="1113" t="s">
        <v>5828</v>
      </c>
      <c r="E3481" s="1113" t="s">
        <v>3066</v>
      </c>
      <c r="F3481" s="1106"/>
      <c r="G3481" s="1107"/>
      <c r="H3481" s="1115"/>
    </row>
    <row r="3482" spans="1:8" s="1116" customFormat="1" ht="15" x14ac:dyDescent="0.25">
      <c r="A3482" s="1114"/>
      <c r="B3482" s="1114" t="s">
        <v>5829</v>
      </c>
      <c r="C3482" s="1113"/>
      <c r="D3482" s="1113" t="s">
        <v>5830</v>
      </c>
      <c r="E3482" s="1113" t="s">
        <v>3066</v>
      </c>
      <c r="F3482" s="1106"/>
      <c r="G3482" s="1107"/>
      <c r="H3482" s="1115"/>
    </row>
    <row r="3483" spans="1:8" s="1116" customFormat="1" ht="15" x14ac:dyDescent="0.25">
      <c r="A3483" s="1114"/>
      <c r="B3483" s="1114"/>
      <c r="C3483" s="1113" t="s">
        <v>5831</v>
      </c>
      <c r="D3483" s="1113" t="s">
        <v>5832</v>
      </c>
      <c r="E3483" s="1113" t="s">
        <v>3066</v>
      </c>
      <c r="F3483" s="1106"/>
      <c r="G3483" s="1107"/>
      <c r="H3483" s="1115"/>
    </row>
    <row r="3484" spans="1:8" s="1116" customFormat="1" ht="15" x14ac:dyDescent="0.25">
      <c r="A3484" s="1114"/>
      <c r="B3484" s="1114"/>
      <c r="C3484" s="1113"/>
      <c r="D3484" s="1113"/>
      <c r="E3484" s="1113"/>
      <c r="F3484" s="1106"/>
      <c r="G3484" s="1107"/>
      <c r="H3484" s="1115"/>
    </row>
    <row r="3485" spans="1:8" s="1116" customFormat="1" ht="15.75" thickBot="1" x14ac:dyDescent="0.3">
      <c r="A3485" s="1113" t="s">
        <v>2686</v>
      </c>
      <c r="B3485" s="1113" t="s">
        <v>2687</v>
      </c>
      <c r="C3485" s="1113" t="s">
        <v>2686</v>
      </c>
      <c r="D3485" s="1113" t="s">
        <v>2688</v>
      </c>
      <c r="E3485" s="1113" t="s">
        <v>2689</v>
      </c>
      <c r="F3485" s="1106"/>
      <c r="G3485" s="1107"/>
      <c r="H3485" s="1115"/>
    </row>
    <row r="3486" spans="1:8" s="1116" customFormat="1" ht="16.5" thickBot="1" x14ac:dyDescent="0.3">
      <c r="A3486" s="1117" t="s">
        <v>5833</v>
      </c>
      <c r="B3486" s="1118"/>
      <c r="C3486" s="1118" t="s">
        <v>5834</v>
      </c>
      <c r="D3486" s="1125"/>
      <c r="E3486" s="1126"/>
      <c r="F3486" s="1120"/>
      <c r="G3486" s="1121"/>
      <c r="H3486" s="1115"/>
    </row>
    <row r="3487" spans="1:8" s="1116" customFormat="1" ht="15" x14ac:dyDescent="0.25">
      <c r="A3487" s="1113"/>
      <c r="B3487" s="1113"/>
      <c r="C3487" s="1113"/>
      <c r="D3487" s="1113"/>
      <c r="E3487" s="1113"/>
      <c r="F3487" s="1106"/>
      <c r="G3487" s="1107"/>
      <c r="H3487" s="1115"/>
    </row>
    <row r="3488" spans="1:8" s="1109" customFormat="1" ht="14.25" x14ac:dyDescent="0.2">
      <c r="A3488" s="1112" t="s">
        <v>5835</v>
      </c>
      <c r="B3488" s="1104"/>
      <c r="C3488" s="1104"/>
      <c r="D3488" s="1112" t="s">
        <v>196</v>
      </c>
      <c r="E3488" s="1112" t="s">
        <v>3066</v>
      </c>
      <c r="F3488" s="1106"/>
      <c r="G3488" s="1107"/>
      <c r="H3488" s="1108"/>
    </row>
    <row r="3489" spans="1:8" s="1116" customFormat="1" ht="15" x14ac:dyDescent="0.25">
      <c r="A3489" s="1114"/>
      <c r="B3489" s="1113" t="s">
        <v>5836</v>
      </c>
      <c r="C3489" s="1114"/>
      <c r="D3489" s="1113" t="s">
        <v>196</v>
      </c>
      <c r="E3489" s="1113" t="s">
        <v>3066</v>
      </c>
      <c r="F3489" s="1106"/>
      <c r="G3489" s="1107"/>
      <c r="H3489" s="1115"/>
    </row>
    <row r="3490" spans="1:8" s="1116" customFormat="1" ht="15" x14ac:dyDescent="0.25">
      <c r="A3490" s="1114"/>
      <c r="B3490" s="1114"/>
      <c r="C3490" s="1113" t="s">
        <v>2900</v>
      </c>
      <c r="D3490" s="1113" t="s">
        <v>5837</v>
      </c>
      <c r="E3490" s="1113" t="s">
        <v>3066</v>
      </c>
      <c r="F3490" s="1106"/>
      <c r="G3490" s="1107"/>
      <c r="H3490" s="1115"/>
    </row>
    <row r="3491" spans="1:8" s="1116" customFormat="1" ht="15" x14ac:dyDescent="0.25">
      <c r="A3491" s="1114"/>
      <c r="B3491" s="1114"/>
      <c r="C3491" s="1113" t="s">
        <v>2940</v>
      </c>
      <c r="D3491" s="1113" t="s">
        <v>5838</v>
      </c>
      <c r="E3491" s="1113" t="s">
        <v>3066</v>
      </c>
      <c r="F3491" s="1106"/>
      <c r="G3491" s="1107"/>
      <c r="H3491" s="1115"/>
    </row>
    <row r="3492" spans="1:8" s="1116" customFormat="1" ht="15" x14ac:dyDescent="0.25">
      <c r="A3492" s="1114"/>
      <c r="B3492" s="1114"/>
      <c r="C3492" s="1113" t="s">
        <v>5839</v>
      </c>
      <c r="D3492" s="1113" t="s">
        <v>5840</v>
      </c>
      <c r="E3492" s="1113" t="s">
        <v>3066</v>
      </c>
      <c r="F3492" s="1106"/>
      <c r="G3492" s="1107"/>
      <c r="H3492" s="1115"/>
    </row>
    <row r="3493" spans="1:8" s="1116" customFormat="1" ht="15" x14ac:dyDescent="0.25">
      <c r="A3493" s="1114"/>
      <c r="B3493" s="1114"/>
      <c r="C3493" s="1113" t="s">
        <v>5841</v>
      </c>
      <c r="D3493" s="1113" t="s">
        <v>5842</v>
      </c>
      <c r="E3493" s="1113" t="s">
        <v>3066</v>
      </c>
      <c r="F3493" s="1106"/>
      <c r="G3493" s="1107"/>
      <c r="H3493" s="1115"/>
    </row>
    <row r="3494" spans="1:8" s="1116" customFormat="1" ht="15" x14ac:dyDescent="0.25">
      <c r="A3494" s="1114"/>
      <c r="B3494" s="1114"/>
      <c r="C3494" s="1113" t="s">
        <v>3008</v>
      </c>
      <c r="D3494" s="1113" t="s">
        <v>5843</v>
      </c>
      <c r="E3494" s="1113" t="s">
        <v>3066</v>
      </c>
      <c r="F3494" s="1106"/>
      <c r="G3494" s="1107"/>
      <c r="H3494" s="1115"/>
    </row>
    <row r="3495" spans="1:8" s="1116" customFormat="1" ht="15" x14ac:dyDescent="0.25">
      <c r="A3495" s="1114"/>
      <c r="B3495" s="1114"/>
      <c r="C3495" s="1113" t="s">
        <v>3015</v>
      </c>
      <c r="D3495" s="1113" t="s">
        <v>5844</v>
      </c>
      <c r="E3495" s="1113" t="s">
        <v>3066</v>
      </c>
      <c r="F3495" s="1106"/>
      <c r="G3495" s="1107"/>
      <c r="H3495" s="1115"/>
    </row>
    <row r="3496" spans="1:8" s="1116" customFormat="1" ht="15" x14ac:dyDescent="0.25">
      <c r="A3496" s="1114"/>
      <c r="B3496" s="1114"/>
      <c r="C3496" s="1113" t="s">
        <v>5845</v>
      </c>
      <c r="D3496" s="1113" t="s">
        <v>5846</v>
      </c>
      <c r="E3496" s="1113" t="s">
        <v>3066</v>
      </c>
      <c r="F3496" s="1106"/>
      <c r="G3496" s="1107"/>
      <c r="H3496" s="1115"/>
    </row>
    <row r="3497" spans="1:8" s="1116" customFormat="1" ht="15" x14ac:dyDescent="0.25">
      <c r="A3497" s="1114"/>
      <c r="B3497" s="1114"/>
      <c r="C3497" s="1113" t="s">
        <v>5847</v>
      </c>
      <c r="D3497" s="1113" t="s">
        <v>5848</v>
      </c>
      <c r="E3497" s="1113" t="s">
        <v>3066</v>
      </c>
      <c r="F3497" s="1106"/>
      <c r="G3497" s="1107"/>
      <c r="H3497" s="1115"/>
    </row>
    <row r="3498" spans="1:8" s="1116" customFormat="1" ht="15" x14ac:dyDescent="0.25">
      <c r="A3498" s="1114"/>
      <c r="B3498" s="1114"/>
      <c r="C3498" s="1114"/>
      <c r="D3498" s="1114"/>
      <c r="E3498" s="1114"/>
      <c r="F3498" s="1106"/>
      <c r="G3498" s="1107"/>
      <c r="H3498" s="1115"/>
    </row>
    <row r="3499" spans="1:8" s="1116" customFormat="1" ht="15" x14ac:dyDescent="0.25">
      <c r="A3499" s="1113" t="s">
        <v>2686</v>
      </c>
      <c r="B3499" s="1113" t="s">
        <v>2687</v>
      </c>
      <c r="C3499" s="1113" t="s">
        <v>2686</v>
      </c>
      <c r="D3499" s="1113" t="s">
        <v>2688</v>
      </c>
      <c r="E3499" s="1113" t="s">
        <v>2689</v>
      </c>
      <c r="F3499" s="1106"/>
      <c r="G3499" s="1107"/>
      <c r="H3499" s="1115"/>
    </row>
    <row r="3500" spans="1:8" s="1109" customFormat="1" ht="14.25" x14ac:dyDescent="0.2">
      <c r="A3500" s="1112" t="s">
        <v>5849</v>
      </c>
      <c r="B3500" s="1104"/>
      <c r="C3500" s="1104"/>
      <c r="D3500" s="1112" t="s">
        <v>197</v>
      </c>
      <c r="E3500" s="1112" t="s">
        <v>3066</v>
      </c>
      <c r="F3500" s="1106"/>
      <c r="G3500" s="1107"/>
      <c r="H3500" s="1108"/>
    </row>
    <row r="3501" spans="1:8" s="1116" customFormat="1" ht="15" x14ac:dyDescent="0.25">
      <c r="A3501" s="1114"/>
      <c r="B3501" s="1113" t="s">
        <v>5850</v>
      </c>
      <c r="C3501" s="1114"/>
      <c r="D3501" s="1113" t="s">
        <v>197</v>
      </c>
      <c r="E3501" s="1113" t="s">
        <v>3066</v>
      </c>
      <c r="F3501" s="1106"/>
      <c r="G3501" s="1107"/>
      <c r="H3501" s="1115"/>
    </row>
    <row r="3502" spans="1:8" s="1116" customFormat="1" ht="15" x14ac:dyDescent="0.25">
      <c r="A3502" s="1114"/>
      <c r="B3502" s="1114"/>
      <c r="C3502" s="1113" t="s">
        <v>2721</v>
      </c>
      <c r="D3502" s="1113" t="s">
        <v>5851</v>
      </c>
      <c r="E3502" s="1113" t="s">
        <v>3066</v>
      </c>
      <c r="F3502" s="1106"/>
      <c r="G3502" s="1107"/>
      <c r="H3502" s="1115"/>
    </row>
    <row r="3503" spans="1:8" s="1116" customFormat="1" ht="15" x14ac:dyDescent="0.25">
      <c r="A3503" s="1114"/>
      <c r="B3503" s="1114"/>
      <c r="C3503" s="1114"/>
      <c r="D3503" s="1114"/>
      <c r="E3503" s="1114"/>
      <c r="F3503" s="1106"/>
      <c r="G3503" s="1107"/>
      <c r="H3503" s="1115"/>
    </row>
    <row r="3504" spans="1:8" s="1116" customFormat="1" ht="15" x14ac:dyDescent="0.25">
      <c r="A3504" s="1113" t="s">
        <v>2686</v>
      </c>
      <c r="B3504" s="1113" t="s">
        <v>2687</v>
      </c>
      <c r="C3504" s="1113" t="s">
        <v>2686</v>
      </c>
      <c r="D3504" s="1113" t="s">
        <v>2688</v>
      </c>
      <c r="E3504" s="1113" t="s">
        <v>2689</v>
      </c>
      <c r="F3504" s="1106"/>
      <c r="G3504" s="1107"/>
      <c r="H3504" s="1115"/>
    </row>
    <row r="3505" spans="1:8" s="1109" customFormat="1" ht="14.25" x14ac:dyDescent="0.2">
      <c r="A3505" s="1112" t="s">
        <v>5852</v>
      </c>
      <c r="B3505" s="1104"/>
      <c r="C3505" s="1104"/>
      <c r="D3505" s="1112" t="s">
        <v>233</v>
      </c>
      <c r="E3505" s="1112" t="s">
        <v>3066</v>
      </c>
      <c r="F3505" s="1106"/>
      <c r="G3505" s="1107"/>
      <c r="H3505" s="1108"/>
    </row>
    <row r="3506" spans="1:8" s="1116" customFormat="1" ht="15" x14ac:dyDescent="0.25">
      <c r="A3506" s="1114"/>
      <c r="B3506" s="1113" t="s">
        <v>5853</v>
      </c>
      <c r="C3506" s="1114"/>
      <c r="D3506" s="1113" t="s">
        <v>233</v>
      </c>
      <c r="E3506" s="1113" t="s">
        <v>3066</v>
      </c>
      <c r="F3506" s="1106"/>
      <c r="G3506" s="1107"/>
      <c r="H3506" s="1115"/>
    </row>
    <row r="3507" spans="1:8" s="1116" customFormat="1" ht="15" x14ac:dyDescent="0.25">
      <c r="A3507" s="1114"/>
      <c r="B3507" s="1113"/>
      <c r="C3507" s="1113" t="s">
        <v>2721</v>
      </c>
      <c r="D3507" s="1113" t="s">
        <v>5854</v>
      </c>
      <c r="E3507" s="1113" t="s">
        <v>3066</v>
      </c>
      <c r="F3507" s="1106"/>
      <c r="G3507" s="1107"/>
      <c r="H3507" s="1115"/>
    </row>
    <row r="3508" spans="1:8" s="1116" customFormat="1" ht="15" x14ac:dyDescent="0.25">
      <c r="A3508" s="1114"/>
      <c r="B3508" s="1113"/>
      <c r="C3508" s="1113" t="s">
        <v>2712</v>
      </c>
      <c r="D3508" s="1113" t="s">
        <v>5855</v>
      </c>
      <c r="E3508" s="1113" t="s">
        <v>3066</v>
      </c>
      <c r="F3508" s="1106"/>
      <c r="G3508" s="1107"/>
      <c r="H3508" s="1115"/>
    </row>
    <row r="3509" spans="1:8" s="1116" customFormat="1" ht="15" x14ac:dyDescent="0.25">
      <c r="A3509" s="1114"/>
      <c r="B3509" s="1114"/>
      <c r="C3509" s="1113" t="s">
        <v>3176</v>
      </c>
      <c r="D3509" s="1113" t="s">
        <v>5856</v>
      </c>
      <c r="E3509" s="1113" t="s">
        <v>3066</v>
      </c>
      <c r="F3509" s="1106"/>
      <c r="G3509" s="1107"/>
      <c r="H3509" s="1115"/>
    </row>
    <row r="3510" spans="1:8" s="1116" customFormat="1" ht="15" x14ac:dyDescent="0.25">
      <c r="A3510" s="1114"/>
      <c r="B3510" s="1114"/>
      <c r="C3510" s="1113"/>
      <c r="D3510" s="1113"/>
      <c r="E3510" s="1113"/>
      <c r="F3510" s="1106"/>
      <c r="G3510" s="1107"/>
      <c r="H3510" s="1115"/>
    </row>
    <row r="3511" spans="1:8" s="1116" customFormat="1" ht="15" x14ac:dyDescent="0.25">
      <c r="A3511" s="1113" t="s">
        <v>2686</v>
      </c>
      <c r="B3511" s="1113" t="s">
        <v>2687</v>
      </c>
      <c r="C3511" s="1113" t="s">
        <v>2686</v>
      </c>
      <c r="D3511" s="1113" t="s">
        <v>2688</v>
      </c>
      <c r="E3511" s="1113" t="s">
        <v>2689</v>
      </c>
      <c r="F3511" s="1106"/>
      <c r="G3511" s="1107"/>
      <c r="H3511" s="1115"/>
    </row>
    <row r="3512" spans="1:8" s="1116" customFormat="1" ht="15" x14ac:dyDescent="0.25">
      <c r="A3512" s="1113"/>
      <c r="B3512" s="1113"/>
      <c r="C3512" s="1113"/>
      <c r="D3512" s="1113"/>
      <c r="E3512" s="1113"/>
      <c r="F3512" s="1106"/>
      <c r="G3512" s="1107"/>
      <c r="H3512" s="1115"/>
    </row>
    <row r="3513" spans="1:8" s="1114" customFormat="1" ht="15" x14ac:dyDescent="0.25">
      <c r="A3513" s="1113" t="s">
        <v>2670</v>
      </c>
      <c r="B3513" s="1113"/>
      <c r="C3513" s="1113"/>
      <c r="D3513" s="1098" t="s">
        <v>2642</v>
      </c>
      <c r="E3513" s="1114">
        <v>62</v>
      </c>
      <c r="F3513" s="1106"/>
      <c r="G3513" s="1107"/>
      <c r="H3513" s="1099"/>
    </row>
    <row r="3514" spans="1:8" s="1114" customFormat="1" ht="15" x14ac:dyDescent="0.25">
      <c r="A3514" s="1113" t="s">
        <v>2671</v>
      </c>
      <c r="B3514" s="1113"/>
      <c r="C3514" s="1113"/>
      <c r="D3514" s="1112" t="s">
        <v>5737</v>
      </c>
      <c r="F3514" s="1106"/>
      <c r="G3514" s="1107"/>
      <c r="H3514" s="1099"/>
    </row>
    <row r="3515" spans="1:8" s="1114" customFormat="1" ht="15" x14ac:dyDescent="0.25">
      <c r="A3515" s="1112" t="s">
        <v>2672</v>
      </c>
      <c r="B3515" s="1112" t="s">
        <v>2673</v>
      </c>
      <c r="C3515" s="1112" t="s">
        <v>2674</v>
      </c>
      <c r="D3515" s="1104"/>
      <c r="F3515" s="1106"/>
      <c r="G3515" s="1107"/>
      <c r="H3515" s="1099"/>
    </row>
    <row r="3516" spans="1:8" s="1114" customFormat="1" ht="15" x14ac:dyDescent="0.25">
      <c r="A3516" s="1113" t="s">
        <v>2675</v>
      </c>
      <c r="B3516" s="1113" t="s">
        <v>2676</v>
      </c>
      <c r="C3516" s="1113" t="s">
        <v>2675</v>
      </c>
      <c r="D3516" s="1113" t="s">
        <v>2649</v>
      </c>
      <c r="E3516" s="1113" t="s">
        <v>2677</v>
      </c>
      <c r="F3516" s="1106"/>
      <c r="G3516" s="1107"/>
      <c r="H3516" s="1099"/>
    </row>
    <row r="3517" spans="1:8" s="1109" customFormat="1" ht="14.25" x14ac:dyDescent="0.2">
      <c r="A3517" s="1112" t="s">
        <v>5857</v>
      </c>
      <c r="B3517" s="1104"/>
      <c r="C3517" s="1104"/>
      <c r="D3517" s="1112" t="s">
        <v>234</v>
      </c>
      <c r="E3517" s="1112" t="s">
        <v>3066</v>
      </c>
      <c r="F3517" s="1106"/>
      <c r="G3517" s="1107"/>
      <c r="H3517" s="1108"/>
    </row>
    <row r="3518" spans="1:8" s="1116" customFormat="1" ht="15" x14ac:dyDescent="0.25">
      <c r="A3518" s="1114"/>
      <c r="B3518" s="1113" t="s">
        <v>5858</v>
      </c>
      <c r="C3518" s="1114"/>
      <c r="D3518" s="1113" t="s">
        <v>5859</v>
      </c>
      <c r="E3518" s="1113" t="s">
        <v>3066</v>
      </c>
      <c r="F3518" s="1106"/>
      <c r="G3518" s="1107"/>
      <c r="H3518" s="1115"/>
    </row>
    <row r="3519" spans="1:8" s="1116" customFormat="1" ht="15" x14ac:dyDescent="0.25">
      <c r="A3519" s="1114"/>
      <c r="B3519" s="1114"/>
      <c r="C3519" s="1113" t="s">
        <v>2721</v>
      </c>
      <c r="D3519" s="1113" t="s">
        <v>5860</v>
      </c>
      <c r="E3519" s="1113" t="s">
        <v>3066</v>
      </c>
      <c r="F3519" s="1106"/>
      <c r="G3519" s="1107"/>
      <c r="H3519" s="1115"/>
    </row>
    <row r="3520" spans="1:8" s="1116" customFormat="1" ht="15" x14ac:dyDescent="0.25">
      <c r="A3520" s="1114"/>
      <c r="B3520" s="1114"/>
      <c r="C3520" s="1113" t="s">
        <v>3176</v>
      </c>
      <c r="D3520" s="1113" t="s">
        <v>5861</v>
      </c>
      <c r="E3520" s="1113" t="s">
        <v>3066</v>
      </c>
      <c r="F3520" s="1106"/>
      <c r="G3520" s="1107"/>
      <c r="H3520" s="1115"/>
    </row>
    <row r="3521" spans="1:8" s="1116" customFormat="1" ht="15" x14ac:dyDescent="0.25">
      <c r="A3521" s="1114"/>
      <c r="B3521" s="1114"/>
      <c r="C3521" s="1113" t="s">
        <v>2907</v>
      </c>
      <c r="D3521" s="1113" t="s">
        <v>5862</v>
      </c>
      <c r="E3521" s="1113" t="s">
        <v>3066</v>
      </c>
      <c r="F3521" s="1106"/>
      <c r="G3521" s="1107"/>
      <c r="H3521" s="1115"/>
    </row>
    <row r="3522" spans="1:8" s="1116" customFormat="1" ht="15" x14ac:dyDescent="0.25">
      <c r="A3522" s="1114"/>
      <c r="B3522" s="1114"/>
      <c r="C3522" s="1113" t="s">
        <v>2690</v>
      </c>
      <c r="D3522" s="1113" t="s">
        <v>5863</v>
      </c>
      <c r="E3522" s="1113" t="s">
        <v>3066</v>
      </c>
      <c r="F3522" s="1106"/>
      <c r="G3522" s="1107"/>
      <c r="H3522" s="1115"/>
    </row>
    <row r="3523" spans="1:8" s="1116" customFormat="1" ht="15" x14ac:dyDescent="0.25">
      <c r="A3523" s="1114"/>
      <c r="B3523" s="1114"/>
      <c r="C3523" s="1113" t="s">
        <v>2694</v>
      </c>
      <c r="D3523" s="1113" t="s">
        <v>5864</v>
      </c>
      <c r="E3523" s="1113" t="s">
        <v>3066</v>
      </c>
      <c r="F3523" s="1106"/>
      <c r="G3523" s="1107"/>
      <c r="H3523" s="1115"/>
    </row>
    <row r="3524" spans="1:8" s="1116" customFormat="1" ht="15" x14ac:dyDescent="0.25">
      <c r="A3524" s="1114"/>
      <c r="B3524" s="1114"/>
      <c r="C3524" s="1113" t="s">
        <v>2698</v>
      </c>
      <c r="D3524" s="1113" t="s">
        <v>5865</v>
      </c>
      <c r="E3524" s="1113" t="s">
        <v>3066</v>
      </c>
      <c r="F3524" s="1106"/>
      <c r="G3524" s="1107"/>
      <c r="H3524" s="1115"/>
    </row>
    <row r="3525" spans="1:8" s="1116" customFormat="1" ht="15" x14ac:dyDescent="0.25">
      <c r="A3525" s="1114"/>
      <c r="B3525" s="1114"/>
      <c r="C3525" s="1113" t="s">
        <v>4735</v>
      </c>
      <c r="D3525" s="1113" t="s">
        <v>5866</v>
      </c>
      <c r="E3525" s="1113" t="s">
        <v>3066</v>
      </c>
      <c r="F3525" s="1106"/>
      <c r="G3525" s="1107"/>
      <c r="H3525" s="1115"/>
    </row>
    <row r="3526" spans="1:8" s="1116" customFormat="1" ht="15" x14ac:dyDescent="0.25">
      <c r="A3526" s="1114"/>
      <c r="B3526" s="1114"/>
      <c r="C3526" s="1113" t="s">
        <v>4854</v>
      </c>
      <c r="D3526" s="1113" t="s">
        <v>5867</v>
      </c>
      <c r="E3526" s="1113" t="s">
        <v>3066</v>
      </c>
      <c r="F3526" s="1106"/>
      <c r="G3526" s="1107"/>
      <c r="H3526" s="1115"/>
    </row>
    <row r="3527" spans="1:8" s="1116" customFormat="1" ht="15" x14ac:dyDescent="0.25">
      <c r="A3527" s="1114"/>
      <c r="B3527" s="1114"/>
      <c r="C3527" s="1113" t="s">
        <v>5868</v>
      </c>
      <c r="D3527" s="1113" t="s">
        <v>5869</v>
      </c>
      <c r="E3527" s="1113" t="s">
        <v>3066</v>
      </c>
      <c r="F3527" s="1106"/>
      <c r="G3527" s="1107"/>
      <c r="H3527" s="1115"/>
    </row>
    <row r="3528" spans="1:8" s="1116" customFormat="1" ht="15" x14ac:dyDescent="0.25">
      <c r="A3528" s="1114"/>
      <c r="B3528" s="1114"/>
      <c r="C3528" s="1113" t="s">
        <v>5477</v>
      </c>
      <c r="D3528" s="1113" t="s">
        <v>5870</v>
      </c>
      <c r="E3528" s="1113" t="s">
        <v>3066</v>
      </c>
      <c r="F3528" s="1106"/>
      <c r="G3528" s="1107"/>
      <c r="H3528" s="1115"/>
    </row>
    <row r="3529" spans="1:8" s="1116" customFormat="1" ht="15" x14ac:dyDescent="0.25">
      <c r="A3529" s="1113" t="s">
        <v>2686</v>
      </c>
      <c r="B3529" s="1113" t="s">
        <v>2687</v>
      </c>
      <c r="C3529" s="1113" t="s">
        <v>2686</v>
      </c>
      <c r="D3529" s="1113" t="s">
        <v>2688</v>
      </c>
      <c r="E3529" s="1113" t="s">
        <v>2689</v>
      </c>
      <c r="F3529" s="1106"/>
      <c r="G3529" s="1107"/>
      <c r="H3529" s="1115"/>
    </row>
    <row r="3530" spans="1:8" s="1116" customFormat="1" ht="15" x14ac:dyDescent="0.25">
      <c r="A3530" s="1113"/>
      <c r="B3530" s="1113"/>
      <c r="C3530" s="1113"/>
      <c r="D3530" s="1113"/>
      <c r="E3530" s="1113"/>
      <c r="F3530" s="1106"/>
      <c r="G3530" s="1107"/>
      <c r="H3530" s="1115"/>
    </row>
    <row r="3531" spans="1:8" s="1109" customFormat="1" ht="14.25" x14ac:dyDescent="0.2">
      <c r="A3531" s="1112" t="s">
        <v>5871</v>
      </c>
      <c r="B3531" s="1104"/>
      <c r="C3531" s="1104"/>
      <c r="D3531" s="1112" t="s">
        <v>5872</v>
      </c>
      <c r="E3531" s="1112" t="s">
        <v>3066</v>
      </c>
      <c r="F3531" s="1106"/>
      <c r="G3531" s="1107"/>
      <c r="H3531" s="1108"/>
    </row>
    <row r="3532" spans="1:8" s="1116" customFormat="1" ht="15" x14ac:dyDescent="0.25">
      <c r="A3532" s="1114"/>
      <c r="B3532" s="1113" t="s">
        <v>5873</v>
      </c>
      <c r="C3532" s="1114"/>
      <c r="D3532" s="1113" t="s">
        <v>5874</v>
      </c>
      <c r="E3532" s="1113" t="s">
        <v>3066</v>
      </c>
      <c r="F3532" s="1106"/>
      <c r="G3532" s="1107"/>
      <c r="H3532" s="1115"/>
    </row>
    <row r="3533" spans="1:8" s="1116" customFormat="1" ht="15" x14ac:dyDescent="0.25">
      <c r="A3533" s="1114"/>
      <c r="B3533" s="1114"/>
      <c r="C3533" s="1113" t="s">
        <v>4854</v>
      </c>
      <c r="D3533" s="1113" t="s">
        <v>5875</v>
      </c>
      <c r="E3533" s="1113" t="s">
        <v>3066</v>
      </c>
      <c r="F3533" s="1106"/>
      <c r="G3533" s="1107"/>
      <c r="H3533" s="1115"/>
    </row>
    <row r="3534" spans="1:8" s="1116" customFormat="1" ht="15" x14ac:dyDescent="0.25">
      <c r="A3534" s="1114"/>
      <c r="B3534" s="1114"/>
      <c r="C3534" s="1113" t="s">
        <v>4967</v>
      </c>
      <c r="D3534" s="1113" t="s">
        <v>5876</v>
      </c>
      <c r="E3534" s="1113" t="s">
        <v>3066</v>
      </c>
      <c r="F3534" s="1106"/>
      <c r="G3534" s="1107"/>
      <c r="H3534" s="1115"/>
    </row>
    <row r="3535" spans="1:8" s="1116" customFormat="1" ht="15" x14ac:dyDescent="0.25">
      <c r="A3535" s="1114"/>
      <c r="B3535" s="1114"/>
      <c r="C3535" s="1113" t="s">
        <v>5027</v>
      </c>
      <c r="D3535" s="1113" t="s">
        <v>5877</v>
      </c>
      <c r="E3535" s="1113" t="s">
        <v>3066</v>
      </c>
      <c r="F3535" s="1106"/>
      <c r="G3535" s="1107"/>
      <c r="H3535" s="1115"/>
    </row>
    <row r="3537" spans="1:8" ht="15" x14ac:dyDescent="0.25">
      <c r="A3537" s="1113" t="s">
        <v>2686</v>
      </c>
      <c r="B3537" s="1113" t="s">
        <v>2687</v>
      </c>
      <c r="C3537" s="1113" t="s">
        <v>2686</v>
      </c>
      <c r="D3537" s="1113" t="s">
        <v>2688</v>
      </c>
      <c r="E3537" s="1113" t="s">
        <v>2689</v>
      </c>
    </row>
    <row r="3538" spans="1:8" s="1109" customFormat="1" ht="14.25" x14ac:dyDescent="0.2">
      <c r="A3538" s="1112" t="s">
        <v>5878</v>
      </c>
      <c r="B3538" s="1104"/>
      <c r="C3538" s="1104"/>
      <c r="D3538" s="1112" t="s">
        <v>5879</v>
      </c>
      <c r="E3538" s="1112" t="s">
        <v>3066</v>
      </c>
      <c r="F3538" s="1106"/>
      <c r="G3538" s="1107"/>
      <c r="H3538" s="1108"/>
    </row>
    <row r="3539" spans="1:8" s="1116" customFormat="1" ht="15" x14ac:dyDescent="0.25">
      <c r="A3539" s="1114"/>
      <c r="B3539" s="1113" t="s">
        <v>5880</v>
      </c>
      <c r="C3539" s="1114"/>
      <c r="D3539" s="1113" t="s">
        <v>236</v>
      </c>
      <c r="E3539" s="1113" t="s">
        <v>3066</v>
      </c>
      <c r="F3539" s="1106"/>
      <c r="G3539" s="1107"/>
      <c r="H3539" s="1115"/>
    </row>
    <row r="3540" spans="1:8" s="1116" customFormat="1" ht="15" x14ac:dyDescent="0.25">
      <c r="A3540" s="1114"/>
      <c r="B3540" s="1113"/>
      <c r="C3540" s="1113" t="s">
        <v>2721</v>
      </c>
      <c r="D3540" s="1113" t="s">
        <v>5881</v>
      </c>
      <c r="E3540" s="1113" t="s">
        <v>3066</v>
      </c>
      <c r="F3540" s="1106"/>
      <c r="G3540" s="1107"/>
      <c r="H3540" s="1115"/>
    </row>
    <row r="3541" spans="1:8" s="1116" customFormat="1" ht="15" x14ac:dyDescent="0.25">
      <c r="A3541" s="1114"/>
      <c r="B3541" s="1114"/>
      <c r="C3541" s="1113" t="s">
        <v>2712</v>
      </c>
      <c r="D3541" s="1113" t="s">
        <v>5882</v>
      </c>
      <c r="E3541" s="1113" t="s">
        <v>3066</v>
      </c>
      <c r="F3541" s="1106"/>
      <c r="G3541" s="1107"/>
      <c r="H3541" s="1115"/>
    </row>
    <row r="3542" spans="1:8" s="1116" customFormat="1" ht="15" x14ac:dyDescent="0.25">
      <c r="A3542" s="1114"/>
      <c r="B3542" s="1114"/>
      <c r="C3542" s="1113" t="s">
        <v>3176</v>
      </c>
      <c r="D3542" s="1113" t="s">
        <v>5883</v>
      </c>
      <c r="E3542" s="1113" t="s">
        <v>3066</v>
      </c>
      <c r="F3542" s="1106"/>
      <c r="G3542" s="1107"/>
      <c r="H3542" s="1115"/>
    </row>
    <row r="3543" spans="1:8" s="1116" customFormat="1" ht="15" x14ac:dyDescent="0.25">
      <c r="A3543" s="1114"/>
      <c r="B3543" s="1114"/>
      <c r="C3543" s="1113" t="s">
        <v>3234</v>
      </c>
      <c r="D3543" s="1113" t="s">
        <v>5884</v>
      </c>
      <c r="E3543" s="1113" t="s">
        <v>3066</v>
      </c>
      <c r="F3543" s="1106"/>
      <c r="G3543" s="1107"/>
      <c r="H3543" s="1115"/>
    </row>
    <row r="3544" spans="1:8" s="1116" customFormat="1" ht="15" x14ac:dyDescent="0.25">
      <c r="A3544" s="1114"/>
      <c r="B3544" s="1114"/>
      <c r="C3544" s="1113" t="s">
        <v>3178</v>
      </c>
      <c r="D3544" s="1113" t="s">
        <v>5885</v>
      </c>
      <c r="E3544" s="1113" t="s">
        <v>3066</v>
      </c>
      <c r="F3544" s="1106"/>
      <c r="G3544" s="1107"/>
      <c r="H3544" s="1115"/>
    </row>
    <row r="3545" spans="1:8" s="1116" customFormat="1" ht="15" x14ac:dyDescent="0.25">
      <c r="A3545" s="1114"/>
      <c r="B3545" s="1114"/>
      <c r="C3545" s="1113" t="s">
        <v>3186</v>
      </c>
      <c r="D3545" s="1113" t="s">
        <v>5886</v>
      </c>
      <c r="E3545" s="1113" t="s">
        <v>3066</v>
      </c>
      <c r="F3545" s="1106"/>
      <c r="G3545" s="1107"/>
      <c r="H3545" s="1115"/>
    </row>
    <row r="3546" spans="1:8" s="1116" customFormat="1" ht="15" x14ac:dyDescent="0.25">
      <c r="A3546" s="1114"/>
      <c r="B3546" s="1114"/>
      <c r="C3546" s="1113" t="s">
        <v>4854</v>
      </c>
      <c r="D3546" s="1113" t="s">
        <v>5887</v>
      </c>
      <c r="E3546" s="1113" t="s">
        <v>3066</v>
      </c>
      <c r="F3546" s="1106"/>
      <c r="G3546" s="1107"/>
      <c r="H3546" s="1115"/>
    </row>
    <row r="3547" spans="1:8" s="1116" customFormat="1" ht="15" x14ac:dyDescent="0.25">
      <c r="A3547" s="1114"/>
      <c r="B3547" s="1114"/>
      <c r="C3547" s="1113" t="s">
        <v>4967</v>
      </c>
      <c r="D3547" s="1113" t="s">
        <v>5888</v>
      </c>
      <c r="E3547" s="1113" t="s">
        <v>3066</v>
      </c>
      <c r="F3547" s="1106"/>
      <c r="G3547" s="1107"/>
      <c r="H3547" s="1115"/>
    </row>
    <row r="3548" spans="1:8" s="1116" customFormat="1" ht="15" x14ac:dyDescent="0.25">
      <c r="A3548" s="1114"/>
      <c r="B3548" s="1114"/>
      <c r="C3548" s="1113" t="s">
        <v>5027</v>
      </c>
      <c r="D3548" s="1113" t="s">
        <v>5889</v>
      </c>
      <c r="E3548" s="1113" t="s">
        <v>3066</v>
      </c>
      <c r="F3548" s="1106"/>
      <c r="G3548" s="1107"/>
      <c r="H3548" s="1115"/>
    </row>
    <row r="3549" spans="1:8" s="1116" customFormat="1" ht="15" x14ac:dyDescent="0.25">
      <c r="A3549" s="1114"/>
      <c r="B3549" s="1114"/>
      <c r="C3549" s="1113" t="s">
        <v>5044</v>
      </c>
      <c r="D3549" s="1113" t="s">
        <v>5890</v>
      </c>
      <c r="E3549" s="1113" t="s">
        <v>3066</v>
      </c>
      <c r="F3549" s="1106"/>
      <c r="G3549" s="1107"/>
      <c r="H3549" s="1115"/>
    </row>
    <row r="3550" spans="1:8" s="1116" customFormat="1" ht="15" x14ac:dyDescent="0.25">
      <c r="A3550" s="1114"/>
      <c r="B3550" s="1114"/>
      <c r="C3550" s="1113" t="s">
        <v>5046</v>
      </c>
      <c r="D3550" s="1113" t="s">
        <v>5891</v>
      </c>
      <c r="E3550" s="1113" t="s">
        <v>3066</v>
      </c>
      <c r="F3550" s="1106"/>
      <c r="G3550" s="1107"/>
      <c r="H3550" s="1115"/>
    </row>
    <row r="3551" spans="1:8" s="1116" customFormat="1" ht="15" x14ac:dyDescent="0.25">
      <c r="A3551" s="1114"/>
      <c r="B3551" s="1114"/>
      <c r="C3551" s="1113" t="s">
        <v>5048</v>
      </c>
      <c r="D3551" s="1113" t="s">
        <v>5892</v>
      </c>
      <c r="E3551" s="1113" t="s">
        <v>3066</v>
      </c>
      <c r="F3551" s="1106"/>
      <c r="G3551" s="1107"/>
      <c r="H3551" s="1115"/>
    </row>
    <row r="3552" spans="1:8" s="1116" customFormat="1" ht="15" x14ac:dyDescent="0.25">
      <c r="A3552" s="1114"/>
      <c r="B3552" s="1114"/>
      <c r="C3552" s="1114"/>
      <c r="D3552" s="1114"/>
      <c r="E3552" s="1114"/>
      <c r="F3552" s="1106"/>
      <c r="G3552" s="1107"/>
      <c r="H3552" s="1115"/>
    </row>
    <row r="3553" spans="1:8" s="1116" customFormat="1" ht="15" x14ac:dyDescent="0.25">
      <c r="A3553" s="1113" t="s">
        <v>2686</v>
      </c>
      <c r="B3553" s="1113" t="s">
        <v>2687</v>
      </c>
      <c r="C3553" s="1113" t="s">
        <v>2686</v>
      </c>
      <c r="D3553" s="1113" t="s">
        <v>2688</v>
      </c>
      <c r="E3553" s="1113" t="s">
        <v>2689</v>
      </c>
      <c r="F3553" s="1106"/>
      <c r="G3553" s="1107"/>
      <c r="H3553" s="1115"/>
    </row>
    <row r="3554" spans="1:8" s="1109" customFormat="1" ht="14.25" x14ac:dyDescent="0.2">
      <c r="A3554" s="1112" t="s">
        <v>5893</v>
      </c>
      <c r="B3554" s="1104"/>
      <c r="C3554" s="1104"/>
      <c r="D3554" s="1112" t="s">
        <v>237</v>
      </c>
      <c r="E3554" s="1112" t="s">
        <v>3066</v>
      </c>
      <c r="F3554" s="1106"/>
      <c r="G3554" s="1107"/>
      <c r="H3554" s="1108"/>
    </row>
    <row r="3555" spans="1:8" s="1116" customFormat="1" ht="15" x14ac:dyDescent="0.25">
      <c r="A3555" s="1114"/>
      <c r="B3555" s="1113" t="s">
        <v>5894</v>
      </c>
      <c r="C3555" s="1114"/>
      <c r="D3555" s="1113" t="s">
        <v>237</v>
      </c>
      <c r="E3555" s="1113" t="s">
        <v>3066</v>
      </c>
      <c r="F3555" s="1106"/>
      <c r="G3555" s="1107"/>
      <c r="H3555" s="1115"/>
    </row>
    <row r="3556" spans="1:8" s="1116" customFormat="1" ht="15" x14ac:dyDescent="0.25">
      <c r="A3556" s="1114"/>
      <c r="B3556" s="1114"/>
      <c r="C3556" s="1113" t="s">
        <v>2684</v>
      </c>
      <c r="D3556" s="1113" t="s">
        <v>5895</v>
      </c>
      <c r="E3556" s="1113" t="s">
        <v>3066</v>
      </c>
      <c r="F3556" s="1106"/>
      <c r="G3556" s="1107"/>
      <c r="H3556" s="1115"/>
    </row>
    <row r="3557" spans="1:8" s="1116" customFormat="1" ht="15" x14ac:dyDescent="0.25">
      <c r="A3557" s="1114"/>
      <c r="B3557" s="1114"/>
      <c r="C3557" s="1113" t="s">
        <v>4735</v>
      </c>
      <c r="D3557" s="1113" t="s">
        <v>5896</v>
      </c>
      <c r="E3557" s="1113" t="s">
        <v>3066</v>
      </c>
      <c r="F3557" s="1106"/>
      <c r="G3557" s="1107"/>
      <c r="H3557" s="1115"/>
    </row>
    <row r="3559" spans="1:8" s="1116" customFormat="1" ht="15" x14ac:dyDescent="0.25">
      <c r="A3559" s="1113" t="s">
        <v>2686</v>
      </c>
      <c r="B3559" s="1113" t="s">
        <v>2687</v>
      </c>
      <c r="C3559" s="1113" t="s">
        <v>2686</v>
      </c>
      <c r="D3559" s="1113" t="s">
        <v>2688</v>
      </c>
      <c r="E3559" s="1113" t="s">
        <v>2689</v>
      </c>
      <c r="F3559" s="1106"/>
      <c r="G3559" s="1107"/>
      <c r="H3559" s="1115"/>
    </row>
    <row r="3560" spans="1:8" s="1109" customFormat="1" ht="14.25" x14ac:dyDescent="0.2">
      <c r="A3560" s="1112" t="s">
        <v>5897</v>
      </c>
      <c r="B3560" s="1104"/>
      <c r="C3560" s="1104"/>
      <c r="D3560" s="1112" t="s">
        <v>238</v>
      </c>
      <c r="E3560" s="1112" t="s">
        <v>3066</v>
      </c>
      <c r="F3560" s="1106"/>
      <c r="G3560" s="1107"/>
      <c r="H3560" s="1108"/>
    </row>
    <row r="3561" spans="1:8" s="1116" customFormat="1" ht="15" x14ac:dyDescent="0.25">
      <c r="A3561" s="1114"/>
      <c r="B3561" s="1113" t="s">
        <v>5898</v>
      </c>
      <c r="C3561" s="1114"/>
      <c r="D3561" s="1113" t="s">
        <v>5899</v>
      </c>
      <c r="E3561" s="1113" t="s">
        <v>3066</v>
      </c>
      <c r="F3561" s="1106"/>
      <c r="G3561" s="1107"/>
      <c r="H3561" s="1115"/>
    </row>
    <row r="3562" spans="1:8" s="1116" customFormat="1" ht="15" x14ac:dyDescent="0.25">
      <c r="A3562" s="1114"/>
      <c r="B3562" s="1114"/>
      <c r="C3562" s="1113" t="s">
        <v>2721</v>
      </c>
      <c r="D3562" s="1113" t="s">
        <v>5900</v>
      </c>
      <c r="E3562" s="1113" t="s">
        <v>3066</v>
      </c>
      <c r="F3562" s="1106"/>
      <c r="G3562" s="1107"/>
      <c r="H3562" s="1115"/>
    </row>
    <row r="3563" spans="1:8" s="1116" customFormat="1" ht="15" x14ac:dyDescent="0.25">
      <c r="A3563" s="1114"/>
      <c r="B3563" s="1114"/>
      <c r="C3563" s="1113" t="s">
        <v>2712</v>
      </c>
      <c r="D3563" s="1113" t="s">
        <v>5901</v>
      </c>
      <c r="E3563" s="1113" t="s">
        <v>3066</v>
      </c>
      <c r="F3563" s="1106"/>
      <c r="G3563" s="1107"/>
      <c r="H3563" s="1115"/>
    </row>
    <row r="3564" spans="1:8" s="1116" customFormat="1" ht="15" x14ac:dyDescent="0.25">
      <c r="A3564" s="1114"/>
      <c r="B3564" s="1114"/>
      <c r="C3564" s="1113" t="s">
        <v>3176</v>
      </c>
      <c r="D3564" s="1113" t="s">
        <v>5902</v>
      </c>
      <c r="E3564" s="1113" t="s">
        <v>3066</v>
      </c>
      <c r="F3564" s="1106"/>
      <c r="G3564" s="1107"/>
      <c r="H3564" s="1115"/>
    </row>
    <row r="3565" spans="1:8" s="1116" customFormat="1" ht="15" x14ac:dyDescent="0.25">
      <c r="A3565" s="1114"/>
      <c r="B3565" s="1114"/>
      <c r="C3565" s="1113" t="s">
        <v>3234</v>
      </c>
      <c r="D3565" s="1113" t="s">
        <v>5903</v>
      </c>
      <c r="E3565" s="1113" t="s">
        <v>3066</v>
      </c>
      <c r="F3565" s="1106"/>
      <c r="G3565" s="1107"/>
      <c r="H3565" s="1115"/>
    </row>
    <row r="3566" spans="1:8" s="1116" customFormat="1" ht="15" x14ac:dyDescent="0.25">
      <c r="A3566" s="1114"/>
      <c r="B3566" s="1114"/>
      <c r="C3566" s="1113" t="s">
        <v>3178</v>
      </c>
      <c r="D3566" s="1113" t="s">
        <v>5904</v>
      </c>
      <c r="E3566" s="1113" t="s">
        <v>3066</v>
      </c>
      <c r="F3566" s="1106"/>
      <c r="G3566" s="1107"/>
      <c r="H3566" s="1115"/>
    </row>
    <row r="3567" spans="1:8" s="1116" customFormat="1" ht="15" x14ac:dyDescent="0.25">
      <c r="A3567" s="1114"/>
      <c r="B3567" s="1113" t="s">
        <v>5905</v>
      </c>
      <c r="C3567" s="1114"/>
      <c r="D3567" s="1113" t="s">
        <v>5906</v>
      </c>
      <c r="E3567" s="1113" t="s">
        <v>3066</v>
      </c>
      <c r="F3567" s="1106"/>
      <c r="G3567" s="1107"/>
      <c r="H3567" s="1115"/>
    </row>
    <row r="3568" spans="1:8" s="1116" customFormat="1" ht="15" x14ac:dyDescent="0.25">
      <c r="A3568" s="1114"/>
      <c r="B3568" s="1114"/>
      <c r="C3568" s="1113" t="s">
        <v>2684</v>
      </c>
      <c r="D3568" s="1113" t="s">
        <v>5906</v>
      </c>
      <c r="E3568" s="1113" t="s">
        <v>3066</v>
      </c>
      <c r="F3568" s="1106"/>
      <c r="G3568" s="1107"/>
      <c r="H3568" s="1115"/>
    </row>
    <row r="3569" spans="1:8" s="1116" customFormat="1" ht="15" x14ac:dyDescent="0.25">
      <c r="A3569" s="1114"/>
      <c r="B3569" s="1114"/>
      <c r="C3569" s="1113"/>
      <c r="D3569" s="1113"/>
      <c r="E3569" s="1113"/>
      <c r="F3569" s="1106"/>
      <c r="G3569" s="1107"/>
      <c r="H3569" s="1115"/>
    </row>
    <row r="3570" spans="1:8" s="1114" customFormat="1" ht="15" x14ac:dyDescent="0.25">
      <c r="A3570" s="1113" t="s">
        <v>2670</v>
      </c>
      <c r="B3570" s="1113"/>
      <c r="C3570" s="1113"/>
      <c r="D3570" s="1098" t="s">
        <v>2642</v>
      </c>
      <c r="E3570" s="1114">
        <v>63</v>
      </c>
      <c r="F3570" s="1106"/>
      <c r="G3570" s="1107"/>
      <c r="H3570" s="1099"/>
    </row>
    <row r="3571" spans="1:8" s="1114" customFormat="1" ht="15" x14ac:dyDescent="0.25">
      <c r="A3571" s="1113" t="s">
        <v>2671</v>
      </c>
      <c r="B3571" s="1113"/>
      <c r="C3571" s="1113"/>
      <c r="D3571" s="1112" t="s">
        <v>5737</v>
      </c>
      <c r="F3571" s="1106"/>
      <c r="G3571" s="1107"/>
      <c r="H3571" s="1099"/>
    </row>
    <row r="3572" spans="1:8" s="1114" customFormat="1" ht="15" x14ac:dyDescent="0.25">
      <c r="A3572" s="1112" t="s">
        <v>2672</v>
      </c>
      <c r="B3572" s="1112" t="s">
        <v>2673</v>
      </c>
      <c r="C3572" s="1112" t="s">
        <v>2674</v>
      </c>
      <c r="D3572" s="1104"/>
      <c r="F3572" s="1106"/>
      <c r="G3572" s="1107"/>
      <c r="H3572" s="1099"/>
    </row>
    <row r="3573" spans="1:8" s="1114" customFormat="1" ht="15" x14ac:dyDescent="0.25">
      <c r="A3573" s="1113" t="s">
        <v>2675</v>
      </c>
      <c r="B3573" s="1113" t="s">
        <v>2676</v>
      </c>
      <c r="C3573" s="1113" t="s">
        <v>2675</v>
      </c>
      <c r="D3573" s="1113" t="s">
        <v>2649</v>
      </c>
      <c r="E3573" s="1113" t="s">
        <v>2677</v>
      </c>
      <c r="F3573" s="1106"/>
      <c r="G3573" s="1107"/>
      <c r="H3573" s="1099"/>
    </row>
    <row r="3574" spans="1:8" s="1116" customFormat="1" ht="15" x14ac:dyDescent="0.25">
      <c r="A3574" s="1114"/>
      <c r="B3574" s="1113" t="s">
        <v>5907</v>
      </c>
      <c r="C3574" s="1114"/>
      <c r="D3574" s="1113" t="s">
        <v>5908</v>
      </c>
      <c r="E3574" s="1113" t="s">
        <v>3066</v>
      </c>
      <c r="F3574" s="1106"/>
      <c r="G3574" s="1107"/>
      <c r="H3574" s="1115"/>
    </row>
    <row r="3575" spans="1:8" s="1116" customFormat="1" ht="15" x14ac:dyDescent="0.25">
      <c r="A3575" s="1114"/>
      <c r="B3575" s="1114"/>
      <c r="C3575" s="1113" t="s">
        <v>2684</v>
      </c>
      <c r="D3575" s="1113" t="s">
        <v>5909</v>
      </c>
      <c r="E3575" s="1113" t="s">
        <v>3066</v>
      </c>
      <c r="F3575" s="1106"/>
      <c r="G3575" s="1107"/>
      <c r="H3575" s="1115"/>
    </row>
    <row r="3576" spans="1:8" s="1116" customFormat="1" ht="15" x14ac:dyDescent="0.25">
      <c r="A3576" s="1114"/>
      <c r="B3576" s="1113" t="s">
        <v>5910</v>
      </c>
      <c r="C3576" s="1114"/>
      <c r="D3576" s="1113" t="s">
        <v>5911</v>
      </c>
      <c r="E3576" s="1113" t="s">
        <v>3066</v>
      </c>
      <c r="F3576" s="1106"/>
      <c r="G3576" s="1107"/>
      <c r="H3576" s="1115"/>
    </row>
    <row r="3577" spans="1:8" s="1116" customFormat="1" ht="15" x14ac:dyDescent="0.25">
      <c r="A3577" s="1114"/>
      <c r="B3577" s="1114"/>
      <c r="C3577" s="1113" t="s">
        <v>2684</v>
      </c>
      <c r="D3577" s="1113" t="s">
        <v>5912</v>
      </c>
      <c r="E3577" s="1113" t="s">
        <v>3066</v>
      </c>
      <c r="F3577" s="1106"/>
      <c r="G3577" s="1107"/>
      <c r="H3577" s="1115"/>
    </row>
    <row r="3578" spans="1:8" s="1116" customFormat="1" ht="15" x14ac:dyDescent="0.25">
      <c r="A3578" s="1114"/>
      <c r="B3578" s="1114"/>
      <c r="C3578" s="1113" t="s">
        <v>3186</v>
      </c>
      <c r="D3578" s="1113" t="s">
        <v>5913</v>
      </c>
      <c r="E3578" s="1113" t="s">
        <v>3066</v>
      </c>
      <c r="F3578" s="1106"/>
      <c r="G3578" s="1107"/>
      <c r="H3578" s="1115"/>
    </row>
    <row r="3579" spans="1:8" s="1116" customFormat="1" ht="15" x14ac:dyDescent="0.25">
      <c r="A3579" s="1114"/>
      <c r="B3579" s="1114"/>
      <c r="C3579" s="1113" t="s">
        <v>5914</v>
      </c>
      <c r="D3579" s="1113" t="s">
        <v>5915</v>
      </c>
      <c r="E3579" s="1113" t="s">
        <v>3066</v>
      </c>
      <c r="F3579" s="1106"/>
      <c r="G3579" s="1107"/>
      <c r="H3579" s="1115"/>
    </row>
    <row r="3580" spans="1:8" s="1116" customFormat="1" ht="15" x14ac:dyDescent="0.25">
      <c r="A3580" s="1114"/>
      <c r="B3580" s="1114"/>
      <c r="C3580" s="1113" t="s">
        <v>5916</v>
      </c>
      <c r="D3580" s="1113" t="s">
        <v>5917</v>
      </c>
      <c r="E3580" s="1113" t="s">
        <v>3066</v>
      </c>
      <c r="F3580" s="1106"/>
      <c r="G3580" s="1107"/>
      <c r="H3580" s="1115"/>
    </row>
    <row r="3581" spans="1:8" s="1116" customFormat="1" ht="15" x14ac:dyDescent="0.25">
      <c r="A3581" s="1114"/>
      <c r="B3581" s="1114"/>
      <c r="C3581" s="1113" t="s">
        <v>5918</v>
      </c>
      <c r="D3581" s="1113" t="s">
        <v>5919</v>
      </c>
      <c r="E3581" s="1113" t="s">
        <v>3066</v>
      </c>
      <c r="F3581" s="1106"/>
      <c r="G3581" s="1107"/>
      <c r="H3581" s="1115"/>
    </row>
    <row r="3582" spans="1:8" s="1116" customFormat="1" ht="15" x14ac:dyDescent="0.25">
      <c r="A3582" s="1114"/>
      <c r="B3582" s="1114"/>
      <c r="C3582" s="1113" t="s">
        <v>5920</v>
      </c>
      <c r="D3582" s="1113" t="s">
        <v>5921</v>
      </c>
      <c r="E3582" s="1113" t="s">
        <v>3066</v>
      </c>
      <c r="F3582" s="1106"/>
      <c r="G3582" s="1107"/>
      <c r="H3582" s="1115"/>
    </row>
    <row r="3583" spans="1:8" s="1116" customFormat="1" ht="15" x14ac:dyDescent="0.25">
      <c r="A3583" s="1114"/>
      <c r="B3583" s="1114"/>
      <c r="C3583" s="1113" t="s">
        <v>5922</v>
      </c>
      <c r="D3583" s="1113" t="s">
        <v>5923</v>
      </c>
      <c r="E3583" s="1113" t="s">
        <v>3066</v>
      </c>
      <c r="F3583" s="1106"/>
      <c r="G3583" s="1107"/>
      <c r="H3583" s="1115"/>
    </row>
    <row r="3584" spans="1:8" s="1116" customFormat="1" ht="15" x14ac:dyDescent="0.25">
      <c r="A3584" s="1114"/>
      <c r="B3584" s="1114"/>
      <c r="C3584" s="1113" t="s">
        <v>5924</v>
      </c>
      <c r="D3584" s="1113" t="s">
        <v>5925</v>
      </c>
      <c r="E3584" s="1113" t="s">
        <v>3066</v>
      </c>
      <c r="F3584" s="1106"/>
      <c r="G3584" s="1107"/>
      <c r="H3584" s="1115"/>
    </row>
    <row r="3585" spans="1:8" s="1116" customFormat="1" ht="15" x14ac:dyDescent="0.25">
      <c r="A3585" s="1114"/>
      <c r="B3585" s="1114"/>
      <c r="C3585" s="1113" t="s">
        <v>5926</v>
      </c>
      <c r="D3585" s="1113" t="s">
        <v>5927</v>
      </c>
      <c r="E3585" s="1113" t="s">
        <v>3066</v>
      </c>
      <c r="F3585" s="1106"/>
      <c r="G3585" s="1107"/>
      <c r="H3585" s="1115"/>
    </row>
    <row r="3586" spans="1:8" s="1116" customFormat="1" ht="15" x14ac:dyDescent="0.25">
      <c r="A3586" s="1114"/>
      <c r="B3586" s="1114"/>
      <c r="C3586" s="1113" t="s">
        <v>5928</v>
      </c>
      <c r="D3586" s="1113" t="s">
        <v>5929</v>
      </c>
      <c r="E3586" s="1113" t="s">
        <v>3066</v>
      </c>
      <c r="F3586" s="1106"/>
      <c r="G3586" s="1107"/>
      <c r="H3586" s="1115"/>
    </row>
    <row r="3587" spans="1:8" s="1116" customFormat="1" ht="15" x14ac:dyDescent="0.25">
      <c r="A3587" s="1114"/>
      <c r="B3587" s="1114"/>
      <c r="C3587" s="1113" t="s">
        <v>5930</v>
      </c>
      <c r="D3587" s="1113" t="s">
        <v>5931</v>
      </c>
      <c r="E3587" s="1113" t="s">
        <v>3066</v>
      </c>
      <c r="F3587" s="1106"/>
      <c r="G3587" s="1107"/>
      <c r="H3587" s="1115"/>
    </row>
    <row r="3588" spans="1:8" s="1116" customFormat="1" ht="15" x14ac:dyDescent="0.25">
      <c r="A3588" s="1114"/>
      <c r="B3588" s="1114"/>
      <c r="C3588" s="1113" t="s">
        <v>5932</v>
      </c>
      <c r="D3588" s="1113" t="s">
        <v>5933</v>
      </c>
      <c r="E3588" s="1113" t="s">
        <v>3066</v>
      </c>
      <c r="F3588" s="1106"/>
      <c r="G3588" s="1107"/>
      <c r="H3588" s="1115"/>
    </row>
    <row r="3589" spans="1:8" s="1116" customFormat="1" ht="15" x14ac:dyDescent="0.25">
      <c r="A3589" s="1114"/>
      <c r="B3589" s="1114"/>
      <c r="C3589" s="1113" t="s">
        <v>5934</v>
      </c>
      <c r="D3589" s="1113" t="s">
        <v>5935</v>
      </c>
      <c r="E3589" s="1113" t="s">
        <v>3066</v>
      </c>
      <c r="F3589" s="1106"/>
      <c r="G3589" s="1107"/>
      <c r="H3589" s="1115"/>
    </row>
    <row r="3590" spans="1:8" s="1116" customFormat="1" ht="15" x14ac:dyDescent="0.25">
      <c r="A3590" s="1114"/>
      <c r="B3590" s="1114"/>
      <c r="C3590" s="1113" t="s">
        <v>5936</v>
      </c>
      <c r="D3590" s="1113" t="s">
        <v>5937</v>
      </c>
      <c r="E3590" s="1113" t="s">
        <v>3066</v>
      </c>
      <c r="F3590" s="1106"/>
      <c r="G3590" s="1107"/>
      <c r="H3590" s="1115"/>
    </row>
    <row r="3591" spans="1:8" s="1116" customFormat="1" ht="15" x14ac:dyDescent="0.25">
      <c r="A3591" s="1114"/>
      <c r="B3591" s="1114"/>
      <c r="C3591" s="1113" t="s">
        <v>5938</v>
      </c>
      <c r="D3591" s="1113" t="s">
        <v>5939</v>
      </c>
      <c r="E3591" s="1113" t="s">
        <v>3066</v>
      </c>
      <c r="F3591" s="1106"/>
      <c r="G3591" s="1107"/>
      <c r="H3591" s="1115"/>
    </row>
    <row r="3592" spans="1:8" s="1116" customFormat="1" ht="15" x14ac:dyDescent="0.25">
      <c r="A3592" s="1114"/>
      <c r="B3592" s="1113" t="s">
        <v>5940</v>
      </c>
      <c r="C3592" s="1114"/>
      <c r="D3592" s="1113" t="s">
        <v>5941</v>
      </c>
      <c r="E3592" s="1113" t="s">
        <v>3066</v>
      </c>
      <c r="F3592" s="1106"/>
      <c r="G3592" s="1107"/>
      <c r="H3592" s="1115"/>
    </row>
    <row r="3593" spans="1:8" s="1116" customFormat="1" ht="15" x14ac:dyDescent="0.25">
      <c r="A3593" s="1114"/>
      <c r="B3593" s="1114"/>
      <c r="C3593" s="1113" t="s">
        <v>2684</v>
      </c>
      <c r="D3593" s="1113" t="s">
        <v>5942</v>
      </c>
      <c r="E3593" s="1113" t="s">
        <v>3066</v>
      </c>
      <c r="F3593" s="1106"/>
      <c r="G3593" s="1107"/>
      <c r="H3593" s="1115"/>
    </row>
    <row r="3594" spans="1:8" s="1116" customFormat="1" ht="15" x14ac:dyDescent="0.25">
      <c r="A3594" s="1114"/>
      <c r="B3594" s="1113" t="s">
        <v>5943</v>
      </c>
      <c r="C3594" s="1114"/>
      <c r="D3594" s="1113" t="s">
        <v>5944</v>
      </c>
      <c r="E3594" s="1113" t="s">
        <v>3066</v>
      </c>
      <c r="F3594" s="1106"/>
      <c r="G3594" s="1107"/>
      <c r="H3594" s="1115"/>
    </row>
    <row r="3595" spans="1:8" s="1116" customFormat="1" ht="15" x14ac:dyDescent="0.25">
      <c r="A3595" s="1114"/>
      <c r="B3595" s="1113"/>
      <c r="C3595" s="1113" t="s">
        <v>3178</v>
      </c>
      <c r="D3595" s="1113" t="s">
        <v>5945</v>
      </c>
      <c r="E3595" s="1113" t="s">
        <v>3066</v>
      </c>
      <c r="F3595" s="1106"/>
      <c r="G3595" s="1107"/>
      <c r="H3595" s="1115"/>
    </row>
    <row r="3596" spans="1:8" s="1116" customFormat="1" ht="15" x14ac:dyDescent="0.25">
      <c r="A3596" s="1114"/>
      <c r="B3596" s="1114"/>
      <c r="C3596" s="1113" t="s">
        <v>2831</v>
      </c>
      <c r="D3596" s="1113" t="s">
        <v>5946</v>
      </c>
      <c r="E3596" s="1113" t="s">
        <v>3066</v>
      </c>
      <c r="F3596" s="1106"/>
      <c r="G3596" s="1107"/>
      <c r="H3596" s="1115"/>
    </row>
    <row r="3597" spans="1:8" s="1116" customFormat="1" ht="15" x14ac:dyDescent="0.25">
      <c r="A3597" s="1114"/>
      <c r="B3597" s="1114"/>
      <c r="C3597" s="1113" t="s">
        <v>5947</v>
      </c>
      <c r="D3597" s="1113" t="s">
        <v>5948</v>
      </c>
      <c r="E3597" s="1113" t="s">
        <v>3066</v>
      </c>
      <c r="F3597" s="1106"/>
      <c r="G3597" s="1107"/>
      <c r="H3597" s="1115"/>
    </row>
    <row r="3598" spans="1:8" s="1116" customFormat="1" ht="15" x14ac:dyDescent="0.25">
      <c r="A3598" s="1114"/>
      <c r="B3598" s="1114"/>
      <c r="C3598" s="1113" t="s">
        <v>5949</v>
      </c>
      <c r="D3598" s="1113" t="s">
        <v>5950</v>
      </c>
      <c r="E3598" s="1113" t="s">
        <v>3066</v>
      </c>
      <c r="F3598" s="1106"/>
      <c r="G3598" s="1107"/>
      <c r="H3598" s="1115"/>
    </row>
    <row r="3599" spans="1:8" s="1116" customFormat="1" ht="15" x14ac:dyDescent="0.25">
      <c r="A3599" s="1114"/>
      <c r="B3599" s="1114"/>
      <c r="C3599" s="1113" t="s">
        <v>5786</v>
      </c>
      <c r="D3599" s="1113" t="s">
        <v>5951</v>
      </c>
      <c r="E3599" s="1113" t="s">
        <v>3066</v>
      </c>
      <c r="F3599" s="1106"/>
      <c r="G3599" s="1107"/>
      <c r="H3599" s="1115"/>
    </row>
    <row r="3600" spans="1:8" s="1116" customFormat="1" ht="15" x14ac:dyDescent="0.25">
      <c r="A3600" s="1114"/>
      <c r="B3600" s="1114"/>
      <c r="C3600" s="1113"/>
      <c r="D3600" s="1113"/>
      <c r="E3600" s="1113"/>
      <c r="F3600" s="1106"/>
      <c r="G3600" s="1107"/>
      <c r="H3600" s="1115"/>
    </row>
    <row r="3601" spans="1:8" s="1116" customFormat="1" ht="15" x14ac:dyDescent="0.25">
      <c r="A3601" s="1113" t="s">
        <v>2686</v>
      </c>
      <c r="B3601" s="1113" t="s">
        <v>2687</v>
      </c>
      <c r="C3601" s="1113" t="s">
        <v>2686</v>
      </c>
      <c r="D3601" s="1113" t="s">
        <v>2688</v>
      </c>
      <c r="E3601" s="1113" t="s">
        <v>2689</v>
      </c>
      <c r="F3601" s="1106"/>
      <c r="G3601" s="1107"/>
      <c r="H3601" s="1115"/>
    </row>
    <row r="3602" spans="1:8" s="1109" customFormat="1" ht="14.25" x14ac:dyDescent="0.2">
      <c r="A3602" s="1112" t="s">
        <v>5952</v>
      </c>
      <c r="B3602" s="1104"/>
      <c r="C3602" s="1104"/>
      <c r="D3602" s="1112" t="s">
        <v>239</v>
      </c>
      <c r="E3602" s="1112" t="s">
        <v>3066</v>
      </c>
      <c r="F3602" s="1106"/>
      <c r="G3602" s="1107"/>
      <c r="H3602" s="1108"/>
    </row>
    <row r="3603" spans="1:8" s="1109" customFormat="1" ht="15" x14ac:dyDescent="0.25">
      <c r="A3603" s="1112"/>
      <c r="B3603" s="1114" t="s">
        <v>5953</v>
      </c>
      <c r="C3603" s="1114"/>
      <c r="D3603" s="1113" t="s">
        <v>5954</v>
      </c>
      <c r="E3603" s="1113" t="s">
        <v>3066</v>
      </c>
      <c r="F3603" s="1106"/>
      <c r="G3603" s="1107"/>
      <c r="H3603" s="1108"/>
    </row>
    <row r="3604" spans="1:8" s="1109" customFormat="1" ht="15" x14ac:dyDescent="0.25">
      <c r="A3604" s="1112"/>
      <c r="B3604" s="1114"/>
      <c r="C3604" s="1113" t="s">
        <v>2684</v>
      </c>
      <c r="D3604" s="1113" t="s">
        <v>5955</v>
      </c>
      <c r="E3604" s="1113" t="s">
        <v>3066</v>
      </c>
      <c r="F3604" s="1106"/>
      <c r="G3604" s="1107"/>
      <c r="H3604" s="1108"/>
    </row>
    <row r="3605" spans="1:8" s="1109" customFormat="1" ht="15" x14ac:dyDescent="0.25">
      <c r="A3605" s="1112"/>
      <c r="B3605" s="1114" t="s">
        <v>5956</v>
      </c>
      <c r="C3605" s="1104"/>
      <c r="D3605" s="1113" t="s">
        <v>5957</v>
      </c>
      <c r="E3605" s="1113" t="s">
        <v>3066</v>
      </c>
      <c r="F3605" s="1106"/>
      <c r="G3605" s="1107"/>
      <c r="H3605" s="1108"/>
    </row>
    <row r="3606" spans="1:8" s="1109" customFormat="1" ht="15" x14ac:dyDescent="0.25">
      <c r="A3606" s="1112"/>
      <c r="B3606" s="1104"/>
      <c r="C3606" s="1113" t="s">
        <v>2684</v>
      </c>
      <c r="D3606" s="1113" t="s">
        <v>5958</v>
      </c>
      <c r="E3606" s="1113" t="s">
        <v>3066</v>
      </c>
      <c r="F3606" s="1106"/>
      <c r="G3606" s="1107"/>
      <c r="H3606" s="1108"/>
    </row>
    <row r="3607" spans="1:8" s="1116" customFormat="1" ht="15" x14ac:dyDescent="0.25">
      <c r="A3607" s="1114"/>
      <c r="B3607" s="1113" t="s">
        <v>5959</v>
      </c>
      <c r="C3607" s="1114"/>
      <c r="D3607" s="1113" t="s">
        <v>5960</v>
      </c>
      <c r="E3607" s="1113" t="s">
        <v>3066</v>
      </c>
      <c r="F3607" s="1106"/>
      <c r="G3607" s="1107"/>
      <c r="H3607" s="1115"/>
    </row>
    <row r="3608" spans="1:8" s="1116" customFormat="1" ht="15" x14ac:dyDescent="0.25">
      <c r="A3608" s="1114"/>
      <c r="B3608" s="1114"/>
      <c r="C3608" s="1113" t="s">
        <v>2684</v>
      </c>
      <c r="D3608" s="1113" t="s">
        <v>5961</v>
      </c>
      <c r="E3608" s="1113" t="s">
        <v>3066</v>
      </c>
      <c r="F3608" s="1106"/>
      <c r="G3608" s="1107"/>
      <c r="H3608" s="1115"/>
    </row>
    <row r="3609" spans="1:8" s="1116" customFormat="1" ht="15" x14ac:dyDescent="0.25">
      <c r="A3609" s="1114"/>
      <c r="B3609" s="1113" t="s">
        <v>5962</v>
      </c>
      <c r="C3609" s="1114"/>
      <c r="D3609" s="1113" t="s">
        <v>5963</v>
      </c>
      <c r="E3609" s="1113" t="s">
        <v>3066</v>
      </c>
      <c r="F3609" s="1106"/>
      <c r="G3609" s="1107"/>
      <c r="H3609" s="1115"/>
    </row>
    <row r="3610" spans="1:8" s="1116" customFormat="1" ht="15" x14ac:dyDescent="0.25">
      <c r="A3610" s="1114"/>
      <c r="B3610" s="1114"/>
      <c r="C3610" s="1113" t="s">
        <v>2684</v>
      </c>
      <c r="D3610" s="1113" t="s">
        <v>5964</v>
      </c>
      <c r="E3610" s="1113" t="s">
        <v>3066</v>
      </c>
      <c r="F3610" s="1106"/>
      <c r="G3610" s="1107"/>
      <c r="H3610" s="1115"/>
    </row>
    <row r="3611" spans="1:8" s="1116" customFormat="1" ht="15" x14ac:dyDescent="0.25">
      <c r="A3611" s="1114"/>
      <c r="B3611" s="1113" t="s">
        <v>5965</v>
      </c>
      <c r="C3611" s="1114"/>
      <c r="D3611" s="1113" t="s">
        <v>239</v>
      </c>
      <c r="E3611" s="1113" t="s">
        <v>3066</v>
      </c>
      <c r="F3611" s="1106"/>
      <c r="G3611" s="1107"/>
      <c r="H3611" s="1115"/>
    </row>
    <row r="3612" spans="1:8" s="1116" customFormat="1" ht="15" x14ac:dyDescent="0.25">
      <c r="A3612" s="1114"/>
      <c r="B3612" s="1114"/>
      <c r="C3612" s="1113" t="s">
        <v>2684</v>
      </c>
      <c r="D3612" s="1113" t="s">
        <v>3722</v>
      </c>
      <c r="E3612" s="1113" t="s">
        <v>3066</v>
      </c>
      <c r="F3612" s="1106"/>
      <c r="G3612" s="1107"/>
      <c r="H3612" s="1115"/>
    </row>
    <row r="3613" spans="1:8" s="1116" customFormat="1" ht="15" x14ac:dyDescent="0.25">
      <c r="A3613" s="1114"/>
      <c r="B3613" s="1114"/>
      <c r="C3613" s="1113" t="s">
        <v>3980</v>
      </c>
      <c r="D3613" s="1113" t="s">
        <v>5966</v>
      </c>
      <c r="E3613" s="1113" t="s">
        <v>3066</v>
      </c>
      <c r="F3613" s="1106"/>
      <c r="G3613" s="1107"/>
      <c r="H3613" s="1115"/>
    </row>
    <row r="3614" spans="1:8" s="1116" customFormat="1" ht="15" x14ac:dyDescent="0.25">
      <c r="A3614" s="1114"/>
      <c r="B3614" s="1114"/>
      <c r="C3614" s="1113" t="s">
        <v>3733</v>
      </c>
      <c r="D3614" s="1113" t="s">
        <v>5967</v>
      </c>
      <c r="E3614" s="1113" t="s">
        <v>3066</v>
      </c>
      <c r="F3614" s="1106"/>
      <c r="G3614" s="1107"/>
      <c r="H3614" s="1115"/>
    </row>
    <row r="3615" spans="1:8" s="1116" customFormat="1" ht="15" x14ac:dyDescent="0.25">
      <c r="A3615" s="1114"/>
      <c r="B3615" s="1114"/>
      <c r="C3615" s="1113" t="s">
        <v>2903</v>
      </c>
      <c r="D3615" s="1113" t="s">
        <v>5968</v>
      </c>
      <c r="E3615" s="1113" t="s">
        <v>3066</v>
      </c>
      <c r="F3615" s="1106"/>
      <c r="G3615" s="1107"/>
      <c r="H3615" s="1115"/>
    </row>
    <row r="3616" spans="1:8" s="1116" customFormat="1" ht="15" x14ac:dyDescent="0.25">
      <c r="A3616" s="1114"/>
      <c r="B3616" s="1114"/>
      <c r="C3616" s="1113" t="s">
        <v>2905</v>
      </c>
      <c r="D3616" s="1113" t="s">
        <v>5969</v>
      </c>
      <c r="E3616" s="1113" t="s">
        <v>3066</v>
      </c>
      <c r="F3616" s="1106"/>
      <c r="G3616" s="1107"/>
      <c r="H3616" s="1115"/>
    </row>
    <row r="3617" spans="1:8" s="1116" customFormat="1" ht="15" x14ac:dyDescent="0.25">
      <c r="A3617" s="1114"/>
      <c r="B3617" s="1114"/>
      <c r="C3617" s="1113" t="s">
        <v>2907</v>
      </c>
      <c r="D3617" s="1113" t="s">
        <v>5970</v>
      </c>
      <c r="E3617" s="1113" t="s">
        <v>3066</v>
      </c>
      <c r="F3617" s="1106"/>
      <c r="G3617" s="1107"/>
      <c r="H3617" s="1115"/>
    </row>
    <row r="3618" spans="1:8" s="1116" customFormat="1" ht="15" x14ac:dyDescent="0.25">
      <c r="A3618" s="1114"/>
      <c r="B3618" s="1114"/>
      <c r="C3618" s="1113" t="s">
        <v>2680</v>
      </c>
      <c r="D3618" s="1113" t="s">
        <v>5971</v>
      </c>
      <c r="E3618" s="1113" t="s">
        <v>3066</v>
      </c>
      <c r="F3618" s="1106"/>
      <c r="G3618" s="1107"/>
      <c r="H3618" s="1115"/>
    </row>
    <row r="3619" spans="1:8" s="1116" customFormat="1" ht="15" x14ac:dyDescent="0.25">
      <c r="A3619" s="1114"/>
      <c r="B3619" s="1114"/>
      <c r="C3619" s="1113" t="s">
        <v>2690</v>
      </c>
      <c r="D3619" s="1113" t="s">
        <v>5972</v>
      </c>
      <c r="E3619" s="1113" t="s">
        <v>3066</v>
      </c>
      <c r="F3619" s="1106"/>
      <c r="G3619" s="1107"/>
      <c r="H3619" s="1115"/>
    </row>
    <row r="3620" spans="1:8" s="1116" customFormat="1" ht="15" x14ac:dyDescent="0.25">
      <c r="A3620" s="1114"/>
      <c r="B3620" s="1114"/>
      <c r="C3620" s="1113" t="s">
        <v>2698</v>
      </c>
      <c r="D3620" s="1113" t="s">
        <v>5973</v>
      </c>
      <c r="E3620" s="1113" t="s">
        <v>3066</v>
      </c>
      <c r="F3620" s="1106"/>
      <c r="G3620" s="1107"/>
      <c r="H3620" s="1115"/>
    </row>
    <row r="3621" spans="1:8" s="1116" customFormat="1" ht="15" x14ac:dyDescent="0.25">
      <c r="A3621" s="1114"/>
      <c r="B3621" s="1114"/>
      <c r="C3621" s="1113" t="s">
        <v>2927</v>
      </c>
      <c r="D3621" s="1113" t="s">
        <v>5974</v>
      </c>
      <c r="E3621" s="1113" t="s">
        <v>3066</v>
      </c>
      <c r="F3621" s="1106"/>
      <c r="G3621" s="1107"/>
      <c r="H3621" s="1115"/>
    </row>
    <row r="3622" spans="1:8" s="1116" customFormat="1" ht="15" x14ac:dyDescent="0.25">
      <c r="A3622" s="1114"/>
      <c r="B3622" s="1114"/>
      <c r="C3622" s="1113" t="s">
        <v>3198</v>
      </c>
      <c r="D3622" s="1113" t="s">
        <v>5975</v>
      </c>
      <c r="E3622" s="1113" t="s">
        <v>3066</v>
      </c>
      <c r="F3622" s="1106"/>
      <c r="G3622" s="1107"/>
      <c r="H3622" s="1115"/>
    </row>
    <row r="3623" spans="1:8" s="1116" customFormat="1" ht="15" x14ac:dyDescent="0.25">
      <c r="A3623" s="1114"/>
      <c r="B3623" s="1114"/>
      <c r="C3623" s="1113" t="s">
        <v>5839</v>
      </c>
      <c r="D3623" s="1113" t="s">
        <v>5976</v>
      </c>
      <c r="E3623" s="1113" t="s">
        <v>3066</v>
      </c>
      <c r="F3623" s="1106"/>
      <c r="G3623" s="1107"/>
      <c r="H3623" s="1115"/>
    </row>
    <row r="3624" spans="1:8" s="1116" customFormat="1" ht="15" x14ac:dyDescent="0.25">
      <c r="A3624" s="1114"/>
      <c r="B3624" s="1114"/>
      <c r="C3624" s="1113" t="s">
        <v>5841</v>
      </c>
      <c r="D3624" s="1113" t="s">
        <v>5977</v>
      </c>
      <c r="E3624" s="1113" t="s">
        <v>3066</v>
      </c>
      <c r="F3624" s="1106"/>
      <c r="G3624" s="1107"/>
      <c r="H3624" s="1115"/>
    </row>
    <row r="3625" spans="1:8" s="1116" customFormat="1" ht="15" x14ac:dyDescent="0.25">
      <c r="A3625" s="1114"/>
      <c r="B3625" s="1114"/>
      <c r="C3625" s="1113" t="s">
        <v>5978</v>
      </c>
      <c r="D3625" s="1113" t="s">
        <v>5979</v>
      </c>
      <c r="E3625" s="1113" t="s">
        <v>3066</v>
      </c>
      <c r="F3625" s="1106"/>
      <c r="G3625" s="1107"/>
      <c r="H3625" s="1115"/>
    </row>
    <row r="3626" spans="1:8" s="1116" customFormat="1" ht="15" x14ac:dyDescent="0.25">
      <c r="A3626" s="1114"/>
      <c r="B3626" s="1114"/>
      <c r="C3626" s="1113" t="s">
        <v>5947</v>
      </c>
      <c r="D3626" s="1113" t="s">
        <v>5980</v>
      </c>
      <c r="E3626" s="1113" t="s">
        <v>3066</v>
      </c>
      <c r="F3626" s="1106"/>
      <c r="G3626" s="1107"/>
      <c r="H3626" s="1115"/>
    </row>
    <row r="3627" spans="1:8" s="1116" customFormat="1" ht="15" x14ac:dyDescent="0.25">
      <c r="A3627" s="1114"/>
      <c r="B3627" s="1114"/>
      <c r="C3627" s="1113" t="s">
        <v>3252</v>
      </c>
      <c r="D3627" s="1113" t="s">
        <v>5981</v>
      </c>
      <c r="E3627" s="1113" t="s">
        <v>3066</v>
      </c>
      <c r="F3627" s="1106"/>
      <c r="G3627" s="1107"/>
      <c r="H3627" s="1115"/>
    </row>
    <row r="3628" spans="1:8" s="1116" customFormat="1" ht="15" x14ac:dyDescent="0.25">
      <c r="A3628" s="1114"/>
      <c r="B3628" s="1114"/>
      <c r="C3628" s="1113" t="s">
        <v>3885</v>
      </c>
      <c r="D3628" s="1113" t="s">
        <v>5982</v>
      </c>
      <c r="E3628" s="1113" t="s">
        <v>3066</v>
      </c>
      <c r="F3628" s="1106"/>
      <c r="G3628" s="1107"/>
      <c r="H3628" s="1115"/>
    </row>
    <row r="3629" spans="1:8" s="1116" customFormat="1" ht="15" x14ac:dyDescent="0.25">
      <c r="A3629" s="1114"/>
      <c r="B3629" s="1114" t="s">
        <v>5983</v>
      </c>
      <c r="C3629" s="1113"/>
      <c r="D3629" s="1113" t="s">
        <v>5093</v>
      </c>
      <c r="E3629" s="1113" t="s">
        <v>3066</v>
      </c>
      <c r="F3629" s="1106"/>
      <c r="G3629" s="1107"/>
      <c r="H3629" s="1115"/>
    </row>
    <row r="3630" spans="1:8" s="1116" customFormat="1" ht="15" x14ac:dyDescent="0.25">
      <c r="A3630" s="1114"/>
      <c r="B3630" s="1114"/>
      <c r="C3630" s="1113" t="s">
        <v>2721</v>
      </c>
      <c r="D3630" s="1113" t="s">
        <v>5984</v>
      </c>
      <c r="E3630" s="1113" t="s">
        <v>3066</v>
      </c>
      <c r="F3630" s="1106"/>
      <c r="G3630" s="1107"/>
      <c r="H3630" s="1115"/>
    </row>
    <row r="3631" spans="1:8" s="1116" customFormat="1" ht="15" x14ac:dyDescent="0.25">
      <c r="A3631" s="1114"/>
      <c r="B3631" s="1114"/>
      <c r="C3631" s="1113" t="s">
        <v>2712</v>
      </c>
      <c r="D3631" s="1113" t="s">
        <v>5985</v>
      </c>
      <c r="E3631" s="1113" t="s">
        <v>3066</v>
      </c>
      <c r="F3631" s="1106"/>
      <c r="G3631" s="1107"/>
      <c r="H3631" s="1115"/>
    </row>
    <row r="3632" spans="1:8" s="1116" customFormat="1" ht="15" x14ac:dyDescent="0.25">
      <c r="A3632" s="1114"/>
      <c r="B3632" s="1114"/>
      <c r="C3632" s="1113" t="s">
        <v>3176</v>
      </c>
      <c r="D3632" s="1113" t="s">
        <v>5986</v>
      </c>
      <c r="E3632" s="1113" t="s">
        <v>3066</v>
      </c>
      <c r="F3632" s="1106"/>
      <c r="G3632" s="1107"/>
      <c r="H3632" s="1115"/>
    </row>
    <row r="3633" spans="1:8" s="1116" customFormat="1" ht="15" x14ac:dyDescent="0.25">
      <c r="A3633" s="1114"/>
      <c r="B3633" s="1114"/>
      <c r="C3633" s="1113" t="s">
        <v>3234</v>
      </c>
      <c r="D3633" s="1113" t="s">
        <v>5987</v>
      </c>
      <c r="E3633" s="1113" t="s">
        <v>3066</v>
      </c>
      <c r="F3633" s="1106"/>
      <c r="G3633" s="1107"/>
      <c r="H3633" s="1115"/>
    </row>
    <row r="3634" spans="1:8" s="1116" customFormat="1" ht="15" x14ac:dyDescent="0.25">
      <c r="A3634" s="1114"/>
      <c r="B3634" s="1114"/>
      <c r="C3634" s="1113"/>
      <c r="D3634" s="1113"/>
      <c r="E3634" s="1113"/>
      <c r="F3634" s="1106"/>
      <c r="G3634" s="1107"/>
      <c r="H3634" s="1115"/>
    </row>
    <row r="3635" spans="1:8" s="1116" customFormat="1" ht="15" x14ac:dyDescent="0.25">
      <c r="A3635" s="1114"/>
      <c r="B3635" s="1114"/>
      <c r="C3635" s="1113"/>
      <c r="D3635" s="1113"/>
      <c r="E3635" s="1113"/>
      <c r="F3635" s="1106"/>
      <c r="G3635" s="1107"/>
      <c r="H3635" s="1115"/>
    </row>
    <row r="3636" spans="1:8" s="1114" customFormat="1" ht="15" x14ac:dyDescent="0.25">
      <c r="A3636" s="1113" t="s">
        <v>2670</v>
      </c>
      <c r="B3636" s="1113"/>
      <c r="C3636" s="1113"/>
      <c r="D3636" s="1098" t="s">
        <v>2642</v>
      </c>
      <c r="E3636" s="1114">
        <v>64</v>
      </c>
      <c r="F3636" s="1106"/>
      <c r="G3636" s="1107"/>
      <c r="H3636" s="1099"/>
    </row>
    <row r="3637" spans="1:8" s="1114" customFormat="1" ht="15" x14ac:dyDescent="0.25">
      <c r="A3637" s="1113" t="s">
        <v>2671</v>
      </c>
      <c r="B3637" s="1113"/>
      <c r="C3637" s="1113"/>
      <c r="D3637" s="1112" t="s">
        <v>5737</v>
      </c>
      <c r="F3637" s="1106"/>
      <c r="G3637" s="1107"/>
      <c r="H3637" s="1099"/>
    </row>
    <row r="3638" spans="1:8" s="1114" customFormat="1" ht="15" x14ac:dyDescent="0.25">
      <c r="A3638" s="1112" t="s">
        <v>2672</v>
      </c>
      <c r="B3638" s="1112" t="s">
        <v>2673</v>
      </c>
      <c r="C3638" s="1112" t="s">
        <v>2674</v>
      </c>
      <c r="D3638" s="1104"/>
      <c r="F3638" s="1106"/>
      <c r="G3638" s="1107"/>
      <c r="H3638" s="1099"/>
    </row>
    <row r="3639" spans="1:8" s="1114" customFormat="1" ht="15" x14ac:dyDescent="0.25">
      <c r="A3639" s="1113" t="s">
        <v>2675</v>
      </c>
      <c r="B3639" s="1113" t="s">
        <v>2676</v>
      </c>
      <c r="C3639" s="1113" t="s">
        <v>2675</v>
      </c>
      <c r="D3639" s="1113" t="s">
        <v>2649</v>
      </c>
      <c r="E3639" s="1113" t="s">
        <v>2677</v>
      </c>
      <c r="F3639" s="1106"/>
      <c r="G3639" s="1107"/>
      <c r="H3639" s="1099"/>
    </row>
    <row r="3640" spans="1:8" s="1116" customFormat="1" ht="15" x14ac:dyDescent="0.25">
      <c r="A3640" s="1114"/>
      <c r="B3640" s="1114" t="s">
        <v>5988</v>
      </c>
      <c r="C3640" s="1113"/>
      <c r="D3640" s="1113" t="s">
        <v>5989</v>
      </c>
      <c r="E3640" s="1113" t="s">
        <v>3066</v>
      </c>
      <c r="F3640" s="1106"/>
      <c r="G3640" s="1107"/>
      <c r="H3640" s="1115"/>
    </row>
    <row r="3641" spans="1:8" s="1116" customFormat="1" ht="15" x14ac:dyDescent="0.25">
      <c r="A3641" s="1114"/>
      <c r="B3641" s="1114"/>
      <c r="C3641" s="1113" t="s">
        <v>3882</v>
      </c>
      <c r="D3641" s="1113" t="s">
        <v>5990</v>
      </c>
      <c r="E3641" s="1113" t="s">
        <v>3066</v>
      </c>
      <c r="F3641" s="1106"/>
      <c r="G3641" s="1107"/>
      <c r="H3641" s="1115"/>
    </row>
    <row r="3642" spans="1:8" s="1116" customFormat="1" ht="15" x14ac:dyDescent="0.25">
      <c r="A3642" s="1114"/>
      <c r="B3642" s="1114"/>
      <c r="C3642" s="1113" t="s">
        <v>5799</v>
      </c>
      <c r="D3642" s="1113" t="s">
        <v>5991</v>
      </c>
      <c r="E3642" s="1113" t="s">
        <v>3066</v>
      </c>
      <c r="F3642" s="1106"/>
      <c r="G3642" s="1107"/>
      <c r="H3642" s="1115"/>
    </row>
    <row r="3643" spans="1:8" s="1116" customFormat="1" ht="15" x14ac:dyDescent="0.25">
      <c r="A3643" s="1114"/>
      <c r="B3643" s="1113" t="s">
        <v>5992</v>
      </c>
      <c r="C3643" s="1114"/>
      <c r="D3643" s="1113" t="s">
        <v>5993</v>
      </c>
      <c r="E3643" s="1113" t="s">
        <v>3066</v>
      </c>
      <c r="F3643" s="1106"/>
      <c r="G3643" s="1107"/>
      <c r="H3643" s="1115"/>
    </row>
    <row r="3644" spans="1:8" s="1116" customFormat="1" ht="15" x14ac:dyDescent="0.25">
      <c r="A3644" s="1114"/>
      <c r="B3644" s="1114"/>
      <c r="C3644" s="1113" t="s">
        <v>4512</v>
      </c>
      <c r="D3644" s="1113" t="s">
        <v>5994</v>
      </c>
      <c r="E3644" s="1113" t="s">
        <v>3066</v>
      </c>
      <c r="F3644" s="1106"/>
      <c r="G3644" s="1107"/>
      <c r="H3644" s="1115"/>
    </row>
    <row r="3645" spans="1:8" s="1116" customFormat="1" ht="15" x14ac:dyDescent="0.25">
      <c r="A3645" s="1114"/>
      <c r="B3645" s="1114"/>
      <c r="C3645" s="1113" t="s">
        <v>4962</v>
      </c>
      <c r="D3645" s="1113" t="s">
        <v>5995</v>
      </c>
      <c r="E3645" s="1113" t="s">
        <v>3066</v>
      </c>
      <c r="F3645" s="1106"/>
      <c r="G3645" s="1107"/>
      <c r="H3645" s="1115"/>
    </row>
    <row r="3646" spans="1:8" s="1116" customFormat="1" ht="15" x14ac:dyDescent="0.25">
      <c r="A3646" s="1114"/>
      <c r="B3646" s="1114"/>
      <c r="C3646" s="1113" t="s">
        <v>4537</v>
      </c>
      <c r="D3646" s="1113" t="s">
        <v>5996</v>
      </c>
      <c r="E3646" s="1113" t="s">
        <v>3066</v>
      </c>
      <c r="F3646" s="1106"/>
      <c r="G3646" s="1107"/>
      <c r="H3646" s="1115"/>
    </row>
    <row r="3647" spans="1:8" s="1116" customFormat="1" ht="15" x14ac:dyDescent="0.25">
      <c r="A3647" s="1114"/>
      <c r="B3647" s="1114"/>
      <c r="C3647" s="1113" t="s">
        <v>3875</v>
      </c>
      <c r="D3647" s="1113" t="s">
        <v>5997</v>
      </c>
      <c r="E3647" s="1113" t="s">
        <v>3066</v>
      </c>
      <c r="F3647" s="1106"/>
      <c r="G3647" s="1107"/>
      <c r="H3647" s="1115"/>
    </row>
    <row r="3648" spans="1:8" s="1116" customFormat="1" ht="15" x14ac:dyDescent="0.25">
      <c r="A3648" s="1114"/>
      <c r="B3648" s="1114"/>
      <c r="C3648" s="1113" t="s">
        <v>2924</v>
      </c>
      <c r="D3648" s="1113" t="s">
        <v>5998</v>
      </c>
      <c r="E3648" s="1113" t="s">
        <v>3066</v>
      </c>
      <c r="F3648" s="1106"/>
      <c r="G3648" s="1107"/>
      <c r="H3648" s="1115"/>
    </row>
    <row r="3649" spans="1:8" s="1116" customFormat="1" ht="15" x14ac:dyDescent="0.25">
      <c r="A3649" s="1114"/>
      <c r="B3649" s="1114"/>
      <c r="C3649" s="1113" t="s">
        <v>2989</v>
      </c>
      <c r="D3649" s="1113" t="s">
        <v>5999</v>
      </c>
      <c r="E3649" s="1113" t="s">
        <v>3066</v>
      </c>
      <c r="F3649" s="1106"/>
      <c r="G3649" s="1107"/>
      <c r="H3649" s="1115"/>
    </row>
    <row r="3650" spans="1:8" s="1116" customFormat="1" ht="15" x14ac:dyDescent="0.25">
      <c r="A3650" s="1114"/>
      <c r="B3650" s="1114"/>
      <c r="C3650" s="1113" t="s">
        <v>5797</v>
      </c>
      <c r="D3650" s="1113" t="s">
        <v>6000</v>
      </c>
      <c r="E3650" s="1113" t="s">
        <v>3066</v>
      </c>
      <c r="F3650" s="1106"/>
      <c r="G3650" s="1107"/>
      <c r="H3650" s="1115"/>
    </row>
    <row r="3651" spans="1:8" s="1116" customFormat="1" ht="15" x14ac:dyDescent="0.25">
      <c r="A3651" s="1114"/>
      <c r="B3651" s="1114"/>
      <c r="C3651" s="1113" t="s">
        <v>6001</v>
      </c>
      <c r="D3651" s="1113" t="s">
        <v>6002</v>
      </c>
      <c r="E3651" s="1113" t="s">
        <v>3066</v>
      </c>
      <c r="F3651" s="1106"/>
      <c r="G3651" s="1107"/>
      <c r="H3651" s="1115"/>
    </row>
    <row r="3652" spans="1:8" s="1116" customFormat="1" ht="15" x14ac:dyDescent="0.25">
      <c r="A3652" s="1114"/>
      <c r="B3652" s="1114"/>
      <c r="C3652" s="1113" t="s">
        <v>6003</v>
      </c>
      <c r="D3652" s="1113" t="s">
        <v>6004</v>
      </c>
      <c r="E3652" s="1113" t="s">
        <v>3066</v>
      </c>
      <c r="F3652" s="1106"/>
      <c r="G3652" s="1107"/>
      <c r="H3652" s="1115"/>
    </row>
    <row r="3653" spans="1:8" s="1116" customFormat="1" ht="15" x14ac:dyDescent="0.25">
      <c r="A3653" s="1114"/>
      <c r="B3653" s="1114"/>
      <c r="C3653" s="1113" t="s">
        <v>6005</v>
      </c>
      <c r="D3653" s="1113" t="s">
        <v>6006</v>
      </c>
      <c r="E3653" s="1113" t="s">
        <v>3066</v>
      </c>
      <c r="F3653" s="1106"/>
      <c r="G3653" s="1107"/>
      <c r="H3653" s="1115"/>
    </row>
    <row r="3654" spans="1:8" s="1116" customFormat="1" ht="15" x14ac:dyDescent="0.25">
      <c r="A3654" s="1114"/>
      <c r="B3654" s="1114"/>
      <c r="C3654" s="1113" t="s">
        <v>4752</v>
      </c>
      <c r="D3654" s="1113" t="s">
        <v>6007</v>
      </c>
      <c r="E3654" s="1113" t="s">
        <v>3066</v>
      </c>
      <c r="F3654" s="1106"/>
      <c r="G3654" s="1107"/>
      <c r="H3654" s="1115"/>
    </row>
    <row r="3655" spans="1:8" s="1116" customFormat="1" ht="15" x14ac:dyDescent="0.25">
      <c r="A3655" s="1114"/>
      <c r="B3655" s="1114"/>
      <c r="C3655" s="1113" t="s">
        <v>4784</v>
      </c>
      <c r="D3655" s="1113" t="s">
        <v>6008</v>
      </c>
      <c r="E3655" s="1113" t="s">
        <v>3066</v>
      </c>
      <c r="F3655" s="1106"/>
      <c r="G3655" s="1107"/>
      <c r="H3655" s="1115"/>
    </row>
    <row r="3656" spans="1:8" s="1116" customFormat="1" ht="15" x14ac:dyDescent="0.25">
      <c r="A3656" s="1114"/>
      <c r="B3656" s="1114"/>
      <c r="C3656" s="1113" t="s">
        <v>6009</v>
      </c>
      <c r="D3656" s="1113" t="s">
        <v>6010</v>
      </c>
      <c r="E3656" s="1113" t="s">
        <v>3066</v>
      </c>
      <c r="F3656" s="1106"/>
      <c r="G3656" s="1107"/>
      <c r="H3656" s="1115"/>
    </row>
    <row r="3657" spans="1:8" s="1116" customFormat="1" ht="15" x14ac:dyDescent="0.25">
      <c r="A3657" s="1114"/>
      <c r="B3657" s="1114"/>
      <c r="C3657" s="1113" t="s">
        <v>6011</v>
      </c>
      <c r="D3657" s="1113" t="s">
        <v>6012</v>
      </c>
      <c r="E3657" s="1113" t="s">
        <v>3066</v>
      </c>
      <c r="F3657" s="1106"/>
      <c r="G3657" s="1107"/>
      <c r="H3657" s="1115"/>
    </row>
    <row r="3658" spans="1:8" s="1116" customFormat="1" ht="15" x14ac:dyDescent="0.25">
      <c r="A3658" s="1114"/>
      <c r="B3658" s="1114"/>
      <c r="C3658" s="1113" t="s">
        <v>6013</v>
      </c>
      <c r="D3658" s="1113" t="s">
        <v>6014</v>
      </c>
      <c r="E3658" s="1113" t="s">
        <v>3066</v>
      </c>
      <c r="F3658" s="1106"/>
      <c r="G3658" s="1107"/>
      <c r="H3658" s="1115"/>
    </row>
    <row r="3659" spans="1:8" s="1116" customFormat="1" ht="15" x14ac:dyDescent="0.25">
      <c r="A3659" s="1114"/>
      <c r="B3659" s="1114"/>
      <c r="C3659" s="1113" t="s">
        <v>6015</v>
      </c>
      <c r="D3659" s="1113" t="s">
        <v>6016</v>
      </c>
      <c r="E3659" s="1113" t="s">
        <v>3066</v>
      </c>
      <c r="F3659" s="1106"/>
      <c r="G3659" s="1107"/>
      <c r="H3659" s="1115"/>
    </row>
    <row r="3660" spans="1:8" s="1116" customFormat="1" ht="15" x14ac:dyDescent="0.25">
      <c r="A3660" s="1114"/>
      <c r="B3660" s="1114"/>
      <c r="C3660" s="1113" t="s">
        <v>6017</v>
      </c>
      <c r="D3660" s="1113" t="s">
        <v>6018</v>
      </c>
      <c r="E3660" s="1113" t="s">
        <v>3066</v>
      </c>
      <c r="F3660" s="1106"/>
      <c r="G3660" s="1107"/>
      <c r="H3660" s="1115"/>
    </row>
    <row r="3661" spans="1:8" s="1114" customFormat="1" ht="15" x14ac:dyDescent="0.25">
      <c r="A3661" s="1113"/>
      <c r="B3661" s="1113"/>
      <c r="C3661" s="1113" t="s">
        <v>6019</v>
      </c>
      <c r="D3661" s="1113" t="s">
        <v>6020</v>
      </c>
      <c r="E3661" s="1113" t="s">
        <v>3066</v>
      </c>
      <c r="F3661" s="1106"/>
      <c r="G3661" s="1107"/>
      <c r="H3661" s="1099"/>
    </row>
    <row r="3662" spans="1:8" s="1116" customFormat="1" ht="15" x14ac:dyDescent="0.25">
      <c r="A3662" s="1114"/>
      <c r="B3662" s="1114"/>
      <c r="C3662" s="1113" t="s">
        <v>6021</v>
      </c>
      <c r="D3662" s="1113" t="s">
        <v>6022</v>
      </c>
      <c r="E3662" s="1113" t="s">
        <v>3066</v>
      </c>
      <c r="F3662" s="1106"/>
      <c r="G3662" s="1107"/>
      <c r="H3662" s="1115"/>
    </row>
    <row r="3663" spans="1:8" s="1116" customFormat="1" ht="15" x14ac:dyDescent="0.25">
      <c r="A3663" s="1114"/>
      <c r="B3663" s="1114"/>
      <c r="C3663" s="1113" t="s">
        <v>4754</v>
      </c>
      <c r="D3663" s="1113" t="s">
        <v>6023</v>
      </c>
      <c r="E3663" s="1113" t="s">
        <v>3066</v>
      </c>
      <c r="F3663" s="1106"/>
      <c r="G3663" s="1107"/>
      <c r="H3663" s="1115"/>
    </row>
    <row r="3664" spans="1:8" s="1116" customFormat="1" ht="15" x14ac:dyDescent="0.25">
      <c r="A3664" s="1114"/>
      <c r="B3664" s="1114"/>
      <c r="C3664" s="1113" t="s">
        <v>4791</v>
      </c>
      <c r="D3664" s="1113" t="s">
        <v>6024</v>
      </c>
      <c r="E3664" s="1113" t="s">
        <v>3066</v>
      </c>
      <c r="F3664" s="1106"/>
      <c r="G3664" s="1107"/>
      <c r="H3664" s="1115"/>
    </row>
    <row r="3665" spans="1:8" s="1116" customFormat="1" ht="15" x14ac:dyDescent="0.25">
      <c r="A3665" s="1114"/>
      <c r="B3665" s="1114"/>
      <c r="C3665" s="1113" t="s">
        <v>4804</v>
      </c>
      <c r="D3665" s="1113" t="s">
        <v>6025</v>
      </c>
      <c r="E3665" s="1113" t="s">
        <v>3066</v>
      </c>
      <c r="F3665" s="1106"/>
      <c r="G3665" s="1107"/>
      <c r="H3665" s="1115"/>
    </row>
    <row r="3666" spans="1:8" s="1116" customFormat="1" ht="15" x14ac:dyDescent="0.25">
      <c r="A3666" s="1114"/>
      <c r="B3666" s="1114"/>
      <c r="C3666" s="1113" t="s">
        <v>4756</v>
      </c>
      <c r="D3666" s="1113" t="s">
        <v>6026</v>
      </c>
      <c r="E3666" s="1113" t="s">
        <v>3066</v>
      </c>
      <c r="F3666" s="1106"/>
      <c r="G3666" s="1107"/>
      <c r="H3666" s="1115"/>
    </row>
    <row r="3667" spans="1:8" s="1114" customFormat="1" ht="15" x14ac:dyDescent="0.25">
      <c r="A3667" s="1113"/>
      <c r="B3667" s="1113"/>
      <c r="C3667" s="1113" t="s">
        <v>2962</v>
      </c>
      <c r="D3667" s="1113" t="s">
        <v>6027</v>
      </c>
      <c r="E3667" s="1113" t="s">
        <v>3066</v>
      </c>
      <c r="F3667" s="1106"/>
      <c r="G3667" s="1107"/>
      <c r="H3667" s="1099"/>
    </row>
    <row r="3668" spans="1:8" s="1114" customFormat="1" ht="15" x14ac:dyDescent="0.25">
      <c r="A3668" s="1113"/>
      <c r="B3668" s="1113"/>
      <c r="C3668" s="1113" t="s">
        <v>5477</v>
      </c>
      <c r="D3668" s="1113" t="s">
        <v>6028</v>
      </c>
      <c r="E3668" s="1113" t="s">
        <v>3066</v>
      </c>
      <c r="F3668" s="1106"/>
      <c r="G3668" s="1107"/>
      <c r="H3668" s="1099"/>
    </row>
    <row r="3669" spans="1:8" s="1114" customFormat="1" ht="15" x14ac:dyDescent="0.25">
      <c r="A3669" s="1113"/>
      <c r="B3669" s="1113"/>
      <c r="C3669" s="1113" t="s">
        <v>6029</v>
      </c>
      <c r="D3669" s="1113" t="s">
        <v>6030</v>
      </c>
      <c r="E3669" s="1113" t="s">
        <v>3066</v>
      </c>
      <c r="F3669" s="1106"/>
      <c r="G3669" s="1107"/>
      <c r="H3669" s="1099"/>
    </row>
    <row r="3670" spans="1:8" s="1116" customFormat="1" ht="15" x14ac:dyDescent="0.25">
      <c r="A3670" s="1114"/>
      <c r="B3670" s="1113" t="s">
        <v>6031</v>
      </c>
      <c r="C3670" s="1114"/>
      <c r="D3670" s="1113" t="s">
        <v>6032</v>
      </c>
      <c r="E3670" s="1113" t="s">
        <v>3066</v>
      </c>
      <c r="F3670" s="1106"/>
      <c r="G3670" s="1107"/>
      <c r="H3670" s="1115"/>
    </row>
    <row r="3671" spans="1:8" s="1116" customFormat="1" ht="15" x14ac:dyDescent="0.25">
      <c r="A3671" s="1114"/>
      <c r="B3671" s="1114"/>
      <c r="C3671" s="1113" t="s">
        <v>4784</v>
      </c>
      <c r="D3671" s="1113" t="s">
        <v>6033</v>
      </c>
      <c r="E3671" s="1113" t="s">
        <v>3066</v>
      </c>
      <c r="F3671" s="1106"/>
      <c r="G3671" s="1107"/>
      <c r="H3671" s="1115"/>
    </row>
    <row r="3672" spans="1:8" s="1116" customFormat="1" ht="15" x14ac:dyDescent="0.25">
      <c r="A3672" s="1114"/>
      <c r="B3672" s="1114"/>
      <c r="C3672" s="1113" t="s">
        <v>6011</v>
      </c>
      <c r="D3672" s="1113" t="s">
        <v>6034</v>
      </c>
      <c r="E3672" s="1113" t="s">
        <v>3066</v>
      </c>
      <c r="F3672" s="1106"/>
      <c r="G3672" s="1107"/>
      <c r="H3672" s="1115"/>
    </row>
    <row r="3673" spans="1:8" s="1116" customFormat="1" ht="15" x14ac:dyDescent="0.25">
      <c r="A3673" s="1114"/>
      <c r="B3673" s="1114"/>
      <c r="C3673" s="1113" t="s">
        <v>6013</v>
      </c>
      <c r="D3673" s="1113" t="s">
        <v>6035</v>
      </c>
      <c r="E3673" s="1113" t="s">
        <v>3066</v>
      </c>
      <c r="F3673" s="1106"/>
      <c r="G3673" s="1107"/>
      <c r="H3673" s="1115"/>
    </row>
    <row r="3674" spans="1:8" s="1116" customFormat="1" ht="15" x14ac:dyDescent="0.25">
      <c r="A3674" s="1114"/>
      <c r="B3674" s="1114"/>
      <c r="C3674" s="1113" t="s">
        <v>6015</v>
      </c>
      <c r="D3674" s="1113" t="s">
        <v>6036</v>
      </c>
      <c r="E3674" s="1113" t="s">
        <v>3066</v>
      </c>
      <c r="F3674" s="1106"/>
      <c r="G3674" s="1107"/>
      <c r="H3674" s="1115"/>
    </row>
    <row r="3675" spans="1:8" s="1116" customFormat="1" ht="15" x14ac:dyDescent="0.25">
      <c r="A3675" s="1114"/>
      <c r="B3675" s="1114"/>
      <c r="C3675" s="1113" t="s">
        <v>6017</v>
      </c>
      <c r="D3675" s="1113" t="s">
        <v>6037</v>
      </c>
      <c r="E3675" s="1113" t="s">
        <v>3066</v>
      </c>
      <c r="F3675" s="1106"/>
      <c r="G3675" s="1107"/>
      <c r="H3675" s="1115"/>
    </row>
    <row r="3676" spans="1:8" s="1116" customFormat="1" ht="15" x14ac:dyDescent="0.25">
      <c r="A3676" s="1114"/>
      <c r="B3676" s="1114"/>
      <c r="C3676" s="1113" t="s">
        <v>6021</v>
      </c>
      <c r="D3676" s="1113" t="s">
        <v>6038</v>
      </c>
      <c r="E3676" s="1113" t="s">
        <v>3066</v>
      </c>
      <c r="F3676" s="1106"/>
      <c r="G3676" s="1107"/>
      <c r="H3676" s="1115"/>
    </row>
    <row r="3677" spans="1:8" s="1116" customFormat="1" ht="15" x14ac:dyDescent="0.25">
      <c r="A3677" s="1114"/>
      <c r="B3677" s="1113" t="s">
        <v>6039</v>
      </c>
      <c r="C3677" s="1114"/>
      <c r="D3677" s="1113" t="s">
        <v>6040</v>
      </c>
      <c r="E3677" s="1113" t="s">
        <v>3066</v>
      </c>
      <c r="F3677" s="1106"/>
      <c r="G3677" s="1107"/>
      <c r="H3677" s="1115"/>
    </row>
    <row r="3678" spans="1:8" s="1116" customFormat="1" ht="15" x14ac:dyDescent="0.25">
      <c r="A3678" s="1114"/>
      <c r="B3678" s="1114"/>
      <c r="C3678" s="1113" t="s">
        <v>2721</v>
      </c>
      <c r="D3678" s="1113" t="s">
        <v>5020</v>
      </c>
      <c r="E3678" s="1113" t="s">
        <v>3066</v>
      </c>
      <c r="F3678" s="1106"/>
      <c r="G3678" s="1107"/>
      <c r="H3678" s="1115"/>
    </row>
    <row r="3679" spans="1:8" s="1116" customFormat="1" ht="15" x14ac:dyDescent="0.25">
      <c r="A3679" s="1114"/>
      <c r="B3679" s="1114"/>
      <c r="C3679" s="1114"/>
      <c r="D3679" s="1114"/>
      <c r="E3679" s="1114"/>
      <c r="F3679" s="1106"/>
      <c r="G3679" s="1107"/>
      <c r="H3679" s="1115"/>
    </row>
    <row r="3680" spans="1:8" s="1116" customFormat="1" ht="15.75" thickBot="1" x14ac:dyDescent="0.3">
      <c r="A3680" s="1113" t="s">
        <v>2686</v>
      </c>
      <c r="B3680" s="1113" t="s">
        <v>2687</v>
      </c>
      <c r="C3680" s="1113" t="s">
        <v>2686</v>
      </c>
      <c r="D3680" s="1113" t="s">
        <v>2688</v>
      </c>
      <c r="E3680" s="1113" t="s">
        <v>2689</v>
      </c>
      <c r="F3680" s="1106"/>
      <c r="G3680" s="1107"/>
      <c r="H3680" s="1115"/>
    </row>
    <row r="3681" spans="1:8" s="1116" customFormat="1" ht="16.5" thickBot="1" x14ac:dyDescent="0.3">
      <c r="A3681" s="1117" t="s">
        <v>6041</v>
      </c>
      <c r="B3681" s="1118"/>
      <c r="C3681" s="1118" t="s">
        <v>240</v>
      </c>
      <c r="D3681" s="1125"/>
      <c r="E3681" s="1126"/>
      <c r="F3681" s="1120"/>
      <c r="G3681" s="1121"/>
      <c r="H3681" s="1115"/>
    </row>
    <row r="3682" spans="1:8" s="1116" customFormat="1" ht="15" x14ac:dyDescent="0.25">
      <c r="A3682" s="1113"/>
      <c r="B3682" s="1113"/>
      <c r="C3682" s="1113"/>
      <c r="D3682" s="1113"/>
      <c r="E3682" s="1113"/>
      <c r="F3682" s="1106"/>
      <c r="G3682" s="1107"/>
      <c r="H3682" s="1115"/>
    </row>
    <row r="3683" spans="1:8" s="1114" customFormat="1" ht="15" x14ac:dyDescent="0.25">
      <c r="A3683" s="1112" t="s">
        <v>6042</v>
      </c>
      <c r="B3683" s="1104"/>
      <c r="C3683" s="1104"/>
      <c r="D3683" s="1112" t="s">
        <v>241</v>
      </c>
      <c r="E3683" s="1112" t="s">
        <v>3066</v>
      </c>
      <c r="F3683" s="1106"/>
      <c r="G3683" s="1107"/>
      <c r="H3683" s="1099"/>
    </row>
    <row r="3684" spans="1:8" s="1114" customFormat="1" ht="15" x14ac:dyDescent="0.25">
      <c r="B3684" s="1113" t="s">
        <v>6043</v>
      </c>
      <c r="D3684" s="1113" t="s">
        <v>241</v>
      </c>
      <c r="E3684" s="1113" t="s">
        <v>3066</v>
      </c>
      <c r="F3684" s="1106"/>
      <c r="G3684" s="1107"/>
      <c r="H3684" s="1099"/>
    </row>
    <row r="3685" spans="1:8" s="1114" customFormat="1" ht="15" x14ac:dyDescent="0.25">
      <c r="C3685" s="1113" t="s">
        <v>2721</v>
      </c>
      <c r="D3685" s="1113" t="s">
        <v>6044</v>
      </c>
      <c r="E3685" s="1113" t="s">
        <v>3066</v>
      </c>
      <c r="F3685" s="1106"/>
      <c r="G3685" s="1107"/>
      <c r="H3685" s="1099"/>
    </row>
    <row r="3686" spans="1:8" s="1114" customFormat="1" ht="15" x14ac:dyDescent="0.25">
      <c r="A3686" s="1113"/>
      <c r="B3686" s="1113"/>
      <c r="C3686" s="1113"/>
      <c r="D3686" s="1113"/>
      <c r="E3686" s="1113"/>
      <c r="F3686" s="1106"/>
      <c r="G3686" s="1107"/>
      <c r="H3686" s="1099"/>
    </row>
    <row r="3687" spans="1:8" s="1116" customFormat="1" ht="15" x14ac:dyDescent="0.25">
      <c r="A3687" s="1113" t="s">
        <v>2686</v>
      </c>
      <c r="B3687" s="1113" t="s">
        <v>2687</v>
      </c>
      <c r="C3687" s="1113" t="s">
        <v>2686</v>
      </c>
      <c r="D3687" s="1113" t="s">
        <v>2688</v>
      </c>
      <c r="E3687" s="1113" t="s">
        <v>2689</v>
      </c>
      <c r="F3687" s="1106"/>
      <c r="G3687" s="1107"/>
      <c r="H3687" s="1115"/>
    </row>
    <row r="3688" spans="1:8" s="1109" customFormat="1" ht="14.25" x14ac:dyDescent="0.2">
      <c r="A3688" s="1112" t="s">
        <v>6045</v>
      </c>
      <c r="B3688" s="1104"/>
      <c r="C3688" s="1104"/>
      <c r="D3688" s="1112" t="s">
        <v>214</v>
      </c>
      <c r="E3688" s="1112" t="s">
        <v>3066</v>
      </c>
      <c r="F3688" s="1106"/>
      <c r="G3688" s="1107"/>
      <c r="H3688" s="1108"/>
    </row>
    <row r="3689" spans="1:8" s="1116" customFormat="1" ht="15" x14ac:dyDescent="0.25">
      <c r="A3689" s="1114"/>
      <c r="B3689" s="1113" t="s">
        <v>6046</v>
      </c>
      <c r="C3689" s="1114"/>
      <c r="D3689" s="1113" t="s">
        <v>6047</v>
      </c>
      <c r="E3689" s="1113" t="s">
        <v>3066</v>
      </c>
      <c r="F3689" s="1106"/>
      <c r="G3689" s="1107"/>
      <c r="H3689" s="1115"/>
    </row>
    <row r="3690" spans="1:8" s="1116" customFormat="1" ht="15" x14ac:dyDescent="0.25">
      <c r="A3690" s="1114"/>
      <c r="B3690" s="1114"/>
      <c r="C3690" s="1113" t="s">
        <v>2721</v>
      </c>
      <c r="D3690" s="1113" t="s">
        <v>6048</v>
      </c>
      <c r="E3690" s="1113" t="s">
        <v>3066</v>
      </c>
      <c r="F3690" s="1106"/>
      <c r="G3690" s="1107"/>
      <c r="H3690" s="1115"/>
    </row>
    <row r="3691" spans="1:8" s="1116" customFormat="1" ht="15" x14ac:dyDescent="0.25">
      <c r="A3691" s="1114"/>
      <c r="B3691" s="1114"/>
      <c r="C3691" s="1113" t="s">
        <v>2712</v>
      </c>
      <c r="D3691" s="1113" t="s">
        <v>6049</v>
      </c>
      <c r="E3691" s="1113" t="s">
        <v>3066</v>
      </c>
      <c r="F3691" s="1106"/>
      <c r="G3691" s="1107"/>
      <c r="H3691" s="1115"/>
    </row>
    <row r="3692" spans="1:8" s="1116" customFormat="1" ht="15" x14ac:dyDescent="0.25">
      <c r="A3692" s="1114"/>
      <c r="B3692" s="1114"/>
      <c r="C3692" s="1114"/>
      <c r="D3692" s="1114"/>
      <c r="E3692" s="1114"/>
      <c r="F3692" s="1106"/>
      <c r="G3692" s="1107"/>
      <c r="H3692" s="1115"/>
    </row>
    <row r="3693" spans="1:8" s="1116" customFormat="1" ht="15" x14ac:dyDescent="0.25">
      <c r="A3693" s="1113" t="s">
        <v>2686</v>
      </c>
      <c r="B3693" s="1113" t="s">
        <v>2687</v>
      </c>
      <c r="C3693" s="1113" t="s">
        <v>2686</v>
      </c>
      <c r="D3693" s="1113" t="s">
        <v>2688</v>
      </c>
      <c r="E3693" s="1113" t="s">
        <v>2689</v>
      </c>
      <c r="F3693" s="1106"/>
      <c r="G3693" s="1107"/>
      <c r="H3693" s="1115"/>
    </row>
    <row r="3694" spans="1:8" s="1109" customFormat="1" ht="14.25" x14ac:dyDescent="0.2">
      <c r="A3694" s="1112" t="s">
        <v>6050</v>
      </c>
      <c r="B3694" s="1104"/>
      <c r="C3694" s="1104"/>
      <c r="D3694" s="1112" t="s">
        <v>242</v>
      </c>
      <c r="E3694" s="1112" t="s">
        <v>3066</v>
      </c>
      <c r="F3694" s="1106"/>
      <c r="G3694" s="1107"/>
      <c r="H3694" s="1108"/>
    </row>
    <row r="3695" spans="1:8" s="1116" customFormat="1" ht="15" x14ac:dyDescent="0.25">
      <c r="A3695" s="1114"/>
      <c r="B3695" s="1113" t="s">
        <v>6051</v>
      </c>
      <c r="C3695" s="1114"/>
      <c r="D3695" s="1113" t="s">
        <v>242</v>
      </c>
      <c r="E3695" s="1113" t="s">
        <v>3066</v>
      </c>
      <c r="F3695" s="1106"/>
      <c r="G3695" s="1107"/>
      <c r="H3695" s="1115"/>
    </row>
    <row r="3696" spans="1:8" s="1116" customFormat="1" ht="15" x14ac:dyDescent="0.25">
      <c r="A3696" s="1114"/>
      <c r="B3696" s="1114"/>
      <c r="C3696" s="1113" t="s">
        <v>2721</v>
      </c>
      <c r="D3696" s="1113" t="s">
        <v>6052</v>
      </c>
      <c r="E3696" s="1113" t="s">
        <v>3066</v>
      </c>
      <c r="F3696" s="1106"/>
      <c r="G3696" s="1107"/>
      <c r="H3696" s="1115"/>
    </row>
    <row r="3697" spans="1:8" s="1116" customFormat="1" ht="15" x14ac:dyDescent="0.25">
      <c r="A3697" s="1114"/>
      <c r="B3697" s="1114"/>
      <c r="C3697" s="1114"/>
      <c r="D3697" s="1114"/>
      <c r="E3697" s="1114"/>
      <c r="F3697" s="1106"/>
      <c r="G3697" s="1107"/>
      <c r="H3697" s="1115"/>
    </row>
    <row r="3698" spans="1:8" s="1116" customFormat="1" ht="15" x14ac:dyDescent="0.25">
      <c r="A3698" s="1113" t="s">
        <v>2686</v>
      </c>
      <c r="B3698" s="1113" t="s">
        <v>2687</v>
      </c>
      <c r="C3698" s="1113" t="s">
        <v>2686</v>
      </c>
      <c r="D3698" s="1113" t="s">
        <v>2688</v>
      </c>
      <c r="E3698" s="1113" t="s">
        <v>2689</v>
      </c>
      <c r="F3698" s="1106"/>
      <c r="G3698" s="1107"/>
      <c r="H3698" s="1115"/>
    </row>
    <row r="3699" spans="1:8" s="1116" customFormat="1" ht="15" x14ac:dyDescent="0.25">
      <c r="A3699" s="1113"/>
      <c r="B3699" s="1113"/>
      <c r="C3699" s="1113"/>
      <c r="D3699" s="1113"/>
      <c r="E3699" s="1113"/>
      <c r="F3699" s="1106"/>
      <c r="G3699" s="1107"/>
      <c r="H3699" s="1115"/>
    </row>
    <row r="3700" spans="1:8" s="1116" customFormat="1" ht="15" x14ac:dyDescent="0.25">
      <c r="A3700" s="1113"/>
      <c r="B3700" s="1113"/>
      <c r="C3700" s="1113"/>
      <c r="D3700" s="1113"/>
      <c r="E3700" s="1113"/>
      <c r="F3700" s="1106"/>
      <c r="G3700" s="1107"/>
      <c r="H3700" s="1115"/>
    </row>
    <row r="3701" spans="1:8" s="1116" customFormat="1" ht="15" x14ac:dyDescent="0.25">
      <c r="A3701" s="1113"/>
      <c r="B3701" s="1113"/>
      <c r="C3701" s="1113"/>
      <c r="D3701" s="1113"/>
      <c r="E3701" s="1113"/>
      <c r="F3701" s="1106"/>
      <c r="G3701" s="1107"/>
      <c r="H3701" s="1115"/>
    </row>
    <row r="3702" spans="1:8" s="1114" customFormat="1" ht="15" x14ac:dyDescent="0.25">
      <c r="A3702" s="1113" t="s">
        <v>2670</v>
      </c>
      <c r="B3702" s="1113"/>
      <c r="C3702" s="1113"/>
      <c r="D3702" s="1098" t="s">
        <v>2642</v>
      </c>
      <c r="E3702" s="1114">
        <v>65</v>
      </c>
      <c r="F3702" s="1106"/>
      <c r="G3702" s="1107"/>
      <c r="H3702" s="1099"/>
    </row>
    <row r="3703" spans="1:8" s="1114" customFormat="1" ht="15" x14ac:dyDescent="0.25">
      <c r="A3703" s="1113" t="s">
        <v>2671</v>
      </c>
      <c r="B3703" s="1113"/>
      <c r="C3703" s="1113"/>
      <c r="D3703" s="1112" t="s">
        <v>5737</v>
      </c>
      <c r="F3703" s="1106"/>
      <c r="G3703" s="1107"/>
      <c r="H3703" s="1099"/>
    </row>
    <row r="3704" spans="1:8" s="1114" customFormat="1" ht="15" x14ac:dyDescent="0.25">
      <c r="A3704" s="1112" t="s">
        <v>2672</v>
      </c>
      <c r="B3704" s="1112" t="s">
        <v>2673</v>
      </c>
      <c r="C3704" s="1112" t="s">
        <v>2674</v>
      </c>
      <c r="D3704" s="1104"/>
      <c r="F3704" s="1106"/>
      <c r="G3704" s="1107"/>
      <c r="H3704" s="1099"/>
    </row>
    <row r="3705" spans="1:8" s="1114" customFormat="1" ht="15" x14ac:dyDescent="0.25">
      <c r="A3705" s="1113" t="s">
        <v>2675</v>
      </c>
      <c r="B3705" s="1113" t="s">
        <v>2676</v>
      </c>
      <c r="C3705" s="1113" t="s">
        <v>2675</v>
      </c>
      <c r="D3705" s="1113" t="s">
        <v>2649</v>
      </c>
      <c r="E3705" s="1113" t="s">
        <v>2677</v>
      </c>
      <c r="F3705" s="1106"/>
      <c r="G3705" s="1107"/>
      <c r="H3705" s="1099"/>
    </row>
    <row r="3706" spans="1:8" s="1116" customFormat="1" ht="15" x14ac:dyDescent="0.25">
      <c r="A3706" s="1113"/>
      <c r="B3706" s="1113"/>
      <c r="C3706" s="1113"/>
      <c r="D3706" s="1113"/>
      <c r="E3706" s="1113"/>
      <c r="F3706" s="1106"/>
      <c r="G3706" s="1107"/>
      <c r="H3706" s="1115"/>
    </row>
    <row r="3707" spans="1:8" s="1109" customFormat="1" ht="14.25" x14ac:dyDescent="0.2">
      <c r="A3707" s="1112" t="s">
        <v>6053</v>
      </c>
      <c r="B3707" s="1104"/>
      <c r="C3707" s="1104"/>
      <c r="D3707" s="1112" t="s">
        <v>243</v>
      </c>
      <c r="E3707" s="1112" t="s">
        <v>3066</v>
      </c>
      <c r="F3707" s="1106"/>
      <c r="G3707" s="1107"/>
      <c r="H3707" s="1108"/>
    </row>
    <row r="3708" spans="1:8" s="1116" customFormat="1" ht="15" x14ac:dyDescent="0.25">
      <c r="A3708" s="1114"/>
      <c r="B3708" s="1113" t="s">
        <v>6054</v>
      </c>
      <c r="C3708" s="1114"/>
      <c r="D3708" s="1113" t="s">
        <v>6055</v>
      </c>
      <c r="E3708" s="1113" t="s">
        <v>3066</v>
      </c>
      <c r="F3708" s="1106"/>
      <c r="G3708" s="1107"/>
      <c r="H3708" s="1115"/>
    </row>
    <row r="3709" spans="1:8" s="1116" customFormat="1" ht="15" x14ac:dyDescent="0.25">
      <c r="A3709" s="1114"/>
      <c r="B3709" s="1114"/>
      <c r="C3709" s="1113" t="s">
        <v>2721</v>
      </c>
      <c r="D3709" s="1113" t="s">
        <v>6056</v>
      </c>
      <c r="E3709" s="1113" t="s">
        <v>3066</v>
      </c>
      <c r="F3709" s="1106"/>
      <c r="G3709" s="1107"/>
      <c r="H3709" s="1115"/>
    </row>
    <row r="3710" spans="1:8" s="1116" customFormat="1" ht="15" x14ac:dyDescent="0.25">
      <c r="A3710" s="1114"/>
      <c r="B3710" s="1114"/>
      <c r="C3710" s="1113" t="s">
        <v>2712</v>
      </c>
      <c r="D3710" s="1113" t="s">
        <v>6057</v>
      </c>
      <c r="E3710" s="1113" t="s">
        <v>3066</v>
      </c>
      <c r="F3710" s="1106"/>
      <c r="G3710" s="1107"/>
      <c r="H3710" s="1115"/>
    </row>
    <row r="3711" spans="1:8" s="1116" customFormat="1" ht="15" x14ac:dyDescent="0.25">
      <c r="A3711" s="1114"/>
      <c r="B3711" s="1114"/>
      <c r="C3711" s="1113"/>
      <c r="D3711" s="1113"/>
      <c r="E3711" s="1113"/>
      <c r="F3711" s="1106"/>
      <c r="G3711" s="1107"/>
      <c r="H3711" s="1115"/>
    </row>
    <row r="3712" spans="1:8" s="1116" customFormat="1" ht="15" x14ac:dyDescent="0.25">
      <c r="A3712" s="1113" t="s">
        <v>2686</v>
      </c>
      <c r="B3712" s="1113" t="s">
        <v>2687</v>
      </c>
      <c r="C3712" s="1113" t="s">
        <v>2686</v>
      </c>
      <c r="D3712" s="1113" t="s">
        <v>2688</v>
      </c>
      <c r="E3712" s="1113" t="s">
        <v>2689</v>
      </c>
      <c r="F3712" s="1106"/>
      <c r="G3712" s="1107"/>
      <c r="H3712" s="1115"/>
    </row>
    <row r="3713" spans="1:8" s="1116" customFormat="1" ht="15" x14ac:dyDescent="0.25">
      <c r="A3713" s="1114"/>
      <c r="B3713" s="1114"/>
      <c r="C3713" s="1113"/>
      <c r="D3713" s="1113"/>
      <c r="E3713" s="1113"/>
      <c r="F3713" s="1106"/>
      <c r="G3713" s="1107"/>
      <c r="H3713" s="1115"/>
    </row>
    <row r="3714" spans="1:8" s="1109" customFormat="1" ht="14.25" x14ac:dyDescent="0.2">
      <c r="A3714" s="1112" t="s">
        <v>6058</v>
      </c>
      <c r="B3714" s="1104"/>
      <c r="C3714" s="1104"/>
      <c r="D3714" s="1112" t="s">
        <v>244</v>
      </c>
      <c r="E3714" s="1112" t="s">
        <v>3066</v>
      </c>
      <c r="F3714" s="1106"/>
      <c r="G3714" s="1107"/>
      <c r="H3714" s="1108"/>
    </row>
    <row r="3715" spans="1:8" s="1116" customFormat="1" ht="15" x14ac:dyDescent="0.25">
      <c r="A3715" s="1114"/>
      <c r="B3715" s="1113" t="s">
        <v>6059</v>
      </c>
      <c r="C3715" s="1114"/>
      <c r="D3715" s="1113" t="s">
        <v>244</v>
      </c>
      <c r="E3715" s="1113" t="s">
        <v>3066</v>
      </c>
      <c r="F3715" s="1106"/>
      <c r="G3715" s="1107"/>
      <c r="H3715" s="1115"/>
    </row>
    <row r="3716" spans="1:8" s="1116" customFormat="1" ht="15" x14ac:dyDescent="0.25">
      <c r="A3716" s="1114"/>
      <c r="B3716" s="1114"/>
      <c r="C3716" s="1113" t="s">
        <v>2721</v>
      </c>
      <c r="D3716" s="1113" t="s">
        <v>6060</v>
      </c>
      <c r="E3716" s="1113" t="s">
        <v>3066</v>
      </c>
      <c r="F3716" s="1106"/>
      <c r="G3716" s="1107"/>
      <c r="H3716" s="1115"/>
    </row>
    <row r="3717" spans="1:8" s="1116" customFormat="1" ht="15" x14ac:dyDescent="0.25">
      <c r="A3717" s="1114"/>
      <c r="B3717" s="1114"/>
      <c r="C3717" s="1113"/>
      <c r="D3717" s="1113"/>
      <c r="E3717" s="1113"/>
      <c r="F3717" s="1106"/>
      <c r="G3717" s="1107"/>
      <c r="H3717" s="1115"/>
    </row>
    <row r="3718" spans="1:8" s="1116" customFormat="1" ht="15" x14ac:dyDescent="0.25">
      <c r="A3718" s="1113" t="s">
        <v>2686</v>
      </c>
      <c r="B3718" s="1113" t="s">
        <v>2687</v>
      </c>
      <c r="C3718" s="1113" t="s">
        <v>2686</v>
      </c>
      <c r="D3718" s="1113" t="s">
        <v>2688</v>
      </c>
      <c r="E3718" s="1113" t="s">
        <v>2689</v>
      </c>
      <c r="F3718" s="1106"/>
      <c r="G3718" s="1107"/>
      <c r="H3718" s="1115"/>
    </row>
    <row r="3719" spans="1:8" s="1116" customFormat="1" ht="15.75" thickBot="1" x14ac:dyDescent="0.3">
      <c r="A3719" s="1113"/>
      <c r="B3719" s="1113"/>
      <c r="C3719" s="1113"/>
      <c r="D3719" s="1113"/>
      <c r="E3719" s="1113"/>
      <c r="F3719" s="1106"/>
      <c r="G3719" s="1107"/>
      <c r="H3719" s="1115"/>
    </row>
    <row r="3720" spans="1:8" s="1116" customFormat="1" ht="16.5" thickBot="1" x14ac:dyDescent="0.3">
      <c r="A3720" s="1117" t="s">
        <v>6061</v>
      </c>
      <c r="B3720" s="1118"/>
      <c r="C3720" s="1118" t="s">
        <v>245</v>
      </c>
      <c r="D3720" s="1125"/>
      <c r="E3720" s="1126"/>
      <c r="F3720" s="1120"/>
      <c r="G3720" s="1121"/>
      <c r="H3720" s="1115"/>
    </row>
    <row r="3721" spans="1:8" s="1116" customFormat="1" ht="15" x14ac:dyDescent="0.25">
      <c r="A3721" s="1113"/>
      <c r="B3721" s="1113"/>
      <c r="C3721" s="1113"/>
      <c r="D3721" s="1113"/>
      <c r="E3721" s="1113"/>
      <c r="F3721" s="1106"/>
      <c r="G3721" s="1107"/>
      <c r="H3721" s="1115"/>
    </row>
    <row r="3722" spans="1:8" s="1109" customFormat="1" ht="14.25" x14ac:dyDescent="0.2">
      <c r="A3722" s="1112" t="s">
        <v>6062</v>
      </c>
      <c r="B3722" s="1104"/>
      <c r="C3722" s="1104"/>
      <c r="D3722" s="1112" t="s">
        <v>6063</v>
      </c>
      <c r="E3722" s="1112" t="s">
        <v>3066</v>
      </c>
      <c r="F3722" s="1106"/>
      <c r="G3722" s="1107"/>
      <c r="H3722" s="1108"/>
    </row>
    <row r="3723" spans="1:8" s="1116" customFormat="1" ht="15" x14ac:dyDescent="0.25">
      <c r="A3723" s="1114"/>
      <c r="B3723" s="1113" t="s">
        <v>6064</v>
      </c>
      <c r="C3723" s="1114"/>
      <c r="D3723" s="1113" t="s">
        <v>6065</v>
      </c>
      <c r="E3723" s="1113" t="s">
        <v>3066</v>
      </c>
      <c r="F3723" s="1106"/>
      <c r="G3723" s="1107"/>
      <c r="H3723" s="1115"/>
    </row>
    <row r="3724" spans="1:8" s="1116" customFormat="1" ht="15" x14ac:dyDescent="0.25">
      <c r="A3724" s="1114"/>
      <c r="B3724" s="1114"/>
      <c r="C3724" s="1113" t="s">
        <v>2684</v>
      </c>
      <c r="D3724" s="1113" t="s">
        <v>6066</v>
      </c>
      <c r="E3724" s="1113" t="s">
        <v>3066</v>
      </c>
      <c r="F3724" s="1106"/>
      <c r="G3724" s="1107"/>
      <c r="H3724" s="1115"/>
    </row>
    <row r="3725" spans="1:8" s="1116" customFormat="1" ht="15" x14ac:dyDescent="0.25">
      <c r="A3725" s="1114"/>
      <c r="B3725" s="1114"/>
      <c r="C3725" s="1113" t="s">
        <v>2721</v>
      </c>
      <c r="D3725" s="1113" t="s">
        <v>6067</v>
      </c>
      <c r="E3725" s="1113" t="s">
        <v>3066</v>
      </c>
      <c r="F3725" s="1106"/>
      <c r="G3725" s="1107"/>
      <c r="H3725" s="1115"/>
    </row>
    <row r="3726" spans="1:8" s="1116" customFormat="1" ht="15" x14ac:dyDescent="0.25">
      <c r="A3726" s="1114"/>
      <c r="B3726" s="1114"/>
      <c r="C3726" s="1113" t="s">
        <v>2712</v>
      </c>
      <c r="D3726" s="1113" t="s">
        <v>6068</v>
      </c>
      <c r="E3726" s="1113" t="s">
        <v>3066</v>
      </c>
      <c r="F3726" s="1106"/>
      <c r="G3726" s="1107"/>
      <c r="H3726" s="1115"/>
    </row>
    <row r="3727" spans="1:8" s="1116" customFormat="1" ht="15" x14ac:dyDescent="0.25">
      <c r="A3727" s="1114"/>
      <c r="B3727" s="1114"/>
      <c r="C3727" s="1113" t="s">
        <v>3176</v>
      </c>
      <c r="D3727" s="1113" t="s">
        <v>6069</v>
      </c>
      <c r="E3727" s="1113" t="s">
        <v>3066</v>
      </c>
      <c r="F3727" s="1106"/>
      <c r="G3727" s="1107"/>
      <c r="H3727" s="1115"/>
    </row>
    <row r="3728" spans="1:8" s="1116" customFormat="1" ht="15" x14ac:dyDescent="0.25">
      <c r="A3728" s="1114"/>
      <c r="B3728" s="1114"/>
      <c r="C3728" s="1113" t="s">
        <v>3234</v>
      </c>
      <c r="D3728" s="1113" t="s">
        <v>6070</v>
      </c>
      <c r="E3728" s="1113" t="s">
        <v>3066</v>
      </c>
      <c r="F3728" s="1106"/>
      <c r="G3728" s="1107"/>
      <c r="H3728" s="1115"/>
    </row>
    <row r="3729" spans="1:8" s="1116" customFormat="1" ht="15" x14ac:dyDescent="0.25">
      <c r="A3729" s="1114"/>
      <c r="B3729" s="1114"/>
      <c r="C3729" s="1113" t="s">
        <v>3178</v>
      </c>
      <c r="D3729" s="1113" t="s">
        <v>6071</v>
      </c>
      <c r="E3729" s="1113" t="s">
        <v>3066</v>
      </c>
      <c r="F3729" s="1106"/>
      <c r="G3729" s="1107"/>
      <c r="H3729" s="1115"/>
    </row>
    <row r="3730" spans="1:8" s="1116" customFormat="1" ht="15" x14ac:dyDescent="0.25">
      <c r="A3730" s="1114"/>
      <c r="B3730" s="1114"/>
      <c r="C3730" s="1113" t="s">
        <v>3186</v>
      </c>
      <c r="D3730" s="1113" t="s">
        <v>6072</v>
      </c>
      <c r="E3730" s="1113" t="s">
        <v>3066</v>
      </c>
      <c r="F3730" s="1106"/>
      <c r="G3730" s="1107"/>
      <c r="H3730" s="1115"/>
    </row>
    <row r="3731" spans="1:8" s="1116" customFormat="1" ht="15" x14ac:dyDescent="0.25">
      <c r="A3731" s="1114"/>
      <c r="B3731" s="1114"/>
      <c r="C3731" s="1113" t="s">
        <v>3980</v>
      </c>
      <c r="D3731" s="1113" t="s">
        <v>6073</v>
      </c>
      <c r="E3731" s="1113" t="s">
        <v>3066</v>
      </c>
      <c r="F3731" s="1106"/>
      <c r="G3731" s="1107"/>
      <c r="H3731" s="1115"/>
    </row>
    <row r="3732" spans="1:8" s="1116" customFormat="1" ht="15" x14ac:dyDescent="0.25">
      <c r="A3732" s="1114"/>
      <c r="B3732" s="1114"/>
      <c r="C3732" s="1113" t="s">
        <v>3733</v>
      </c>
      <c r="D3732" s="1113" t="s">
        <v>6074</v>
      </c>
      <c r="E3732" s="1113" t="s">
        <v>3066</v>
      </c>
      <c r="F3732" s="1106"/>
      <c r="G3732" s="1107"/>
      <c r="H3732" s="1115"/>
    </row>
    <row r="3733" spans="1:8" s="1116" customFormat="1" ht="15" x14ac:dyDescent="0.25">
      <c r="A3733" s="1114"/>
      <c r="B3733" s="1114"/>
      <c r="C3733" s="1113" t="s">
        <v>2903</v>
      </c>
      <c r="D3733" s="1113" t="s">
        <v>6075</v>
      </c>
      <c r="E3733" s="1113" t="s">
        <v>3066</v>
      </c>
      <c r="F3733" s="1106"/>
      <c r="G3733" s="1107"/>
      <c r="H3733" s="1115"/>
    </row>
    <row r="3734" spans="1:8" s="1116" customFormat="1" ht="15" x14ac:dyDescent="0.25">
      <c r="A3734" s="1114"/>
      <c r="B3734" s="1114"/>
      <c r="C3734" s="1113" t="s">
        <v>2905</v>
      </c>
      <c r="D3734" s="1113" t="s">
        <v>6076</v>
      </c>
      <c r="E3734" s="1113" t="s">
        <v>3066</v>
      </c>
      <c r="F3734" s="1106"/>
      <c r="G3734" s="1107"/>
      <c r="H3734" s="1115"/>
    </row>
    <row r="3735" spans="1:8" s="1116" customFormat="1" ht="15" x14ac:dyDescent="0.25">
      <c r="A3735" s="1114"/>
      <c r="B3735" s="1114"/>
      <c r="C3735" s="1113" t="s">
        <v>2907</v>
      </c>
      <c r="D3735" s="1113" t="s">
        <v>6077</v>
      </c>
      <c r="E3735" s="1113" t="s">
        <v>3066</v>
      </c>
      <c r="F3735" s="1106"/>
      <c r="G3735" s="1107"/>
      <c r="H3735" s="1115"/>
    </row>
    <row r="3736" spans="1:8" s="1116" customFormat="1" ht="15" x14ac:dyDescent="0.25">
      <c r="A3736" s="1114"/>
      <c r="B3736" s="1114" t="s">
        <v>6078</v>
      </c>
      <c r="C3736" s="1113"/>
      <c r="D3736" s="1113" t="s">
        <v>6079</v>
      </c>
      <c r="E3736" s="1113" t="s">
        <v>3066</v>
      </c>
      <c r="F3736" s="1106"/>
      <c r="G3736" s="1107"/>
      <c r="H3736" s="1115"/>
    </row>
    <row r="3737" spans="1:8" s="1116" customFormat="1" ht="15" x14ac:dyDescent="0.25">
      <c r="A3737" s="1114"/>
      <c r="B3737" s="1114"/>
      <c r="C3737" s="1113" t="s">
        <v>2721</v>
      </c>
      <c r="D3737" s="1113" t="s">
        <v>6080</v>
      </c>
      <c r="E3737" s="1113" t="s">
        <v>3066</v>
      </c>
      <c r="F3737" s="1106"/>
      <c r="G3737" s="1107"/>
      <c r="H3737" s="1115"/>
    </row>
    <row r="3738" spans="1:8" s="1116" customFormat="1" ht="15" x14ac:dyDescent="0.25">
      <c r="A3738" s="1114"/>
      <c r="B3738" s="1114"/>
      <c r="C3738" s="1113" t="s">
        <v>2712</v>
      </c>
      <c r="D3738" s="1113" t="s">
        <v>6081</v>
      </c>
      <c r="E3738" s="1113" t="s">
        <v>3066</v>
      </c>
      <c r="F3738" s="1106"/>
      <c r="G3738" s="1107"/>
      <c r="H3738" s="1115"/>
    </row>
    <row r="3739" spans="1:8" s="1116" customFormat="1" ht="15" x14ac:dyDescent="0.25">
      <c r="A3739" s="1114"/>
      <c r="B3739" s="1114"/>
      <c r="C3739" s="1113" t="s">
        <v>3176</v>
      </c>
      <c r="D3739" s="1113" t="s">
        <v>6082</v>
      </c>
      <c r="E3739" s="1113" t="s">
        <v>3066</v>
      </c>
      <c r="F3739" s="1106"/>
      <c r="G3739" s="1107"/>
      <c r="H3739" s="1115"/>
    </row>
    <row r="3740" spans="1:8" s="1116" customFormat="1" ht="15" x14ac:dyDescent="0.25">
      <c r="A3740" s="1114"/>
      <c r="B3740" s="1114"/>
      <c r="C3740" s="1113" t="s">
        <v>3234</v>
      </c>
      <c r="D3740" s="1113" t="s">
        <v>6083</v>
      </c>
      <c r="E3740" s="1113" t="s">
        <v>3066</v>
      </c>
      <c r="F3740" s="1106"/>
      <c r="G3740" s="1107"/>
      <c r="H3740" s="1115"/>
    </row>
    <row r="3741" spans="1:8" s="1114" customFormat="1" ht="15" x14ac:dyDescent="0.25">
      <c r="A3741" s="1113"/>
      <c r="B3741" s="1113" t="s">
        <v>6084</v>
      </c>
      <c r="C3741" s="1113"/>
      <c r="D3741" s="1113" t="s">
        <v>6085</v>
      </c>
      <c r="E3741" s="1113" t="s">
        <v>3066</v>
      </c>
      <c r="F3741" s="1106"/>
      <c r="G3741" s="1107"/>
      <c r="H3741" s="1099"/>
    </row>
    <row r="3742" spans="1:8" s="1114" customFormat="1" ht="15" x14ac:dyDescent="0.25">
      <c r="A3742" s="1113"/>
      <c r="B3742" s="1113"/>
      <c r="C3742" s="1113" t="s">
        <v>2721</v>
      </c>
      <c r="D3742" s="1113" t="s">
        <v>6086</v>
      </c>
      <c r="E3742" s="1113" t="s">
        <v>3066</v>
      </c>
      <c r="F3742" s="1106"/>
      <c r="G3742" s="1107"/>
      <c r="H3742" s="1099"/>
    </row>
    <row r="3743" spans="1:8" s="1116" customFormat="1" ht="15" x14ac:dyDescent="0.25">
      <c r="A3743" s="1114"/>
      <c r="B3743" s="1114" t="s">
        <v>6087</v>
      </c>
      <c r="C3743" s="1113"/>
      <c r="D3743" s="1113" t="s">
        <v>6088</v>
      </c>
      <c r="E3743" s="1113" t="s">
        <v>3066</v>
      </c>
      <c r="F3743" s="1106"/>
      <c r="G3743" s="1107"/>
      <c r="H3743" s="1115"/>
    </row>
    <row r="3744" spans="1:8" s="1116" customFormat="1" ht="15" x14ac:dyDescent="0.25">
      <c r="A3744" s="1114"/>
      <c r="B3744" s="1114"/>
      <c r="C3744" s="1113" t="s">
        <v>2721</v>
      </c>
      <c r="D3744" s="1113" t="s">
        <v>6089</v>
      </c>
      <c r="E3744" s="1113" t="s">
        <v>3066</v>
      </c>
      <c r="F3744" s="1106"/>
      <c r="G3744" s="1107"/>
      <c r="H3744" s="1115"/>
    </row>
    <row r="3745" spans="1:8" s="1116" customFormat="1" ht="15" x14ac:dyDescent="0.25">
      <c r="A3745" s="1114"/>
      <c r="B3745" s="1114" t="s">
        <v>6090</v>
      </c>
      <c r="C3745" s="1113"/>
      <c r="D3745" s="1113" t="s">
        <v>6088</v>
      </c>
      <c r="E3745" s="1113" t="s">
        <v>3066</v>
      </c>
      <c r="F3745" s="1106"/>
      <c r="G3745" s="1107"/>
      <c r="H3745" s="1115"/>
    </row>
    <row r="3746" spans="1:8" s="1116" customFormat="1" ht="15" x14ac:dyDescent="0.25">
      <c r="A3746" s="1114"/>
      <c r="B3746" s="1114"/>
      <c r="C3746" s="1113" t="s">
        <v>2721</v>
      </c>
      <c r="D3746" s="1113" t="s">
        <v>6091</v>
      </c>
      <c r="E3746" s="1113" t="s">
        <v>3066</v>
      </c>
      <c r="F3746" s="1106"/>
      <c r="G3746" s="1107"/>
      <c r="H3746" s="1115"/>
    </row>
    <row r="3747" spans="1:8" s="1116" customFormat="1" ht="15" x14ac:dyDescent="0.25">
      <c r="A3747" s="1114"/>
      <c r="B3747" s="1114"/>
      <c r="C3747" s="1114"/>
      <c r="D3747" s="1114"/>
      <c r="E3747" s="1114"/>
      <c r="F3747" s="1106"/>
      <c r="G3747" s="1107"/>
      <c r="H3747" s="1115"/>
    </row>
    <row r="3748" spans="1:8" s="1116" customFormat="1" ht="15" x14ac:dyDescent="0.25">
      <c r="A3748" s="1113" t="s">
        <v>2686</v>
      </c>
      <c r="B3748" s="1113" t="s">
        <v>2687</v>
      </c>
      <c r="C3748" s="1113" t="s">
        <v>2686</v>
      </c>
      <c r="D3748" s="1113" t="s">
        <v>2688</v>
      </c>
      <c r="E3748" s="1113" t="s">
        <v>2689</v>
      </c>
      <c r="F3748" s="1106"/>
      <c r="G3748" s="1107"/>
      <c r="H3748" s="1115"/>
    </row>
    <row r="3749" spans="1:8" s="1114" customFormat="1" ht="15" x14ac:dyDescent="0.25">
      <c r="A3749" s="1167"/>
      <c r="B3749" s="1167"/>
      <c r="C3749" s="1127"/>
      <c r="D3749" s="1127"/>
      <c r="E3749" s="1127"/>
      <c r="F3749" s="1106"/>
      <c r="G3749" s="1107"/>
      <c r="H3749" s="1099"/>
    </row>
    <row r="3750" spans="1:8" s="1114" customFormat="1" ht="15" x14ac:dyDescent="0.25">
      <c r="A3750" s="1167"/>
      <c r="B3750" s="1167"/>
      <c r="C3750" s="1127"/>
      <c r="D3750" s="1127"/>
      <c r="E3750" s="1127"/>
      <c r="F3750" s="1106"/>
      <c r="G3750" s="1107"/>
      <c r="H3750" s="1099"/>
    </row>
    <row r="3751" spans="1:8" s="1114" customFormat="1" ht="15" x14ac:dyDescent="0.25">
      <c r="A3751" s="1167"/>
      <c r="B3751" s="1167"/>
      <c r="C3751" s="1127"/>
      <c r="D3751" s="1127"/>
      <c r="E3751" s="1127"/>
      <c r="F3751" s="1106"/>
      <c r="G3751" s="1107"/>
      <c r="H3751" s="1099"/>
    </row>
    <row r="3752" spans="1:8" s="1114" customFormat="1" ht="15" x14ac:dyDescent="0.25">
      <c r="A3752" s="1167"/>
      <c r="B3752" s="1167"/>
      <c r="C3752" s="1127"/>
      <c r="D3752" s="1127"/>
      <c r="E3752" s="1127"/>
      <c r="F3752" s="1106"/>
      <c r="G3752" s="1107"/>
      <c r="H3752" s="1099"/>
    </row>
    <row r="3753" spans="1:8" s="1114" customFormat="1" ht="15" x14ac:dyDescent="0.25">
      <c r="C3753" s="1113"/>
      <c r="D3753" s="1113"/>
      <c r="E3753" s="1113"/>
      <c r="F3753" s="1106"/>
      <c r="G3753" s="1107"/>
      <c r="H3753" s="1099"/>
    </row>
    <row r="3754" spans="1:8" s="1116" customFormat="1" ht="15" x14ac:dyDescent="0.25">
      <c r="A3754" s="1114"/>
      <c r="B3754" s="1114"/>
      <c r="C3754" s="1113"/>
      <c r="D3754" s="1113"/>
      <c r="E3754" s="1113"/>
      <c r="F3754" s="1106"/>
      <c r="G3754" s="1107"/>
      <c r="H3754" s="1115"/>
    </row>
    <row r="3755" spans="1:8" s="1116" customFormat="1" ht="15" x14ac:dyDescent="0.25">
      <c r="A3755" s="1114"/>
      <c r="B3755" s="1114"/>
      <c r="C3755" s="1113"/>
      <c r="D3755" s="1113"/>
      <c r="E3755" s="1113"/>
      <c r="F3755" s="1106"/>
      <c r="G3755" s="1107"/>
      <c r="H3755" s="1115"/>
    </row>
    <row r="3756" spans="1:8" s="1116" customFormat="1" ht="15" x14ac:dyDescent="0.25">
      <c r="A3756" s="1114"/>
      <c r="B3756" s="1114"/>
      <c r="C3756" s="1113"/>
      <c r="D3756" s="1113"/>
      <c r="E3756" s="1113"/>
      <c r="F3756" s="1106"/>
      <c r="G3756" s="1107"/>
      <c r="H3756" s="1115"/>
    </row>
    <row r="3757" spans="1:8" s="1116" customFormat="1" ht="15" x14ac:dyDescent="0.25">
      <c r="A3757" s="1114"/>
      <c r="B3757" s="1114"/>
      <c r="C3757" s="1113"/>
      <c r="D3757" s="1113"/>
      <c r="E3757" s="1113"/>
      <c r="F3757" s="1106"/>
      <c r="G3757" s="1107"/>
      <c r="H3757" s="1115"/>
    </row>
    <row r="3758" spans="1:8" s="1116" customFormat="1" ht="15" x14ac:dyDescent="0.25">
      <c r="A3758" s="1114"/>
      <c r="B3758" s="1114"/>
      <c r="C3758" s="1113"/>
      <c r="D3758" s="1113"/>
      <c r="E3758" s="1113"/>
      <c r="F3758" s="1106"/>
      <c r="G3758" s="1107"/>
      <c r="H3758" s="1115"/>
    </row>
    <row r="3759" spans="1:8" s="1116" customFormat="1" ht="15" x14ac:dyDescent="0.25">
      <c r="A3759" s="1114"/>
      <c r="B3759" s="1114"/>
      <c r="C3759" s="1113"/>
      <c r="D3759" s="1113"/>
      <c r="E3759" s="1113"/>
      <c r="F3759" s="1106"/>
      <c r="G3759" s="1107"/>
      <c r="H3759" s="1115"/>
    </row>
    <row r="3760" spans="1:8" s="1116" customFormat="1" ht="15" x14ac:dyDescent="0.25">
      <c r="A3760" s="1114"/>
      <c r="B3760" s="1114"/>
      <c r="C3760" s="1113"/>
      <c r="D3760" s="1113"/>
      <c r="E3760" s="1113"/>
      <c r="F3760" s="1106"/>
      <c r="G3760" s="1107"/>
      <c r="H3760" s="1115"/>
    </row>
    <row r="3761" spans="1:8" s="1116" customFormat="1" ht="15" x14ac:dyDescent="0.25">
      <c r="A3761" s="1114"/>
      <c r="B3761" s="1114"/>
      <c r="C3761" s="1113"/>
      <c r="D3761" s="1113"/>
      <c r="E3761" s="1113"/>
      <c r="F3761" s="1106"/>
      <c r="G3761" s="1107"/>
      <c r="H3761" s="1115"/>
    </row>
    <row r="3762" spans="1:8" s="1116" customFormat="1" ht="15" x14ac:dyDescent="0.25">
      <c r="A3762" s="1114"/>
      <c r="B3762" s="1114"/>
      <c r="C3762" s="1113"/>
      <c r="D3762" s="1113"/>
      <c r="E3762" s="1113"/>
      <c r="F3762" s="1106"/>
      <c r="G3762" s="1107"/>
      <c r="H3762" s="1115"/>
    </row>
    <row r="3763" spans="1:8" s="1116" customFormat="1" ht="15" x14ac:dyDescent="0.25">
      <c r="A3763" s="1114"/>
      <c r="B3763" s="1114"/>
      <c r="C3763" s="1113"/>
      <c r="D3763" s="1113"/>
      <c r="E3763" s="1113"/>
      <c r="F3763" s="1106"/>
      <c r="G3763" s="1107"/>
      <c r="H3763" s="1115"/>
    </row>
    <row r="3764" spans="1:8" s="1116" customFormat="1" ht="15" x14ac:dyDescent="0.25">
      <c r="A3764" s="1114"/>
      <c r="B3764" s="1114"/>
      <c r="C3764" s="1113"/>
      <c r="D3764" s="1113"/>
      <c r="E3764" s="1113"/>
      <c r="F3764" s="1106"/>
      <c r="G3764" s="1107"/>
      <c r="H3764" s="1115"/>
    </row>
    <row r="3765" spans="1:8" s="1116" customFormat="1" ht="15" x14ac:dyDescent="0.25">
      <c r="A3765" s="1114"/>
      <c r="B3765" s="1114"/>
      <c r="C3765" s="1113"/>
      <c r="D3765" s="1113"/>
      <c r="E3765" s="1113"/>
      <c r="F3765" s="1106"/>
      <c r="G3765" s="1107"/>
      <c r="H3765" s="1115"/>
    </row>
    <row r="3766" spans="1:8" s="1116" customFormat="1" ht="15" x14ac:dyDescent="0.25">
      <c r="A3766" s="1114"/>
      <c r="B3766" s="1114"/>
      <c r="C3766" s="1113"/>
      <c r="D3766" s="1113"/>
      <c r="E3766" s="1113"/>
      <c r="F3766" s="1106"/>
      <c r="G3766" s="1107"/>
      <c r="H3766" s="1115"/>
    </row>
    <row r="3767" spans="1:8" s="1116" customFormat="1" ht="15" x14ac:dyDescent="0.25">
      <c r="A3767" s="1113" t="s">
        <v>2670</v>
      </c>
      <c r="B3767" s="1113"/>
      <c r="C3767" s="1113"/>
      <c r="D3767" s="1098" t="s">
        <v>2642</v>
      </c>
      <c r="E3767" s="1114">
        <v>66</v>
      </c>
      <c r="F3767" s="1106"/>
      <c r="G3767" s="1107"/>
      <c r="H3767" s="1115"/>
    </row>
    <row r="3768" spans="1:8" s="1116" customFormat="1" ht="15" x14ac:dyDescent="0.25">
      <c r="A3768" s="1113" t="s">
        <v>2671</v>
      </c>
      <c r="B3768" s="1113"/>
      <c r="C3768" s="1113"/>
      <c r="D3768" s="1112" t="s">
        <v>2660</v>
      </c>
      <c r="E3768" s="1114"/>
      <c r="F3768" s="1106"/>
      <c r="G3768" s="1107"/>
      <c r="H3768" s="1115"/>
    </row>
    <row r="3769" spans="1:8" s="1116" customFormat="1" ht="15" x14ac:dyDescent="0.25">
      <c r="A3769" s="1112" t="s">
        <v>2672</v>
      </c>
      <c r="B3769" s="1112" t="s">
        <v>2673</v>
      </c>
      <c r="C3769" s="1112" t="s">
        <v>2674</v>
      </c>
      <c r="D3769" s="1104"/>
      <c r="E3769" s="1114"/>
      <c r="F3769" s="1106"/>
      <c r="G3769" s="1107"/>
      <c r="H3769" s="1115"/>
    </row>
    <row r="3770" spans="1:8" s="1116" customFormat="1" ht="15" x14ac:dyDescent="0.25">
      <c r="A3770" s="1113" t="s">
        <v>2675</v>
      </c>
      <c r="B3770" s="1113" t="s">
        <v>2676</v>
      </c>
      <c r="C3770" s="1113" t="s">
        <v>2675</v>
      </c>
      <c r="D3770" s="1113" t="s">
        <v>2649</v>
      </c>
      <c r="E3770" s="1113" t="s">
        <v>2677</v>
      </c>
      <c r="F3770" s="1106"/>
      <c r="G3770" s="1107"/>
      <c r="H3770" s="1115"/>
    </row>
    <row r="3771" spans="1:8" s="1109" customFormat="1" ht="14.25" x14ac:dyDescent="0.2">
      <c r="A3771" s="1112" t="s">
        <v>6092</v>
      </c>
      <c r="B3771" s="1104"/>
      <c r="C3771" s="1104"/>
      <c r="D3771" s="1112" t="s">
        <v>6093</v>
      </c>
      <c r="E3771" s="1112" t="s">
        <v>12</v>
      </c>
      <c r="F3771" s="1106"/>
      <c r="G3771" s="1107"/>
      <c r="H3771" s="1108"/>
    </row>
    <row r="3772" spans="1:8" s="1116" customFormat="1" ht="15" x14ac:dyDescent="0.25">
      <c r="A3772" s="1114"/>
      <c r="B3772" s="1113" t="s">
        <v>6094</v>
      </c>
      <c r="C3772" s="1114"/>
      <c r="D3772" s="1113" t="s">
        <v>6095</v>
      </c>
      <c r="E3772" s="1113" t="s">
        <v>12</v>
      </c>
      <c r="F3772" s="1106"/>
      <c r="G3772" s="1107"/>
      <c r="H3772" s="1115"/>
    </row>
    <row r="3773" spans="1:8" s="1116" customFormat="1" ht="15" x14ac:dyDescent="0.25">
      <c r="A3773" s="1114"/>
      <c r="B3773" s="1114"/>
      <c r="C3773" s="1113" t="s">
        <v>2684</v>
      </c>
      <c r="D3773" s="1113" t="s">
        <v>6096</v>
      </c>
      <c r="E3773" s="1113" t="s">
        <v>12</v>
      </c>
      <c r="F3773" s="1106"/>
      <c r="G3773" s="1107"/>
      <c r="H3773" s="1115"/>
    </row>
    <row r="3774" spans="1:8" s="1116" customFormat="1" ht="15" x14ac:dyDescent="0.25">
      <c r="A3774" s="1114"/>
      <c r="B3774" s="1114" t="s">
        <v>6097</v>
      </c>
      <c r="C3774" s="1113"/>
      <c r="D3774" s="1113" t="s">
        <v>6098</v>
      </c>
      <c r="E3774" s="1113" t="s">
        <v>12</v>
      </c>
      <c r="F3774" s="1106"/>
      <c r="G3774" s="1107"/>
      <c r="H3774" s="1115"/>
    </row>
    <row r="3775" spans="1:8" s="1116" customFormat="1" ht="15" x14ac:dyDescent="0.25">
      <c r="A3775" s="1114"/>
      <c r="B3775" s="1114"/>
      <c r="C3775" s="1113" t="s">
        <v>2721</v>
      </c>
      <c r="D3775" s="1113" t="s">
        <v>6099</v>
      </c>
      <c r="E3775" s="1113" t="s">
        <v>12</v>
      </c>
      <c r="F3775" s="1106"/>
      <c r="G3775" s="1107"/>
      <c r="H3775" s="1115"/>
    </row>
    <row r="3776" spans="1:8" s="1116" customFormat="1" ht="15" x14ac:dyDescent="0.25">
      <c r="A3776" s="1114"/>
      <c r="B3776" s="1114"/>
      <c r="C3776" s="1113" t="s">
        <v>2712</v>
      </c>
      <c r="D3776" s="1113" t="s">
        <v>6100</v>
      </c>
      <c r="E3776" s="1113" t="s">
        <v>12</v>
      </c>
      <c r="F3776" s="1106"/>
      <c r="G3776" s="1107"/>
      <c r="H3776" s="1115"/>
    </row>
    <row r="3777" spans="1:8" s="1116" customFormat="1" ht="15" x14ac:dyDescent="0.25">
      <c r="A3777" s="1114"/>
      <c r="B3777" s="1113" t="s">
        <v>6101</v>
      </c>
      <c r="C3777" s="1114"/>
      <c r="D3777" s="1113" t="s">
        <v>6102</v>
      </c>
      <c r="E3777" s="1113" t="s">
        <v>12</v>
      </c>
      <c r="F3777" s="1106"/>
      <c r="G3777" s="1107"/>
      <c r="H3777" s="1115"/>
    </row>
    <row r="3778" spans="1:8" s="1116" customFormat="1" ht="15" x14ac:dyDescent="0.25">
      <c r="A3778" s="1114"/>
      <c r="B3778" s="1114"/>
      <c r="C3778" s="1113" t="s">
        <v>2684</v>
      </c>
      <c r="D3778" s="1113" t="s">
        <v>6103</v>
      </c>
      <c r="E3778" s="1113" t="s">
        <v>12</v>
      </c>
      <c r="F3778" s="1106"/>
      <c r="G3778" s="1107"/>
      <c r="H3778" s="1115"/>
    </row>
    <row r="3779" spans="1:8" s="1116" customFormat="1" ht="15" x14ac:dyDescent="0.25">
      <c r="A3779" s="1114"/>
      <c r="B3779" s="1113" t="s">
        <v>6104</v>
      </c>
      <c r="C3779" s="1114"/>
      <c r="D3779" s="1113" t="s">
        <v>6105</v>
      </c>
      <c r="E3779" s="1113" t="s">
        <v>12</v>
      </c>
      <c r="F3779" s="1106"/>
      <c r="G3779" s="1107"/>
      <c r="H3779" s="1115"/>
    </row>
    <row r="3780" spans="1:8" s="1116" customFormat="1" ht="15" x14ac:dyDescent="0.25">
      <c r="A3780" s="1114"/>
      <c r="B3780" s="1114"/>
      <c r="C3780" s="1113" t="s">
        <v>2721</v>
      </c>
      <c r="D3780" s="1113" t="s">
        <v>6106</v>
      </c>
      <c r="E3780" s="1113" t="s">
        <v>12</v>
      </c>
      <c r="F3780" s="1106"/>
      <c r="G3780" s="1107"/>
      <c r="H3780" s="1115"/>
    </row>
    <row r="3781" spans="1:8" s="1116" customFormat="1" ht="15" x14ac:dyDescent="0.25">
      <c r="A3781" s="1114"/>
      <c r="B3781" s="1114"/>
      <c r="C3781" s="1113" t="s">
        <v>2712</v>
      </c>
      <c r="D3781" s="1113" t="s">
        <v>6107</v>
      </c>
      <c r="E3781" s="1113" t="s">
        <v>12</v>
      </c>
      <c r="F3781" s="1106"/>
      <c r="G3781" s="1107"/>
      <c r="H3781" s="1115"/>
    </row>
    <row r="3782" spans="1:8" s="1116" customFormat="1" ht="15" x14ac:dyDescent="0.25">
      <c r="A3782" s="1114"/>
      <c r="B3782" s="1114"/>
      <c r="C3782" s="1113" t="s">
        <v>3176</v>
      </c>
      <c r="D3782" s="1113" t="s">
        <v>6108</v>
      </c>
      <c r="E3782" s="1113" t="s">
        <v>12</v>
      </c>
      <c r="F3782" s="1106"/>
      <c r="G3782" s="1107"/>
      <c r="H3782" s="1115"/>
    </row>
    <row r="3783" spans="1:8" s="1116" customFormat="1" ht="15" x14ac:dyDescent="0.25">
      <c r="A3783" s="1114"/>
      <c r="B3783" s="1114" t="s">
        <v>6109</v>
      </c>
      <c r="C3783" s="1113"/>
      <c r="D3783" s="1113" t="s">
        <v>6110</v>
      </c>
      <c r="E3783" s="1113" t="s">
        <v>12</v>
      </c>
      <c r="F3783" s="1106"/>
      <c r="G3783" s="1107"/>
      <c r="H3783" s="1115"/>
    </row>
    <row r="3784" spans="1:8" s="1116" customFormat="1" ht="15" x14ac:dyDescent="0.25">
      <c r="A3784" s="1114"/>
      <c r="B3784" s="1114"/>
      <c r="C3784" s="1113" t="s">
        <v>2684</v>
      </c>
      <c r="D3784" s="1113" t="s">
        <v>6111</v>
      </c>
      <c r="E3784" s="1113" t="s">
        <v>12</v>
      </c>
      <c r="F3784" s="1106"/>
      <c r="G3784" s="1107"/>
      <c r="H3784" s="1115"/>
    </row>
    <row r="3785" spans="1:8" s="1116" customFormat="1" ht="15" x14ac:dyDescent="0.25">
      <c r="A3785" s="1114"/>
      <c r="B3785" s="1113" t="s">
        <v>6112</v>
      </c>
      <c r="C3785" s="1114"/>
      <c r="D3785" s="1113" t="s">
        <v>6113</v>
      </c>
      <c r="E3785" s="1113" t="s">
        <v>12</v>
      </c>
      <c r="F3785" s="1106"/>
      <c r="G3785" s="1107"/>
      <c r="H3785" s="1115"/>
    </row>
    <row r="3786" spans="1:8" s="1116" customFormat="1" ht="15" x14ac:dyDescent="0.25">
      <c r="A3786" s="1114"/>
      <c r="B3786" s="1114"/>
      <c r="C3786" s="1113" t="s">
        <v>2721</v>
      </c>
      <c r="D3786" s="1113" t="s">
        <v>6114</v>
      </c>
      <c r="E3786" s="1113" t="s">
        <v>12</v>
      </c>
      <c r="F3786" s="1106"/>
      <c r="G3786" s="1107"/>
      <c r="H3786" s="1115"/>
    </row>
    <row r="3787" spans="1:8" s="1116" customFormat="1" ht="15" x14ac:dyDescent="0.25">
      <c r="A3787" s="1114"/>
      <c r="B3787" s="1113" t="s">
        <v>6115</v>
      </c>
      <c r="C3787" s="1114"/>
      <c r="D3787" s="1113" t="s">
        <v>6116</v>
      </c>
      <c r="E3787" s="1113" t="s">
        <v>12</v>
      </c>
      <c r="F3787" s="1106"/>
      <c r="G3787" s="1107"/>
      <c r="H3787" s="1115"/>
    </row>
    <row r="3788" spans="1:8" s="1116" customFormat="1" ht="15" x14ac:dyDescent="0.25">
      <c r="A3788" s="1114"/>
      <c r="B3788" s="1114"/>
      <c r="C3788" s="1113" t="s">
        <v>2721</v>
      </c>
      <c r="D3788" s="1113" t="s">
        <v>6117</v>
      </c>
      <c r="E3788" s="1113" t="s">
        <v>12</v>
      </c>
      <c r="F3788" s="1106"/>
      <c r="G3788" s="1107"/>
      <c r="H3788" s="1115"/>
    </row>
    <row r="3789" spans="1:8" s="1116" customFormat="1" ht="15" x14ac:dyDescent="0.25">
      <c r="A3789" s="1114"/>
      <c r="B3789" s="1114"/>
      <c r="C3789" s="1113" t="s">
        <v>2712</v>
      </c>
      <c r="D3789" s="1113" t="s">
        <v>6118</v>
      </c>
      <c r="E3789" s="1113" t="s">
        <v>12</v>
      </c>
      <c r="F3789" s="1106"/>
      <c r="G3789" s="1107"/>
      <c r="H3789" s="1115"/>
    </row>
    <row r="3790" spans="1:8" s="1116" customFormat="1" ht="15" x14ac:dyDescent="0.25">
      <c r="A3790" s="1114"/>
      <c r="B3790" s="1113" t="s">
        <v>6119</v>
      </c>
      <c r="C3790" s="1114"/>
      <c r="D3790" s="1113" t="s">
        <v>6120</v>
      </c>
      <c r="E3790" s="1113" t="s">
        <v>12</v>
      </c>
      <c r="F3790" s="1106"/>
      <c r="G3790" s="1107"/>
      <c r="H3790" s="1115"/>
    </row>
    <row r="3791" spans="1:8" s="1116" customFormat="1" ht="15" x14ac:dyDescent="0.25">
      <c r="A3791" s="1114"/>
      <c r="B3791" s="1114"/>
      <c r="C3791" s="1113" t="s">
        <v>2721</v>
      </c>
      <c r="D3791" s="1113" t="s">
        <v>6121</v>
      </c>
      <c r="E3791" s="1113" t="s">
        <v>12</v>
      </c>
      <c r="F3791" s="1106"/>
      <c r="G3791" s="1107"/>
      <c r="H3791" s="1115"/>
    </row>
    <row r="3792" spans="1:8" s="1116" customFormat="1" ht="15" x14ac:dyDescent="0.25">
      <c r="A3792" s="1114"/>
      <c r="B3792" s="1114"/>
      <c r="C3792" s="1113" t="s">
        <v>2712</v>
      </c>
      <c r="D3792" s="1113" t="s">
        <v>6122</v>
      </c>
      <c r="E3792" s="1113" t="s">
        <v>12</v>
      </c>
      <c r="F3792" s="1106"/>
      <c r="G3792" s="1107"/>
      <c r="H3792" s="1115"/>
    </row>
    <row r="3793" spans="1:8" s="1116" customFormat="1" ht="15" x14ac:dyDescent="0.25">
      <c r="A3793" s="1114"/>
      <c r="B3793" s="1114"/>
      <c r="C3793" s="1113" t="s">
        <v>3176</v>
      </c>
      <c r="D3793" s="1113" t="s">
        <v>6123</v>
      </c>
      <c r="E3793" s="1113" t="s">
        <v>12</v>
      </c>
      <c r="F3793" s="1106"/>
      <c r="G3793" s="1107"/>
      <c r="H3793" s="1115"/>
    </row>
    <row r="3794" spans="1:8" s="1116" customFormat="1" ht="15" x14ac:dyDescent="0.25">
      <c r="A3794" s="1114"/>
      <c r="B3794" s="1113" t="s">
        <v>6124</v>
      </c>
      <c r="C3794" s="1114"/>
      <c r="D3794" s="1113" t="s">
        <v>6125</v>
      </c>
      <c r="E3794" s="1113" t="s">
        <v>12</v>
      </c>
      <c r="F3794" s="1106"/>
      <c r="G3794" s="1107"/>
      <c r="H3794" s="1115"/>
    </row>
    <row r="3795" spans="1:8" s="1116" customFormat="1" ht="15" x14ac:dyDescent="0.25">
      <c r="A3795" s="1114"/>
      <c r="B3795" s="1114"/>
      <c r="C3795" s="1113" t="s">
        <v>2684</v>
      </c>
      <c r="D3795" s="1113" t="s">
        <v>6126</v>
      </c>
      <c r="E3795" s="1113" t="s">
        <v>12</v>
      </c>
      <c r="F3795" s="1106"/>
      <c r="G3795" s="1107"/>
      <c r="H3795" s="1115"/>
    </row>
    <row r="3796" spans="1:8" s="1116" customFormat="1" ht="15" x14ac:dyDescent="0.25">
      <c r="A3796" s="1114"/>
      <c r="B3796" s="1114"/>
      <c r="C3796" s="1113" t="s">
        <v>2721</v>
      </c>
      <c r="D3796" s="1113" t="s">
        <v>6127</v>
      </c>
      <c r="E3796" s="1113" t="s">
        <v>12</v>
      </c>
      <c r="F3796" s="1106"/>
      <c r="G3796" s="1107"/>
      <c r="H3796" s="1115"/>
    </row>
    <row r="3797" spans="1:8" s="1116" customFormat="1" ht="15" x14ac:dyDescent="0.25">
      <c r="A3797" s="1114"/>
      <c r="B3797" s="1114"/>
      <c r="C3797" s="1113" t="s">
        <v>2712</v>
      </c>
      <c r="D3797" s="1113" t="s">
        <v>6128</v>
      </c>
      <c r="E3797" s="1113" t="s">
        <v>12</v>
      </c>
      <c r="F3797" s="1106"/>
      <c r="G3797" s="1107"/>
      <c r="H3797" s="1115"/>
    </row>
    <row r="3798" spans="1:8" s="1116" customFormat="1" ht="15" x14ac:dyDescent="0.25">
      <c r="A3798" s="1114"/>
      <c r="B3798" s="1114"/>
      <c r="C3798" s="1113" t="s">
        <v>3176</v>
      </c>
      <c r="D3798" s="1113" t="s">
        <v>6129</v>
      </c>
      <c r="E3798" s="1113" t="s">
        <v>12</v>
      </c>
      <c r="F3798" s="1106"/>
      <c r="G3798" s="1107"/>
      <c r="H3798" s="1115"/>
    </row>
    <row r="3799" spans="1:8" s="1116" customFormat="1" ht="15" x14ac:dyDescent="0.25">
      <c r="A3799" s="1114"/>
      <c r="B3799" s="1114"/>
      <c r="C3799" s="1113" t="s">
        <v>3234</v>
      </c>
      <c r="D3799" s="1113" t="s">
        <v>6130</v>
      </c>
      <c r="E3799" s="1113" t="s">
        <v>12</v>
      </c>
      <c r="F3799" s="1106"/>
      <c r="G3799" s="1107"/>
      <c r="H3799" s="1115"/>
    </row>
    <row r="3800" spans="1:8" s="1116" customFormat="1" ht="15" x14ac:dyDescent="0.25">
      <c r="A3800" s="1114"/>
      <c r="B3800" s="1113" t="s">
        <v>6131</v>
      </c>
      <c r="C3800" s="1114"/>
      <c r="D3800" s="1113" t="s">
        <v>6132</v>
      </c>
      <c r="E3800" s="1113" t="s">
        <v>12</v>
      </c>
      <c r="F3800" s="1106"/>
      <c r="G3800" s="1107"/>
      <c r="H3800" s="1115"/>
    </row>
    <row r="3801" spans="1:8" s="1116" customFormat="1" ht="15" x14ac:dyDescent="0.25">
      <c r="A3801" s="1114"/>
      <c r="B3801" s="1114"/>
      <c r="C3801" s="1113" t="s">
        <v>2721</v>
      </c>
      <c r="D3801" s="1113" t="s">
        <v>6133</v>
      </c>
      <c r="E3801" s="1113" t="s">
        <v>12</v>
      </c>
      <c r="F3801" s="1106"/>
      <c r="G3801" s="1107"/>
      <c r="H3801" s="1115"/>
    </row>
    <row r="3802" spans="1:8" s="1116" customFormat="1" ht="15" x14ac:dyDescent="0.25">
      <c r="A3802" s="1114"/>
      <c r="B3802" s="1114"/>
      <c r="C3802" s="1113" t="s">
        <v>3186</v>
      </c>
      <c r="D3802" s="1113" t="s">
        <v>6134</v>
      </c>
      <c r="E3802" s="1113" t="s">
        <v>12</v>
      </c>
      <c r="F3802" s="1106"/>
      <c r="G3802" s="1107"/>
      <c r="H3802" s="1115"/>
    </row>
    <row r="3803" spans="1:8" s="1116" customFormat="1" ht="15" x14ac:dyDescent="0.25">
      <c r="A3803" s="1114"/>
      <c r="B3803" s="1114"/>
      <c r="C3803" s="1113" t="s">
        <v>3980</v>
      </c>
      <c r="D3803" s="1113" t="s">
        <v>6135</v>
      </c>
      <c r="E3803" s="1113" t="s">
        <v>12</v>
      </c>
      <c r="F3803" s="1106"/>
      <c r="G3803" s="1107"/>
      <c r="H3803" s="1115"/>
    </row>
    <row r="3804" spans="1:8" s="1116" customFormat="1" ht="15" x14ac:dyDescent="0.25">
      <c r="A3804" s="1114"/>
      <c r="B3804" s="1114"/>
      <c r="C3804" s="1113" t="s">
        <v>2927</v>
      </c>
      <c r="D3804" s="1113" t="s">
        <v>6136</v>
      </c>
      <c r="E3804" s="1113" t="s">
        <v>12</v>
      </c>
      <c r="F3804" s="1106"/>
      <c r="G3804" s="1107"/>
      <c r="H3804" s="1115"/>
    </row>
    <row r="3805" spans="1:8" s="1116" customFormat="1" ht="15" x14ac:dyDescent="0.25">
      <c r="A3805" s="1114"/>
      <c r="B3805" s="1113" t="s">
        <v>6137</v>
      </c>
      <c r="C3805" s="1114"/>
      <c r="D3805" s="1113" t="s">
        <v>6138</v>
      </c>
      <c r="E3805" s="1113" t="s">
        <v>12</v>
      </c>
      <c r="F3805" s="1106"/>
      <c r="G3805" s="1107"/>
      <c r="H3805" s="1115"/>
    </row>
    <row r="3806" spans="1:8" s="1116" customFormat="1" ht="15" x14ac:dyDescent="0.25">
      <c r="A3806" s="1114"/>
      <c r="B3806" s="1114"/>
      <c r="C3806" s="1113" t="s">
        <v>4967</v>
      </c>
      <c r="D3806" s="1113" t="s">
        <v>6139</v>
      </c>
      <c r="E3806" s="1113" t="s">
        <v>12</v>
      </c>
      <c r="F3806" s="1106"/>
      <c r="G3806" s="1107"/>
      <c r="H3806" s="1115"/>
    </row>
    <row r="3807" spans="1:8" s="1116" customFormat="1" ht="15" x14ac:dyDescent="0.25">
      <c r="A3807" s="1114"/>
      <c r="B3807" s="1114"/>
      <c r="C3807" s="1113" t="s">
        <v>5027</v>
      </c>
      <c r="D3807" s="1113" t="s">
        <v>6140</v>
      </c>
      <c r="E3807" s="1113" t="s">
        <v>12</v>
      </c>
      <c r="F3807" s="1106"/>
      <c r="G3807" s="1107"/>
      <c r="H3807" s="1115"/>
    </row>
    <row r="3808" spans="1:8" s="1116" customFormat="1" ht="15" x14ac:dyDescent="0.25">
      <c r="A3808" s="1114"/>
      <c r="B3808" s="1114"/>
      <c r="C3808" s="1113" t="s">
        <v>5048</v>
      </c>
      <c r="D3808" s="1113" t="s">
        <v>6141</v>
      </c>
      <c r="E3808" s="1113" t="s">
        <v>12</v>
      </c>
      <c r="F3808" s="1106"/>
      <c r="G3808" s="1107"/>
      <c r="H3808" s="1115"/>
    </row>
    <row r="3809" spans="1:8" s="1116" customFormat="1" ht="15" x14ac:dyDescent="0.25">
      <c r="A3809" s="1114"/>
      <c r="B3809" s="1114"/>
      <c r="C3809" s="1113" t="s">
        <v>5122</v>
      </c>
      <c r="D3809" s="1113" t="s">
        <v>6142</v>
      </c>
      <c r="E3809" s="1113" t="s">
        <v>12</v>
      </c>
      <c r="F3809" s="1106"/>
      <c r="G3809" s="1107"/>
      <c r="H3809" s="1115"/>
    </row>
    <row r="3810" spans="1:8" s="1116" customFormat="1" ht="15" x14ac:dyDescent="0.25">
      <c r="A3810" s="1114"/>
      <c r="B3810" s="1114"/>
      <c r="C3810" s="1113" t="s">
        <v>5037</v>
      </c>
      <c r="D3810" s="1113" t="s">
        <v>6143</v>
      </c>
      <c r="E3810" s="1113" t="s">
        <v>12</v>
      </c>
      <c r="F3810" s="1106"/>
      <c r="G3810" s="1107"/>
      <c r="H3810" s="1115"/>
    </row>
    <row r="3811" spans="1:8" s="1116" customFormat="1" ht="15" x14ac:dyDescent="0.25">
      <c r="A3811" s="1114"/>
      <c r="B3811" s="1114"/>
      <c r="C3811" s="1113" t="s">
        <v>5605</v>
      </c>
      <c r="D3811" s="1113" t="s">
        <v>6144</v>
      </c>
      <c r="E3811" s="1113" t="s">
        <v>12</v>
      </c>
      <c r="F3811" s="1106"/>
      <c r="G3811" s="1107"/>
      <c r="H3811" s="1115"/>
    </row>
    <row r="3812" spans="1:8" s="1116" customFormat="1" ht="15" x14ac:dyDescent="0.25">
      <c r="A3812" s="1114"/>
      <c r="B3812" s="1114"/>
      <c r="C3812" s="1113" t="s">
        <v>6029</v>
      </c>
      <c r="D3812" s="1113" t="s">
        <v>6145</v>
      </c>
      <c r="E3812" s="1113" t="s">
        <v>12</v>
      </c>
      <c r="F3812" s="1106"/>
      <c r="G3812" s="1107"/>
      <c r="H3812" s="1115"/>
    </row>
    <row r="3813" spans="1:8" s="1116" customFormat="1" ht="15" x14ac:dyDescent="0.25">
      <c r="A3813" s="1114"/>
      <c r="B3813" s="1114"/>
      <c r="C3813" s="1113"/>
      <c r="D3813" s="1113"/>
      <c r="E3813" s="1113"/>
      <c r="F3813" s="1106"/>
      <c r="G3813" s="1107"/>
      <c r="H3813" s="1115"/>
    </row>
    <row r="3814" spans="1:8" s="1116" customFormat="1" ht="15" x14ac:dyDescent="0.25">
      <c r="A3814" s="1114"/>
      <c r="B3814" s="1114"/>
      <c r="C3814" s="1113"/>
      <c r="D3814" s="1113"/>
      <c r="E3814" s="1113"/>
      <c r="F3814" s="1106"/>
      <c r="G3814" s="1107"/>
      <c r="H3814" s="1115"/>
    </row>
    <row r="3815" spans="1:8" s="1116" customFormat="1" ht="15" x14ac:dyDescent="0.25">
      <c r="A3815" s="1114"/>
      <c r="B3815" s="1114"/>
      <c r="C3815" s="1113"/>
      <c r="D3815" s="1113"/>
      <c r="E3815" s="1113"/>
      <c r="F3815" s="1106"/>
      <c r="G3815" s="1107"/>
      <c r="H3815" s="1115"/>
    </row>
    <row r="3816" spans="1:8" s="1116" customFormat="1" ht="15" x14ac:dyDescent="0.25">
      <c r="A3816" s="1114"/>
      <c r="B3816" s="1114"/>
      <c r="C3816" s="1113"/>
      <c r="D3816" s="1113"/>
      <c r="E3816" s="1113"/>
      <c r="F3816" s="1106"/>
      <c r="G3816" s="1107"/>
      <c r="H3816" s="1115"/>
    </row>
    <row r="3817" spans="1:8" s="1116" customFormat="1" ht="15" x14ac:dyDescent="0.25">
      <c r="A3817" s="1114"/>
      <c r="B3817" s="1114"/>
      <c r="C3817" s="1113"/>
      <c r="D3817" s="1113"/>
      <c r="E3817" s="1113"/>
      <c r="F3817" s="1106"/>
      <c r="G3817" s="1107"/>
      <c r="H3817" s="1115"/>
    </row>
    <row r="3818" spans="1:8" s="1116" customFormat="1" ht="15" x14ac:dyDescent="0.25">
      <c r="A3818" s="1114"/>
      <c r="B3818" s="1114"/>
      <c r="C3818" s="1113"/>
      <c r="D3818" s="1113"/>
      <c r="E3818" s="1113"/>
      <c r="F3818" s="1106"/>
      <c r="G3818" s="1107"/>
      <c r="H3818" s="1115"/>
    </row>
    <row r="3819" spans="1:8" s="1116" customFormat="1" ht="15" x14ac:dyDescent="0.25">
      <c r="A3819" s="1114"/>
      <c r="B3819" s="1114"/>
      <c r="C3819" s="1113"/>
      <c r="D3819" s="1113"/>
      <c r="E3819" s="1113"/>
      <c r="F3819" s="1106"/>
      <c r="G3819" s="1107"/>
      <c r="H3819" s="1115"/>
    </row>
    <row r="3820" spans="1:8" s="1116" customFormat="1" ht="15" x14ac:dyDescent="0.25">
      <c r="A3820" s="1114"/>
      <c r="B3820" s="1114"/>
      <c r="C3820" s="1113"/>
      <c r="D3820" s="1113"/>
      <c r="E3820" s="1113"/>
      <c r="F3820" s="1106"/>
      <c r="G3820" s="1107"/>
      <c r="H3820" s="1115"/>
    </row>
    <row r="3821" spans="1:8" s="1116" customFormat="1" ht="15" x14ac:dyDescent="0.25">
      <c r="A3821" s="1114"/>
      <c r="B3821" s="1114"/>
      <c r="C3821" s="1113"/>
      <c r="D3821" s="1113"/>
      <c r="E3821" s="1113"/>
      <c r="F3821" s="1106"/>
      <c r="G3821" s="1107"/>
      <c r="H3821" s="1115"/>
    </row>
    <row r="3822" spans="1:8" s="1116" customFormat="1" ht="15" x14ac:dyDescent="0.25">
      <c r="A3822" s="1114"/>
      <c r="B3822" s="1114"/>
      <c r="C3822" s="1113"/>
      <c r="D3822" s="1113"/>
      <c r="E3822" s="1113"/>
      <c r="F3822" s="1106"/>
      <c r="G3822" s="1107"/>
      <c r="H3822" s="1115"/>
    </row>
    <row r="3823" spans="1:8" s="1116" customFormat="1" ht="15" x14ac:dyDescent="0.25">
      <c r="A3823" s="1114"/>
      <c r="B3823" s="1114"/>
      <c r="C3823" s="1113"/>
      <c r="D3823" s="1113"/>
      <c r="E3823" s="1113"/>
      <c r="F3823" s="1106"/>
      <c r="G3823" s="1107"/>
      <c r="H3823" s="1115"/>
    </row>
    <row r="3824" spans="1:8" s="1116" customFormat="1" ht="15" x14ac:dyDescent="0.25">
      <c r="A3824" s="1113" t="s">
        <v>2670</v>
      </c>
      <c r="B3824" s="1113"/>
      <c r="C3824" s="1113"/>
      <c r="D3824" s="1098" t="s">
        <v>2642</v>
      </c>
      <c r="E3824" s="1114">
        <v>67</v>
      </c>
      <c r="F3824" s="1106"/>
      <c r="G3824" s="1107"/>
      <c r="H3824" s="1115"/>
    </row>
    <row r="3825" spans="1:8" s="1116" customFormat="1" ht="15" x14ac:dyDescent="0.25">
      <c r="A3825" s="1113" t="s">
        <v>2671</v>
      </c>
      <c r="B3825" s="1113"/>
      <c r="C3825" s="1113"/>
      <c r="D3825" s="1112" t="s">
        <v>2661</v>
      </c>
      <c r="E3825" s="1114"/>
      <c r="F3825" s="1106"/>
      <c r="G3825" s="1107"/>
      <c r="H3825" s="1115"/>
    </row>
    <row r="3826" spans="1:8" s="1116" customFormat="1" ht="15" x14ac:dyDescent="0.25">
      <c r="A3826" s="1112" t="s">
        <v>2672</v>
      </c>
      <c r="B3826" s="1112" t="s">
        <v>2673</v>
      </c>
      <c r="C3826" s="1112" t="s">
        <v>2674</v>
      </c>
      <c r="D3826" s="1104"/>
      <c r="E3826" s="1114"/>
      <c r="F3826" s="1106"/>
      <c r="G3826" s="1107"/>
      <c r="H3826" s="1115"/>
    </row>
    <row r="3827" spans="1:8" s="1116" customFormat="1" ht="15" x14ac:dyDescent="0.25">
      <c r="A3827" s="1113" t="s">
        <v>2675</v>
      </c>
      <c r="B3827" s="1113" t="s">
        <v>2676</v>
      </c>
      <c r="C3827" s="1113" t="s">
        <v>2675</v>
      </c>
      <c r="D3827" s="1113" t="s">
        <v>2649</v>
      </c>
      <c r="E3827" s="1113" t="s">
        <v>2677</v>
      </c>
      <c r="F3827" s="1106"/>
      <c r="G3827" s="1107"/>
      <c r="H3827" s="1115"/>
    </row>
    <row r="3828" spans="1:8" s="1109" customFormat="1" ht="14.25" x14ac:dyDescent="0.2">
      <c r="A3828" s="1112" t="s">
        <v>6146</v>
      </c>
      <c r="B3828" s="1104"/>
      <c r="C3828" s="1104"/>
      <c r="D3828" s="1112" t="s">
        <v>6147</v>
      </c>
      <c r="E3828" s="1112" t="s">
        <v>3066</v>
      </c>
      <c r="F3828" s="1106"/>
      <c r="G3828" s="1107"/>
      <c r="H3828" s="1108"/>
    </row>
    <row r="3829" spans="1:8" s="1109" customFormat="1" ht="15" x14ac:dyDescent="0.25">
      <c r="A3829" s="1112"/>
      <c r="B3829" s="1114" t="s">
        <v>6148</v>
      </c>
      <c r="C3829" s="1113"/>
      <c r="D3829" s="1113" t="s">
        <v>6149</v>
      </c>
      <c r="E3829" s="1113" t="s">
        <v>3066</v>
      </c>
      <c r="F3829" s="1106"/>
      <c r="G3829" s="1107"/>
      <c r="H3829" s="1108"/>
    </row>
    <row r="3830" spans="1:8" s="1109" customFormat="1" ht="15" x14ac:dyDescent="0.25">
      <c r="A3830" s="1112"/>
      <c r="B3830" s="1114"/>
      <c r="C3830" s="1113" t="s">
        <v>2721</v>
      </c>
      <c r="D3830" s="1113" t="s">
        <v>6150</v>
      </c>
      <c r="E3830" s="1113" t="s">
        <v>3066</v>
      </c>
      <c r="F3830" s="1106"/>
      <c r="G3830" s="1107"/>
      <c r="H3830" s="1108"/>
    </row>
    <row r="3831" spans="1:8" s="1109" customFormat="1" ht="15" x14ac:dyDescent="0.25">
      <c r="A3831" s="1112"/>
      <c r="B3831" s="1114"/>
      <c r="C3831" s="1113" t="s">
        <v>2712</v>
      </c>
      <c r="D3831" s="1113" t="s">
        <v>6151</v>
      </c>
      <c r="E3831" s="1113" t="s">
        <v>3066</v>
      </c>
      <c r="F3831" s="1106"/>
      <c r="G3831" s="1107"/>
      <c r="H3831" s="1108"/>
    </row>
    <row r="3832" spans="1:8" s="1116" customFormat="1" ht="15" x14ac:dyDescent="0.25">
      <c r="A3832" s="1114"/>
      <c r="B3832" s="1113" t="s">
        <v>6152</v>
      </c>
      <c r="C3832" s="1114"/>
      <c r="D3832" s="1113" t="s">
        <v>6153</v>
      </c>
      <c r="E3832" s="1113" t="s">
        <v>3066</v>
      </c>
      <c r="F3832" s="1106"/>
      <c r="G3832" s="1107"/>
      <c r="H3832" s="1115"/>
    </row>
    <row r="3833" spans="1:8" s="1116" customFormat="1" ht="15" x14ac:dyDescent="0.25">
      <c r="A3833" s="1114"/>
      <c r="B3833" s="1114"/>
      <c r="C3833" s="1113" t="s">
        <v>2684</v>
      </c>
      <c r="D3833" s="1113" t="s">
        <v>6103</v>
      </c>
      <c r="E3833" s="1113" t="s">
        <v>3066</v>
      </c>
      <c r="F3833" s="1106"/>
      <c r="G3833" s="1107"/>
      <c r="H3833" s="1115"/>
    </row>
    <row r="3834" spans="1:8" s="1116" customFormat="1" ht="15" x14ac:dyDescent="0.25">
      <c r="A3834" s="1114"/>
      <c r="B3834" s="1113" t="s">
        <v>6154</v>
      </c>
      <c r="C3834" s="1114"/>
      <c r="D3834" s="1113" t="s">
        <v>6155</v>
      </c>
      <c r="E3834" s="1113" t="s">
        <v>3066</v>
      </c>
      <c r="F3834" s="1106"/>
      <c r="G3834" s="1107"/>
      <c r="H3834" s="1115"/>
    </row>
    <row r="3835" spans="1:8" s="1116" customFormat="1" ht="15" x14ac:dyDescent="0.25">
      <c r="A3835" s="1114"/>
      <c r="B3835" s="1114"/>
      <c r="C3835" s="1113" t="s">
        <v>2721</v>
      </c>
      <c r="D3835" s="1113" t="s">
        <v>6106</v>
      </c>
      <c r="E3835" s="1113" t="s">
        <v>3066</v>
      </c>
      <c r="F3835" s="1106"/>
      <c r="G3835" s="1107"/>
      <c r="H3835" s="1115"/>
    </row>
    <row r="3836" spans="1:8" s="1116" customFormat="1" ht="15" x14ac:dyDescent="0.25">
      <c r="A3836" s="1114"/>
      <c r="B3836" s="1114"/>
      <c r="C3836" s="1113" t="s">
        <v>2712</v>
      </c>
      <c r="D3836" s="1113" t="s">
        <v>6107</v>
      </c>
      <c r="E3836" s="1113" t="s">
        <v>3066</v>
      </c>
      <c r="F3836" s="1106"/>
      <c r="G3836" s="1107"/>
      <c r="H3836" s="1115"/>
    </row>
    <row r="3837" spans="1:8" s="1116" customFormat="1" ht="15" x14ac:dyDescent="0.25">
      <c r="A3837" s="1114"/>
      <c r="B3837" s="1114"/>
      <c r="C3837" s="1113" t="s">
        <v>3176</v>
      </c>
      <c r="D3837" s="1113" t="s">
        <v>6108</v>
      </c>
      <c r="E3837" s="1113" t="s">
        <v>3066</v>
      </c>
      <c r="F3837" s="1106"/>
      <c r="G3837" s="1107"/>
      <c r="H3837" s="1115"/>
    </row>
    <row r="3838" spans="1:8" s="1116" customFormat="1" ht="15" x14ac:dyDescent="0.25">
      <c r="A3838" s="1114"/>
      <c r="B3838" s="1114" t="s">
        <v>6156</v>
      </c>
      <c r="C3838" s="1113"/>
      <c r="D3838" s="1113" t="s">
        <v>6157</v>
      </c>
      <c r="E3838" s="1113" t="s">
        <v>3066</v>
      </c>
      <c r="F3838" s="1106"/>
      <c r="G3838" s="1107"/>
      <c r="H3838" s="1115"/>
    </row>
    <row r="3839" spans="1:8" s="1116" customFormat="1" ht="15" x14ac:dyDescent="0.25">
      <c r="A3839" s="1114"/>
      <c r="B3839" s="1114"/>
      <c r="C3839" s="1113" t="s">
        <v>2684</v>
      </c>
      <c r="D3839" s="1113" t="s">
        <v>6158</v>
      </c>
      <c r="E3839" s="1113" t="s">
        <v>3066</v>
      </c>
      <c r="F3839" s="1106"/>
      <c r="G3839" s="1107"/>
      <c r="H3839" s="1115"/>
    </row>
    <row r="3840" spans="1:8" s="1116" customFormat="1" ht="15" x14ac:dyDescent="0.25">
      <c r="A3840" s="1114"/>
      <c r="B3840" s="1113" t="s">
        <v>6159</v>
      </c>
      <c r="C3840" s="1114"/>
      <c r="D3840" s="1113" t="s">
        <v>6113</v>
      </c>
      <c r="E3840" s="1113" t="s">
        <v>3066</v>
      </c>
      <c r="F3840" s="1106"/>
      <c r="G3840" s="1107"/>
      <c r="H3840" s="1115"/>
    </row>
    <row r="3841" spans="1:8" s="1116" customFormat="1" ht="15" x14ac:dyDescent="0.25">
      <c r="A3841" s="1114"/>
      <c r="B3841" s="1114"/>
      <c r="C3841" s="1113" t="s">
        <v>2721</v>
      </c>
      <c r="D3841" s="1113" t="s">
        <v>6114</v>
      </c>
      <c r="E3841" s="1113" t="s">
        <v>3066</v>
      </c>
      <c r="F3841" s="1106"/>
      <c r="G3841" s="1107"/>
      <c r="H3841" s="1115"/>
    </row>
    <row r="3842" spans="1:8" s="1116" customFormat="1" ht="15" x14ac:dyDescent="0.25">
      <c r="A3842" s="1114"/>
      <c r="B3842" s="1113" t="s">
        <v>6160</v>
      </c>
      <c r="C3842" s="1114"/>
      <c r="D3842" s="1113" t="s">
        <v>6161</v>
      </c>
      <c r="E3842" s="1113" t="s">
        <v>3066</v>
      </c>
      <c r="F3842" s="1106"/>
      <c r="G3842" s="1107"/>
      <c r="H3842" s="1115"/>
    </row>
    <row r="3843" spans="1:8" s="1116" customFormat="1" ht="15" x14ac:dyDescent="0.25">
      <c r="A3843" s="1114"/>
      <c r="B3843" s="1114"/>
      <c r="C3843" s="1113" t="s">
        <v>2721</v>
      </c>
      <c r="D3843" s="1113" t="s">
        <v>6117</v>
      </c>
      <c r="E3843" s="1113" t="s">
        <v>3066</v>
      </c>
      <c r="F3843" s="1106"/>
      <c r="G3843" s="1107"/>
      <c r="H3843" s="1115"/>
    </row>
    <row r="3844" spans="1:8" s="1116" customFormat="1" ht="15" x14ac:dyDescent="0.25">
      <c r="A3844" s="1114"/>
      <c r="B3844" s="1114"/>
      <c r="C3844" s="1113" t="s">
        <v>2712</v>
      </c>
      <c r="D3844" s="1113" t="s">
        <v>6118</v>
      </c>
      <c r="E3844" s="1113" t="s">
        <v>3066</v>
      </c>
      <c r="F3844" s="1106"/>
      <c r="G3844" s="1107"/>
      <c r="H3844" s="1115"/>
    </row>
    <row r="3845" spans="1:8" s="1116" customFormat="1" ht="15" x14ac:dyDescent="0.25">
      <c r="A3845" s="1114"/>
      <c r="B3845" s="1113" t="s">
        <v>6162</v>
      </c>
      <c r="C3845" s="1114"/>
      <c r="D3845" s="1113" t="s">
        <v>6163</v>
      </c>
      <c r="E3845" s="1113" t="s">
        <v>3066</v>
      </c>
      <c r="F3845" s="1106"/>
      <c r="G3845" s="1107"/>
      <c r="H3845" s="1115"/>
    </row>
    <row r="3846" spans="1:8" s="1116" customFormat="1" ht="15" x14ac:dyDescent="0.25">
      <c r="A3846" s="1114"/>
      <c r="B3846" s="1114"/>
      <c r="C3846" s="1113" t="s">
        <v>2721</v>
      </c>
      <c r="D3846" s="1113" t="s">
        <v>6164</v>
      </c>
      <c r="E3846" s="1113" t="s">
        <v>3066</v>
      </c>
      <c r="F3846" s="1106"/>
      <c r="G3846" s="1107"/>
      <c r="H3846" s="1115"/>
    </row>
    <row r="3847" spans="1:8" s="1116" customFormat="1" ht="15" x14ac:dyDescent="0.25">
      <c r="A3847" s="1114"/>
      <c r="B3847" s="1114"/>
      <c r="C3847" s="1113" t="s">
        <v>2712</v>
      </c>
      <c r="D3847" s="1113" t="s">
        <v>6165</v>
      </c>
      <c r="E3847" s="1113" t="s">
        <v>3066</v>
      </c>
      <c r="F3847" s="1106"/>
      <c r="G3847" s="1107"/>
      <c r="H3847" s="1115"/>
    </row>
    <row r="3848" spans="1:8" s="1116" customFormat="1" ht="15" x14ac:dyDescent="0.25">
      <c r="A3848" s="1114"/>
      <c r="B3848" s="1114"/>
      <c r="C3848" s="1113" t="s">
        <v>3176</v>
      </c>
      <c r="D3848" s="1113" t="s">
        <v>6166</v>
      </c>
      <c r="E3848" s="1113" t="s">
        <v>3066</v>
      </c>
      <c r="F3848" s="1106"/>
      <c r="G3848" s="1107"/>
      <c r="H3848" s="1115"/>
    </row>
    <row r="3849" spans="1:8" s="1116" customFormat="1" ht="15" x14ac:dyDescent="0.25">
      <c r="A3849" s="1114"/>
      <c r="B3849" s="1113" t="s">
        <v>6167</v>
      </c>
      <c r="C3849" s="1114"/>
      <c r="D3849" s="1113" t="s">
        <v>6168</v>
      </c>
      <c r="E3849" s="1113" t="s">
        <v>3066</v>
      </c>
      <c r="F3849" s="1106"/>
      <c r="G3849" s="1107"/>
      <c r="H3849" s="1115"/>
    </row>
    <row r="3850" spans="1:8" s="1116" customFormat="1" ht="15" x14ac:dyDescent="0.25">
      <c r="A3850" s="1114"/>
      <c r="B3850" s="1114"/>
      <c r="C3850" s="1113" t="s">
        <v>2684</v>
      </c>
      <c r="D3850" s="1113" t="s">
        <v>6126</v>
      </c>
      <c r="E3850" s="1113" t="s">
        <v>3066</v>
      </c>
      <c r="F3850" s="1106"/>
      <c r="G3850" s="1107"/>
      <c r="H3850" s="1115"/>
    </row>
    <row r="3851" spans="1:8" s="1116" customFormat="1" ht="15" x14ac:dyDescent="0.25">
      <c r="A3851" s="1114"/>
      <c r="B3851" s="1114"/>
      <c r="C3851" s="1113" t="s">
        <v>2721</v>
      </c>
      <c r="D3851" s="1113" t="s">
        <v>6127</v>
      </c>
      <c r="E3851" s="1113" t="s">
        <v>3066</v>
      </c>
      <c r="F3851" s="1106"/>
      <c r="G3851" s="1107"/>
      <c r="H3851" s="1115"/>
    </row>
    <row r="3852" spans="1:8" s="1116" customFormat="1" ht="15" x14ac:dyDescent="0.25">
      <c r="A3852" s="1114"/>
      <c r="B3852" s="1114"/>
      <c r="C3852" s="1113" t="s">
        <v>2712</v>
      </c>
      <c r="D3852" s="1113" t="s">
        <v>6128</v>
      </c>
      <c r="E3852" s="1113" t="s">
        <v>3066</v>
      </c>
      <c r="F3852" s="1106"/>
      <c r="G3852" s="1107"/>
      <c r="H3852" s="1115"/>
    </row>
    <row r="3853" spans="1:8" s="1116" customFormat="1" ht="15" x14ac:dyDescent="0.25">
      <c r="A3853" s="1114"/>
      <c r="B3853" s="1114"/>
      <c r="C3853" s="1113" t="s">
        <v>3176</v>
      </c>
      <c r="D3853" s="1113" t="s">
        <v>6129</v>
      </c>
      <c r="E3853" s="1113" t="s">
        <v>3066</v>
      </c>
      <c r="F3853" s="1106"/>
      <c r="G3853" s="1107"/>
      <c r="H3853" s="1115"/>
    </row>
    <row r="3854" spans="1:8" s="1116" customFormat="1" ht="15" x14ac:dyDescent="0.25">
      <c r="A3854" s="1114"/>
      <c r="B3854" s="1114"/>
      <c r="C3854" s="1113" t="s">
        <v>3234</v>
      </c>
      <c r="D3854" s="1113" t="s">
        <v>6130</v>
      </c>
      <c r="E3854" s="1113" t="s">
        <v>3066</v>
      </c>
      <c r="F3854" s="1106"/>
      <c r="G3854" s="1107"/>
      <c r="H3854" s="1115"/>
    </row>
    <row r="3855" spans="1:8" s="1116" customFormat="1" ht="15" x14ac:dyDescent="0.25">
      <c r="A3855" s="1114"/>
      <c r="B3855" s="1113" t="s">
        <v>6169</v>
      </c>
      <c r="C3855" s="1114"/>
      <c r="D3855" s="1113" t="s">
        <v>6170</v>
      </c>
      <c r="E3855" s="1113" t="s">
        <v>3066</v>
      </c>
      <c r="F3855" s="1106"/>
      <c r="G3855" s="1107"/>
      <c r="H3855" s="1115"/>
    </row>
    <row r="3856" spans="1:8" s="1116" customFormat="1" ht="15" x14ac:dyDescent="0.25">
      <c r="A3856" s="1114"/>
      <c r="B3856" s="1114"/>
      <c r="C3856" s="1113" t="s">
        <v>2721</v>
      </c>
      <c r="D3856" s="1113" t="s">
        <v>6133</v>
      </c>
      <c r="E3856" s="1113" t="s">
        <v>3066</v>
      </c>
      <c r="F3856" s="1106"/>
      <c r="G3856" s="1107"/>
      <c r="H3856" s="1115"/>
    </row>
    <row r="3857" spans="1:8" s="1116" customFormat="1" ht="15" x14ac:dyDescent="0.25">
      <c r="A3857" s="1114"/>
      <c r="B3857" s="1114"/>
      <c r="C3857" s="1113" t="s">
        <v>3186</v>
      </c>
      <c r="D3857" s="1113" t="s">
        <v>6134</v>
      </c>
      <c r="E3857" s="1113" t="s">
        <v>3066</v>
      </c>
      <c r="F3857" s="1106"/>
      <c r="G3857" s="1107"/>
      <c r="H3857" s="1115"/>
    </row>
    <row r="3858" spans="1:8" s="1116" customFormat="1" ht="15" x14ac:dyDescent="0.25">
      <c r="A3858" s="1114"/>
      <c r="B3858" s="1114"/>
      <c r="C3858" s="1113" t="s">
        <v>3980</v>
      </c>
      <c r="D3858" s="1113" t="s">
        <v>6171</v>
      </c>
      <c r="E3858" s="1113" t="s">
        <v>3066</v>
      </c>
      <c r="F3858" s="1106"/>
      <c r="G3858" s="1107"/>
      <c r="H3858" s="1115"/>
    </row>
    <row r="3859" spans="1:8" s="1116" customFormat="1" ht="15" x14ac:dyDescent="0.25">
      <c r="A3859" s="1114"/>
      <c r="B3859" s="1114"/>
      <c r="C3859" s="1113" t="s">
        <v>2927</v>
      </c>
      <c r="D3859" s="1113" t="s">
        <v>6172</v>
      </c>
      <c r="E3859" s="1113" t="s">
        <v>3066</v>
      </c>
      <c r="F3859" s="1106"/>
      <c r="G3859" s="1107"/>
      <c r="H3859" s="1115"/>
    </row>
    <row r="3860" spans="1:8" s="1116" customFormat="1" ht="15" x14ac:dyDescent="0.25">
      <c r="A3860" s="1114"/>
      <c r="B3860" s="1114"/>
      <c r="C3860" s="1113"/>
      <c r="D3860" s="1113"/>
      <c r="E3860" s="1113"/>
      <c r="F3860" s="1106"/>
      <c r="G3860" s="1107"/>
      <c r="H3860" s="1115"/>
    </row>
    <row r="3861" spans="1:8" s="1116" customFormat="1" ht="15" x14ac:dyDescent="0.25">
      <c r="A3861" s="1114"/>
      <c r="B3861" s="1114"/>
      <c r="C3861" s="1113"/>
      <c r="D3861" s="1113"/>
      <c r="E3861" s="1113"/>
      <c r="F3861" s="1106"/>
      <c r="G3861" s="1107"/>
      <c r="H3861" s="1115"/>
    </row>
    <row r="3862" spans="1:8" s="1116" customFormat="1" ht="15" x14ac:dyDescent="0.25">
      <c r="A3862" s="1114"/>
      <c r="B3862" s="1114"/>
      <c r="C3862" s="1113"/>
      <c r="D3862" s="1113"/>
      <c r="E3862" s="1113"/>
      <c r="F3862" s="1106"/>
      <c r="G3862" s="1107"/>
      <c r="H3862" s="1115"/>
    </row>
    <row r="3863" spans="1:8" s="1116" customFormat="1" ht="15" x14ac:dyDescent="0.25">
      <c r="A3863" s="1114"/>
      <c r="B3863" s="1114"/>
      <c r="C3863" s="1113"/>
      <c r="D3863" s="1113"/>
      <c r="E3863" s="1113"/>
      <c r="F3863" s="1106"/>
      <c r="G3863" s="1107"/>
      <c r="H3863" s="1115"/>
    </row>
    <row r="3864" spans="1:8" s="1116" customFormat="1" ht="15" x14ac:dyDescent="0.25">
      <c r="A3864" s="1114"/>
      <c r="B3864" s="1114"/>
      <c r="C3864" s="1113"/>
      <c r="D3864" s="1113"/>
      <c r="E3864" s="1113"/>
      <c r="F3864" s="1106"/>
      <c r="G3864" s="1107"/>
      <c r="H3864" s="1115"/>
    </row>
    <row r="3865" spans="1:8" s="1116" customFormat="1" ht="15" x14ac:dyDescent="0.25">
      <c r="A3865" s="1114"/>
      <c r="B3865" s="1114"/>
      <c r="C3865" s="1113"/>
      <c r="D3865" s="1113"/>
      <c r="E3865" s="1113"/>
      <c r="F3865" s="1106"/>
      <c r="G3865" s="1107"/>
      <c r="H3865" s="1115"/>
    </row>
    <row r="3866" spans="1:8" s="1116" customFormat="1" ht="15" x14ac:dyDescent="0.25">
      <c r="A3866" s="1114"/>
      <c r="B3866" s="1114"/>
      <c r="C3866" s="1113"/>
      <c r="D3866" s="1113"/>
      <c r="E3866" s="1113"/>
      <c r="F3866" s="1106"/>
      <c r="G3866" s="1107"/>
      <c r="H3866" s="1115"/>
    </row>
    <row r="3867" spans="1:8" s="1116" customFormat="1" ht="15" x14ac:dyDescent="0.25">
      <c r="A3867" s="1114"/>
      <c r="B3867" s="1114"/>
      <c r="C3867" s="1113"/>
      <c r="D3867" s="1113"/>
      <c r="E3867" s="1113"/>
      <c r="F3867" s="1106"/>
      <c r="G3867" s="1107"/>
      <c r="H3867" s="1115"/>
    </row>
    <row r="3868" spans="1:8" s="1116" customFormat="1" ht="15" x14ac:dyDescent="0.25">
      <c r="A3868" s="1114"/>
      <c r="B3868" s="1114"/>
      <c r="C3868" s="1113"/>
      <c r="D3868" s="1113"/>
      <c r="E3868" s="1113"/>
      <c r="F3868" s="1106"/>
      <c r="G3868" s="1107"/>
      <c r="H3868" s="1115"/>
    </row>
    <row r="3869" spans="1:8" s="1116" customFormat="1" ht="15" x14ac:dyDescent="0.25">
      <c r="A3869" s="1114"/>
      <c r="B3869" s="1114"/>
      <c r="C3869" s="1113"/>
      <c r="D3869" s="1113"/>
      <c r="E3869" s="1113"/>
      <c r="F3869" s="1106"/>
      <c r="G3869" s="1107"/>
      <c r="H3869" s="1115"/>
    </row>
    <row r="3870" spans="1:8" s="1116" customFormat="1" ht="15" x14ac:dyDescent="0.25">
      <c r="A3870" s="1114"/>
      <c r="B3870" s="1114"/>
      <c r="C3870" s="1113"/>
      <c r="D3870" s="1113"/>
      <c r="E3870" s="1113"/>
      <c r="F3870" s="1106"/>
      <c r="G3870" s="1107"/>
      <c r="H3870" s="1115"/>
    </row>
    <row r="3871" spans="1:8" s="1116" customFormat="1" ht="15" x14ac:dyDescent="0.25">
      <c r="A3871" s="1114"/>
      <c r="B3871" s="1114"/>
      <c r="C3871" s="1113"/>
      <c r="D3871" s="1113"/>
      <c r="E3871" s="1113"/>
      <c r="F3871" s="1106"/>
      <c r="G3871" s="1107"/>
      <c r="H3871" s="1115"/>
    </row>
    <row r="3872" spans="1:8" s="1116" customFormat="1" ht="15" x14ac:dyDescent="0.25">
      <c r="A3872" s="1114"/>
      <c r="B3872" s="1114"/>
      <c r="C3872" s="1113"/>
      <c r="D3872" s="1113"/>
      <c r="E3872" s="1113"/>
      <c r="F3872" s="1106"/>
      <c r="G3872" s="1107"/>
      <c r="H3872" s="1115"/>
    </row>
    <row r="3873" spans="1:8" s="1116" customFormat="1" ht="15" x14ac:dyDescent="0.25">
      <c r="A3873" s="1114"/>
      <c r="B3873" s="1114"/>
      <c r="C3873" s="1113"/>
      <c r="D3873" s="1113"/>
      <c r="E3873" s="1113"/>
      <c r="F3873" s="1106"/>
      <c r="G3873" s="1107"/>
      <c r="H3873" s="1115"/>
    </row>
    <row r="3874" spans="1:8" s="1116" customFormat="1" ht="15" x14ac:dyDescent="0.25">
      <c r="A3874" s="1114"/>
      <c r="B3874" s="1114"/>
      <c r="C3874" s="1113"/>
      <c r="D3874" s="1113"/>
      <c r="E3874" s="1113"/>
      <c r="F3874" s="1106"/>
      <c r="G3874" s="1107"/>
      <c r="H3874" s="1115"/>
    </row>
    <row r="3875" spans="1:8" s="1116" customFormat="1" ht="15" x14ac:dyDescent="0.25">
      <c r="A3875" s="1114"/>
      <c r="B3875" s="1114"/>
      <c r="C3875" s="1113"/>
      <c r="D3875" s="1113"/>
      <c r="E3875" s="1113"/>
      <c r="F3875" s="1106"/>
      <c r="G3875" s="1107"/>
      <c r="H3875" s="1115"/>
    </row>
    <row r="3876" spans="1:8" s="1116" customFormat="1" ht="15" x14ac:dyDescent="0.25">
      <c r="A3876" s="1114"/>
      <c r="B3876" s="1114"/>
      <c r="C3876" s="1113"/>
      <c r="D3876" s="1113"/>
      <c r="E3876" s="1113"/>
      <c r="F3876" s="1106"/>
      <c r="G3876" s="1107"/>
      <c r="H3876" s="1115"/>
    </row>
    <row r="3877" spans="1:8" s="1116" customFormat="1" ht="15" x14ac:dyDescent="0.25">
      <c r="A3877" s="1114"/>
      <c r="B3877" s="1114"/>
      <c r="C3877" s="1113"/>
      <c r="D3877" s="1113"/>
      <c r="E3877" s="1113"/>
      <c r="F3877" s="1106"/>
      <c r="G3877" s="1107"/>
      <c r="H3877" s="1115"/>
    </row>
    <row r="3878" spans="1:8" s="1116" customFormat="1" ht="15" x14ac:dyDescent="0.25">
      <c r="A3878" s="1114"/>
      <c r="B3878" s="1114"/>
      <c r="C3878" s="1113"/>
      <c r="D3878" s="1113"/>
      <c r="E3878" s="1113"/>
      <c r="F3878" s="1106"/>
      <c r="G3878" s="1107"/>
      <c r="H3878" s="1115"/>
    </row>
    <row r="3879" spans="1:8" s="1116" customFormat="1" ht="15" x14ac:dyDescent="0.25">
      <c r="A3879" s="1114"/>
      <c r="B3879" s="1114"/>
      <c r="C3879" s="1113"/>
      <c r="D3879" s="1113"/>
      <c r="E3879" s="1113"/>
      <c r="F3879" s="1106"/>
      <c r="G3879" s="1107"/>
      <c r="H3879" s="1115"/>
    </row>
    <row r="3880" spans="1:8" s="1116" customFormat="1" ht="15" x14ac:dyDescent="0.25">
      <c r="A3880" s="1114"/>
      <c r="B3880" s="1114"/>
      <c r="C3880" s="1113"/>
      <c r="D3880" s="1113"/>
      <c r="E3880" s="1113"/>
      <c r="F3880" s="1106"/>
      <c r="G3880" s="1107"/>
      <c r="H3880" s="1115"/>
    </row>
    <row r="3881" spans="1:8" s="1116" customFormat="1" ht="15" x14ac:dyDescent="0.25">
      <c r="A3881" s="1113" t="s">
        <v>2670</v>
      </c>
      <c r="B3881" s="1113"/>
      <c r="C3881" s="1113"/>
      <c r="D3881" s="1098" t="s">
        <v>2642</v>
      </c>
      <c r="E3881" s="1114">
        <v>68</v>
      </c>
      <c r="F3881" s="1106"/>
      <c r="G3881" s="1107"/>
      <c r="H3881" s="1115"/>
    </row>
    <row r="3882" spans="1:8" s="1116" customFormat="1" ht="15" x14ac:dyDescent="0.25">
      <c r="A3882" s="1113" t="s">
        <v>2671</v>
      </c>
      <c r="B3882" s="1113"/>
      <c r="C3882" s="1113"/>
      <c r="D3882" s="1112" t="s">
        <v>2662</v>
      </c>
      <c r="E3882" s="1114"/>
      <c r="F3882" s="1106"/>
      <c r="G3882" s="1107"/>
      <c r="H3882" s="1115"/>
    </row>
    <row r="3883" spans="1:8" s="1116" customFormat="1" ht="15" x14ac:dyDescent="0.25">
      <c r="A3883" s="1112" t="s">
        <v>2672</v>
      </c>
      <c r="B3883" s="1112" t="s">
        <v>2673</v>
      </c>
      <c r="C3883" s="1112" t="s">
        <v>2674</v>
      </c>
      <c r="D3883" s="1104"/>
      <c r="E3883" s="1114"/>
      <c r="F3883" s="1106"/>
      <c r="G3883" s="1107"/>
      <c r="H3883" s="1115"/>
    </row>
    <row r="3884" spans="1:8" s="1116" customFormat="1" ht="15.75" thickBot="1" x14ac:dyDescent="0.3">
      <c r="A3884" s="1113" t="s">
        <v>2675</v>
      </c>
      <c r="B3884" s="1113" t="s">
        <v>2676</v>
      </c>
      <c r="C3884" s="1113" t="s">
        <v>2675</v>
      </c>
      <c r="D3884" s="1113" t="s">
        <v>2649</v>
      </c>
      <c r="E3884" s="1113" t="s">
        <v>2677</v>
      </c>
      <c r="F3884" s="1106"/>
      <c r="G3884" s="1107"/>
      <c r="H3884" s="1115"/>
    </row>
    <row r="3885" spans="1:8" s="1116" customFormat="1" ht="16.5" thickBot="1" x14ac:dyDescent="0.3">
      <c r="A3885" s="1117" t="s">
        <v>6173</v>
      </c>
      <c r="B3885" s="1118"/>
      <c r="C3885" s="1118" t="s">
        <v>6174</v>
      </c>
      <c r="D3885" s="1125"/>
      <c r="E3885" s="1126"/>
      <c r="F3885" s="1120"/>
      <c r="G3885" s="1121"/>
      <c r="H3885" s="1115"/>
    </row>
    <row r="3886" spans="1:8" s="1116" customFormat="1" ht="15" x14ac:dyDescent="0.25">
      <c r="A3886" s="1113"/>
      <c r="B3886" s="1113"/>
      <c r="C3886" s="1113"/>
      <c r="D3886" s="1113"/>
      <c r="E3886" s="1113"/>
      <c r="F3886" s="1106"/>
      <c r="G3886" s="1107"/>
      <c r="H3886" s="1115"/>
    </row>
    <row r="3887" spans="1:8" s="1109" customFormat="1" ht="14.25" x14ac:dyDescent="0.2">
      <c r="A3887" s="1112" t="s">
        <v>6175</v>
      </c>
      <c r="B3887" s="1104"/>
      <c r="C3887" s="1104"/>
      <c r="D3887" s="1112" t="s">
        <v>6176</v>
      </c>
      <c r="E3887" s="1112" t="s">
        <v>12</v>
      </c>
      <c r="F3887" s="1106"/>
      <c r="G3887" s="1107"/>
      <c r="H3887" s="1108"/>
    </row>
    <row r="3888" spans="1:8" s="1116" customFormat="1" ht="15" x14ac:dyDescent="0.25">
      <c r="A3888" s="1114"/>
      <c r="B3888" s="1113" t="s">
        <v>6177</v>
      </c>
      <c r="C3888" s="1114"/>
      <c r="D3888" s="1113" t="s">
        <v>6178</v>
      </c>
      <c r="E3888" s="1113" t="s">
        <v>12</v>
      </c>
      <c r="F3888" s="1106"/>
      <c r="G3888" s="1107"/>
      <c r="H3888" s="1115"/>
    </row>
    <row r="3889" spans="1:8" s="1116" customFormat="1" ht="15" x14ac:dyDescent="0.25">
      <c r="A3889" s="1114"/>
      <c r="B3889" s="1114"/>
      <c r="C3889" s="1113" t="s">
        <v>2684</v>
      </c>
      <c r="D3889" s="1113" t="s">
        <v>6179</v>
      </c>
      <c r="E3889" s="1113" t="s">
        <v>12</v>
      </c>
      <c r="F3889" s="1106"/>
      <c r="G3889" s="1107"/>
      <c r="H3889" s="1115"/>
    </row>
    <row r="3890" spans="1:8" s="1116" customFormat="1" ht="15" x14ac:dyDescent="0.25">
      <c r="A3890" s="1114"/>
      <c r="B3890" s="1114"/>
      <c r="C3890" s="1114"/>
      <c r="D3890" s="1114"/>
      <c r="E3890" s="1114"/>
      <c r="F3890" s="1106"/>
      <c r="G3890" s="1107"/>
      <c r="H3890" s="1115"/>
    </row>
    <row r="3891" spans="1:8" s="1116" customFormat="1" ht="15" x14ac:dyDescent="0.25">
      <c r="A3891" s="1113" t="s">
        <v>2686</v>
      </c>
      <c r="B3891" s="1113" t="s">
        <v>2687</v>
      </c>
      <c r="C3891" s="1113" t="s">
        <v>2686</v>
      </c>
      <c r="D3891" s="1113" t="s">
        <v>2688</v>
      </c>
      <c r="E3891" s="1113" t="s">
        <v>2689</v>
      </c>
      <c r="F3891" s="1106"/>
      <c r="G3891" s="1107"/>
      <c r="H3891" s="1115"/>
    </row>
    <row r="3892" spans="1:8" s="1109" customFormat="1" ht="14.25" x14ac:dyDescent="0.2">
      <c r="A3892" s="1112" t="s">
        <v>6180</v>
      </c>
      <c r="B3892" s="1104"/>
      <c r="C3892" s="1104"/>
      <c r="D3892" s="1112" t="s">
        <v>6181</v>
      </c>
      <c r="E3892" s="1112" t="s">
        <v>12</v>
      </c>
      <c r="F3892" s="1106"/>
      <c r="G3892" s="1107"/>
      <c r="H3892" s="1108"/>
    </row>
    <row r="3893" spans="1:8" s="1116" customFormat="1" ht="15" x14ac:dyDescent="0.25">
      <c r="A3893" s="1114"/>
      <c r="B3893" s="1113" t="s">
        <v>6182</v>
      </c>
      <c r="C3893" s="1114"/>
      <c r="D3893" s="1113" t="s">
        <v>6183</v>
      </c>
      <c r="E3893" s="1113" t="s">
        <v>12</v>
      </c>
      <c r="F3893" s="1106"/>
      <c r="G3893" s="1107"/>
      <c r="H3893" s="1115"/>
    </row>
    <row r="3894" spans="1:8" s="1116" customFormat="1" ht="15" x14ac:dyDescent="0.25">
      <c r="A3894" s="1114"/>
      <c r="B3894" s="1114"/>
      <c r="C3894" s="1113" t="s">
        <v>2684</v>
      </c>
      <c r="D3894" s="1113" t="s">
        <v>6184</v>
      </c>
      <c r="E3894" s="1113" t="s">
        <v>12</v>
      </c>
      <c r="F3894" s="1106"/>
      <c r="G3894" s="1107"/>
      <c r="H3894" s="1115"/>
    </row>
    <row r="3895" spans="1:8" s="1116" customFormat="1" ht="15" x14ac:dyDescent="0.25">
      <c r="A3895" s="1114"/>
      <c r="B3895" s="1114"/>
      <c r="C3895" s="1114"/>
      <c r="D3895" s="1114"/>
      <c r="E3895" s="1114"/>
      <c r="F3895" s="1106"/>
      <c r="G3895" s="1107"/>
      <c r="H3895" s="1115"/>
    </row>
    <row r="3896" spans="1:8" s="1116" customFormat="1" ht="15" x14ac:dyDescent="0.25">
      <c r="A3896" s="1113" t="s">
        <v>2686</v>
      </c>
      <c r="B3896" s="1113" t="s">
        <v>2687</v>
      </c>
      <c r="C3896" s="1113" t="s">
        <v>2686</v>
      </c>
      <c r="D3896" s="1113" t="s">
        <v>2688</v>
      </c>
      <c r="E3896" s="1113" t="s">
        <v>2689</v>
      </c>
      <c r="F3896" s="1106"/>
      <c r="G3896" s="1107"/>
      <c r="H3896" s="1115"/>
    </row>
    <row r="3897" spans="1:8" s="1116" customFormat="1" ht="15" x14ac:dyDescent="0.25">
      <c r="A3897" s="1112" t="s">
        <v>6185</v>
      </c>
      <c r="B3897" s="1104"/>
      <c r="C3897" s="1104"/>
      <c r="D3897" s="1112" t="s">
        <v>6186</v>
      </c>
      <c r="E3897" s="1112" t="s">
        <v>12</v>
      </c>
      <c r="F3897" s="1106"/>
      <c r="G3897" s="1107"/>
      <c r="H3897" s="1115"/>
    </row>
    <row r="3898" spans="1:8" s="1116" customFormat="1" ht="15" x14ac:dyDescent="0.25">
      <c r="A3898" s="1114"/>
      <c r="B3898" s="1113" t="s">
        <v>6185</v>
      </c>
      <c r="C3898" s="1114"/>
      <c r="D3898" s="1113" t="s">
        <v>6186</v>
      </c>
      <c r="E3898" s="1113" t="s">
        <v>12</v>
      </c>
      <c r="F3898" s="1106"/>
      <c r="G3898" s="1107"/>
      <c r="H3898" s="1115"/>
    </row>
    <row r="3899" spans="1:8" s="1116" customFormat="1" ht="15" x14ac:dyDescent="0.25">
      <c r="A3899" s="1114"/>
      <c r="B3899" s="1114"/>
      <c r="C3899" s="1113" t="s">
        <v>2684</v>
      </c>
      <c r="D3899" s="1113" t="s">
        <v>6187</v>
      </c>
      <c r="E3899" s="1113" t="s">
        <v>12</v>
      </c>
      <c r="F3899" s="1106"/>
      <c r="G3899" s="1107"/>
      <c r="H3899" s="1115"/>
    </row>
    <row r="3900" spans="1:8" s="1116" customFormat="1" ht="15" x14ac:dyDescent="0.25">
      <c r="A3900" s="1114"/>
      <c r="B3900" s="1114"/>
      <c r="C3900" s="1114"/>
      <c r="D3900" s="1114"/>
      <c r="E3900" s="1114"/>
      <c r="F3900" s="1106"/>
      <c r="G3900" s="1107"/>
      <c r="H3900" s="1115"/>
    </row>
    <row r="3901" spans="1:8" s="1116" customFormat="1" ht="15" x14ac:dyDescent="0.25">
      <c r="A3901" s="1113" t="s">
        <v>2686</v>
      </c>
      <c r="B3901" s="1113" t="s">
        <v>2687</v>
      </c>
      <c r="C3901" s="1113" t="s">
        <v>2686</v>
      </c>
      <c r="D3901" s="1113" t="s">
        <v>2688</v>
      </c>
      <c r="E3901" s="1113" t="s">
        <v>2689</v>
      </c>
      <c r="F3901" s="1106"/>
      <c r="G3901" s="1107"/>
      <c r="H3901" s="1115"/>
    </row>
    <row r="3902" spans="1:8" s="1109" customFormat="1" ht="14.25" x14ac:dyDescent="0.2">
      <c r="A3902" s="1112" t="s">
        <v>6188</v>
      </c>
      <c r="B3902" s="1104"/>
      <c r="C3902" s="1104"/>
      <c r="D3902" s="1112" t="s">
        <v>6189</v>
      </c>
      <c r="E3902" s="1112" t="s">
        <v>3066</v>
      </c>
      <c r="F3902" s="1106"/>
      <c r="G3902" s="1107"/>
      <c r="H3902" s="1108"/>
    </row>
    <row r="3903" spans="1:8" s="1116" customFormat="1" ht="15" x14ac:dyDescent="0.25">
      <c r="A3903" s="1114"/>
      <c r="B3903" s="1113" t="s">
        <v>6190</v>
      </c>
      <c r="C3903" s="1114"/>
      <c r="D3903" s="1113" t="s">
        <v>6191</v>
      </c>
      <c r="E3903" s="1113" t="s">
        <v>3066</v>
      </c>
      <c r="F3903" s="1106"/>
      <c r="G3903" s="1107"/>
      <c r="H3903" s="1115"/>
    </row>
    <row r="3904" spans="1:8" s="1116" customFormat="1" ht="15" x14ac:dyDescent="0.25">
      <c r="A3904" s="1114"/>
      <c r="B3904" s="1114"/>
      <c r="C3904" s="1113" t="s">
        <v>2684</v>
      </c>
      <c r="D3904" s="1113" t="s">
        <v>6192</v>
      </c>
      <c r="E3904" s="1113" t="s">
        <v>3066</v>
      </c>
      <c r="F3904" s="1106"/>
      <c r="G3904" s="1107"/>
      <c r="H3904" s="1115"/>
    </row>
    <row r="3905" spans="1:8" s="1116" customFormat="1" ht="15" x14ac:dyDescent="0.25">
      <c r="A3905" s="1114"/>
      <c r="B3905" s="1114"/>
      <c r="C3905" s="1114"/>
      <c r="D3905" s="1114"/>
      <c r="E3905" s="1114"/>
      <c r="F3905" s="1106"/>
      <c r="G3905" s="1107"/>
      <c r="H3905" s="1115"/>
    </row>
    <row r="3906" spans="1:8" s="1116" customFormat="1" ht="15" x14ac:dyDescent="0.25">
      <c r="A3906" s="1113" t="s">
        <v>2686</v>
      </c>
      <c r="B3906" s="1113" t="s">
        <v>2687</v>
      </c>
      <c r="C3906" s="1113" t="s">
        <v>2686</v>
      </c>
      <c r="D3906" s="1113" t="s">
        <v>2688</v>
      </c>
      <c r="E3906" s="1113" t="s">
        <v>2689</v>
      </c>
      <c r="F3906" s="1106"/>
      <c r="G3906" s="1107"/>
      <c r="H3906" s="1115"/>
    </row>
    <row r="3907" spans="1:8" s="1116" customFormat="1" ht="15" x14ac:dyDescent="0.25">
      <c r="A3907" s="1112" t="s">
        <v>6193</v>
      </c>
      <c r="B3907" s="1104"/>
      <c r="C3907" s="1104"/>
      <c r="D3907" s="1112" t="s">
        <v>6194</v>
      </c>
      <c r="E3907" s="1112" t="s">
        <v>12</v>
      </c>
      <c r="F3907" s="1106"/>
      <c r="G3907" s="1107"/>
      <c r="H3907" s="1115"/>
    </row>
    <row r="3908" spans="1:8" s="1116" customFormat="1" ht="15" x14ac:dyDescent="0.25">
      <c r="A3908" s="1114"/>
      <c r="B3908" s="1113" t="s">
        <v>6195</v>
      </c>
      <c r="C3908" s="1114"/>
      <c r="D3908" s="1113" t="s">
        <v>6196</v>
      </c>
      <c r="E3908" s="1113" t="s">
        <v>12</v>
      </c>
      <c r="F3908" s="1106"/>
      <c r="G3908" s="1107"/>
      <c r="H3908" s="1115"/>
    </row>
    <row r="3909" spans="1:8" s="1116" customFormat="1" ht="15" x14ac:dyDescent="0.25">
      <c r="A3909" s="1114"/>
      <c r="B3909" s="1114"/>
      <c r="C3909" s="1113" t="s">
        <v>2684</v>
      </c>
      <c r="D3909" s="1113" t="s">
        <v>6197</v>
      </c>
      <c r="E3909" s="1113" t="s">
        <v>12</v>
      </c>
      <c r="F3909" s="1106"/>
      <c r="G3909" s="1107"/>
      <c r="H3909" s="1115"/>
    </row>
    <row r="3910" spans="1:8" s="1116" customFormat="1" ht="15" x14ac:dyDescent="0.25">
      <c r="A3910" s="1114"/>
      <c r="B3910" s="1113" t="s">
        <v>6198</v>
      </c>
      <c r="C3910" s="1114"/>
      <c r="D3910" s="1113" t="s">
        <v>6199</v>
      </c>
      <c r="E3910" s="1113" t="s">
        <v>12</v>
      </c>
      <c r="F3910" s="1106"/>
      <c r="G3910" s="1107"/>
      <c r="H3910" s="1115"/>
    </row>
    <row r="3911" spans="1:8" s="1116" customFormat="1" ht="15" x14ac:dyDescent="0.25">
      <c r="A3911" s="1114"/>
      <c r="B3911" s="1114"/>
      <c r="C3911" s="1113" t="s">
        <v>2684</v>
      </c>
      <c r="D3911" s="1113" t="s">
        <v>6200</v>
      </c>
      <c r="E3911" s="1113" t="s">
        <v>12</v>
      </c>
      <c r="F3911" s="1106"/>
      <c r="G3911" s="1107"/>
      <c r="H3911" s="1115"/>
    </row>
    <row r="3912" spans="1:8" s="1116" customFormat="1" ht="15" x14ac:dyDescent="0.25">
      <c r="A3912" s="1114"/>
      <c r="B3912" s="1113" t="s">
        <v>6201</v>
      </c>
      <c r="C3912" s="1114"/>
      <c r="D3912" s="1113" t="s">
        <v>6202</v>
      </c>
      <c r="E3912" s="1113" t="s">
        <v>12</v>
      </c>
      <c r="F3912" s="1106"/>
      <c r="G3912" s="1107"/>
      <c r="H3912" s="1115"/>
    </row>
    <row r="3913" spans="1:8" s="1116" customFormat="1" ht="15" x14ac:dyDescent="0.25">
      <c r="A3913" s="1114"/>
      <c r="B3913" s="1114"/>
      <c r="C3913" s="1113" t="s">
        <v>2684</v>
      </c>
      <c r="D3913" s="1113" t="s">
        <v>6203</v>
      </c>
      <c r="E3913" s="1113" t="s">
        <v>12</v>
      </c>
      <c r="F3913" s="1106"/>
      <c r="G3913" s="1107"/>
      <c r="H3913" s="1115"/>
    </row>
    <row r="3914" spans="1:8" s="1116" customFormat="1" ht="15" x14ac:dyDescent="0.25">
      <c r="A3914" s="1114"/>
      <c r="B3914" s="1113" t="s">
        <v>6204</v>
      </c>
      <c r="C3914" s="1114"/>
      <c r="D3914" s="1113" t="s">
        <v>6205</v>
      </c>
      <c r="E3914" s="1113" t="s">
        <v>12</v>
      </c>
      <c r="F3914" s="1106"/>
      <c r="G3914" s="1107"/>
      <c r="H3914" s="1115"/>
    </row>
    <row r="3915" spans="1:8" s="1116" customFormat="1" ht="15" x14ac:dyDescent="0.25">
      <c r="A3915" s="1114"/>
      <c r="B3915" s="1114"/>
      <c r="C3915" s="1113" t="s">
        <v>2684</v>
      </c>
      <c r="D3915" s="1113" t="s">
        <v>6206</v>
      </c>
      <c r="E3915" s="1113" t="s">
        <v>12</v>
      </c>
      <c r="F3915" s="1106"/>
      <c r="G3915" s="1107"/>
      <c r="H3915" s="1115"/>
    </row>
    <row r="3916" spans="1:8" s="1116" customFormat="1" ht="15" x14ac:dyDescent="0.25">
      <c r="A3916" s="1114"/>
      <c r="B3916" s="1113" t="s">
        <v>6207</v>
      </c>
      <c r="C3916" s="1114"/>
      <c r="D3916" s="1113" t="s">
        <v>6208</v>
      </c>
      <c r="E3916" s="1113" t="s">
        <v>12</v>
      </c>
      <c r="F3916" s="1106"/>
      <c r="G3916" s="1107"/>
      <c r="H3916" s="1115"/>
    </row>
    <row r="3917" spans="1:8" s="1116" customFormat="1" ht="15" x14ac:dyDescent="0.25">
      <c r="A3917" s="1114"/>
      <c r="B3917" s="1114"/>
      <c r="C3917" s="1113" t="s">
        <v>2684</v>
      </c>
      <c r="D3917" s="1113" t="s">
        <v>6209</v>
      </c>
      <c r="E3917" s="1113" t="s">
        <v>12</v>
      </c>
      <c r="F3917" s="1106"/>
      <c r="G3917" s="1107"/>
      <c r="H3917" s="1115"/>
    </row>
    <row r="3918" spans="1:8" s="1116" customFormat="1" ht="15" x14ac:dyDescent="0.25">
      <c r="A3918" s="1114"/>
      <c r="B3918" s="1113" t="s">
        <v>6210</v>
      </c>
      <c r="C3918" s="1114"/>
      <c r="D3918" s="1113" t="s">
        <v>6211</v>
      </c>
      <c r="E3918" s="1113" t="s">
        <v>12</v>
      </c>
      <c r="F3918" s="1106"/>
      <c r="G3918" s="1107"/>
      <c r="H3918" s="1115"/>
    </row>
    <row r="3919" spans="1:8" s="1116" customFormat="1" ht="15" x14ac:dyDescent="0.25">
      <c r="A3919" s="1114"/>
      <c r="B3919" s="1114"/>
      <c r="C3919" s="1113" t="s">
        <v>2684</v>
      </c>
      <c r="D3919" s="1113" t="s">
        <v>6212</v>
      </c>
      <c r="E3919" s="1113" t="s">
        <v>12</v>
      </c>
      <c r="F3919" s="1106"/>
      <c r="G3919" s="1107"/>
      <c r="H3919" s="1115"/>
    </row>
    <row r="3920" spans="1:8" s="1116" customFormat="1" ht="15" x14ac:dyDescent="0.25">
      <c r="A3920" s="1114"/>
      <c r="B3920" s="1113" t="s">
        <v>6213</v>
      </c>
      <c r="C3920" s="1114"/>
      <c r="D3920" s="1113" t="s">
        <v>6214</v>
      </c>
      <c r="E3920" s="1113" t="s">
        <v>12</v>
      </c>
      <c r="F3920" s="1106"/>
      <c r="G3920" s="1107"/>
      <c r="H3920" s="1115"/>
    </row>
    <row r="3921" spans="1:8" s="1116" customFormat="1" ht="15" x14ac:dyDescent="0.25">
      <c r="A3921" s="1114"/>
      <c r="B3921" s="1114"/>
      <c r="C3921" s="1113" t="s">
        <v>2684</v>
      </c>
      <c r="D3921" s="1113" t="s">
        <v>6215</v>
      </c>
      <c r="E3921" s="1113" t="s">
        <v>12</v>
      </c>
      <c r="F3921" s="1106"/>
      <c r="G3921" s="1107"/>
      <c r="H3921" s="1115"/>
    </row>
    <row r="3922" spans="1:8" s="1116" customFormat="1" ht="15" x14ac:dyDescent="0.25">
      <c r="A3922" s="1114"/>
      <c r="B3922" s="1113" t="s">
        <v>6216</v>
      </c>
      <c r="C3922" s="1114"/>
      <c r="D3922" s="1113" t="s">
        <v>6217</v>
      </c>
      <c r="E3922" s="1113" t="s">
        <v>12</v>
      </c>
      <c r="F3922" s="1106"/>
      <c r="G3922" s="1107"/>
      <c r="H3922" s="1115"/>
    </row>
    <row r="3923" spans="1:8" s="1116" customFormat="1" ht="15" x14ac:dyDescent="0.25">
      <c r="A3923" s="1114"/>
      <c r="B3923" s="1114"/>
      <c r="C3923" s="1113" t="s">
        <v>2684</v>
      </c>
      <c r="D3923" s="1113" t="s">
        <v>6218</v>
      </c>
      <c r="E3923" s="1113" t="s">
        <v>12</v>
      </c>
      <c r="F3923" s="1106"/>
      <c r="G3923" s="1107"/>
      <c r="H3923" s="1115"/>
    </row>
    <row r="3924" spans="1:8" s="1116" customFormat="1" ht="15" x14ac:dyDescent="0.25">
      <c r="A3924" s="1114"/>
      <c r="B3924" s="1113" t="s">
        <v>6219</v>
      </c>
      <c r="C3924" s="1114"/>
      <c r="D3924" s="1113" t="s">
        <v>6220</v>
      </c>
      <c r="E3924" s="1113" t="s">
        <v>12</v>
      </c>
      <c r="F3924" s="1106"/>
      <c r="G3924" s="1107"/>
      <c r="H3924" s="1115"/>
    </row>
    <row r="3925" spans="1:8" s="1116" customFormat="1" ht="15" x14ac:dyDescent="0.25">
      <c r="A3925" s="1114"/>
      <c r="B3925" s="1114"/>
      <c r="C3925" s="1113" t="s">
        <v>2684</v>
      </c>
      <c r="D3925" s="1113" t="s">
        <v>6221</v>
      </c>
      <c r="E3925" s="1113" t="s">
        <v>12</v>
      </c>
      <c r="F3925" s="1106"/>
      <c r="G3925" s="1107"/>
      <c r="H3925" s="1115"/>
    </row>
    <row r="3926" spans="1:8" s="1116" customFormat="1" ht="15" x14ac:dyDescent="0.25">
      <c r="A3926" s="1114"/>
      <c r="B3926" s="1114" t="s">
        <v>6222</v>
      </c>
      <c r="C3926" s="1113"/>
      <c r="D3926" s="1113" t="s">
        <v>6223</v>
      </c>
      <c r="E3926" s="1113" t="s">
        <v>12</v>
      </c>
      <c r="F3926" s="1106"/>
      <c r="G3926" s="1107"/>
      <c r="H3926" s="1115"/>
    </row>
    <row r="3927" spans="1:8" s="1116" customFormat="1" ht="15" x14ac:dyDescent="0.25">
      <c r="A3927" s="1114"/>
      <c r="B3927" s="1114"/>
      <c r="C3927" s="1113" t="s">
        <v>2684</v>
      </c>
      <c r="D3927" s="1113" t="s">
        <v>6224</v>
      </c>
      <c r="E3927" s="1113" t="s">
        <v>12</v>
      </c>
      <c r="F3927" s="1106"/>
      <c r="G3927" s="1107"/>
      <c r="H3927" s="1115"/>
    </row>
    <row r="3928" spans="1:8" s="1116" customFormat="1" ht="15" x14ac:dyDescent="0.25">
      <c r="A3928" s="1114"/>
      <c r="B3928" s="1114" t="s">
        <v>6225</v>
      </c>
      <c r="C3928" s="1113"/>
      <c r="D3928" s="1113" t="s">
        <v>6226</v>
      </c>
      <c r="E3928" s="1113" t="s">
        <v>12</v>
      </c>
      <c r="F3928" s="1106"/>
      <c r="G3928" s="1107"/>
      <c r="H3928" s="1115"/>
    </row>
    <row r="3929" spans="1:8" s="1116" customFormat="1" ht="15" x14ac:dyDescent="0.25">
      <c r="A3929" s="1114"/>
      <c r="B3929" s="1114"/>
      <c r="C3929" s="1113" t="s">
        <v>2684</v>
      </c>
      <c r="D3929" s="1113" t="s">
        <v>6227</v>
      </c>
      <c r="E3929" s="1113" t="s">
        <v>12</v>
      </c>
      <c r="F3929" s="1106"/>
      <c r="G3929" s="1107"/>
      <c r="H3929" s="1115"/>
    </row>
    <row r="3930" spans="1:8" s="1114" customFormat="1" ht="13.5" customHeight="1" x14ac:dyDescent="0.25">
      <c r="C3930" s="1113"/>
      <c r="D3930" s="1113"/>
      <c r="E3930" s="1113"/>
      <c r="F3930" s="1106"/>
      <c r="G3930" s="1107"/>
      <c r="H3930" s="1099"/>
    </row>
    <row r="3931" spans="1:8" s="1116" customFormat="1" ht="15.75" thickBot="1" x14ac:dyDescent="0.3">
      <c r="A3931" s="1113" t="s">
        <v>2686</v>
      </c>
      <c r="B3931" s="1113" t="s">
        <v>2687</v>
      </c>
      <c r="C3931" s="1113" t="s">
        <v>2686</v>
      </c>
      <c r="D3931" s="1113" t="s">
        <v>2688</v>
      </c>
      <c r="E3931" s="1113" t="s">
        <v>2689</v>
      </c>
      <c r="F3931" s="1106"/>
      <c r="G3931" s="1107"/>
      <c r="H3931" s="1115"/>
    </row>
    <row r="3932" spans="1:8" s="1116" customFormat="1" ht="16.5" thickBot="1" x14ac:dyDescent="0.3">
      <c r="A3932" s="1117" t="s">
        <v>6228</v>
      </c>
      <c r="B3932" s="1118"/>
      <c r="C3932" s="1118" t="s">
        <v>6229</v>
      </c>
      <c r="D3932" s="1125"/>
      <c r="E3932" s="1126"/>
      <c r="F3932" s="1120"/>
      <c r="G3932" s="1121"/>
      <c r="H3932" s="1115"/>
    </row>
    <row r="3933" spans="1:8" s="1116" customFormat="1" ht="15" x14ac:dyDescent="0.25">
      <c r="A3933" s="1113"/>
      <c r="B3933" s="1113"/>
      <c r="C3933" s="1113"/>
      <c r="D3933" s="1113"/>
      <c r="E3933" s="1113"/>
      <c r="F3933" s="1106"/>
      <c r="G3933" s="1107"/>
      <c r="H3933" s="1115"/>
    </row>
    <row r="3934" spans="1:8" s="1109" customFormat="1" ht="14.25" x14ac:dyDescent="0.2">
      <c r="A3934" s="1112" t="s">
        <v>6230</v>
      </c>
      <c r="B3934" s="1104"/>
      <c r="C3934" s="1104"/>
      <c r="D3934" s="1112" t="s">
        <v>6231</v>
      </c>
      <c r="E3934" s="1112" t="s">
        <v>12</v>
      </c>
      <c r="F3934" s="1106"/>
      <c r="G3934" s="1107"/>
      <c r="H3934" s="1108"/>
    </row>
    <row r="3935" spans="1:8" s="1116" customFormat="1" ht="15" x14ac:dyDescent="0.25">
      <c r="A3935" s="1114"/>
      <c r="B3935" s="1113" t="s">
        <v>6232</v>
      </c>
      <c r="C3935" s="1114"/>
      <c r="D3935" s="1113" t="s">
        <v>6231</v>
      </c>
      <c r="E3935" s="1113" t="s">
        <v>12</v>
      </c>
      <c r="F3935" s="1106"/>
      <c r="G3935" s="1107"/>
      <c r="H3935" s="1115"/>
    </row>
    <row r="3936" spans="1:8" s="1116" customFormat="1" ht="15" x14ac:dyDescent="0.25">
      <c r="A3936" s="1114"/>
      <c r="B3936" s="1114"/>
      <c r="C3936" s="1113" t="s">
        <v>2684</v>
      </c>
      <c r="D3936" s="1113" t="s">
        <v>6233</v>
      </c>
      <c r="E3936" s="1113" t="s">
        <v>12</v>
      </c>
      <c r="F3936" s="1106"/>
      <c r="G3936" s="1107"/>
      <c r="H3936" s="1115"/>
    </row>
    <row r="3937" spans="1:8" s="1116" customFormat="1" ht="15" x14ac:dyDescent="0.25">
      <c r="A3937" s="1114"/>
      <c r="B3937" s="1114"/>
      <c r="C3937" s="1114"/>
      <c r="D3937" s="1114"/>
      <c r="E3937" s="1114"/>
      <c r="F3937" s="1106"/>
      <c r="G3937" s="1107"/>
      <c r="H3937" s="1115"/>
    </row>
    <row r="3938" spans="1:8" s="1116" customFormat="1" ht="15" x14ac:dyDescent="0.25">
      <c r="A3938" s="1113" t="s">
        <v>2686</v>
      </c>
      <c r="B3938" s="1113" t="s">
        <v>2687</v>
      </c>
      <c r="C3938" s="1113" t="s">
        <v>2686</v>
      </c>
      <c r="D3938" s="1113" t="s">
        <v>2688</v>
      </c>
      <c r="E3938" s="1113" t="s">
        <v>2689</v>
      </c>
      <c r="F3938" s="1106"/>
      <c r="G3938" s="1107"/>
      <c r="H3938" s="1115"/>
    </row>
    <row r="3939" spans="1:8" s="1109" customFormat="1" ht="14.25" x14ac:dyDescent="0.2">
      <c r="A3939" s="1112" t="s">
        <v>6234</v>
      </c>
      <c r="B3939" s="1104"/>
      <c r="C3939" s="1104"/>
      <c r="D3939" s="1112" t="s">
        <v>6235</v>
      </c>
      <c r="E3939" s="1112" t="s">
        <v>3066</v>
      </c>
      <c r="F3939" s="1106"/>
      <c r="G3939" s="1107"/>
      <c r="H3939" s="1108"/>
    </row>
    <row r="3940" spans="1:8" s="1116" customFormat="1" ht="15" x14ac:dyDescent="0.25">
      <c r="A3940" s="1114"/>
      <c r="B3940" s="1113" t="s">
        <v>6236</v>
      </c>
      <c r="C3940" s="1114"/>
      <c r="D3940" s="1113" t="s">
        <v>6235</v>
      </c>
      <c r="E3940" s="1113" t="s">
        <v>3066</v>
      </c>
      <c r="F3940" s="1106"/>
      <c r="G3940" s="1107"/>
      <c r="H3940" s="1115"/>
    </row>
    <row r="3941" spans="1:8" s="1116" customFormat="1" ht="15" x14ac:dyDescent="0.25">
      <c r="A3941" s="1114"/>
      <c r="B3941" s="1114"/>
      <c r="C3941" s="1113" t="s">
        <v>2684</v>
      </c>
      <c r="D3941" s="1113" t="s">
        <v>6237</v>
      </c>
      <c r="E3941" s="1113" t="s">
        <v>3066</v>
      </c>
      <c r="F3941" s="1106"/>
      <c r="G3941" s="1107"/>
      <c r="H3941" s="1115"/>
    </row>
    <row r="3942" spans="1:8" s="1116" customFormat="1" ht="15" x14ac:dyDescent="0.25">
      <c r="A3942" s="1114"/>
      <c r="B3942" s="1114"/>
      <c r="C3942" s="1114"/>
      <c r="D3942" s="1114"/>
      <c r="E3942" s="1114"/>
      <c r="F3942" s="1106"/>
      <c r="G3942" s="1107"/>
      <c r="H3942" s="1115"/>
    </row>
    <row r="3943" spans="1:8" s="1116" customFormat="1" ht="15" x14ac:dyDescent="0.25">
      <c r="A3943" s="1113" t="s">
        <v>2686</v>
      </c>
      <c r="B3943" s="1113" t="s">
        <v>2687</v>
      </c>
      <c r="C3943" s="1113" t="s">
        <v>2686</v>
      </c>
      <c r="D3943" s="1113" t="s">
        <v>2688</v>
      </c>
      <c r="E3943" s="1113" t="s">
        <v>2689</v>
      </c>
      <c r="F3943" s="1106"/>
      <c r="G3943" s="1107"/>
      <c r="H3943" s="1115"/>
    </row>
    <row r="3944" spans="1:8" s="1116" customFormat="1" ht="15" x14ac:dyDescent="0.25">
      <c r="A3944" s="1112" t="s">
        <v>6238</v>
      </c>
      <c r="B3944" s="1104"/>
      <c r="C3944" s="1104"/>
      <c r="D3944" s="1112" t="s">
        <v>6239</v>
      </c>
      <c r="E3944" s="1112" t="s">
        <v>12</v>
      </c>
      <c r="F3944" s="1106"/>
      <c r="G3944" s="1107"/>
      <c r="H3944" s="1115"/>
    </row>
    <row r="3945" spans="1:8" s="1116" customFormat="1" ht="15" x14ac:dyDescent="0.25">
      <c r="A3945" s="1114"/>
      <c r="B3945" s="1113" t="s">
        <v>6240</v>
      </c>
      <c r="C3945" s="1114"/>
      <c r="D3945" s="1113" t="s">
        <v>6239</v>
      </c>
      <c r="E3945" s="1113" t="s">
        <v>12</v>
      </c>
      <c r="F3945" s="1106"/>
      <c r="G3945" s="1107"/>
      <c r="H3945" s="1115"/>
    </row>
    <row r="3946" spans="1:8" s="1116" customFormat="1" ht="15" x14ac:dyDescent="0.25">
      <c r="A3946" s="1114"/>
      <c r="B3946" s="1114"/>
      <c r="C3946" s="1113" t="s">
        <v>2684</v>
      </c>
      <c r="D3946" s="1113" t="s">
        <v>6241</v>
      </c>
      <c r="E3946" s="1113" t="s">
        <v>12</v>
      </c>
      <c r="F3946" s="1106"/>
      <c r="G3946" s="1107"/>
      <c r="H3946" s="1115"/>
    </row>
    <row r="3947" spans="1:8" s="1116" customFormat="1" ht="15" x14ac:dyDescent="0.25">
      <c r="A3947" s="1113" t="s">
        <v>2670</v>
      </c>
      <c r="B3947" s="1113"/>
      <c r="C3947" s="1113"/>
      <c r="D3947" s="1098" t="s">
        <v>2642</v>
      </c>
      <c r="E3947" s="1114">
        <v>69</v>
      </c>
      <c r="F3947" s="1106"/>
      <c r="G3947" s="1107"/>
      <c r="H3947" s="1115"/>
    </row>
    <row r="3948" spans="1:8" s="1116" customFormat="1" ht="15" x14ac:dyDescent="0.25">
      <c r="A3948" s="1113" t="s">
        <v>2671</v>
      </c>
      <c r="B3948" s="1113"/>
      <c r="C3948" s="1113"/>
      <c r="D3948" s="1112" t="s">
        <v>2662</v>
      </c>
      <c r="E3948" s="1114"/>
      <c r="F3948" s="1106"/>
      <c r="G3948" s="1107"/>
      <c r="H3948" s="1115"/>
    </row>
    <row r="3949" spans="1:8" s="1116" customFormat="1" ht="15" x14ac:dyDescent="0.25">
      <c r="A3949" s="1112" t="s">
        <v>2672</v>
      </c>
      <c r="B3949" s="1112" t="s">
        <v>2673</v>
      </c>
      <c r="C3949" s="1112" t="s">
        <v>2674</v>
      </c>
      <c r="D3949" s="1104"/>
      <c r="E3949" s="1114"/>
      <c r="F3949" s="1106"/>
      <c r="G3949" s="1107"/>
      <c r="H3949" s="1115"/>
    </row>
    <row r="3950" spans="1:8" s="1116" customFormat="1" ht="15" x14ac:dyDescent="0.25">
      <c r="A3950" s="1113" t="s">
        <v>2675</v>
      </c>
      <c r="B3950" s="1113" t="s">
        <v>2676</v>
      </c>
      <c r="C3950" s="1113" t="s">
        <v>2675</v>
      </c>
      <c r="D3950" s="1113" t="s">
        <v>2649</v>
      </c>
      <c r="E3950" s="1113" t="s">
        <v>2677</v>
      </c>
      <c r="F3950" s="1106"/>
      <c r="G3950" s="1107"/>
      <c r="H3950" s="1115"/>
    </row>
    <row r="3951" spans="1:8" s="1116" customFormat="1" ht="15" x14ac:dyDescent="0.25">
      <c r="A3951" s="1112" t="s">
        <v>2966</v>
      </c>
      <c r="B3951" s="1104"/>
      <c r="C3951" s="1104"/>
      <c r="D3951" s="1112" t="s">
        <v>6242</v>
      </c>
      <c r="E3951" s="1112" t="s">
        <v>3066</v>
      </c>
      <c r="F3951" s="1106"/>
      <c r="G3951" s="1107"/>
      <c r="H3951" s="1115"/>
    </row>
    <row r="3952" spans="1:8" s="1116" customFormat="1" ht="15" x14ac:dyDescent="0.25">
      <c r="A3952" s="1114"/>
      <c r="B3952" s="1113" t="s">
        <v>6243</v>
      </c>
      <c r="C3952" s="1114"/>
      <c r="D3952" s="1113" t="s">
        <v>6242</v>
      </c>
      <c r="E3952" s="1113" t="s">
        <v>3066</v>
      </c>
      <c r="F3952" s="1106"/>
      <c r="G3952" s="1107"/>
      <c r="H3952" s="1115"/>
    </row>
    <row r="3953" spans="1:8" s="1116" customFormat="1" ht="15" x14ac:dyDescent="0.25">
      <c r="A3953" s="1114"/>
      <c r="B3953" s="1114"/>
      <c r="C3953" s="1113" t="s">
        <v>2684</v>
      </c>
      <c r="D3953" s="1113" t="s">
        <v>6244</v>
      </c>
      <c r="E3953" s="1113" t="s">
        <v>3066</v>
      </c>
      <c r="F3953" s="1106"/>
      <c r="G3953" s="1107"/>
      <c r="H3953" s="1115"/>
    </row>
    <row r="3954" spans="1:8" s="1116" customFormat="1" ht="15" x14ac:dyDescent="0.25">
      <c r="A3954" s="1114"/>
      <c r="B3954" s="1114"/>
      <c r="C3954" s="1114"/>
      <c r="D3954" s="1114"/>
      <c r="E3954" s="1114"/>
      <c r="F3954" s="1106"/>
      <c r="G3954" s="1107"/>
      <c r="H3954" s="1115"/>
    </row>
    <row r="3955" spans="1:8" s="1116" customFormat="1" ht="15" x14ac:dyDescent="0.25">
      <c r="A3955" s="1113" t="s">
        <v>2686</v>
      </c>
      <c r="B3955" s="1113" t="s">
        <v>2687</v>
      </c>
      <c r="C3955" s="1113" t="s">
        <v>2686</v>
      </c>
      <c r="D3955" s="1113" t="s">
        <v>2688</v>
      </c>
      <c r="E3955" s="1113" t="s">
        <v>2689</v>
      </c>
      <c r="F3955" s="1106"/>
      <c r="G3955" s="1107"/>
      <c r="H3955" s="1115"/>
    </row>
    <row r="3956" spans="1:8" s="1116" customFormat="1" ht="15" x14ac:dyDescent="0.25">
      <c r="A3956" s="1112" t="s">
        <v>2968</v>
      </c>
      <c r="B3956" s="1104"/>
      <c r="C3956" s="1104"/>
      <c r="D3956" s="1112" t="s">
        <v>6245</v>
      </c>
      <c r="E3956" s="1112" t="s">
        <v>12</v>
      </c>
      <c r="F3956" s="1106"/>
      <c r="G3956" s="1107"/>
      <c r="H3956" s="1115"/>
    </row>
    <row r="3957" spans="1:8" s="1116" customFormat="1" ht="15" x14ac:dyDescent="0.25">
      <c r="A3957" s="1114"/>
      <c r="B3957" s="1113" t="s">
        <v>6246</v>
      </c>
      <c r="C3957" s="1114"/>
      <c r="D3957" s="1113" t="s">
        <v>6245</v>
      </c>
      <c r="E3957" s="1113" t="s">
        <v>12</v>
      </c>
      <c r="F3957" s="1106"/>
      <c r="G3957" s="1107"/>
      <c r="H3957" s="1115"/>
    </row>
    <row r="3958" spans="1:8" s="1116" customFormat="1" ht="15" x14ac:dyDescent="0.25">
      <c r="A3958" s="1114"/>
      <c r="B3958" s="1114"/>
      <c r="C3958" s="1113" t="s">
        <v>2684</v>
      </c>
      <c r="D3958" s="1113" t="s">
        <v>6245</v>
      </c>
      <c r="E3958" s="1113" t="s">
        <v>12</v>
      </c>
      <c r="F3958" s="1106"/>
      <c r="G3958" s="1107"/>
      <c r="H3958" s="1115"/>
    </row>
    <row r="3959" spans="1:8" s="1116" customFormat="1" ht="15" x14ac:dyDescent="0.25">
      <c r="A3959" s="1114"/>
      <c r="B3959" s="1114"/>
      <c r="C3959" s="1114"/>
      <c r="D3959" s="1114"/>
      <c r="E3959" s="1114"/>
      <c r="F3959" s="1106"/>
      <c r="G3959" s="1107"/>
      <c r="H3959" s="1115"/>
    </row>
    <row r="3960" spans="1:8" s="1116" customFormat="1" ht="15" x14ac:dyDescent="0.25">
      <c r="A3960" s="1113" t="s">
        <v>2686</v>
      </c>
      <c r="B3960" s="1113" t="s">
        <v>2687</v>
      </c>
      <c r="C3960" s="1113" t="s">
        <v>2686</v>
      </c>
      <c r="D3960" s="1113" t="s">
        <v>2688</v>
      </c>
      <c r="E3960" s="1113" t="s">
        <v>2689</v>
      </c>
      <c r="F3960" s="1106"/>
      <c r="G3960" s="1107"/>
      <c r="H3960" s="1115"/>
    </row>
    <row r="3961" spans="1:8" s="1116" customFormat="1" ht="15" x14ac:dyDescent="0.25">
      <c r="A3961" s="1112" t="s">
        <v>6247</v>
      </c>
      <c r="B3961" s="1104"/>
      <c r="C3961" s="1104"/>
      <c r="D3961" s="1112" t="s">
        <v>6248</v>
      </c>
      <c r="E3961" s="1112" t="s">
        <v>3066</v>
      </c>
      <c r="F3961" s="1106"/>
      <c r="G3961" s="1107"/>
      <c r="H3961" s="1115"/>
    </row>
    <row r="3962" spans="1:8" s="1116" customFormat="1" ht="15" x14ac:dyDescent="0.25">
      <c r="A3962" s="1114"/>
      <c r="B3962" s="1113" t="s">
        <v>6249</v>
      </c>
      <c r="C3962" s="1114"/>
      <c r="D3962" s="1113" t="s">
        <v>6248</v>
      </c>
      <c r="E3962" s="1113" t="s">
        <v>3066</v>
      </c>
      <c r="F3962" s="1106"/>
      <c r="G3962" s="1107"/>
      <c r="H3962" s="1115"/>
    </row>
    <row r="3963" spans="1:8" s="1116" customFormat="1" ht="15" x14ac:dyDescent="0.25">
      <c r="A3963" s="1114"/>
      <c r="B3963" s="1114"/>
      <c r="C3963" s="1113" t="s">
        <v>2684</v>
      </c>
      <c r="D3963" s="1113" t="s">
        <v>6250</v>
      </c>
      <c r="E3963" s="1113" t="s">
        <v>3066</v>
      </c>
      <c r="F3963" s="1106"/>
      <c r="G3963" s="1107"/>
      <c r="H3963" s="1115"/>
    </row>
    <row r="3964" spans="1:8" s="1116" customFormat="1" ht="15" x14ac:dyDescent="0.25">
      <c r="A3964" s="1114"/>
      <c r="B3964" s="1114"/>
      <c r="C3964" s="1114"/>
      <c r="D3964" s="1114"/>
      <c r="E3964" s="1114"/>
      <c r="F3964" s="1106"/>
      <c r="G3964" s="1107"/>
      <c r="H3964" s="1115"/>
    </row>
    <row r="3965" spans="1:8" s="1116" customFormat="1" ht="15.75" thickBot="1" x14ac:dyDescent="0.3">
      <c r="A3965" s="1113" t="s">
        <v>2686</v>
      </c>
      <c r="B3965" s="1113" t="s">
        <v>2687</v>
      </c>
      <c r="C3965" s="1113" t="s">
        <v>2686</v>
      </c>
      <c r="D3965" s="1113" t="s">
        <v>2688</v>
      </c>
      <c r="E3965" s="1113" t="s">
        <v>2689</v>
      </c>
      <c r="F3965" s="1106"/>
      <c r="G3965" s="1107"/>
      <c r="H3965" s="1115"/>
    </row>
    <row r="3966" spans="1:8" s="1116" customFormat="1" ht="16.5" thickBot="1" x14ac:dyDescent="0.3">
      <c r="A3966" s="1117" t="s">
        <v>6251</v>
      </c>
      <c r="B3966" s="1118"/>
      <c r="C3966" s="1118" t="s">
        <v>6252</v>
      </c>
      <c r="D3966" s="1125"/>
      <c r="E3966" s="1126"/>
      <c r="F3966" s="1120"/>
      <c r="G3966" s="1121"/>
      <c r="H3966" s="1115"/>
    </row>
    <row r="3967" spans="1:8" s="1116" customFormat="1" ht="15" x14ac:dyDescent="0.25">
      <c r="A3967" s="1113"/>
      <c r="B3967" s="1113"/>
      <c r="C3967" s="1113"/>
      <c r="D3967" s="1113"/>
      <c r="E3967" s="1113"/>
      <c r="F3967" s="1106"/>
      <c r="G3967" s="1107"/>
      <c r="H3967" s="1115"/>
    </row>
    <row r="3968" spans="1:8" s="1109" customFormat="1" ht="14.25" x14ac:dyDescent="0.2">
      <c r="A3968" s="1112" t="s">
        <v>6253</v>
      </c>
      <c r="B3968" s="1104"/>
      <c r="C3968" s="1104"/>
      <c r="D3968" s="1112" t="s">
        <v>6254</v>
      </c>
      <c r="E3968" s="1112" t="s">
        <v>12</v>
      </c>
      <c r="F3968" s="1106"/>
      <c r="G3968" s="1107"/>
      <c r="H3968" s="1108"/>
    </row>
    <row r="3969" spans="1:8" s="1116" customFormat="1" ht="15" x14ac:dyDescent="0.25">
      <c r="A3969" s="1114"/>
      <c r="B3969" s="1113" t="s">
        <v>6255</v>
      </c>
      <c r="C3969" s="1114"/>
      <c r="D3969" s="1113" t="s">
        <v>6256</v>
      </c>
      <c r="E3969" s="1113" t="s">
        <v>12</v>
      </c>
      <c r="F3969" s="1106"/>
      <c r="G3969" s="1107"/>
      <c r="H3969" s="1115"/>
    </row>
    <row r="3970" spans="1:8" s="1116" customFormat="1" ht="15" x14ac:dyDescent="0.25">
      <c r="A3970" s="1114"/>
      <c r="B3970" s="1114"/>
      <c r="C3970" s="1113" t="s">
        <v>2684</v>
      </c>
      <c r="D3970" s="1113" t="s">
        <v>6257</v>
      </c>
      <c r="E3970" s="1113" t="s">
        <v>12</v>
      </c>
      <c r="F3970" s="1106"/>
      <c r="G3970" s="1107"/>
      <c r="H3970" s="1115"/>
    </row>
    <row r="3971" spans="1:8" s="1116" customFormat="1" ht="15" x14ac:dyDescent="0.25">
      <c r="A3971" s="1114"/>
      <c r="B3971" s="1114"/>
      <c r="C3971" s="1114"/>
      <c r="D3971" s="1114"/>
      <c r="E3971" s="1114"/>
      <c r="F3971" s="1106"/>
      <c r="G3971" s="1107"/>
      <c r="H3971" s="1115"/>
    </row>
    <row r="3972" spans="1:8" s="1116" customFormat="1" ht="15" x14ac:dyDescent="0.25">
      <c r="A3972" s="1113" t="s">
        <v>2686</v>
      </c>
      <c r="B3972" s="1113" t="s">
        <v>2687</v>
      </c>
      <c r="C3972" s="1113" t="s">
        <v>2686</v>
      </c>
      <c r="D3972" s="1113" t="s">
        <v>2688</v>
      </c>
      <c r="E3972" s="1113" t="s">
        <v>2689</v>
      </c>
      <c r="F3972" s="1106"/>
      <c r="G3972" s="1107"/>
      <c r="H3972" s="1115"/>
    </row>
    <row r="3973" spans="1:8" s="1109" customFormat="1" ht="14.25" x14ac:dyDescent="0.2">
      <c r="A3973" s="1112" t="s">
        <v>6258</v>
      </c>
      <c r="B3973" s="1104"/>
      <c r="C3973" s="1104"/>
      <c r="D3973" s="1112" t="s">
        <v>6259</v>
      </c>
      <c r="E3973" s="1112" t="s">
        <v>12</v>
      </c>
      <c r="F3973" s="1106"/>
      <c r="G3973" s="1107"/>
      <c r="H3973" s="1108"/>
    </row>
    <row r="3974" spans="1:8" s="1116" customFormat="1" ht="15" x14ac:dyDescent="0.25">
      <c r="A3974" s="1114"/>
      <c r="B3974" s="1113" t="s">
        <v>6260</v>
      </c>
      <c r="C3974" s="1114"/>
      <c r="D3974" s="1113" t="s">
        <v>6261</v>
      </c>
      <c r="E3974" s="1113" t="s">
        <v>12</v>
      </c>
      <c r="F3974" s="1106"/>
      <c r="G3974" s="1107"/>
      <c r="H3974" s="1115"/>
    </row>
    <row r="3975" spans="1:8" s="1116" customFormat="1" ht="15" x14ac:dyDescent="0.25">
      <c r="A3975" s="1114"/>
      <c r="B3975" s="1114"/>
      <c r="C3975" s="1113" t="s">
        <v>2684</v>
      </c>
      <c r="D3975" s="1113" t="s">
        <v>6262</v>
      </c>
      <c r="E3975" s="1113" t="s">
        <v>12</v>
      </c>
      <c r="F3975" s="1106"/>
      <c r="G3975" s="1107"/>
      <c r="H3975" s="1115"/>
    </row>
    <row r="3976" spans="1:8" s="1116" customFormat="1" ht="15" x14ac:dyDescent="0.25">
      <c r="A3976" s="1114"/>
      <c r="B3976" s="1114"/>
      <c r="C3976" s="1114"/>
      <c r="D3976" s="1114"/>
      <c r="E3976" s="1114"/>
      <c r="F3976" s="1106"/>
      <c r="G3976" s="1107"/>
      <c r="H3976" s="1115"/>
    </row>
    <row r="3977" spans="1:8" s="1116" customFormat="1" ht="15" x14ac:dyDescent="0.25">
      <c r="A3977" s="1113" t="s">
        <v>2686</v>
      </c>
      <c r="B3977" s="1113" t="s">
        <v>2687</v>
      </c>
      <c r="C3977" s="1113" t="s">
        <v>2686</v>
      </c>
      <c r="D3977" s="1113" t="s">
        <v>2688</v>
      </c>
      <c r="E3977" s="1113" t="s">
        <v>2689</v>
      </c>
      <c r="F3977" s="1106"/>
      <c r="G3977" s="1107"/>
      <c r="H3977" s="1115"/>
    </row>
    <row r="3978" spans="1:8" s="1109" customFormat="1" ht="14.25" x14ac:dyDescent="0.2">
      <c r="A3978" s="1112" t="s">
        <v>6263</v>
      </c>
      <c r="B3978" s="1104"/>
      <c r="C3978" s="1104"/>
      <c r="D3978" s="1112" t="s">
        <v>6264</v>
      </c>
      <c r="E3978" s="1112" t="s">
        <v>12</v>
      </c>
      <c r="F3978" s="1106"/>
      <c r="G3978" s="1107"/>
      <c r="H3978" s="1108"/>
    </row>
    <row r="3979" spans="1:8" s="1116" customFormat="1" ht="15" x14ac:dyDescent="0.25">
      <c r="A3979" s="1113"/>
      <c r="B3979" s="1114"/>
      <c r="C3979" s="1114"/>
      <c r="D3979" s="1112" t="s">
        <v>6265</v>
      </c>
      <c r="E3979" s="1113"/>
      <c r="F3979" s="1106"/>
      <c r="G3979" s="1107"/>
      <c r="H3979" s="1115"/>
    </row>
    <row r="3980" spans="1:8" s="1116" customFormat="1" ht="15" x14ac:dyDescent="0.25">
      <c r="A3980" s="1114"/>
      <c r="B3980" s="1113" t="s">
        <v>6266</v>
      </c>
      <c r="C3980" s="1114"/>
      <c r="D3980" s="1113" t="s">
        <v>6267</v>
      </c>
      <c r="E3980" s="1113" t="s">
        <v>12</v>
      </c>
      <c r="F3980" s="1106"/>
      <c r="G3980" s="1107"/>
      <c r="H3980" s="1115"/>
    </row>
    <row r="3981" spans="1:8" s="1116" customFormat="1" ht="15" x14ac:dyDescent="0.25">
      <c r="A3981" s="1114"/>
      <c r="B3981" s="1114"/>
      <c r="C3981" s="1113" t="s">
        <v>2684</v>
      </c>
      <c r="D3981" s="1113" t="s">
        <v>6268</v>
      </c>
      <c r="E3981" s="1113" t="s">
        <v>12</v>
      </c>
      <c r="F3981" s="1106"/>
      <c r="G3981" s="1107"/>
      <c r="H3981" s="1115"/>
    </row>
    <row r="3982" spans="1:8" s="1116" customFormat="1" ht="15" x14ac:dyDescent="0.25">
      <c r="A3982" s="1114"/>
      <c r="B3982" s="1114"/>
      <c r="C3982" s="1113"/>
      <c r="D3982" s="1113"/>
      <c r="E3982" s="1113"/>
      <c r="F3982" s="1106"/>
      <c r="G3982" s="1107"/>
      <c r="H3982" s="1115"/>
    </row>
    <row r="3983" spans="1:8" s="1116" customFormat="1" ht="15" x14ac:dyDescent="0.25">
      <c r="A3983" s="1113" t="s">
        <v>2686</v>
      </c>
      <c r="B3983" s="1113" t="s">
        <v>2687</v>
      </c>
      <c r="C3983" s="1113" t="s">
        <v>2686</v>
      </c>
      <c r="D3983" s="1113" t="s">
        <v>2688</v>
      </c>
      <c r="E3983" s="1113" t="s">
        <v>2689</v>
      </c>
      <c r="F3983" s="1106"/>
      <c r="G3983" s="1107"/>
      <c r="H3983" s="1115"/>
    </row>
    <row r="3984" spans="1:8" s="1109" customFormat="1" ht="14.25" x14ac:dyDescent="0.2">
      <c r="A3984" s="1112" t="s">
        <v>6269</v>
      </c>
      <c r="B3984" s="1104"/>
      <c r="C3984" s="1104"/>
      <c r="D3984" s="1112" t="s">
        <v>6270</v>
      </c>
      <c r="E3984" s="1112" t="s">
        <v>12</v>
      </c>
      <c r="F3984" s="1106"/>
      <c r="G3984" s="1107"/>
      <c r="H3984" s="1108"/>
    </row>
    <row r="3985" spans="1:8" s="1116" customFormat="1" ht="15" x14ac:dyDescent="0.25">
      <c r="A3985" s="1113"/>
      <c r="B3985" s="1114"/>
      <c r="C3985" s="1114"/>
      <c r="D3985" s="1112" t="s">
        <v>6265</v>
      </c>
      <c r="E3985" s="1113"/>
      <c r="F3985" s="1106"/>
      <c r="G3985" s="1107"/>
      <c r="H3985" s="1115"/>
    </row>
    <row r="3986" spans="1:8" s="1116" customFormat="1" ht="15" x14ac:dyDescent="0.25">
      <c r="A3986" s="1114"/>
      <c r="B3986" s="1113" t="s">
        <v>6271</v>
      </c>
      <c r="C3986" s="1114"/>
      <c r="D3986" s="1113" t="s">
        <v>6272</v>
      </c>
      <c r="E3986" s="1113" t="s">
        <v>12</v>
      </c>
      <c r="F3986" s="1106"/>
      <c r="G3986" s="1107"/>
      <c r="H3986" s="1115"/>
    </row>
    <row r="3987" spans="1:8" s="1116" customFormat="1" ht="15" x14ac:dyDescent="0.25">
      <c r="A3987" s="1114"/>
      <c r="B3987" s="1114"/>
      <c r="C3987" s="1113" t="s">
        <v>2684</v>
      </c>
      <c r="D3987" s="1113" t="s">
        <v>6273</v>
      </c>
      <c r="E3987" s="1113" t="s">
        <v>12</v>
      </c>
      <c r="F3987" s="1106"/>
      <c r="G3987" s="1107"/>
      <c r="H3987" s="1115"/>
    </row>
    <row r="3989" spans="1:8" ht="15" x14ac:dyDescent="0.25">
      <c r="A3989" s="1113" t="s">
        <v>2686</v>
      </c>
      <c r="B3989" s="1113" t="s">
        <v>2687</v>
      </c>
      <c r="C3989" s="1113" t="s">
        <v>2686</v>
      </c>
      <c r="D3989" s="1113" t="s">
        <v>2688</v>
      </c>
      <c r="E3989" s="1113" t="s">
        <v>2689</v>
      </c>
    </row>
    <row r="3990" spans="1:8" s="1109" customFormat="1" ht="14.25" x14ac:dyDescent="0.2">
      <c r="A3990" s="1112" t="s">
        <v>6274</v>
      </c>
      <c r="B3990" s="1104"/>
      <c r="C3990" s="1104"/>
      <c r="D3990" s="1112" t="s">
        <v>6275</v>
      </c>
      <c r="E3990" s="1112" t="s">
        <v>12</v>
      </c>
      <c r="F3990" s="1106"/>
      <c r="G3990" s="1107"/>
      <c r="H3990" s="1108"/>
    </row>
    <row r="3991" spans="1:8" s="1116" customFormat="1" ht="15" x14ac:dyDescent="0.25">
      <c r="A3991" s="1114"/>
      <c r="B3991" s="1113" t="s">
        <v>6276</v>
      </c>
      <c r="C3991" s="1114"/>
      <c r="D3991" s="1113" t="s">
        <v>6277</v>
      </c>
      <c r="E3991" s="1113" t="s">
        <v>12</v>
      </c>
      <c r="F3991" s="1106"/>
      <c r="G3991" s="1107"/>
      <c r="H3991" s="1115"/>
    </row>
    <row r="3992" spans="1:8" s="1116" customFormat="1" ht="15" x14ac:dyDescent="0.25">
      <c r="A3992" s="1114"/>
      <c r="B3992" s="1114"/>
      <c r="C3992" s="1113" t="s">
        <v>2684</v>
      </c>
      <c r="D3992" s="1113" t="s">
        <v>6278</v>
      </c>
      <c r="E3992" s="1113" t="s">
        <v>12</v>
      </c>
      <c r="F3992" s="1106"/>
      <c r="G3992" s="1107"/>
      <c r="H3992" s="1115"/>
    </row>
    <row r="3993" spans="1:8" s="1116" customFormat="1" ht="15" x14ac:dyDescent="0.25">
      <c r="A3993" s="1114"/>
      <c r="B3993" s="1114"/>
      <c r="C3993" s="1114"/>
      <c r="D3993" s="1114"/>
      <c r="E3993" s="1114"/>
      <c r="F3993" s="1106"/>
      <c r="G3993" s="1107"/>
      <c r="H3993" s="1115"/>
    </row>
    <row r="3994" spans="1:8" s="1116" customFormat="1" ht="15" x14ac:dyDescent="0.25">
      <c r="A3994" s="1113" t="s">
        <v>2686</v>
      </c>
      <c r="B3994" s="1113" t="s">
        <v>2687</v>
      </c>
      <c r="C3994" s="1113" t="s">
        <v>2686</v>
      </c>
      <c r="D3994" s="1113" t="s">
        <v>2688</v>
      </c>
      <c r="E3994" s="1113" t="s">
        <v>2689</v>
      </c>
      <c r="F3994" s="1106"/>
      <c r="G3994" s="1107"/>
      <c r="H3994" s="1115"/>
    </row>
    <row r="3995" spans="1:8" s="1109" customFormat="1" ht="14.25" x14ac:dyDescent="0.2">
      <c r="A3995" s="1112" t="s">
        <v>6279</v>
      </c>
      <c r="B3995" s="1104"/>
      <c r="C3995" s="1104"/>
      <c r="D3995" s="1112" t="s">
        <v>6280</v>
      </c>
      <c r="E3995" s="1112" t="s">
        <v>12</v>
      </c>
      <c r="F3995" s="1106"/>
      <c r="G3995" s="1107"/>
      <c r="H3995" s="1108"/>
    </row>
    <row r="3996" spans="1:8" s="1116" customFormat="1" ht="15" x14ac:dyDescent="0.25">
      <c r="A3996" s="1114"/>
      <c r="B3996" s="1113" t="s">
        <v>6281</v>
      </c>
      <c r="C3996" s="1114"/>
      <c r="D3996" s="1113" t="s">
        <v>6282</v>
      </c>
      <c r="E3996" s="1113" t="s">
        <v>12</v>
      </c>
      <c r="F3996" s="1106"/>
      <c r="G3996" s="1107"/>
      <c r="H3996" s="1115"/>
    </row>
    <row r="3997" spans="1:8" s="1116" customFormat="1" ht="15" x14ac:dyDescent="0.25">
      <c r="A3997" s="1114"/>
      <c r="B3997" s="1114"/>
      <c r="C3997" s="1113" t="s">
        <v>2684</v>
      </c>
      <c r="D3997" s="1113" t="s">
        <v>6283</v>
      </c>
      <c r="E3997" s="1113" t="s">
        <v>12</v>
      </c>
      <c r="F3997" s="1106"/>
      <c r="G3997" s="1107"/>
      <c r="H3997" s="1115"/>
    </row>
    <row r="3998" spans="1:8" s="1116" customFormat="1" ht="15" x14ac:dyDescent="0.25">
      <c r="A3998" s="1114"/>
      <c r="B3998" s="1114"/>
      <c r="C3998" s="1114"/>
      <c r="D3998" s="1114"/>
      <c r="E3998" s="1114"/>
      <c r="F3998" s="1106"/>
      <c r="G3998" s="1107"/>
      <c r="H3998" s="1115"/>
    </row>
    <row r="3999" spans="1:8" s="1116" customFormat="1" ht="15" x14ac:dyDescent="0.25">
      <c r="A3999" s="1113" t="s">
        <v>2686</v>
      </c>
      <c r="B3999" s="1113" t="s">
        <v>2687</v>
      </c>
      <c r="C3999" s="1113" t="s">
        <v>2686</v>
      </c>
      <c r="D3999" s="1113" t="s">
        <v>2688</v>
      </c>
      <c r="E3999" s="1113" t="s">
        <v>2689</v>
      </c>
      <c r="F3999" s="1106"/>
      <c r="G3999" s="1107"/>
      <c r="H3999" s="1115"/>
    </row>
    <row r="4000" spans="1:8" ht="15" x14ac:dyDescent="0.25">
      <c r="A4000" s="1113"/>
      <c r="B4000" s="1113"/>
      <c r="C4000" s="1113"/>
      <c r="D4000" s="1113"/>
      <c r="E4000" s="1113"/>
    </row>
    <row r="4001" spans="1:8" ht="15" x14ac:dyDescent="0.25">
      <c r="A4001" s="1113"/>
      <c r="B4001" s="1113"/>
      <c r="C4001" s="1113"/>
      <c r="D4001" s="1113"/>
      <c r="E4001" s="1113"/>
    </row>
    <row r="4002" spans="1:8" ht="15" x14ac:dyDescent="0.25">
      <c r="A4002" s="1113"/>
      <c r="B4002" s="1113"/>
      <c r="C4002" s="1113"/>
      <c r="D4002" s="1113"/>
      <c r="E4002" s="1113"/>
    </row>
    <row r="4003" spans="1:8" ht="15" x14ac:dyDescent="0.25">
      <c r="A4003" s="1113"/>
      <c r="B4003" s="1113"/>
      <c r="C4003" s="1113"/>
      <c r="D4003" s="1113"/>
      <c r="E4003" s="1113"/>
    </row>
    <row r="4004" spans="1:8" ht="15" x14ac:dyDescent="0.25">
      <c r="A4004" s="1113"/>
      <c r="B4004" s="1113"/>
      <c r="C4004" s="1113"/>
      <c r="D4004" s="1113"/>
      <c r="E4004" s="1113"/>
    </row>
    <row r="4005" spans="1:8" ht="15" x14ac:dyDescent="0.25">
      <c r="A4005" s="1113"/>
      <c r="B4005" s="1113"/>
      <c r="C4005" s="1113"/>
      <c r="D4005" s="1113"/>
      <c r="E4005" s="1113"/>
    </row>
    <row r="4006" spans="1:8" s="1116" customFormat="1" ht="15" x14ac:dyDescent="0.25">
      <c r="A4006" s="1113" t="s">
        <v>2670</v>
      </c>
      <c r="B4006" s="1113"/>
      <c r="C4006" s="1113"/>
      <c r="D4006" s="1098" t="s">
        <v>2642</v>
      </c>
      <c r="E4006" s="1114">
        <v>70</v>
      </c>
      <c r="F4006" s="1106"/>
      <c r="G4006" s="1107"/>
      <c r="H4006" s="1115"/>
    </row>
    <row r="4007" spans="1:8" s="1116" customFormat="1" ht="15" x14ac:dyDescent="0.25">
      <c r="A4007" s="1113" t="s">
        <v>2671</v>
      </c>
      <c r="B4007" s="1113"/>
      <c r="C4007" s="1113"/>
      <c r="D4007" s="1112" t="s">
        <v>2662</v>
      </c>
      <c r="E4007" s="1114"/>
      <c r="F4007" s="1106"/>
      <c r="G4007" s="1107"/>
      <c r="H4007" s="1115"/>
    </row>
    <row r="4008" spans="1:8" s="1116" customFormat="1" ht="15" x14ac:dyDescent="0.25">
      <c r="A4008" s="1112" t="s">
        <v>2672</v>
      </c>
      <c r="B4008" s="1112" t="s">
        <v>2673</v>
      </c>
      <c r="C4008" s="1112" t="s">
        <v>2674</v>
      </c>
      <c r="D4008" s="1104"/>
      <c r="E4008" s="1114"/>
      <c r="F4008" s="1106"/>
      <c r="G4008" s="1107"/>
      <c r="H4008" s="1115"/>
    </row>
    <row r="4009" spans="1:8" s="1116" customFormat="1" ht="15.75" thickBot="1" x14ac:dyDescent="0.3">
      <c r="A4009" s="1113" t="s">
        <v>2675</v>
      </c>
      <c r="B4009" s="1113" t="s">
        <v>2676</v>
      </c>
      <c r="C4009" s="1113" t="s">
        <v>2675</v>
      </c>
      <c r="D4009" s="1113" t="s">
        <v>2649</v>
      </c>
      <c r="E4009" s="1113" t="s">
        <v>2677</v>
      </c>
      <c r="F4009" s="1106"/>
      <c r="G4009" s="1107"/>
      <c r="H4009" s="1115"/>
    </row>
    <row r="4010" spans="1:8" s="1116" customFormat="1" ht="16.5" thickBot="1" x14ac:dyDescent="0.3">
      <c r="A4010" s="1117" t="s">
        <v>6284</v>
      </c>
      <c r="B4010" s="1118"/>
      <c r="C4010" s="1118" t="s">
        <v>6285</v>
      </c>
      <c r="D4010" s="1125"/>
      <c r="E4010" s="1126"/>
      <c r="F4010" s="1120"/>
      <c r="G4010" s="1121"/>
      <c r="H4010" s="1115"/>
    </row>
    <row r="4012" spans="1:8" s="1109" customFormat="1" ht="14.25" x14ac:dyDescent="0.2">
      <c r="A4012" s="1112" t="s">
        <v>6286</v>
      </c>
      <c r="B4012" s="1104"/>
      <c r="C4012" s="1104"/>
      <c r="D4012" s="1112" t="s">
        <v>6287</v>
      </c>
      <c r="E4012" s="1112" t="s">
        <v>12</v>
      </c>
      <c r="F4012" s="1106"/>
      <c r="G4012" s="1107"/>
      <c r="H4012" s="1108"/>
    </row>
    <row r="4013" spans="1:8" s="1116" customFormat="1" ht="15" x14ac:dyDescent="0.25">
      <c r="A4013" s="1114"/>
      <c r="B4013" s="1113" t="s">
        <v>6288</v>
      </c>
      <c r="C4013" s="1114"/>
      <c r="D4013" s="1113" t="s">
        <v>6289</v>
      </c>
      <c r="E4013" s="1113" t="s">
        <v>12</v>
      </c>
      <c r="F4013" s="1106"/>
      <c r="G4013" s="1107"/>
      <c r="H4013" s="1115"/>
    </row>
    <row r="4014" spans="1:8" s="1116" customFormat="1" ht="15" x14ac:dyDescent="0.25">
      <c r="A4014" s="1114"/>
      <c r="B4014" s="1114"/>
      <c r="C4014" s="1113" t="s">
        <v>2684</v>
      </c>
      <c r="D4014" s="1113" t="s">
        <v>6290</v>
      </c>
      <c r="E4014" s="1113" t="s">
        <v>12</v>
      </c>
      <c r="F4014" s="1106"/>
      <c r="G4014" s="1107"/>
      <c r="H4014" s="1115"/>
    </row>
    <row r="4015" spans="1:8" s="1116" customFormat="1" ht="15" x14ac:dyDescent="0.25">
      <c r="A4015" s="1114"/>
      <c r="B4015" s="1114"/>
      <c r="C4015" s="1114"/>
      <c r="D4015" s="1114"/>
      <c r="E4015" s="1114"/>
      <c r="F4015" s="1106"/>
      <c r="G4015" s="1107"/>
      <c r="H4015" s="1115"/>
    </row>
    <row r="4016" spans="1:8" s="1116" customFormat="1" ht="15" x14ac:dyDescent="0.25">
      <c r="A4016" s="1113" t="s">
        <v>2686</v>
      </c>
      <c r="B4016" s="1113" t="s">
        <v>2687</v>
      </c>
      <c r="C4016" s="1113" t="s">
        <v>2686</v>
      </c>
      <c r="D4016" s="1113" t="s">
        <v>2688</v>
      </c>
      <c r="E4016" s="1113" t="s">
        <v>2689</v>
      </c>
      <c r="F4016" s="1106"/>
      <c r="G4016" s="1107"/>
      <c r="H4016" s="1115"/>
    </row>
    <row r="4017" spans="1:8" s="1109" customFormat="1" ht="14.25" x14ac:dyDescent="0.2">
      <c r="A4017" s="1112" t="s">
        <v>6291</v>
      </c>
      <c r="B4017" s="1104"/>
      <c r="C4017" s="1104"/>
      <c r="D4017" s="1112" t="s">
        <v>6292</v>
      </c>
      <c r="E4017" s="1112" t="s">
        <v>12</v>
      </c>
      <c r="F4017" s="1106"/>
      <c r="G4017" s="1107"/>
      <c r="H4017" s="1108"/>
    </row>
    <row r="4018" spans="1:8" s="1116" customFormat="1" ht="15" x14ac:dyDescent="0.25">
      <c r="A4018" s="1114"/>
      <c r="B4018" s="1113" t="s">
        <v>6293</v>
      </c>
      <c r="C4018" s="1114"/>
      <c r="D4018" s="1113" t="s">
        <v>6294</v>
      </c>
      <c r="E4018" s="1113" t="s">
        <v>12</v>
      </c>
      <c r="F4018" s="1106"/>
      <c r="G4018" s="1107"/>
      <c r="H4018" s="1115"/>
    </row>
    <row r="4019" spans="1:8" s="1116" customFormat="1" ht="15" x14ac:dyDescent="0.25">
      <c r="A4019" s="1114"/>
      <c r="B4019" s="1114"/>
      <c r="C4019" s="1113" t="s">
        <v>2684</v>
      </c>
      <c r="D4019" s="1113" t="s">
        <v>6295</v>
      </c>
      <c r="E4019" s="1113" t="s">
        <v>12</v>
      </c>
      <c r="F4019" s="1106"/>
      <c r="G4019" s="1107"/>
      <c r="H4019" s="1115"/>
    </row>
    <row r="4020" spans="1:8" s="1116" customFormat="1" ht="15" x14ac:dyDescent="0.25">
      <c r="A4020" s="1114"/>
      <c r="B4020" s="1114"/>
      <c r="C4020" s="1114"/>
      <c r="D4020" s="1114"/>
      <c r="E4020" s="1114"/>
      <c r="F4020" s="1106"/>
      <c r="G4020" s="1107"/>
      <c r="H4020" s="1115"/>
    </row>
    <row r="4021" spans="1:8" s="1116" customFormat="1" ht="15" x14ac:dyDescent="0.25">
      <c r="A4021" s="1113" t="s">
        <v>2686</v>
      </c>
      <c r="B4021" s="1113" t="s">
        <v>2687</v>
      </c>
      <c r="C4021" s="1113" t="s">
        <v>2686</v>
      </c>
      <c r="D4021" s="1113" t="s">
        <v>2688</v>
      </c>
      <c r="E4021" s="1113" t="s">
        <v>2689</v>
      </c>
      <c r="F4021" s="1106"/>
      <c r="G4021" s="1107"/>
      <c r="H4021" s="1115"/>
    </row>
    <row r="4022" spans="1:8" s="1109" customFormat="1" ht="14.25" x14ac:dyDescent="0.2">
      <c r="A4022" s="1112" t="s">
        <v>6296</v>
      </c>
      <c r="B4022" s="1104"/>
      <c r="C4022" s="1104"/>
      <c r="D4022" s="1112" t="s">
        <v>6297</v>
      </c>
      <c r="E4022" s="1112" t="s">
        <v>12</v>
      </c>
      <c r="F4022" s="1106"/>
      <c r="G4022" s="1107"/>
      <c r="H4022" s="1108"/>
    </row>
    <row r="4023" spans="1:8" s="1116" customFormat="1" ht="15" x14ac:dyDescent="0.25">
      <c r="A4023" s="1114"/>
      <c r="B4023" s="1113" t="s">
        <v>6298</v>
      </c>
      <c r="C4023" s="1114"/>
      <c r="D4023" s="1113" t="s">
        <v>6297</v>
      </c>
      <c r="E4023" s="1113" t="s">
        <v>12</v>
      </c>
      <c r="F4023" s="1106"/>
      <c r="G4023" s="1107"/>
      <c r="H4023" s="1115"/>
    </row>
    <row r="4024" spans="1:8" s="1116" customFormat="1" ht="15" x14ac:dyDescent="0.25">
      <c r="A4024" s="1114"/>
      <c r="B4024" s="1114"/>
      <c r="C4024" s="1113" t="s">
        <v>2684</v>
      </c>
      <c r="D4024" s="1113" t="s">
        <v>6299</v>
      </c>
      <c r="E4024" s="1113" t="s">
        <v>12</v>
      </c>
      <c r="F4024" s="1106"/>
      <c r="G4024" s="1107"/>
      <c r="H4024" s="1115"/>
    </row>
    <row r="4025" spans="1:8" s="1116" customFormat="1" ht="15" x14ac:dyDescent="0.25">
      <c r="A4025" s="1114"/>
      <c r="B4025" s="1114"/>
      <c r="C4025" s="1114"/>
      <c r="D4025" s="1114"/>
      <c r="E4025" s="1114"/>
      <c r="F4025" s="1106"/>
      <c r="G4025" s="1107"/>
      <c r="H4025" s="1115"/>
    </row>
    <row r="4026" spans="1:8" s="1116" customFormat="1" ht="15" x14ac:dyDescent="0.25">
      <c r="A4026" s="1113" t="s">
        <v>2686</v>
      </c>
      <c r="B4026" s="1113" t="s">
        <v>2687</v>
      </c>
      <c r="C4026" s="1113" t="s">
        <v>2686</v>
      </c>
      <c r="D4026" s="1113" t="s">
        <v>2688</v>
      </c>
      <c r="E4026" s="1113" t="s">
        <v>2689</v>
      </c>
      <c r="F4026" s="1106"/>
      <c r="G4026" s="1107"/>
      <c r="H4026" s="1115"/>
    </row>
    <row r="4027" spans="1:8" s="1109" customFormat="1" ht="14.25" x14ac:dyDescent="0.2">
      <c r="A4027" s="1112" t="s">
        <v>6300</v>
      </c>
      <c r="B4027" s="1104"/>
      <c r="C4027" s="1104"/>
      <c r="D4027" s="1112" t="s">
        <v>6301</v>
      </c>
      <c r="E4027" s="1112" t="s">
        <v>12</v>
      </c>
      <c r="F4027" s="1106"/>
      <c r="G4027" s="1107"/>
      <c r="H4027" s="1108"/>
    </row>
    <row r="4028" spans="1:8" s="1116" customFormat="1" ht="15" x14ac:dyDescent="0.25">
      <c r="A4028" s="1114"/>
      <c r="B4028" s="1113" t="s">
        <v>6302</v>
      </c>
      <c r="C4028" s="1114"/>
      <c r="D4028" s="1113" t="s">
        <v>6301</v>
      </c>
      <c r="E4028" s="1113" t="s">
        <v>12</v>
      </c>
      <c r="F4028" s="1106"/>
      <c r="G4028" s="1107"/>
      <c r="H4028" s="1115"/>
    </row>
    <row r="4029" spans="1:8" s="1116" customFormat="1" ht="15" x14ac:dyDescent="0.25">
      <c r="A4029" s="1114"/>
      <c r="B4029" s="1114"/>
      <c r="C4029" s="1113" t="s">
        <v>2684</v>
      </c>
      <c r="D4029" s="1113" t="s">
        <v>6303</v>
      </c>
      <c r="E4029" s="1113" t="s">
        <v>12</v>
      </c>
      <c r="F4029" s="1106"/>
      <c r="G4029" s="1107"/>
      <c r="H4029" s="1115"/>
    </row>
    <row r="4030" spans="1:8" s="1116" customFormat="1" ht="15" x14ac:dyDescent="0.25">
      <c r="A4030" s="1114"/>
      <c r="B4030" s="1114"/>
      <c r="C4030" s="1114"/>
      <c r="D4030" s="1114"/>
      <c r="E4030" s="1114"/>
      <c r="F4030" s="1106"/>
      <c r="G4030" s="1107"/>
      <c r="H4030" s="1115"/>
    </row>
    <row r="4031" spans="1:8" s="1116" customFormat="1" ht="15" x14ac:dyDescent="0.25">
      <c r="A4031" s="1113" t="s">
        <v>2686</v>
      </c>
      <c r="B4031" s="1113" t="s">
        <v>2687</v>
      </c>
      <c r="C4031" s="1113" t="s">
        <v>2686</v>
      </c>
      <c r="D4031" s="1113" t="s">
        <v>2688</v>
      </c>
      <c r="E4031" s="1113" t="s">
        <v>2689</v>
      </c>
      <c r="F4031" s="1106"/>
      <c r="G4031" s="1107"/>
      <c r="H4031" s="1115"/>
    </row>
    <row r="4032" spans="1:8" s="1109" customFormat="1" ht="14.25" x14ac:dyDescent="0.2">
      <c r="A4032" s="1112" t="s">
        <v>6304</v>
      </c>
      <c r="B4032" s="1104"/>
      <c r="C4032" s="1104"/>
      <c r="D4032" s="1112" t="s">
        <v>6305</v>
      </c>
      <c r="E4032" s="1112" t="s">
        <v>12</v>
      </c>
      <c r="F4032" s="1106"/>
      <c r="G4032" s="1107"/>
      <c r="H4032" s="1108"/>
    </row>
    <row r="4033" spans="1:8" s="1116" customFormat="1" ht="15" x14ac:dyDescent="0.25">
      <c r="A4033" s="1114"/>
      <c r="B4033" s="1113" t="s">
        <v>6306</v>
      </c>
      <c r="C4033" s="1114"/>
      <c r="D4033" s="1113" t="s">
        <v>6305</v>
      </c>
      <c r="E4033" s="1113" t="s">
        <v>12</v>
      </c>
      <c r="F4033" s="1106"/>
      <c r="G4033" s="1107"/>
      <c r="H4033" s="1115"/>
    </row>
    <row r="4034" spans="1:8" s="1116" customFormat="1" ht="15" x14ac:dyDescent="0.25">
      <c r="A4034" s="1114"/>
      <c r="B4034" s="1114"/>
      <c r="C4034" s="1113" t="s">
        <v>2684</v>
      </c>
      <c r="D4034" s="1113" t="s">
        <v>6305</v>
      </c>
      <c r="E4034" s="1113" t="s">
        <v>12</v>
      </c>
      <c r="F4034" s="1106"/>
      <c r="G4034" s="1107"/>
      <c r="H4034" s="1115"/>
    </row>
    <row r="4035" spans="1:8" s="1116" customFormat="1" ht="15" x14ac:dyDescent="0.25">
      <c r="A4035" s="1114"/>
      <c r="B4035" s="1114"/>
      <c r="C4035" s="1114"/>
      <c r="D4035" s="1114"/>
      <c r="E4035" s="1114"/>
      <c r="F4035" s="1106"/>
      <c r="G4035" s="1107"/>
      <c r="H4035" s="1115"/>
    </row>
    <row r="4036" spans="1:8" s="1116" customFormat="1" ht="15" x14ac:dyDescent="0.25">
      <c r="A4036" s="1113" t="s">
        <v>2686</v>
      </c>
      <c r="B4036" s="1113" t="s">
        <v>2687</v>
      </c>
      <c r="C4036" s="1113" t="s">
        <v>2686</v>
      </c>
      <c r="D4036" s="1113" t="s">
        <v>2688</v>
      </c>
      <c r="E4036" s="1113" t="s">
        <v>2689</v>
      </c>
      <c r="F4036" s="1106"/>
      <c r="G4036" s="1107"/>
      <c r="H4036" s="1115"/>
    </row>
    <row r="4037" spans="1:8" s="1109" customFormat="1" ht="14.25" x14ac:dyDescent="0.2">
      <c r="A4037" s="1112" t="s">
        <v>6307</v>
      </c>
      <c r="B4037" s="1104"/>
      <c r="C4037" s="1104"/>
      <c r="D4037" s="1112" t="s">
        <v>6308</v>
      </c>
      <c r="E4037" s="1112" t="s">
        <v>12</v>
      </c>
      <c r="F4037" s="1106"/>
      <c r="G4037" s="1107"/>
      <c r="H4037" s="1108"/>
    </row>
    <row r="4038" spans="1:8" s="1116" customFormat="1" ht="15" x14ac:dyDescent="0.25">
      <c r="A4038" s="1114"/>
      <c r="B4038" s="1113" t="s">
        <v>6309</v>
      </c>
      <c r="C4038" s="1114"/>
      <c r="D4038" s="1113" t="s">
        <v>6308</v>
      </c>
      <c r="E4038" s="1113" t="s">
        <v>12</v>
      </c>
      <c r="F4038" s="1106"/>
      <c r="G4038" s="1107"/>
      <c r="H4038" s="1115"/>
    </row>
    <row r="4039" spans="1:8" s="1116" customFormat="1" ht="15" x14ac:dyDescent="0.25">
      <c r="A4039" s="1114"/>
      <c r="B4039" s="1114"/>
      <c r="C4039" s="1113" t="s">
        <v>2684</v>
      </c>
      <c r="D4039" s="1113" t="s">
        <v>6310</v>
      </c>
      <c r="E4039" s="1113" t="s">
        <v>12</v>
      </c>
      <c r="F4039" s="1106"/>
      <c r="G4039" s="1107"/>
      <c r="H4039" s="1115"/>
    </row>
    <row r="4040" spans="1:8" s="1116" customFormat="1" ht="15" x14ac:dyDescent="0.25">
      <c r="A4040" s="1114"/>
      <c r="B4040" s="1114"/>
      <c r="C4040" s="1114"/>
      <c r="D4040" s="1114"/>
      <c r="E4040" s="1114"/>
      <c r="F4040" s="1106"/>
      <c r="G4040" s="1107"/>
      <c r="H4040" s="1115"/>
    </row>
    <row r="4041" spans="1:8" s="1116" customFormat="1" ht="15" x14ac:dyDescent="0.25">
      <c r="A4041" s="1113" t="s">
        <v>2686</v>
      </c>
      <c r="B4041" s="1113" t="s">
        <v>2687</v>
      </c>
      <c r="C4041" s="1113" t="s">
        <v>2686</v>
      </c>
      <c r="D4041" s="1113" t="s">
        <v>2688</v>
      </c>
      <c r="E4041" s="1113" t="s">
        <v>2689</v>
      </c>
      <c r="F4041" s="1106"/>
      <c r="G4041" s="1107"/>
      <c r="H4041" s="1115"/>
    </row>
    <row r="4042" spans="1:8" s="1109" customFormat="1" ht="14.25" x14ac:dyDescent="0.2">
      <c r="A4042" s="1112" t="s">
        <v>6311</v>
      </c>
      <c r="B4042" s="1104"/>
      <c r="C4042" s="1104"/>
      <c r="D4042" s="1112" t="s">
        <v>6312</v>
      </c>
      <c r="E4042" s="1112" t="s">
        <v>12</v>
      </c>
      <c r="F4042" s="1106"/>
      <c r="G4042" s="1107"/>
      <c r="H4042" s="1108"/>
    </row>
    <row r="4043" spans="1:8" s="1116" customFormat="1" ht="15" x14ac:dyDescent="0.25">
      <c r="A4043" s="1114"/>
      <c r="B4043" s="1113" t="s">
        <v>6313</v>
      </c>
      <c r="C4043" s="1114"/>
      <c r="D4043" s="1113" t="s">
        <v>6312</v>
      </c>
      <c r="E4043" s="1113" t="s">
        <v>12</v>
      </c>
      <c r="F4043" s="1106"/>
      <c r="G4043" s="1107"/>
      <c r="H4043" s="1115"/>
    </row>
    <row r="4044" spans="1:8" s="1116" customFormat="1" ht="15" x14ac:dyDescent="0.25">
      <c r="A4044" s="1114"/>
      <c r="B4044" s="1114"/>
      <c r="C4044" s="1113" t="s">
        <v>2684</v>
      </c>
      <c r="D4044" s="1113" t="s">
        <v>6314</v>
      </c>
      <c r="E4044" s="1113" t="s">
        <v>12</v>
      </c>
      <c r="F4044" s="1106"/>
      <c r="G4044" s="1107"/>
      <c r="H4044" s="1115"/>
    </row>
    <row r="4045" spans="1:8" s="1116" customFormat="1" ht="15" x14ac:dyDescent="0.25">
      <c r="A4045" s="1114"/>
      <c r="B4045" s="1114"/>
      <c r="C4045" s="1113"/>
      <c r="D4045" s="1113"/>
      <c r="E4045" s="1113"/>
      <c r="F4045" s="1106"/>
      <c r="G4045" s="1107"/>
      <c r="H4045" s="1115"/>
    </row>
    <row r="4046" spans="1:8" s="1116" customFormat="1" ht="15" x14ac:dyDescent="0.25">
      <c r="A4046" s="1113" t="s">
        <v>2686</v>
      </c>
      <c r="B4046" s="1113" t="s">
        <v>2687</v>
      </c>
      <c r="C4046" s="1113" t="s">
        <v>2686</v>
      </c>
      <c r="D4046" s="1113" t="s">
        <v>2688</v>
      </c>
      <c r="E4046" s="1113" t="s">
        <v>2689</v>
      </c>
      <c r="F4046" s="1106"/>
      <c r="G4046" s="1107"/>
      <c r="H4046" s="1115"/>
    </row>
    <row r="4047" spans="1:8" s="1109" customFormat="1" ht="14.25" x14ac:dyDescent="0.2">
      <c r="A4047" s="1112" t="s">
        <v>6315</v>
      </c>
      <c r="B4047" s="1104"/>
      <c r="C4047" s="1104"/>
      <c r="D4047" s="1112" t="s">
        <v>6316</v>
      </c>
      <c r="E4047" s="1112" t="s">
        <v>12</v>
      </c>
      <c r="F4047" s="1106"/>
      <c r="G4047" s="1107"/>
      <c r="H4047" s="1108"/>
    </row>
    <row r="4048" spans="1:8" s="1116" customFormat="1" ht="15" x14ac:dyDescent="0.25">
      <c r="A4048" s="1114"/>
      <c r="B4048" s="1113" t="s">
        <v>6317</v>
      </c>
      <c r="C4048" s="1114"/>
      <c r="D4048" s="1113" t="s">
        <v>6316</v>
      </c>
      <c r="E4048" s="1113" t="s">
        <v>12</v>
      </c>
      <c r="F4048" s="1106"/>
      <c r="G4048" s="1107"/>
      <c r="H4048" s="1115"/>
    </row>
    <row r="4049" spans="1:8" s="1116" customFormat="1" ht="15" x14ac:dyDescent="0.25">
      <c r="A4049" s="1114"/>
      <c r="B4049" s="1114"/>
      <c r="C4049" s="1113" t="s">
        <v>2684</v>
      </c>
      <c r="D4049" s="1113" t="s">
        <v>6318</v>
      </c>
      <c r="E4049" s="1113" t="s">
        <v>12</v>
      </c>
      <c r="F4049" s="1106"/>
      <c r="G4049" s="1107"/>
      <c r="H4049" s="1115"/>
    </row>
    <row r="4050" spans="1:8" s="1116" customFormat="1" ht="15" x14ac:dyDescent="0.25">
      <c r="A4050" s="1114"/>
      <c r="B4050" s="1114"/>
      <c r="C4050" s="1113"/>
      <c r="D4050" s="1113"/>
      <c r="E4050" s="1113"/>
      <c r="F4050" s="1106"/>
      <c r="G4050" s="1107"/>
      <c r="H4050" s="1115"/>
    </row>
    <row r="4051" spans="1:8" ht="15" x14ac:dyDescent="0.25">
      <c r="A4051" s="1113" t="s">
        <v>2686</v>
      </c>
      <c r="B4051" s="1113" t="s">
        <v>2687</v>
      </c>
      <c r="C4051" s="1113" t="s">
        <v>2686</v>
      </c>
      <c r="D4051" s="1113" t="s">
        <v>2688</v>
      </c>
      <c r="E4051" s="1113" t="s">
        <v>2689</v>
      </c>
    </row>
    <row r="4052" spans="1:8" s="1109" customFormat="1" ht="14.25" x14ac:dyDescent="0.2">
      <c r="A4052" s="1112" t="s">
        <v>6319</v>
      </c>
      <c r="B4052" s="1104"/>
      <c r="C4052" s="1104"/>
      <c r="D4052" s="1112" t="s">
        <v>6320</v>
      </c>
      <c r="E4052" s="1112" t="s">
        <v>12</v>
      </c>
      <c r="F4052" s="1106"/>
      <c r="G4052" s="1107"/>
      <c r="H4052" s="1108"/>
    </row>
    <row r="4053" spans="1:8" s="1116" customFormat="1" ht="15" x14ac:dyDescent="0.25">
      <c r="A4053" s="1114"/>
      <c r="B4053" s="1113" t="s">
        <v>6321</v>
      </c>
      <c r="C4053" s="1114"/>
      <c r="D4053" s="1113" t="s">
        <v>6320</v>
      </c>
      <c r="E4053" s="1113" t="s">
        <v>12</v>
      </c>
      <c r="F4053" s="1106"/>
      <c r="G4053" s="1107"/>
      <c r="H4053" s="1115"/>
    </row>
    <row r="4054" spans="1:8" s="1116" customFormat="1" ht="15" x14ac:dyDescent="0.25">
      <c r="A4054" s="1114"/>
      <c r="B4054" s="1114"/>
      <c r="C4054" s="1113" t="s">
        <v>2684</v>
      </c>
      <c r="D4054" s="1113" t="s">
        <v>6322</v>
      </c>
      <c r="E4054" s="1113" t="s">
        <v>12</v>
      </c>
      <c r="F4054" s="1106"/>
      <c r="G4054" s="1107"/>
      <c r="H4054" s="1115"/>
    </row>
    <row r="4055" spans="1:8" s="1116" customFormat="1" ht="15" x14ac:dyDescent="0.25">
      <c r="A4055" s="1114"/>
      <c r="B4055" s="1114"/>
      <c r="C4055" s="1114"/>
      <c r="D4055" s="1114"/>
      <c r="E4055" s="1114"/>
      <c r="F4055" s="1106"/>
      <c r="G4055" s="1107"/>
      <c r="H4055" s="1115"/>
    </row>
    <row r="4056" spans="1:8" s="1116" customFormat="1" ht="15" x14ac:dyDescent="0.25">
      <c r="A4056" s="1113" t="s">
        <v>2686</v>
      </c>
      <c r="B4056" s="1113" t="s">
        <v>2687</v>
      </c>
      <c r="C4056" s="1113" t="s">
        <v>2686</v>
      </c>
      <c r="D4056" s="1113" t="s">
        <v>2688</v>
      </c>
      <c r="E4056" s="1113" t="s">
        <v>2689</v>
      </c>
      <c r="F4056" s="1106"/>
      <c r="G4056" s="1107"/>
      <c r="H4056" s="1115"/>
    </row>
    <row r="4057" spans="1:8" s="1109" customFormat="1" ht="14.25" x14ac:dyDescent="0.2">
      <c r="A4057" s="1112" t="s">
        <v>6323</v>
      </c>
      <c r="B4057" s="1104"/>
      <c r="C4057" s="1104"/>
      <c r="D4057" s="1112" t="s">
        <v>6324</v>
      </c>
      <c r="E4057" s="1112" t="s">
        <v>12</v>
      </c>
      <c r="F4057" s="1106"/>
      <c r="G4057" s="1107"/>
      <c r="H4057" s="1108"/>
    </row>
    <row r="4058" spans="1:8" s="1116" customFormat="1" ht="15" x14ac:dyDescent="0.25">
      <c r="A4058" s="1114"/>
      <c r="B4058" s="1113" t="s">
        <v>6325</v>
      </c>
      <c r="C4058" s="1114"/>
      <c r="D4058" s="1113" t="s">
        <v>6324</v>
      </c>
      <c r="E4058" s="1113" t="s">
        <v>12</v>
      </c>
      <c r="F4058" s="1106"/>
      <c r="G4058" s="1107"/>
      <c r="H4058" s="1115"/>
    </row>
    <row r="4059" spans="1:8" s="1116" customFormat="1" ht="15" x14ac:dyDescent="0.25">
      <c r="A4059" s="1114"/>
      <c r="B4059" s="1114"/>
      <c r="C4059" s="1113" t="s">
        <v>2684</v>
      </c>
      <c r="D4059" s="1113" t="s">
        <v>6326</v>
      </c>
      <c r="E4059" s="1113" t="s">
        <v>12</v>
      </c>
      <c r="F4059" s="1106"/>
      <c r="G4059" s="1107"/>
      <c r="H4059" s="1115"/>
    </row>
    <row r="4060" spans="1:8" s="1116" customFormat="1" ht="15" x14ac:dyDescent="0.25">
      <c r="A4060" s="1114"/>
      <c r="B4060" s="1114"/>
      <c r="C4060" s="1113"/>
      <c r="D4060" s="1113"/>
      <c r="E4060" s="1114"/>
      <c r="F4060" s="1106"/>
      <c r="G4060" s="1107"/>
      <c r="H4060" s="1115"/>
    </row>
    <row r="4061" spans="1:8" s="1116" customFormat="1" ht="15" x14ac:dyDescent="0.25">
      <c r="A4061" s="1113" t="s">
        <v>2686</v>
      </c>
      <c r="B4061" s="1113" t="s">
        <v>2687</v>
      </c>
      <c r="C4061" s="1113" t="s">
        <v>2686</v>
      </c>
      <c r="D4061" s="1113" t="s">
        <v>2688</v>
      </c>
      <c r="E4061" s="1113" t="s">
        <v>2689</v>
      </c>
      <c r="F4061" s="1106"/>
      <c r="G4061" s="1107"/>
      <c r="H4061" s="1115"/>
    </row>
    <row r="4062" spans="1:8" s="1116" customFormat="1" ht="15" x14ac:dyDescent="0.25">
      <c r="A4062" s="1113"/>
      <c r="B4062" s="1113"/>
      <c r="C4062" s="1113"/>
      <c r="D4062" s="1113"/>
      <c r="E4062" s="1113"/>
      <c r="F4062" s="1106"/>
      <c r="G4062" s="1107"/>
      <c r="H4062" s="1115"/>
    </row>
    <row r="4063" spans="1:8" s="1116" customFormat="1" ht="15" x14ac:dyDescent="0.25">
      <c r="A4063" s="1113"/>
      <c r="B4063" s="1113"/>
      <c r="C4063" s="1113"/>
      <c r="D4063" s="1113"/>
      <c r="E4063" s="1113"/>
      <c r="F4063" s="1106"/>
      <c r="G4063" s="1107"/>
      <c r="H4063" s="1115"/>
    </row>
    <row r="4064" spans="1:8" s="1116" customFormat="1" ht="15" x14ac:dyDescent="0.25">
      <c r="A4064" s="1113"/>
      <c r="B4064" s="1113"/>
      <c r="C4064" s="1113"/>
      <c r="D4064" s="1113"/>
      <c r="E4064" s="1113"/>
      <c r="F4064" s="1106"/>
      <c r="G4064" s="1107"/>
      <c r="H4064" s="1115"/>
    </row>
    <row r="4065" spans="1:8" s="1116" customFormat="1" ht="15" x14ac:dyDescent="0.25">
      <c r="A4065" s="1113" t="s">
        <v>2670</v>
      </c>
      <c r="B4065" s="1113"/>
      <c r="C4065" s="1113"/>
      <c r="D4065" s="1098" t="s">
        <v>2642</v>
      </c>
      <c r="E4065" s="1114">
        <v>71</v>
      </c>
      <c r="F4065" s="1106"/>
      <c r="G4065" s="1107"/>
      <c r="H4065" s="1115"/>
    </row>
    <row r="4066" spans="1:8" s="1116" customFormat="1" ht="15" x14ac:dyDescent="0.25">
      <c r="A4066" s="1113" t="s">
        <v>2671</v>
      </c>
      <c r="B4066" s="1113"/>
      <c r="C4066" s="1113"/>
      <c r="D4066" s="1112" t="s">
        <v>2662</v>
      </c>
      <c r="E4066" s="1114"/>
      <c r="F4066" s="1106"/>
      <c r="G4066" s="1107"/>
      <c r="H4066" s="1115"/>
    </row>
    <row r="4067" spans="1:8" s="1116" customFormat="1" ht="15" x14ac:dyDescent="0.25">
      <c r="A4067" s="1112" t="s">
        <v>2672</v>
      </c>
      <c r="B4067" s="1112" t="s">
        <v>2673</v>
      </c>
      <c r="C4067" s="1112" t="s">
        <v>2674</v>
      </c>
      <c r="D4067" s="1104"/>
      <c r="E4067" s="1114"/>
      <c r="F4067" s="1106"/>
      <c r="G4067" s="1107"/>
      <c r="H4067" s="1115"/>
    </row>
    <row r="4068" spans="1:8" s="1116" customFormat="1" ht="15" x14ac:dyDescent="0.25">
      <c r="A4068" s="1113" t="s">
        <v>2675</v>
      </c>
      <c r="B4068" s="1113" t="s">
        <v>2676</v>
      </c>
      <c r="C4068" s="1113" t="s">
        <v>2675</v>
      </c>
      <c r="D4068" s="1113" t="s">
        <v>2649</v>
      </c>
      <c r="E4068" s="1113" t="s">
        <v>2677</v>
      </c>
      <c r="F4068" s="1106"/>
      <c r="G4068" s="1107"/>
      <c r="H4068" s="1115"/>
    </row>
    <row r="4069" spans="1:8" s="1109" customFormat="1" ht="14.25" x14ac:dyDescent="0.2">
      <c r="A4069" s="1112" t="s">
        <v>6327</v>
      </c>
      <c r="B4069" s="1104"/>
      <c r="C4069" s="1104"/>
      <c r="D4069" s="1112" t="s">
        <v>6328</v>
      </c>
      <c r="E4069" s="1112" t="s">
        <v>12</v>
      </c>
      <c r="F4069" s="1106"/>
      <c r="G4069" s="1107"/>
      <c r="H4069" s="1108"/>
    </row>
    <row r="4070" spans="1:8" s="1116" customFormat="1" ht="15" x14ac:dyDescent="0.25">
      <c r="A4070" s="1114"/>
      <c r="B4070" s="1113" t="s">
        <v>6329</v>
      </c>
      <c r="C4070" s="1114"/>
      <c r="D4070" s="1113" t="s">
        <v>6330</v>
      </c>
      <c r="E4070" s="1113" t="s">
        <v>12</v>
      </c>
      <c r="F4070" s="1106"/>
      <c r="G4070" s="1107"/>
      <c r="H4070" s="1115"/>
    </row>
    <row r="4071" spans="1:8" s="1116" customFormat="1" ht="15" x14ac:dyDescent="0.25">
      <c r="A4071" s="1114"/>
      <c r="B4071" s="1114"/>
      <c r="C4071" s="1113" t="s">
        <v>2684</v>
      </c>
      <c r="D4071" s="1113" t="s">
        <v>6331</v>
      </c>
      <c r="E4071" s="1113" t="s">
        <v>12</v>
      </c>
      <c r="F4071" s="1106"/>
      <c r="G4071" s="1107"/>
      <c r="H4071" s="1115"/>
    </row>
    <row r="4072" spans="1:8" s="1116" customFormat="1" ht="15" x14ac:dyDescent="0.25">
      <c r="A4072" s="1114"/>
      <c r="B4072" s="1114"/>
      <c r="C4072" s="1114"/>
      <c r="D4072" s="1114"/>
      <c r="E4072" s="1114"/>
      <c r="F4072" s="1106"/>
      <c r="G4072" s="1107"/>
      <c r="H4072" s="1115"/>
    </row>
    <row r="4073" spans="1:8" s="1116" customFormat="1" ht="15" x14ac:dyDescent="0.25">
      <c r="A4073" s="1113" t="s">
        <v>2686</v>
      </c>
      <c r="B4073" s="1113" t="s">
        <v>2687</v>
      </c>
      <c r="C4073" s="1113" t="s">
        <v>2686</v>
      </c>
      <c r="D4073" s="1113" t="s">
        <v>2688</v>
      </c>
      <c r="E4073" s="1113" t="s">
        <v>2689</v>
      </c>
      <c r="F4073" s="1106"/>
      <c r="G4073" s="1107"/>
      <c r="H4073" s="1115"/>
    </row>
    <row r="4074" spans="1:8" s="1109" customFormat="1" ht="14.25" x14ac:dyDescent="0.2">
      <c r="A4074" s="1112" t="s">
        <v>6332</v>
      </c>
      <c r="B4074" s="1104"/>
      <c r="C4074" s="1104"/>
      <c r="D4074" s="1112" t="s">
        <v>6333</v>
      </c>
      <c r="E4074" s="1112" t="s">
        <v>12</v>
      </c>
      <c r="F4074" s="1106"/>
      <c r="G4074" s="1107"/>
      <c r="H4074" s="1108"/>
    </row>
    <row r="4075" spans="1:8" s="1116" customFormat="1" ht="15" x14ac:dyDescent="0.25">
      <c r="A4075" s="1114"/>
      <c r="B4075" s="1113" t="s">
        <v>6334</v>
      </c>
      <c r="C4075" s="1114"/>
      <c r="D4075" s="1113" t="s">
        <v>6335</v>
      </c>
      <c r="E4075" s="1113" t="s">
        <v>12</v>
      </c>
      <c r="F4075" s="1106"/>
      <c r="G4075" s="1107"/>
      <c r="H4075" s="1115"/>
    </row>
    <row r="4076" spans="1:8" s="1116" customFormat="1" ht="15" x14ac:dyDescent="0.25">
      <c r="A4076" s="1114"/>
      <c r="B4076" s="1114"/>
      <c r="C4076" s="1113" t="s">
        <v>2684</v>
      </c>
      <c r="D4076" s="1113" t="s">
        <v>6336</v>
      </c>
      <c r="E4076" s="1113" t="s">
        <v>12</v>
      </c>
      <c r="F4076" s="1106"/>
      <c r="G4076" s="1107"/>
      <c r="H4076" s="1115"/>
    </row>
    <row r="4077" spans="1:8" s="1116" customFormat="1" ht="15" x14ac:dyDescent="0.25">
      <c r="A4077" s="1114"/>
      <c r="B4077" s="1114"/>
      <c r="C4077" s="1113"/>
      <c r="D4077" s="1113"/>
      <c r="E4077" s="1113"/>
      <c r="F4077" s="1106"/>
      <c r="G4077" s="1107"/>
      <c r="H4077" s="1115"/>
    </row>
    <row r="4078" spans="1:8" s="1116" customFormat="1" ht="15.75" thickBot="1" x14ac:dyDescent="0.3">
      <c r="A4078" s="1113" t="s">
        <v>2686</v>
      </c>
      <c r="B4078" s="1113" t="s">
        <v>2687</v>
      </c>
      <c r="C4078" s="1113" t="s">
        <v>2686</v>
      </c>
      <c r="D4078" s="1113" t="s">
        <v>2688</v>
      </c>
      <c r="E4078" s="1113" t="s">
        <v>2689</v>
      </c>
      <c r="F4078" s="1106"/>
      <c r="G4078" s="1107"/>
      <c r="H4078" s="1115"/>
    </row>
    <row r="4079" spans="1:8" s="1116" customFormat="1" ht="16.5" thickBot="1" x14ac:dyDescent="0.3">
      <c r="A4079" s="1117" t="s">
        <v>6337</v>
      </c>
      <c r="B4079" s="1118"/>
      <c r="C4079" s="1118" t="s">
        <v>6338</v>
      </c>
      <c r="D4079" s="1125"/>
      <c r="E4079" s="1126"/>
      <c r="F4079" s="1120"/>
      <c r="G4079" s="1121"/>
      <c r="H4079" s="1115"/>
    </row>
    <row r="4080" spans="1:8" s="1116" customFormat="1" ht="15" x14ac:dyDescent="0.25">
      <c r="A4080" s="1113"/>
      <c r="B4080" s="1113"/>
      <c r="C4080" s="1113"/>
      <c r="D4080" s="1113"/>
      <c r="E4080" s="1113"/>
      <c r="F4080" s="1106"/>
      <c r="G4080" s="1107"/>
      <c r="H4080" s="1115"/>
    </row>
    <row r="4081" spans="1:8" s="1116" customFormat="1" ht="15" x14ac:dyDescent="0.25">
      <c r="A4081" s="1112" t="s">
        <v>6339</v>
      </c>
      <c r="B4081" s="1104"/>
      <c r="C4081" s="1104"/>
      <c r="D4081" s="1112" t="s">
        <v>6340</v>
      </c>
      <c r="E4081" s="1112" t="s">
        <v>12</v>
      </c>
      <c r="F4081" s="1106"/>
      <c r="G4081" s="1107"/>
      <c r="H4081" s="1115"/>
    </row>
    <row r="4082" spans="1:8" s="1116" customFormat="1" ht="15" x14ac:dyDescent="0.25">
      <c r="A4082" s="1114"/>
      <c r="B4082" s="1113" t="s">
        <v>6341</v>
      </c>
      <c r="C4082" s="1114"/>
      <c r="D4082" s="1113" t="s">
        <v>6340</v>
      </c>
      <c r="E4082" s="1113" t="s">
        <v>12</v>
      </c>
      <c r="F4082" s="1106"/>
      <c r="G4082" s="1107"/>
      <c r="H4082" s="1115"/>
    </row>
    <row r="4083" spans="1:8" s="1116" customFormat="1" ht="15" x14ac:dyDescent="0.25">
      <c r="A4083" s="1114"/>
      <c r="B4083" s="1114"/>
      <c r="C4083" s="1113" t="s">
        <v>2684</v>
      </c>
      <c r="D4083" s="1113" t="s">
        <v>6342</v>
      </c>
      <c r="E4083" s="1113" t="s">
        <v>12</v>
      </c>
      <c r="F4083" s="1106"/>
      <c r="G4083" s="1107"/>
      <c r="H4083" s="1115"/>
    </row>
    <row r="4084" spans="1:8" s="1116" customFormat="1" ht="15" x14ac:dyDescent="0.25">
      <c r="A4084" s="1114"/>
      <c r="B4084" s="1114"/>
      <c r="C4084" s="1113"/>
      <c r="D4084" s="1113"/>
      <c r="E4084" s="1113"/>
      <c r="F4084" s="1106"/>
      <c r="G4084" s="1107"/>
      <c r="H4084" s="1115"/>
    </row>
    <row r="4085" spans="1:8" s="1116" customFormat="1" ht="15" x14ac:dyDescent="0.25">
      <c r="A4085" s="1113" t="s">
        <v>2686</v>
      </c>
      <c r="B4085" s="1113" t="s">
        <v>2687</v>
      </c>
      <c r="C4085" s="1113" t="s">
        <v>2686</v>
      </c>
      <c r="D4085" s="1113" t="s">
        <v>2688</v>
      </c>
      <c r="E4085" s="1113" t="s">
        <v>2689</v>
      </c>
      <c r="F4085" s="1106"/>
      <c r="G4085" s="1107"/>
      <c r="H4085" s="1115"/>
    </row>
    <row r="4086" spans="1:8" s="1116" customFormat="1" ht="15" x14ac:dyDescent="0.25">
      <c r="A4086" s="1112" t="s">
        <v>6343</v>
      </c>
      <c r="B4086" s="1104"/>
      <c r="C4086" s="1104"/>
      <c r="D4086" s="1112" t="s">
        <v>6344</v>
      </c>
      <c r="E4086" s="1112" t="s">
        <v>3066</v>
      </c>
      <c r="F4086" s="1106"/>
      <c r="G4086" s="1107"/>
      <c r="H4086" s="1115"/>
    </row>
    <row r="4087" spans="1:8" s="1116" customFormat="1" ht="15" x14ac:dyDescent="0.25">
      <c r="A4087" s="1114"/>
      <c r="B4087" s="1113" t="s">
        <v>6345</v>
      </c>
      <c r="C4087" s="1114"/>
      <c r="D4087" s="1113" t="s">
        <v>6344</v>
      </c>
      <c r="E4087" s="1113" t="s">
        <v>3066</v>
      </c>
      <c r="F4087" s="1106"/>
      <c r="G4087" s="1107"/>
      <c r="H4087" s="1115"/>
    </row>
    <row r="4088" spans="1:8" s="1116" customFormat="1" ht="15" x14ac:dyDescent="0.25">
      <c r="A4088" s="1114"/>
      <c r="B4088" s="1114"/>
      <c r="C4088" s="1113" t="s">
        <v>2684</v>
      </c>
      <c r="D4088" s="1113" t="s">
        <v>6346</v>
      </c>
      <c r="E4088" s="1113" t="s">
        <v>3066</v>
      </c>
      <c r="F4088" s="1106"/>
      <c r="G4088" s="1107"/>
      <c r="H4088" s="1115"/>
    </row>
    <row r="4089" spans="1:8" s="1116" customFormat="1" ht="15" x14ac:dyDescent="0.25">
      <c r="A4089" s="1114"/>
      <c r="B4089" s="1114"/>
      <c r="C4089" s="1113"/>
      <c r="D4089" s="1113"/>
      <c r="E4089" s="1113"/>
      <c r="F4089" s="1106"/>
      <c r="G4089" s="1107"/>
      <c r="H4089" s="1115"/>
    </row>
    <row r="4090" spans="1:8" s="1116" customFormat="1" ht="15" x14ac:dyDescent="0.25">
      <c r="A4090" s="1113" t="s">
        <v>2686</v>
      </c>
      <c r="B4090" s="1113" t="s">
        <v>2687</v>
      </c>
      <c r="C4090" s="1113" t="s">
        <v>2686</v>
      </c>
      <c r="D4090" s="1113" t="s">
        <v>2688</v>
      </c>
      <c r="E4090" s="1113" t="s">
        <v>2689</v>
      </c>
      <c r="F4090" s="1106"/>
      <c r="G4090" s="1107"/>
      <c r="H4090" s="1115"/>
    </row>
    <row r="4091" spans="1:8" s="1116" customFormat="1" ht="15" x14ac:dyDescent="0.25">
      <c r="A4091" s="1112" t="s">
        <v>6347</v>
      </c>
      <c r="B4091" s="1104"/>
      <c r="C4091" s="1104"/>
      <c r="D4091" s="1112" t="s">
        <v>6348</v>
      </c>
      <c r="E4091" s="1112" t="s">
        <v>12</v>
      </c>
      <c r="F4091" s="1106"/>
      <c r="G4091" s="1107"/>
      <c r="H4091" s="1115"/>
    </row>
    <row r="4092" spans="1:8" s="1116" customFormat="1" ht="15" x14ac:dyDescent="0.25">
      <c r="A4092" s="1114"/>
      <c r="B4092" s="1113" t="s">
        <v>6349</v>
      </c>
      <c r="C4092" s="1114"/>
      <c r="D4092" s="1113" t="s">
        <v>6348</v>
      </c>
      <c r="E4092" s="1113" t="s">
        <v>12</v>
      </c>
      <c r="F4092" s="1106"/>
      <c r="G4092" s="1107"/>
      <c r="H4092" s="1115"/>
    </row>
    <row r="4093" spans="1:8" s="1116" customFormat="1" ht="15" x14ac:dyDescent="0.25">
      <c r="A4093" s="1114"/>
      <c r="B4093" s="1114"/>
      <c r="C4093" s="1113" t="s">
        <v>2684</v>
      </c>
      <c r="D4093" s="1113" t="s">
        <v>6350</v>
      </c>
      <c r="E4093" s="1113" t="s">
        <v>12</v>
      </c>
      <c r="F4093" s="1106"/>
      <c r="G4093" s="1107"/>
      <c r="H4093" s="1115"/>
    </row>
    <row r="4094" spans="1:8" s="1114" customFormat="1" ht="15" x14ac:dyDescent="0.25">
      <c r="C4094" s="1113"/>
      <c r="D4094" s="1113"/>
      <c r="E4094" s="1113"/>
      <c r="F4094" s="1106"/>
      <c r="G4094" s="1107"/>
      <c r="H4094" s="1099"/>
    </row>
    <row r="4095" spans="1:8" s="1116" customFormat="1" ht="15" x14ac:dyDescent="0.25">
      <c r="A4095" s="1113" t="s">
        <v>2686</v>
      </c>
      <c r="B4095" s="1113" t="s">
        <v>2687</v>
      </c>
      <c r="C4095" s="1113" t="s">
        <v>2686</v>
      </c>
      <c r="D4095" s="1113" t="s">
        <v>2688</v>
      </c>
      <c r="E4095" s="1113" t="s">
        <v>2689</v>
      </c>
      <c r="F4095" s="1106"/>
      <c r="G4095" s="1107"/>
      <c r="H4095" s="1115"/>
    </row>
    <row r="4096" spans="1:8" s="1116" customFormat="1" ht="15" x14ac:dyDescent="0.25">
      <c r="A4096" s="1112" t="s">
        <v>6351</v>
      </c>
      <c r="B4096" s="1104"/>
      <c r="C4096" s="1104"/>
      <c r="D4096" s="1112" t="s">
        <v>6352</v>
      </c>
      <c r="E4096" s="1112" t="s">
        <v>3066</v>
      </c>
      <c r="F4096" s="1106"/>
      <c r="G4096" s="1107"/>
      <c r="H4096" s="1115"/>
    </row>
    <row r="4097" spans="1:8" s="1116" customFormat="1" ht="15" x14ac:dyDescent="0.25">
      <c r="A4097" s="1114"/>
      <c r="B4097" s="1113" t="s">
        <v>6353</v>
      </c>
      <c r="C4097" s="1114"/>
      <c r="D4097" s="1113" t="s">
        <v>6352</v>
      </c>
      <c r="E4097" s="1113" t="s">
        <v>3066</v>
      </c>
      <c r="F4097" s="1106"/>
      <c r="G4097" s="1107"/>
      <c r="H4097" s="1115"/>
    </row>
    <row r="4098" spans="1:8" s="1116" customFormat="1" ht="15" x14ac:dyDescent="0.25">
      <c r="A4098" s="1114"/>
      <c r="B4098" s="1114"/>
      <c r="C4098" s="1113" t="s">
        <v>2684</v>
      </c>
      <c r="D4098" s="1113" t="s">
        <v>6354</v>
      </c>
      <c r="E4098" s="1113" t="s">
        <v>3066</v>
      </c>
      <c r="F4098" s="1106"/>
      <c r="G4098" s="1107"/>
      <c r="H4098" s="1115"/>
    </row>
    <row r="4099" spans="1:8" s="1116" customFormat="1" ht="15" x14ac:dyDescent="0.25">
      <c r="A4099" s="1113"/>
      <c r="B4099" s="1113"/>
      <c r="C4099" s="1113"/>
      <c r="D4099" s="1113"/>
      <c r="E4099" s="1113"/>
      <c r="F4099" s="1106"/>
      <c r="G4099" s="1107"/>
      <c r="H4099" s="1115"/>
    </row>
    <row r="4100" spans="1:8" s="1116" customFormat="1" ht="15" x14ac:dyDescent="0.25">
      <c r="A4100" s="1113" t="s">
        <v>2686</v>
      </c>
      <c r="B4100" s="1113" t="s">
        <v>2687</v>
      </c>
      <c r="C4100" s="1113" t="s">
        <v>2686</v>
      </c>
      <c r="D4100" s="1113" t="s">
        <v>2688</v>
      </c>
      <c r="E4100" s="1113" t="s">
        <v>2689</v>
      </c>
      <c r="F4100" s="1106"/>
      <c r="G4100" s="1107"/>
      <c r="H4100" s="1115"/>
    </row>
    <row r="4101" spans="1:8" s="1116" customFormat="1" ht="15" x14ac:dyDescent="0.25">
      <c r="A4101" s="1112" t="s">
        <v>6355</v>
      </c>
      <c r="B4101" s="1104"/>
      <c r="C4101" s="1104"/>
      <c r="D4101" s="1112" t="s">
        <v>6356</v>
      </c>
      <c r="E4101" s="1112" t="s">
        <v>12</v>
      </c>
      <c r="F4101" s="1106"/>
      <c r="G4101" s="1107"/>
      <c r="H4101" s="1115"/>
    </row>
    <row r="4102" spans="1:8" s="1116" customFormat="1" ht="15" x14ac:dyDescent="0.25">
      <c r="A4102" s="1114"/>
      <c r="B4102" s="1113" t="s">
        <v>6357</v>
      </c>
      <c r="C4102" s="1114"/>
      <c r="D4102" s="1113" t="s">
        <v>6356</v>
      </c>
      <c r="E4102" s="1113" t="s">
        <v>12</v>
      </c>
      <c r="F4102" s="1106"/>
      <c r="G4102" s="1107"/>
      <c r="H4102" s="1115"/>
    </row>
    <row r="4103" spans="1:8" s="1116" customFormat="1" ht="15" x14ac:dyDescent="0.25">
      <c r="A4103" s="1114"/>
      <c r="B4103" s="1114"/>
      <c r="C4103" s="1113" t="s">
        <v>2684</v>
      </c>
      <c r="D4103" s="1113" t="s">
        <v>6358</v>
      </c>
      <c r="E4103" s="1113" t="s">
        <v>12</v>
      </c>
      <c r="F4103" s="1106"/>
      <c r="G4103" s="1107"/>
      <c r="H4103" s="1115"/>
    </row>
    <row r="4104" spans="1:8" s="1114" customFormat="1" ht="15" x14ac:dyDescent="0.25">
      <c r="C4104" s="1113"/>
      <c r="D4104" s="1113"/>
      <c r="E4104" s="1113"/>
      <c r="F4104" s="1106"/>
      <c r="G4104" s="1107"/>
      <c r="H4104" s="1099"/>
    </row>
    <row r="4105" spans="1:8" s="1116" customFormat="1" ht="15" x14ac:dyDescent="0.25">
      <c r="A4105" s="1113" t="s">
        <v>2686</v>
      </c>
      <c r="B4105" s="1113" t="s">
        <v>2687</v>
      </c>
      <c r="C4105" s="1113" t="s">
        <v>2686</v>
      </c>
      <c r="D4105" s="1113" t="s">
        <v>2688</v>
      </c>
      <c r="E4105" s="1113" t="s">
        <v>2689</v>
      </c>
      <c r="F4105" s="1106"/>
      <c r="G4105" s="1107"/>
      <c r="H4105" s="1115"/>
    </row>
    <row r="4106" spans="1:8" s="1116" customFormat="1" ht="15" x14ac:dyDescent="0.25">
      <c r="A4106" s="1112" t="s">
        <v>6359</v>
      </c>
      <c r="B4106" s="1104"/>
      <c r="C4106" s="1104"/>
      <c r="D4106" s="1112" t="s">
        <v>6360</v>
      </c>
      <c r="E4106" s="1112" t="s">
        <v>3066</v>
      </c>
      <c r="F4106" s="1106"/>
      <c r="G4106" s="1107"/>
      <c r="H4106" s="1115"/>
    </row>
    <row r="4107" spans="1:8" s="1116" customFormat="1" ht="15" x14ac:dyDescent="0.25">
      <c r="A4107" s="1114"/>
      <c r="B4107" s="1113" t="s">
        <v>6361</v>
      </c>
      <c r="C4107" s="1114"/>
      <c r="D4107" s="1113" t="s">
        <v>6360</v>
      </c>
      <c r="E4107" s="1113" t="s">
        <v>3066</v>
      </c>
      <c r="F4107" s="1106"/>
      <c r="G4107" s="1107"/>
      <c r="H4107" s="1115"/>
    </row>
    <row r="4108" spans="1:8" s="1116" customFormat="1" ht="15" x14ac:dyDescent="0.25">
      <c r="A4108" s="1114"/>
      <c r="B4108" s="1114"/>
      <c r="C4108" s="1113" t="s">
        <v>2684</v>
      </c>
      <c r="D4108" s="1113" t="s">
        <v>6362</v>
      </c>
      <c r="E4108" s="1113" t="s">
        <v>3066</v>
      </c>
      <c r="F4108" s="1106"/>
      <c r="G4108" s="1107"/>
      <c r="H4108" s="1115"/>
    </row>
    <row r="4109" spans="1:8" s="1116" customFormat="1" ht="15" x14ac:dyDescent="0.25">
      <c r="A4109" s="1113"/>
      <c r="B4109" s="1113"/>
      <c r="C4109" s="1113"/>
      <c r="D4109" s="1113"/>
      <c r="E4109" s="1113"/>
      <c r="F4109" s="1106"/>
      <c r="G4109" s="1107"/>
      <c r="H4109" s="1115"/>
    </row>
    <row r="4110" spans="1:8" s="1116" customFormat="1" ht="15.75" thickBot="1" x14ac:dyDescent="0.3">
      <c r="A4110" s="1113" t="s">
        <v>2686</v>
      </c>
      <c r="B4110" s="1113" t="s">
        <v>2687</v>
      </c>
      <c r="C4110" s="1113" t="s">
        <v>2686</v>
      </c>
      <c r="D4110" s="1113" t="s">
        <v>2688</v>
      </c>
      <c r="E4110" s="1113" t="s">
        <v>2689</v>
      </c>
      <c r="F4110" s="1106"/>
      <c r="G4110" s="1107"/>
      <c r="H4110" s="1115"/>
    </row>
    <row r="4111" spans="1:8" s="1116" customFormat="1" ht="16.5" thickBot="1" x14ac:dyDescent="0.3">
      <c r="A4111" s="1117" t="s">
        <v>6337</v>
      </c>
      <c r="B4111" s="1118"/>
      <c r="C4111" s="1118" t="s">
        <v>6363</v>
      </c>
      <c r="D4111" s="1125"/>
      <c r="E4111" s="1126"/>
      <c r="F4111" s="1120"/>
      <c r="G4111" s="1121"/>
      <c r="H4111" s="1115"/>
    </row>
    <row r="4112" spans="1:8" s="1116" customFormat="1" ht="15" x14ac:dyDescent="0.25">
      <c r="A4112" s="1113"/>
      <c r="B4112" s="1113"/>
      <c r="C4112" s="1113"/>
      <c r="D4112" s="1113"/>
      <c r="E4112" s="1113"/>
      <c r="F4112" s="1106"/>
      <c r="G4112" s="1107"/>
      <c r="H4112" s="1115"/>
    </row>
    <row r="4113" spans="1:8" s="1109" customFormat="1" ht="14.25" x14ac:dyDescent="0.2">
      <c r="A4113" s="1112" t="s">
        <v>6364</v>
      </c>
      <c r="B4113" s="1104"/>
      <c r="C4113" s="1104"/>
      <c r="D4113" s="1112" t="s">
        <v>6365</v>
      </c>
      <c r="E4113" s="1112" t="s">
        <v>3066</v>
      </c>
      <c r="F4113" s="1106"/>
      <c r="G4113" s="1107"/>
      <c r="H4113" s="1108"/>
    </row>
    <row r="4114" spans="1:8" s="1116" customFormat="1" ht="15" x14ac:dyDescent="0.25">
      <c r="A4114" s="1114"/>
      <c r="B4114" s="1113" t="s">
        <v>6366</v>
      </c>
      <c r="C4114" s="1114"/>
      <c r="D4114" s="1113" t="s">
        <v>6365</v>
      </c>
      <c r="E4114" s="1113" t="s">
        <v>3066</v>
      </c>
      <c r="F4114" s="1106"/>
      <c r="G4114" s="1107"/>
      <c r="H4114" s="1115"/>
    </row>
    <row r="4115" spans="1:8" s="1116" customFormat="1" ht="15" x14ac:dyDescent="0.25">
      <c r="A4115" s="1114"/>
      <c r="B4115" s="1114"/>
      <c r="C4115" s="1113" t="s">
        <v>2684</v>
      </c>
      <c r="D4115" s="1113" t="s">
        <v>6367</v>
      </c>
      <c r="E4115" s="1113" t="s">
        <v>3066</v>
      </c>
      <c r="F4115" s="1106"/>
      <c r="G4115" s="1107"/>
      <c r="H4115" s="1115"/>
    </row>
    <row r="4116" spans="1:8" s="1116" customFormat="1" ht="15" x14ac:dyDescent="0.25">
      <c r="A4116" s="1114"/>
      <c r="B4116" s="1114"/>
      <c r="C4116" s="1114"/>
      <c r="D4116" s="1114"/>
      <c r="E4116" s="1114"/>
      <c r="F4116" s="1106"/>
      <c r="G4116" s="1107"/>
      <c r="H4116" s="1115"/>
    </row>
    <row r="4117" spans="1:8" s="1116" customFormat="1" ht="15" x14ac:dyDescent="0.25">
      <c r="A4117" s="1113" t="s">
        <v>2686</v>
      </c>
      <c r="B4117" s="1113" t="s">
        <v>2687</v>
      </c>
      <c r="C4117" s="1113" t="s">
        <v>2686</v>
      </c>
      <c r="D4117" s="1113" t="s">
        <v>2688</v>
      </c>
      <c r="E4117" s="1113" t="s">
        <v>2689</v>
      </c>
      <c r="F4117" s="1106"/>
      <c r="G4117" s="1107"/>
      <c r="H4117" s="1115"/>
    </row>
    <row r="4118" spans="1:8" s="1109" customFormat="1" ht="14.25" x14ac:dyDescent="0.2">
      <c r="A4118" s="1112" t="s">
        <v>6368</v>
      </c>
      <c r="B4118" s="1104"/>
      <c r="C4118" s="1104"/>
      <c r="D4118" s="1112" t="s">
        <v>6369</v>
      </c>
      <c r="E4118" s="1112" t="s">
        <v>3066</v>
      </c>
      <c r="F4118" s="1106"/>
      <c r="G4118" s="1107"/>
      <c r="H4118" s="1108"/>
    </row>
    <row r="4119" spans="1:8" s="1116" customFormat="1" ht="15" x14ac:dyDescent="0.25">
      <c r="A4119" s="1114"/>
      <c r="B4119" s="1113" t="s">
        <v>6370</v>
      </c>
      <c r="C4119" s="1114"/>
      <c r="D4119" s="1113" t="s">
        <v>6369</v>
      </c>
      <c r="E4119" s="1113" t="s">
        <v>3066</v>
      </c>
      <c r="F4119" s="1106"/>
      <c r="G4119" s="1107"/>
      <c r="H4119" s="1115"/>
    </row>
    <row r="4120" spans="1:8" s="1116" customFormat="1" ht="15" x14ac:dyDescent="0.25">
      <c r="A4120" s="1114"/>
      <c r="B4120" s="1114"/>
      <c r="C4120" s="1113" t="s">
        <v>2684</v>
      </c>
      <c r="D4120" s="1113" t="s">
        <v>6371</v>
      </c>
      <c r="E4120" s="1113" t="s">
        <v>3066</v>
      </c>
      <c r="F4120" s="1106"/>
      <c r="G4120" s="1107"/>
      <c r="H4120" s="1115"/>
    </row>
    <row r="4121" spans="1:8" s="1116" customFormat="1" ht="15" x14ac:dyDescent="0.25">
      <c r="A4121" s="1114"/>
      <c r="B4121" s="1114"/>
      <c r="C4121" s="1113"/>
      <c r="D4121" s="1113"/>
      <c r="E4121" s="1113"/>
      <c r="F4121" s="1106"/>
      <c r="G4121" s="1107"/>
      <c r="H4121" s="1115"/>
    </row>
    <row r="4122" spans="1:8" s="1116" customFormat="1" ht="15" x14ac:dyDescent="0.25">
      <c r="A4122" s="1113" t="s">
        <v>2686</v>
      </c>
      <c r="B4122" s="1113" t="s">
        <v>2687</v>
      </c>
      <c r="C4122" s="1113" t="s">
        <v>2686</v>
      </c>
      <c r="D4122" s="1113" t="s">
        <v>2688</v>
      </c>
      <c r="E4122" s="1113" t="s">
        <v>2689</v>
      </c>
      <c r="F4122" s="1106"/>
      <c r="G4122" s="1107"/>
      <c r="H4122" s="1115"/>
    </row>
    <row r="4123" spans="1:8" s="1116" customFormat="1" ht="15" x14ac:dyDescent="0.25">
      <c r="A4123" s="1113" t="s">
        <v>2670</v>
      </c>
      <c r="B4123" s="1113"/>
      <c r="C4123" s="1113"/>
      <c r="D4123" s="1098" t="s">
        <v>2642</v>
      </c>
      <c r="E4123" s="1114">
        <v>72</v>
      </c>
      <c r="F4123" s="1106"/>
      <c r="G4123" s="1107"/>
      <c r="H4123" s="1115"/>
    </row>
    <row r="4124" spans="1:8" s="1116" customFormat="1" ht="15" x14ac:dyDescent="0.25">
      <c r="A4124" s="1113" t="s">
        <v>2671</v>
      </c>
      <c r="B4124" s="1113"/>
      <c r="C4124" s="1113"/>
      <c r="D4124" s="1112" t="s">
        <v>2662</v>
      </c>
      <c r="E4124" s="1114"/>
      <c r="F4124" s="1106"/>
      <c r="G4124" s="1107"/>
      <c r="H4124" s="1115"/>
    </row>
    <row r="4125" spans="1:8" s="1116" customFormat="1" ht="15" x14ac:dyDescent="0.25">
      <c r="A4125" s="1112" t="s">
        <v>2672</v>
      </c>
      <c r="B4125" s="1112" t="s">
        <v>2673</v>
      </c>
      <c r="C4125" s="1112" t="s">
        <v>2674</v>
      </c>
      <c r="D4125" s="1104"/>
      <c r="E4125" s="1114"/>
      <c r="F4125" s="1106"/>
      <c r="G4125" s="1107"/>
      <c r="H4125" s="1115"/>
    </row>
    <row r="4126" spans="1:8" s="1116" customFormat="1" ht="15" x14ac:dyDescent="0.25">
      <c r="A4126" s="1113" t="s">
        <v>2675</v>
      </c>
      <c r="B4126" s="1113" t="s">
        <v>2676</v>
      </c>
      <c r="C4126" s="1113" t="s">
        <v>2675</v>
      </c>
      <c r="D4126" s="1113" t="s">
        <v>2649</v>
      </c>
      <c r="E4126" s="1113" t="s">
        <v>2677</v>
      </c>
      <c r="F4126" s="1106"/>
      <c r="G4126" s="1107"/>
      <c r="H4126" s="1115"/>
    </row>
    <row r="4127" spans="1:8" s="1109" customFormat="1" ht="14.25" x14ac:dyDescent="0.2">
      <c r="A4127" s="1112" t="s">
        <v>6372</v>
      </c>
      <c r="B4127" s="1104"/>
      <c r="C4127" s="1104"/>
      <c r="D4127" s="1112" t="s">
        <v>6373</v>
      </c>
      <c r="E4127" s="1112" t="s">
        <v>3066</v>
      </c>
      <c r="F4127" s="1106"/>
      <c r="G4127" s="1107"/>
      <c r="H4127" s="1108"/>
    </row>
    <row r="4128" spans="1:8" s="1116" customFormat="1" ht="15" x14ac:dyDescent="0.25">
      <c r="A4128" s="1114"/>
      <c r="B4128" s="1113" t="s">
        <v>6374</v>
      </c>
      <c r="C4128" s="1114"/>
      <c r="D4128" s="1113" t="s">
        <v>6373</v>
      </c>
      <c r="E4128" s="1113" t="s">
        <v>3066</v>
      </c>
      <c r="F4128" s="1106"/>
      <c r="G4128" s="1107"/>
      <c r="H4128" s="1115"/>
    </row>
    <row r="4129" spans="1:8" s="1116" customFormat="1" ht="15" x14ac:dyDescent="0.25">
      <c r="A4129" s="1114"/>
      <c r="B4129" s="1114"/>
      <c r="C4129" s="1113" t="s">
        <v>2684</v>
      </c>
      <c r="D4129" s="1113" t="s">
        <v>6375</v>
      </c>
      <c r="E4129" s="1113" t="s">
        <v>3066</v>
      </c>
      <c r="F4129" s="1106"/>
      <c r="G4129" s="1107"/>
      <c r="H4129" s="1115"/>
    </row>
    <row r="4130" spans="1:8" s="1116" customFormat="1" ht="15" x14ac:dyDescent="0.25">
      <c r="A4130" s="1114"/>
      <c r="B4130" s="1114"/>
      <c r="C4130" s="1114"/>
      <c r="D4130" s="1114"/>
      <c r="E4130" s="1114"/>
      <c r="F4130" s="1106"/>
      <c r="G4130" s="1107"/>
      <c r="H4130" s="1115"/>
    </row>
    <row r="4131" spans="1:8" s="1116" customFormat="1" ht="15" x14ac:dyDescent="0.25">
      <c r="A4131" s="1113" t="s">
        <v>2686</v>
      </c>
      <c r="B4131" s="1113" t="s">
        <v>2687</v>
      </c>
      <c r="C4131" s="1113" t="s">
        <v>2686</v>
      </c>
      <c r="D4131" s="1113" t="s">
        <v>2688</v>
      </c>
      <c r="E4131" s="1113" t="s">
        <v>2689</v>
      </c>
      <c r="F4131" s="1106"/>
      <c r="G4131" s="1107"/>
      <c r="H4131" s="1115"/>
    </row>
    <row r="4132" spans="1:8" s="1109" customFormat="1" ht="14.25" x14ac:dyDescent="0.2">
      <c r="A4132" s="1112" t="s">
        <v>6376</v>
      </c>
      <c r="B4132" s="1104"/>
      <c r="C4132" s="1104"/>
      <c r="D4132" s="1112" t="s">
        <v>6377</v>
      </c>
      <c r="E4132" s="1112" t="s">
        <v>3066</v>
      </c>
      <c r="F4132" s="1106"/>
      <c r="G4132" s="1107"/>
      <c r="H4132" s="1108"/>
    </row>
    <row r="4133" spans="1:8" s="1116" customFormat="1" ht="15" x14ac:dyDescent="0.25">
      <c r="A4133" s="1114"/>
      <c r="B4133" s="1113" t="s">
        <v>6378</v>
      </c>
      <c r="C4133" s="1114"/>
      <c r="D4133" s="1113" t="s">
        <v>6377</v>
      </c>
      <c r="E4133" s="1113" t="s">
        <v>3066</v>
      </c>
      <c r="F4133" s="1106"/>
      <c r="G4133" s="1107"/>
      <c r="H4133" s="1115"/>
    </row>
    <row r="4134" spans="1:8" s="1116" customFormat="1" ht="15" x14ac:dyDescent="0.25">
      <c r="A4134" s="1114"/>
      <c r="B4134" s="1114"/>
      <c r="C4134" s="1113" t="s">
        <v>2684</v>
      </c>
      <c r="D4134" s="1113" t="s">
        <v>6379</v>
      </c>
      <c r="E4134" s="1113" t="s">
        <v>3066</v>
      </c>
      <c r="F4134" s="1106"/>
      <c r="G4134" s="1107"/>
      <c r="H4134" s="1115"/>
    </row>
    <row r="4135" spans="1:8" s="1116" customFormat="1" ht="15" x14ac:dyDescent="0.25">
      <c r="A4135" s="1114"/>
      <c r="B4135" s="1114"/>
      <c r="C4135" s="1114"/>
      <c r="D4135" s="1114"/>
      <c r="E4135" s="1114"/>
      <c r="F4135" s="1106"/>
      <c r="G4135" s="1107"/>
      <c r="H4135" s="1115"/>
    </row>
    <row r="4136" spans="1:8" s="1116" customFormat="1" ht="15" x14ac:dyDescent="0.25">
      <c r="A4136" s="1113" t="s">
        <v>2686</v>
      </c>
      <c r="B4136" s="1113" t="s">
        <v>2687</v>
      </c>
      <c r="C4136" s="1113" t="s">
        <v>2686</v>
      </c>
      <c r="D4136" s="1113" t="s">
        <v>2688</v>
      </c>
      <c r="E4136" s="1113" t="s">
        <v>2689</v>
      </c>
      <c r="F4136" s="1106"/>
      <c r="G4136" s="1107"/>
      <c r="H4136" s="1115"/>
    </row>
    <row r="4137" spans="1:8" s="1109" customFormat="1" ht="14.25" x14ac:dyDescent="0.2">
      <c r="A4137" s="1112" t="s">
        <v>6380</v>
      </c>
      <c r="B4137" s="1104"/>
      <c r="C4137" s="1104"/>
      <c r="D4137" s="1112" t="s">
        <v>6381</v>
      </c>
      <c r="E4137" s="1112" t="s">
        <v>3066</v>
      </c>
      <c r="F4137" s="1106"/>
      <c r="G4137" s="1107"/>
      <c r="H4137" s="1108"/>
    </row>
    <row r="4138" spans="1:8" s="1116" customFormat="1" ht="15" x14ac:dyDescent="0.25">
      <c r="A4138" s="1114"/>
      <c r="B4138" s="1113" t="s">
        <v>6382</v>
      </c>
      <c r="C4138" s="1114"/>
      <c r="D4138" s="1113" t="s">
        <v>6383</v>
      </c>
      <c r="E4138" s="1113" t="s">
        <v>3066</v>
      </c>
      <c r="F4138" s="1106"/>
      <c r="G4138" s="1107"/>
      <c r="H4138" s="1115"/>
    </row>
    <row r="4139" spans="1:8" s="1116" customFormat="1" ht="15" x14ac:dyDescent="0.25">
      <c r="A4139" s="1114"/>
      <c r="B4139" s="1114"/>
      <c r="C4139" s="1113" t="s">
        <v>2684</v>
      </c>
      <c r="D4139" s="1113" t="s">
        <v>6384</v>
      </c>
      <c r="E4139" s="1113" t="s">
        <v>3066</v>
      </c>
      <c r="F4139" s="1106"/>
      <c r="G4139" s="1107"/>
      <c r="H4139" s="1115"/>
    </row>
    <row r="4140" spans="1:8" s="1116" customFormat="1" ht="15" x14ac:dyDescent="0.25">
      <c r="A4140" s="1114"/>
      <c r="B4140" s="1114"/>
      <c r="C4140" s="1114"/>
      <c r="D4140" s="1114"/>
      <c r="E4140" s="1114"/>
      <c r="F4140" s="1106"/>
      <c r="G4140" s="1107"/>
      <c r="H4140" s="1115"/>
    </row>
    <row r="4141" spans="1:8" s="1116" customFormat="1" ht="15" x14ac:dyDescent="0.25">
      <c r="A4141" s="1113" t="s">
        <v>2686</v>
      </c>
      <c r="B4141" s="1113" t="s">
        <v>2687</v>
      </c>
      <c r="C4141" s="1113" t="s">
        <v>2686</v>
      </c>
      <c r="D4141" s="1113" t="s">
        <v>2688</v>
      </c>
      <c r="E4141" s="1113" t="s">
        <v>2689</v>
      </c>
      <c r="F4141" s="1106"/>
      <c r="G4141" s="1107"/>
      <c r="H4141" s="1115"/>
    </row>
    <row r="4142" spans="1:8" s="1109" customFormat="1" ht="14.25" x14ac:dyDescent="0.2">
      <c r="A4142" s="1112" t="s">
        <v>6385</v>
      </c>
      <c r="B4142" s="1104"/>
      <c r="C4142" s="1104"/>
      <c r="D4142" s="1112" t="s">
        <v>6386</v>
      </c>
      <c r="E4142" s="1112" t="s">
        <v>3066</v>
      </c>
      <c r="F4142" s="1106"/>
      <c r="G4142" s="1107"/>
      <c r="H4142" s="1108"/>
    </row>
    <row r="4143" spans="1:8" s="1116" customFormat="1" ht="15" x14ac:dyDescent="0.25">
      <c r="A4143" s="1114"/>
      <c r="B4143" s="1113" t="s">
        <v>6387</v>
      </c>
      <c r="C4143" s="1114"/>
      <c r="D4143" s="1113" t="s">
        <v>6388</v>
      </c>
      <c r="E4143" s="1113" t="s">
        <v>3066</v>
      </c>
      <c r="F4143" s="1106"/>
      <c r="G4143" s="1107"/>
      <c r="H4143" s="1115"/>
    </row>
    <row r="4144" spans="1:8" s="1116" customFormat="1" ht="15" x14ac:dyDescent="0.25">
      <c r="A4144" s="1114"/>
      <c r="B4144" s="1114"/>
      <c r="C4144" s="1113" t="s">
        <v>2684</v>
      </c>
      <c r="D4144" s="1113" t="s">
        <v>6389</v>
      </c>
      <c r="E4144" s="1113" t="s">
        <v>3066</v>
      </c>
      <c r="F4144" s="1106"/>
      <c r="G4144" s="1107"/>
      <c r="H4144" s="1115"/>
    </row>
    <row r="4145" spans="1:8" s="1116" customFormat="1" ht="15" x14ac:dyDescent="0.25">
      <c r="A4145" s="1114"/>
      <c r="B4145" s="1114"/>
      <c r="C4145" s="1114"/>
      <c r="D4145" s="1114"/>
      <c r="E4145" s="1114"/>
      <c r="F4145" s="1106"/>
      <c r="G4145" s="1107"/>
      <c r="H4145" s="1115"/>
    </row>
    <row r="4146" spans="1:8" s="1116" customFormat="1" ht="15" x14ac:dyDescent="0.25">
      <c r="A4146" s="1113" t="s">
        <v>2686</v>
      </c>
      <c r="B4146" s="1113" t="s">
        <v>2687</v>
      </c>
      <c r="C4146" s="1113" t="s">
        <v>2686</v>
      </c>
      <c r="D4146" s="1113" t="s">
        <v>2688</v>
      </c>
      <c r="E4146" s="1113" t="s">
        <v>2689</v>
      </c>
      <c r="F4146" s="1106"/>
      <c r="G4146" s="1107"/>
      <c r="H4146" s="1115"/>
    </row>
    <row r="4147" spans="1:8" s="1109" customFormat="1" ht="14.25" x14ac:dyDescent="0.2">
      <c r="A4147" s="1112" t="s">
        <v>6390</v>
      </c>
      <c r="B4147" s="1104"/>
      <c r="C4147" s="1104"/>
      <c r="D4147" s="1112" t="s">
        <v>6391</v>
      </c>
      <c r="E4147" s="1112" t="s">
        <v>3066</v>
      </c>
      <c r="F4147" s="1106"/>
      <c r="G4147" s="1107"/>
      <c r="H4147" s="1108"/>
    </row>
    <row r="4148" spans="1:8" s="1116" customFormat="1" ht="15" x14ac:dyDescent="0.25">
      <c r="A4148" s="1113"/>
      <c r="B4148" s="1114"/>
      <c r="C4148" s="1114"/>
      <c r="D4148" s="1112" t="s">
        <v>6392</v>
      </c>
      <c r="E4148" s="1113"/>
      <c r="F4148" s="1106"/>
      <c r="G4148" s="1107"/>
      <c r="H4148" s="1115"/>
    </row>
    <row r="4149" spans="1:8" s="1116" customFormat="1" ht="15" x14ac:dyDescent="0.25">
      <c r="A4149" s="1114"/>
      <c r="B4149" s="1113" t="s">
        <v>6393</v>
      </c>
      <c r="C4149" s="1114"/>
      <c r="D4149" s="1113" t="s">
        <v>6394</v>
      </c>
      <c r="E4149" s="1113" t="s">
        <v>3066</v>
      </c>
      <c r="F4149" s="1106"/>
      <c r="G4149" s="1107"/>
      <c r="H4149" s="1115"/>
    </row>
    <row r="4150" spans="1:8" s="1116" customFormat="1" ht="15" x14ac:dyDescent="0.25">
      <c r="A4150" s="1114"/>
      <c r="B4150" s="1114"/>
      <c r="C4150" s="1113" t="s">
        <v>2684</v>
      </c>
      <c r="D4150" s="1113" t="s">
        <v>6395</v>
      </c>
      <c r="E4150" s="1113" t="s">
        <v>3066</v>
      </c>
      <c r="F4150" s="1106"/>
      <c r="G4150" s="1107"/>
      <c r="H4150" s="1115"/>
    </row>
    <row r="4151" spans="1:8" s="1116" customFormat="1" ht="15" x14ac:dyDescent="0.25">
      <c r="A4151" s="1114"/>
      <c r="B4151" s="1114"/>
      <c r="C4151" s="1114"/>
      <c r="D4151" s="1114"/>
      <c r="E4151" s="1114"/>
      <c r="F4151" s="1106"/>
      <c r="G4151" s="1107"/>
      <c r="H4151" s="1115"/>
    </row>
    <row r="4152" spans="1:8" s="1116" customFormat="1" ht="15" x14ac:dyDescent="0.25">
      <c r="A4152" s="1113" t="s">
        <v>2686</v>
      </c>
      <c r="B4152" s="1113" t="s">
        <v>2687</v>
      </c>
      <c r="C4152" s="1113" t="s">
        <v>2686</v>
      </c>
      <c r="D4152" s="1113" t="s">
        <v>2688</v>
      </c>
      <c r="E4152" s="1113" t="s">
        <v>2689</v>
      </c>
      <c r="F4152" s="1106"/>
      <c r="G4152" s="1107"/>
      <c r="H4152" s="1115"/>
    </row>
    <row r="4153" spans="1:8" s="1109" customFormat="1" ht="14.25" x14ac:dyDescent="0.2">
      <c r="A4153" s="1112" t="s">
        <v>6396</v>
      </c>
      <c r="B4153" s="1104"/>
      <c r="C4153" s="1104"/>
      <c r="D4153" s="1112" t="s">
        <v>6397</v>
      </c>
      <c r="E4153" s="1112" t="s">
        <v>3066</v>
      </c>
      <c r="F4153" s="1106"/>
      <c r="G4153" s="1107"/>
      <c r="H4153" s="1108"/>
    </row>
    <row r="4154" spans="1:8" s="1116" customFormat="1" ht="15" x14ac:dyDescent="0.25">
      <c r="A4154" s="1113"/>
      <c r="B4154" s="1114"/>
      <c r="C4154" s="1114"/>
      <c r="D4154" s="1112" t="s">
        <v>6392</v>
      </c>
      <c r="E4154" s="1113"/>
      <c r="F4154" s="1106"/>
      <c r="G4154" s="1107"/>
      <c r="H4154" s="1115"/>
    </row>
    <row r="4155" spans="1:8" s="1116" customFormat="1" ht="15" x14ac:dyDescent="0.25">
      <c r="A4155" s="1114"/>
      <c r="B4155" s="1113" t="s">
        <v>6398</v>
      </c>
      <c r="C4155" s="1114"/>
      <c r="D4155" s="1113" t="s">
        <v>6399</v>
      </c>
      <c r="E4155" s="1113" t="s">
        <v>3066</v>
      </c>
      <c r="F4155" s="1106"/>
      <c r="G4155" s="1107"/>
      <c r="H4155" s="1115"/>
    </row>
    <row r="4156" spans="1:8" s="1116" customFormat="1" ht="15" x14ac:dyDescent="0.25">
      <c r="A4156" s="1114"/>
      <c r="B4156" s="1114"/>
      <c r="C4156" s="1113" t="s">
        <v>2684</v>
      </c>
      <c r="D4156" s="1113" t="s">
        <v>6400</v>
      </c>
      <c r="E4156" s="1113" t="s">
        <v>3066</v>
      </c>
      <c r="F4156" s="1106"/>
      <c r="G4156" s="1107"/>
      <c r="H4156" s="1115"/>
    </row>
    <row r="4157" spans="1:8" s="1116" customFormat="1" ht="15" x14ac:dyDescent="0.25">
      <c r="A4157" s="1114"/>
      <c r="B4157" s="1114"/>
      <c r="C4157" s="1114"/>
      <c r="D4157" s="1114"/>
      <c r="E4157" s="1114"/>
      <c r="F4157" s="1106"/>
      <c r="G4157" s="1107"/>
      <c r="H4157" s="1115"/>
    </row>
    <row r="4158" spans="1:8" s="1116" customFormat="1" ht="15.75" thickBot="1" x14ac:dyDescent="0.3">
      <c r="A4158" s="1113" t="s">
        <v>2686</v>
      </c>
      <c r="B4158" s="1113" t="s">
        <v>2687</v>
      </c>
      <c r="C4158" s="1113" t="s">
        <v>2686</v>
      </c>
      <c r="D4158" s="1113" t="s">
        <v>2688</v>
      </c>
      <c r="E4158" s="1113" t="s">
        <v>2689</v>
      </c>
      <c r="F4158" s="1106"/>
      <c r="G4158" s="1107"/>
      <c r="H4158" s="1115"/>
    </row>
    <row r="4159" spans="1:8" s="1116" customFormat="1" ht="16.5" thickBot="1" x14ac:dyDescent="0.3">
      <c r="A4159" s="1117" t="s">
        <v>6401</v>
      </c>
      <c r="B4159" s="1118"/>
      <c r="C4159" s="1118" t="s">
        <v>6402</v>
      </c>
      <c r="D4159" s="1125"/>
      <c r="E4159" s="1126"/>
      <c r="F4159" s="1120"/>
      <c r="G4159" s="1121"/>
      <c r="H4159" s="1115"/>
    </row>
    <row r="4160" spans="1:8" s="1116" customFormat="1" ht="15" x14ac:dyDescent="0.25">
      <c r="A4160" s="1113"/>
      <c r="B4160" s="1113"/>
      <c r="C4160" s="1113"/>
      <c r="D4160" s="1113"/>
      <c r="E4160" s="1113"/>
      <c r="F4160" s="1106"/>
      <c r="G4160" s="1107"/>
      <c r="H4160" s="1115"/>
    </row>
    <row r="4161" spans="1:8" s="1109" customFormat="1" ht="14.25" x14ac:dyDescent="0.2">
      <c r="A4161" s="1112" t="s">
        <v>6403</v>
      </c>
      <c r="B4161" s="1104"/>
      <c r="C4161" s="1104"/>
      <c r="D4161" s="1112" t="s">
        <v>6404</v>
      </c>
      <c r="E4161" s="1112" t="s">
        <v>3066</v>
      </c>
      <c r="F4161" s="1106"/>
      <c r="G4161" s="1107"/>
      <c r="H4161" s="1108"/>
    </row>
    <row r="4162" spans="1:8" s="1116" customFormat="1" ht="15" x14ac:dyDescent="0.25">
      <c r="A4162" s="1114"/>
      <c r="B4162" s="1113" t="s">
        <v>6405</v>
      </c>
      <c r="C4162" s="1114"/>
      <c r="D4162" s="1113" t="s">
        <v>6406</v>
      </c>
      <c r="E4162" s="1113" t="s">
        <v>3066</v>
      </c>
      <c r="F4162" s="1106"/>
      <c r="G4162" s="1107"/>
      <c r="H4162" s="1115"/>
    </row>
    <row r="4163" spans="1:8" s="1116" customFormat="1" ht="15" x14ac:dyDescent="0.25">
      <c r="A4163" s="1114"/>
      <c r="B4163" s="1114"/>
      <c r="C4163" s="1113" t="s">
        <v>2684</v>
      </c>
      <c r="D4163" s="1113" t="s">
        <v>6407</v>
      </c>
      <c r="E4163" s="1113" t="s">
        <v>3066</v>
      </c>
      <c r="F4163" s="1106"/>
      <c r="G4163" s="1107"/>
      <c r="H4163" s="1115"/>
    </row>
    <row r="4164" spans="1:8" s="1116" customFormat="1" ht="15" x14ac:dyDescent="0.25">
      <c r="A4164" s="1114"/>
      <c r="B4164" s="1114"/>
      <c r="C4164" s="1114"/>
      <c r="D4164" s="1114"/>
      <c r="E4164" s="1114"/>
      <c r="F4164" s="1106"/>
      <c r="G4164" s="1107"/>
      <c r="H4164" s="1115"/>
    </row>
    <row r="4165" spans="1:8" s="1116" customFormat="1" ht="15" x14ac:dyDescent="0.25">
      <c r="A4165" s="1113" t="s">
        <v>2686</v>
      </c>
      <c r="B4165" s="1113" t="s">
        <v>2687</v>
      </c>
      <c r="C4165" s="1113" t="s">
        <v>2686</v>
      </c>
      <c r="D4165" s="1113" t="s">
        <v>2688</v>
      </c>
      <c r="E4165" s="1113" t="s">
        <v>2689</v>
      </c>
      <c r="F4165" s="1106"/>
      <c r="G4165" s="1107"/>
      <c r="H4165" s="1115"/>
    </row>
    <row r="4166" spans="1:8" s="1109" customFormat="1" ht="14.25" x14ac:dyDescent="0.2">
      <c r="A4166" s="1112" t="s">
        <v>6408</v>
      </c>
      <c r="B4166" s="1104"/>
      <c r="C4166" s="1104"/>
      <c r="D4166" s="1112" t="s">
        <v>6409</v>
      </c>
      <c r="E4166" s="1112" t="s">
        <v>3066</v>
      </c>
      <c r="F4166" s="1106"/>
      <c r="G4166" s="1107"/>
      <c r="H4166" s="1108"/>
    </row>
    <row r="4167" spans="1:8" s="1116" customFormat="1" ht="15" x14ac:dyDescent="0.25">
      <c r="A4167" s="1114"/>
      <c r="B4167" s="1113" t="s">
        <v>6410</v>
      </c>
      <c r="C4167" s="1114"/>
      <c r="D4167" s="1113" t="s">
        <v>6411</v>
      </c>
      <c r="E4167" s="1113" t="s">
        <v>3066</v>
      </c>
      <c r="F4167" s="1106"/>
      <c r="G4167" s="1107"/>
      <c r="H4167" s="1115"/>
    </row>
    <row r="4168" spans="1:8" s="1116" customFormat="1" ht="15" x14ac:dyDescent="0.25">
      <c r="A4168" s="1114"/>
      <c r="B4168" s="1114"/>
      <c r="C4168" s="1113" t="s">
        <v>2684</v>
      </c>
      <c r="D4168" s="1113" t="s">
        <v>6412</v>
      </c>
      <c r="E4168" s="1113" t="s">
        <v>3066</v>
      </c>
      <c r="F4168" s="1106"/>
      <c r="G4168" s="1107"/>
      <c r="H4168" s="1115"/>
    </row>
    <row r="4169" spans="1:8" s="1116" customFormat="1" ht="15" x14ac:dyDescent="0.25">
      <c r="A4169" s="1114"/>
      <c r="B4169" s="1114"/>
      <c r="C4169" s="1114"/>
      <c r="D4169" s="1114"/>
      <c r="E4169" s="1114"/>
      <c r="F4169" s="1106"/>
      <c r="G4169" s="1107"/>
      <c r="H4169" s="1115"/>
    </row>
    <row r="4170" spans="1:8" s="1116" customFormat="1" ht="15" x14ac:dyDescent="0.25">
      <c r="A4170" s="1113" t="s">
        <v>2686</v>
      </c>
      <c r="B4170" s="1113" t="s">
        <v>2687</v>
      </c>
      <c r="C4170" s="1113" t="s">
        <v>2686</v>
      </c>
      <c r="D4170" s="1113" t="s">
        <v>2688</v>
      </c>
      <c r="E4170" s="1113" t="s">
        <v>2689</v>
      </c>
      <c r="F4170" s="1106"/>
      <c r="G4170" s="1107"/>
      <c r="H4170" s="1115"/>
    </row>
    <row r="4171" spans="1:8" s="1109" customFormat="1" ht="14.25" x14ac:dyDescent="0.2">
      <c r="A4171" s="1112" t="s">
        <v>6413</v>
      </c>
      <c r="B4171" s="1104"/>
      <c r="C4171" s="1104"/>
      <c r="D4171" s="1112" t="s">
        <v>6414</v>
      </c>
      <c r="E4171" s="1112" t="s">
        <v>3066</v>
      </c>
      <c r="F4171" s="1106"/>
      <c r="G4171" s="1107"/>
      <c r="H4171" s="1108"/>
    </row>
    <row r="4172" spans="1:8" s="1116" customFormat="1" ht="15" x14ac:dyDescent="0.25">
      <c r="A4172" s="1114"/>
      <c r="B4172" s="1113" t="s">
        <v>6415</v>
      </c>
      <c r="C4172" s="1114"/>
      <c r="D4172" s="1113" t="s">
        <v>6414</v>
      </c>
      <c r="E4172" s="1113" t="s">
        <v>3066</v>
      </c>
      <c r="F4172" s="1106"/>
      <c r="G4172" s="1107"/>
      <c r="H4172" s="1115"/>
    </row>
    <row r="4173" spans="1:8" s="1116" customFormat="1" ht="15" x14ac:dyDescent="0.25">
      <c r="A4173" s="1114"/>
      <c r="B4173" s="1114"/>
      <c r="C4173" s="1113" t="s">
        <v>2684</v>
      </c>
      <c r="D4173" s="1113" t="s">
        <v>6416</v>
      </c>
      <c r="E4173" s="1113" t="s">
        <v>3066</v>
      </c>
      <c r="F4173" s="1106"/>
      <c r="G4173" s="1107"/>
      <c r="H4173" s="1115"/>
    </row>
    <row r="4174" spans="1:8" s="1116" customFormat="1" ht="15" x14ac:dyDescent="0.25">
      <c r="A4174" s="1114"/>
      <c r="B4174" s="1114" t="s">
        <v>6417</v>
      </c>
      <c r="C4174" s="1113"/>
      <c r="D4174" s="1113" t="s">
        <v>6418</v>
      </c>
      <c r="E4174" s="1113" t="s">
        <v>3066</v>
      </c>
      <c r="F4174" s="1106"/>
      <c r="G4174" s="1107"/>
      <c r="H4174" s="1115"/>
    </row>
    <row r="4175" spans="1:8" s="1116" customFormat="1" ht="15" x14ac:dyDescent="0.25">
      <c r="A4175" s="1114"/>
      <c r="B4175" s="1114"/>
      <c r="C4175" s="1113" t="s">
        <v>3733</v>
      </c>
      <c r="D4175" s="1113" t="s">
        <v>6419</v>
      </c>
      <c r="E4175" s="1113" t="s">
        <v>3066</v>
      </c>
      <c r="F4175" s="1106"/>
      <c r="G4175" s="1107"/>
      <c r="H4175" s="1115"/>
    </row>
    <row r="4176" spans="1:8" s="1116" customFormat="1" ht="15" x14ac:dyDescent="0.25">
      <c r="A4176" s="1114"/>
      <c r="B4176" s="1114"/>
      <c r="C4176" s="1113"/>
      <c r="D4176" s="1113"/>
      <c r="E4176" s="1113"/>
      <c r="F4176" s="1106"/>
      <c r="G4176" s="1107"/>
      <c r="H4176" s="1115"/>
    </row>
    <row r="4177" spans="1:8" s="1116" customFormat="1" ht="15" x14ac:dyDescent="0.25">
      <c r="A4177" s="1113" t="s">
        <v>2686</v>
      </c>
      <c r="B4177" s="1113" t="s">
        <v>2687</v>
      </c>
      <c r="C4177" s="1113" t="s">
        <v>2686</v>
      </c>
      <c r="D4177" s="1113" t="s">
        <v>2688</v>
      </c>
      <c r="E4177" s="1113" t="s">
        <v>2689</v>
      </c>
      <c r="F4177" s="1106"/>
      <c r="G4177" s="1107"/>
      <c r="H4177" s="1115"/>
    </row>
    <row r="4178" spans="1:8" s="1109" customFormat="1" ht="14.25" x14ac:dyDescent="0.2">
      <c r="A4178" s="1112" t="s">
        <v>6420</v>
      </c>
      <c r="B4178" s="1104"/>
      <c r="C4178" s="1104"/>
      <c r="D4178" s="1112" t="s">
        <v>6421</v>
      </c>
      <c r="E4178" s="1112" t="s">
        <v>3066</v>
      </c>
      <c r="F4178" s="1106"/>
      <c r="G4178" s="1107"/>
      <c r="H4178" s="1108"/>
    </row>
    <row r="4179" spans="1:8" s="1116" customFormat="1" ht="15" x14ac:dyDescent="0.25">
      <c r="A4179" s="1114"/>
      <c r="B4179" s="1113" t="s">
        <v>6422</v>
      </c>
      <c r="C4179" s="1114"/>
      <c r="D4179" s="1113" t="s">
        <v>6421</v>
      </c>
      <c r="E4179" s="1113" t="s">
        <v>3066</v>
      </c>
      <c r="F4179" s="1106"/>
      <c r="G4179" s="1107"/>
      <c r="H4179" s="1115"/>
    </row>
    <row r="4180" spans="1:8" s="1116" customFormat="1" ht="15" x14ac:dyDescent="0.25">
      <c r="A4180" s="1114"/>
      <c r="B4180" s="1114"/>
      <c r="C4180" s="1113" t="s">
        <v>2684</v>
      </c>
      <c r="D4180" s="1113" t="s">
        <v>6423</v>
      </c>
      <c r="E4180" s="1113" t="s">
        <v>3066</v>
      </c>
      <c r="F4180" s="1106"/>
      <c r="G4180" s="1107"/>
      <c r="H4180" s="1115"/>
    </row>
    <row r="4181" spans="1:8" s="1116" customFormat="1" ht="15" x14ac:dyDescent="0.25">
      <c r="A4181" s="1114"/>
      <c r="B4181" s="1114"/>
      <c r="C4181" s="1114"/>
      <c r="D4181" s="1114"/>
      <c r="E4181" s="1114"/>
      <c r="F4181" s="1106"/>
      <c r="G4181" s="1107"/>
      <c r="H4181" s="1115"/>
    </row>
    <row r="4182" spans="1:8" s="1116" customFormat="1" ht="15" x14ac:dyDescent="0.25">
      <c r="A4182" s="1113" t="s">
        <v>2670</v>
      </c>
      <c r="B4182" s="1113"/>
      <c r="C4182" s="1113"/>
      <c r="D4182" s="1098" t="s">
        <v>2642</v>
      </c>
      <c r="E4182" s="1114">
        <v>73</v>
      </c>
      <c r="F4182" s="1106"/>
      <c r="G4182" s="1107"/>
      <c r="H4182" s="1115"/>
    </row>
    <row r="4183" spans="1:8" s="1116" customFormat="1" ht="15" x14ac:dyDescent="0.25">
      <c r="A4183" s="1113" t="s">
        <v>2671</v>
      </c>
      <c r="B4183" s="1113"/>
      <c r="C4183" s="1113"/>
      <c r="D4183" s="1112" t="s">
        <v>2662</v>
      </c>
      <c r="E4183" s="1114"/>
      <c r="F4183" s="1106"/>
      <c r="G4183" s="1107"/>
      <c r="H4183" s="1115"/>
    </row>
    <row r="4184" spans="1:8" s="1116" customFormat="1" ht="15" x14ac:dyDescent="0.25">
      <c r="A4184" s="1112" t="s">
        <v>2672</v>
      </c>
      <c r="B4184" s="1112" t="s">
        <v>2673</v>
      </c>
      <c r="C4184" s="1112" t="s">
        <v>2674</v>
      </c>
      <c r="D4184" s="1104"/>
      <c r="E4184" s="1114"/>
      <c r="F4184" s="1106"/>
      <c r="G4184" s="1107"/>
      <c r="H4184" s="1115"/>
    </row>
    <row r="4185" spans="1:8" s="1116" customFormat="1" ht="15" x14ac:dyDescent="0.25">
      <c r="A4185" s="1113" t="s">
        <v>2675</v>
      </c>
      <c r="B4185" s="1113" t="s">
        <v>2676</v>
      </c>
      <c r="C4185" s="1113" t="s">
        <v>2675</v>
      </c>
      <c r="D4185" s="1113" t="s">
        <v>2649</v>
      </c>
      <c r="E4185" s="1113" t="s">
        <v>2677</v>
      </c>
      <c r="F4185" s="1106"/>
      <c r="G4185" s="1107"/>
      <c r="H4185" s="1115"/>
    </row>
    <row r="4186" spans="1:8" s="1116" customFormat="1" ht="15" x14ac:dyDescent="0.25">
      <c r="A4186" s="1112" t="s">
        <v>6424</v>
      </c>
      <c r="B4186" s="1104"/>
      <c r="C4186" s="1104"/>
      <c r="D4186" s="1112" t="s">
        <v>6425</v>
      </c>
      <c r="E4186" s="1112" t="s">
        <v>3066</v>
      </c>
      <c r="F4186" s="1106"/>
      <c r="G4186" s="1107"/>
      <c r="H4186" s="1115"/>
    </row>
    <row r="4187" spans="1:8" s="1116" customFormat="1" ht="15" x14ac:dyDescent="0.25">
      <c r="A4187" s="1114"/>
      <c r="B4187" s="1113" t="s">
        <v>6426</v>
      </c>
      <c r="C4187" s="1114"/>
      <c r="D4187" s="1113" t="s">
        <v>6425</v>
      </c>
      <c r="E4187" s="1113" t="s">
        <v>3066</v>
      </c>
      <c r="F4187" s="1106"/>
      <c r="G4187" s="1107"/>
      <c r="H4187" s="1115"/>
    </row>
    <row r="4188" spans="1:8" s="1116" customFormat="1" ht="15" x14ac:dyDescent="0.25">
      <c r="A4188" s="1114"/>
      <c r="B4188" s="1114"/>
      <c r="C4188" s="1113" t="s">
        <v>2684</v>
      </c>
      <c r="D4188" s="1113" t="s">
        <v>6427</v>
      </c>
      <c r="E4188" s="1113" t="s">
        <v>3066</v>
      </c>
      <c r="F4188" s="1106"/>
      <c r="G4188" s="1107"/>
      <c r="H4188" s="1115"/>
    </row>
    <row r="4189" spans="1:8" s="1116" customFormat="1" ht="15" x14ac:dyDescent="0.25">
      <c r="A4189" s="1113"/>
      <c r="B4189" s="1113"/>
      <c r="C4189" s="1113"/>
      <c r="D4189" s="1113"/>
      <c r="E4189" s="1113"/>
      <c r="F4189" s="1106"/>
      <c r="G4189" s="1107"/>
      <c r="H4189" s="1115"/>
    </row>
    <row r="4190" spans="1:8" s="1116" customFormat="1" ht="15" x14ac:dyDescent="0.25">
      <c r="A4190" s="1113" t="s">
        <v>2686</v>
      </c>
      <c r="B4190" s="1113" t="s">
        <v>2687</v>
      </c>
      <c r="C4190" s="1113" t="s">
        <v>2686</v>
      </c>
      <c r="D4190" s="1113" t="s">
        <v>2688</v>
      </c>
      <c r="E4190" s="1113" t="s">
        <v>2689</v>
      </c>
      <c r="F4190" s="1106"/>
      <c r="G4190" s="1107"/>
      <c r="H4190" s="1115"/>
    </row>
    <row r="4191" spans="1:8" s="1116" customFormat="1" ht="15" x14ac:dyDescent="0.25">
      <c r="A4191" s="1112" t="s">
        <v>6428</v>
      </c>
      <c r="B4191" s="1104"/>
      <c r="C4191" s="1104"/>
      <c r="D4191" s="1112" t="s">
        <v>6429</v>
      </c>
      <c r="E4191" s="1112" t="s">
        <v>3066</v>
      </c>
      <c r="F4191" s="1106"/>
      <c r="G4191" s="1107"/>
      <c r="H4191" s="1115"/>
    </row>
    <row r="4192" spans="1:8" s="1116" customFormat="1" ht="15" x14ac:dyDescent="0.25">
      <c r="A4192" s="1114"/>
      <c r="B4192" s="1113" t="s">
        <v>6430</v>
      </c>
      <c r="C4192" s="1114"/>
      <c r="D4192" s="1113" t="s">
        <v>6429</v>
      </c>
      <c r="E4192" s="1113" t="s">
        <v>3066</v>
      </c>
      <c r="F4192" s="1106"/>
      <c r="G4192" s="1107"/>
      <c r="H4192" s="1115"/>
    </row>
    <row r="4193" spans="1:8" s="1116" customFormat="1" ht="15" x14ac:dyDescent="0.25">
      <c r="A4193" s="1114"/>
      <c r="B4193" s="1114"/>
      <c r="C4193" s="1113" t="s">
        <v>2684</v>
      </c>
      <c r="D4193" s="1113" t="s">
        <v>6431</v>
      </c>
      <c r="E4193" s="1113" t="s">
        <v>3066</v>
      </c>
      <c r="F4193" s="1106"/>
      <c r="G4193" s="1107"/>
      <c r="H4193" s="1115"/>
    </row>
    <row r="4194" spans="1:8" s="1116" customFormat="1" ht="15" x14ac:dyDescent="0.25">
      <c r="A4194" s="1114"/>
      <c r="B4194" s="1114"/>
      <c r="C4194" s="1113"/>
      <c r="D4194" s="1113"/>
      <c r="E4194" s="1113"/>
      <c r="F4194" s="1106"/>
      <c r="G4194" s="1107"/>
      <c r="H4194" s="1115"/>
    </row>
    <row r="4195" spans="1:8" s="1116" customFormat="1" ht="15" x14ac:dyDescent="0.25">
      <c r="A4195" s="1113" t="s">
        <v>2686</v>
      </c>
      <c r="B4195" s="1113" t="s">
        <v>2687</v>
      </c>
      <c r="C4195" s="1113" t="s">
        <v>2686</v>
      </c>
      <c r="D4195" s="1113" t="s">
        <v>2688</v>
      </c>
      <c r="E4195" s="1113" t="s">
        <v>2689</v>
      </c>
      <c r="F4195" s="1106"/>
      <c r="G4195" s="1107"/>
      <c r="H4195" s="1115"/>
    </row>
    <row r="4196" spans="1:8" s="1109" customFormat="1" ht="14.25" x14ac:dyDescent="0.2">
      <c r="A4196" s="1112" t="s">
        <v>6432</v>
      </c>
      <c r="B4196" s="1104"/>
      <c r="C4196" s="1104"/>
      <c r="D4196" s="1112" t="s">
        <v>6433</v>
      </c>
      <c r="E4196" s="1112" t="s">
        <v>3066</v>
      </c>
      <c r="F4196" s="1106"/>
      <c r="G4196" s="1107"/>
      <c r="H4196" s="1108"/>
    </row>
    <row r="4197" spans="1:8" s="1116" customFormat="1" ht="15" x14ac:dyDescent="0.25">
      <c r="A4197" s="1113"/>
      <c r="B4197" s="1114"/>
      <c r="C4197" s="1114"/>
      <c r="D4197" s="1112" t="s">
        <v>6434</v>
      </c>
      <c r="E4197" s="1113"/>
      <c r="F4197" s="1106"/>
      <c r="G4197" s="1107"/>
      <c r="H4197" s="1115"/>
    </row>
    <row r="4198" spans="1:8" s="1116" customFormat="1" ht="15" x14ac:dyDescent="0.25">
      <c r="A4198" s="1114"/>
      <c r="B4198" s="1113" t="s">
        <v>6435</v>
      </c>
      <c r="C4198" s="1114"/>
      <c r="D4198" s="1113" t="s">
        <v>6436</v>
      </c>
      <c r="E4198" s="1113" t="s">
        <v>3066</v>
      </c>
      <c r="F4198" s="1106"/>
      <c r="G4198" s="1107"/>
      <c r="H4198" s="1115"/>
    </row>
    <row r="4199" spans="1:8" s="1116" customFormat="1" ht="15" x14ac:dyDescent="0.25">
      <c r="A4199" s="1114"/>
      <c r="B4199" s="1114"/>
      <c r="C4199" s="1113" t="s">
        <v>2684</v>
      </c>
      <c r="D4199" s="1113" t="s">
        <v>6437</v>
      </c>
      <c r="E4199" s="1113" t="s">
        <v>3066</v>
      </c>
      <c r="F4199" s="1106"/>
      <c r="G4199" s="1107"/>
      <c r="H4199" s="1115"/>
    </row>
    <row r="4200" spans="1:8" s="1116" customFormat="1" ht="15" x14ac:dyDescent="0.25">
      <c r="A4200" s="1113"/>
      <c r="B4200" s="1113"/>
      <c r="C4200" s="1113"/>
      <c r="D4200" s="1113"/>
      <c r="E4200" s="1113"/>
      <c r="F4200" s="1106"/>
      <c r="G4200" s="1107"/>
      <c r="H4200" s="1115"/>
    </row>
    <row r="4201" spans="1:8" s="1116" customFormat="1" ht="15" x14ac:dyDescent="0.25">
      <c r="A4201" s="1113" t="s">
        <v>2686</v>
      </c>
      <c r="B4201" s="1113" t="s">
        <v>2687</v>
      </c>
      <c r="C4201" s="1113" t="s">
        <v>2686</v>
      </c>
      <c r="D4201" s="1113" t="s">
        <v>2688</v>
      </c>
      <c r="E4201" s="1113" t="s">
        <v>2689</v>
      </c>
      <c r="F4201" s="1106"/>
      <c r="G4201" s="1107"/>
      <c r="H4201" s="1115"/>
    </row>
    <row r="4202" spans="1:8" s="1109" customFormat="1" ht="14.25" x14ac:dyDescent="0.2">
      <c r="A4202" s="1112" t="s">
        <v>6438</v>
      </c>
      <c r="B4202" s="1104"/>
      <c r="C4202" s="1104"/>
      <c r="D4202" s="1112" t="s">
        <v>6439</v>
      </c>
      <c r="E4202" s="1112" t="s">
        <v>3066</v>
      </c>
      <c r="F4202" s="1106"/>
      <c r="G4202" s="1107"/>
      <c r="H4202" s="1108"/>
    </row>
    <row r="4203" spans="1:8" s="1116" customFormat="1" ht="15" x14ac:dyDescent="0.25">
      <c r="A4203" s="1113"/>
      <c r="B4203" s="1114"/>
      <c r="C4203" s="1114"/>
      <c r="D4203" s="1112" t="s">
        <v>6434</v>
      </c>
      <c r="E4203" s="1113"/>
      <c r="F4203" s="1106"/>
      <c r="G4203" s="1107"/>
      <c r="H4203" s="1115"/>
    </row>
    <row r="4204" spans="1:8" s="1116" customFormat="1" ht="15" x14ac:dyDescent="0.25">
      <c r="A4204" s="1114"/>
      <c r="B4204" s="1113" t="s">
        <v>6440</v>
      </c>
      <c r="C4204" s="1114"/>
      <c r="D4204" s="1113" t="s">
        <v>6441</v>
      </c>
      <c r="E4204" s="1113" t="s">
        <v>3066</v>
      </c>
      <c r="F4204" s="1106"/>
      <c r="G4204" s="1107"/>
      <c r="H4204" s="1115"/>
    </row>
    <row r="4205" spans="1:8" s="1116" customFormat="1" ht="15" x14ac:dyDescent="0.25">
      <c r="A4205" s="1114"/>
      <c r="B4205" s="1114"/>
      <c r="C4205" s="1113" t="s">
        <v>2684</v>
      </c>
      <c r="D4205" s="1113" t="s">
        <v>6442</v>
      </c>
      <c r="E4205" s="1113" t="s">
        <v>3066</v>
      </c>
      <c r="F4205" s="1106"/>
      <c r="G4205" s="1107"/>
      <c r="H4205" s="1115"/>
    </row>
    <row r="4206" spans="1:8" s="1116" customFormat="1" ht="15" x14ac:dyDescent="0.25">
      <c r="A4206" s="1114"/>
      <c r="B4206" s="1114"/>
      <c r="C4206" s="1113"/>
      <c r="D4206" s="1113"/>
      <c r="E4206" s="1113"/>
      <c r="F4206" s="1106"/>
      <c r="G4206" s="1107"/>
      <c r="H4206" s="1115"/>
    </row>
    <row r="4207" spans="1:8" s="1116" customFormat="1" ht="15" x14ac:dyDescent="0.25">
      <c r="A4207" s="1113" t="s">
        <v>2686</v>
      </c>
      <c r="B4207" s="1113" t="s">
        <v>2687</v>
      </c>
      <c r="C4207" s="1113" t="s">
        <v>2686</v>
      </c>
      <c r="D4207" s="1113" t="s">
        <v>2688</v>
      </c>
      <c r="E4207" s="1113" t="s">
        <v>2689</v>
      </c>
      <c r="F4207" s="1106"/>
      <c r="G4207" s="1107"/>
      <c r="H4207" s="1115"/>
    </row>
    <row r="4208" spans="1:8" s="1109" customFormat="1" ht="14.25" x14ac:dyDescent="0.2">
      <c r="A4208" s="1112" t="s">
        <v>6443</v>
      </c>
      <c r="B4208" s="1104"/>
      <c r="C4208" s="1104"/>
      <c r="D4208" s="1112" t="s">
        <v>6444</v>
      </c>
      <c r="E4208" s="1112" t="s">
        <v>3066</v>
      </c>
      <c r="F4208" s="1106"/>
      <c r="G4208" s="1107"/>
      <c r="H4208" s="1108"/>
    </row>
    <row r="4209" spans="1:8" s="1116" customFormat="1" ht="15" x14ac:dyDescent="0.25">
      <c r="A4209" s="1114"/>
      <c r="B4209" s="1113" t="s">
        <v>6445</v>
      </c>
      <c r="C4209" s="1114"/>
      <c r="D4209" s="1113" t="s">
        <v>6444</v>
      </c>
      <c r="E4209" s="1113" t="s">
        <v>3066</v>
      </c>
      <c r="F4209" s="1106"/>
      <c r="G4209" s="1107"/>
      <c r="H4209" s="1115"/>
    </row>
    <row r="4210" spans="1:8" s="1116" customFormat="1" ht="15" x14ac:dyDescent="0.25">
      <c r="A4210" s="1114"/>
      <c r="B4210" s="1114"/>
      <c r="C4210" s="1113" t="s">
        <v>2684</v>
      </c>
      <c r="D4210" s="1113" t="s">
        <v>6446</v>
      </c>
      <c r="E4210" s="1113" t="s">
        <v>3066</v>
      </c>
      <c r="F4210" s="1106"/>
      <c r="G4210" s="1107"/>
      <c r="H4210" s="1115"/>
    </row>
    <row r="4211" spans="1:8" s="1116" customFormat="1" ht="15" x14ac:dyDescent="0.25">
      <c r="A4211" s="1114"/>
      <c r="B4211" s="1114"/>
      <c r="C4211" s="1114"/>
      <c r="D4211" s="1114"/>
      <c r="E4211" s="1114"/>
      <c r="F4211" s="1106"/>
      <c r="G4211" s="1107"/>
      <c r="H4211" s="1115"/>
    </row>
    <row r="4212" spans="1:8" s="1116" customFormat="1" ht="15" x14ac:dyDescent="0.25">
      <c r="A4212" s="1113" t="s">
        <v>2686</v>
      </c>
      <c r="B4212" s="1113" t="s">
        <v>2687</v>
      </c>
      <c r="C4212" s="1113" t="s">
        <v>2686</v>
      </c>
      <c r="D4212" s="1113" t="s">
        <v>2688</v>
      </c>
      <c r="E4212" s="1113" t="s">
        <v>2689</v>
      </c>
      <c r="F4212" s="1106"/>
      <c r="G4212" s="1107"/>
      <c r="H4212" s="1115"/>
    </row>
    <row r="4213" spans="1:8" s="1109" customFormat="1" ht="14.25" x14ac:dyDescent="0.2">
      <c r="A4213" s="1112" t="s">
        <v>6447</v>
      </c>
      <c r="B4213" s="1104"/>
      <c r="C4213" s="1104"/>
      <c r="D4213" s="1112" t="s">
        <v>6448</v>
      </c>
      <c r="E4213" s="1112" t="s">
        <v>3066</v>
      </c>
      <c r="F4213" s="1106"/>
      <c r="G4213" s="1107"/>
      <c r="H4213" s="1108"/>
    </row>
    <row r="4214" spans="1:8" s="1116" customFormat="1" ht="15" x14ac:dyDescent="0.25">
      <c r="A4214" s="1114"/>
      <c r="B4214" s="1113" t="s">
        <v>6449</v>
      </c>
      <c r="C4214" s="1114"/>
      <c r="D4214" s="1113" t="s">
        <v>6448</v>
      </c>
      <c r="E4214" s="1113" t="s">
        <v>3066</v>
      </c>
      <c r="F4214" s="1106"/>
      <c r="G4214" s="1107"/>
      <c r="H4214" s="1115"/>
    </row>
    <row r="4215" spans="1:8" s="1116" customFormat="1" ht="15" x14ac:dyDescent="0.25">
      <c r="A4215" s="1114"/>
      <c r="B4215" s="1114"/>
      <c r="C4215" s="1113" t="s">
        <v>2684</v>
      </c>
      <c r="D4215" s="1113" t="s">
        <v>6450</v>
      </c>
      <c r="E4215" s="1113" t="s">
        <v>3066</v>
      </c>
      <c r="F4215" s="1106"/>
      <c r="G4215" s="1107"/>
      <c r="H4215" s="1115"/>
    </row>
    <row r="4216" spans="1:8" s="1116" customFormat="1" ht="15" x14ac:dyDescent="0.25">
      <c r="A4216" s="1114"/>
      <c r="B4216" s="1114"/>
      <c r="C4216" s="1114"/>
      <c r="D4216" s="1114"/>
      <c r="E4216" s="1114"/>
      <c r="F4216" s="1106"/>
      <c r="G4216" s="1107"/>
      <c r="H4216" s="1115"/>
    </row>
    <row r="4217" spans="1:8" s="1116" customFormat="1" ht="15" x14ac:dyDescent="0.25">
      <c r="A4217" s="1113" t="s">
        <v>2686</v>
      </c>
      <c r="B4217" s="1113" t="s">
        <v>2687</v>
      </c>
      <c r="C4217" s="1113" t="s">
        <v>2686</v>
      </c>
      <c r="D4217" s="1113" t="s">
        <v>2688</v>
      </c>
      <c r="E4217" s="1113" t="s">
        <v>2689</v>
      </c>
      <c r="F4217" s="1106"/>
      <c r="G4217" s="1107"/>
      <c r="H4217" s="1115"/>
    </row>
    <row r="4218" spans="1:8" s="1109" customFormat="1" ht="14.25" x14ac:dyDescent="0.2">
      <c r="A4218" s="1112" t="s">
        <v>6451</v>
      </c>
      <c r="B4218" s="1104"/>
      <c r="C4218" s="1104"/>
      <c r="D4218" s="1112" t="s">
        <v>6452</v>
      </c>
      <c r="E4218" s="1112" t="s">
        <v>3066</v>
      </c>
      <c r="F4218" s="1106"/>
      <c r="G4218" s="1107"/>
      <c r="H4218" s="1108"/>
    </row>
    <row r="4219" spans="1:8" s="1116" customFormat="1" ht="15" x14ac:dyDescent="0.25">
      <c r="A4219" s="1114"/>
      <c r="B4219" s="1113" t="s">
        <v>6453</v>
      </c>
      <c r="C4219" s="1114"/>
      <c r="D4219" s="1113" t="s">
        <v>6452</v>
      </c>
      <c r="E4219" s="1113" t="s">
        <v>3066</v>
      </c>
      <c r="F4219" s="1106"/>
      <c r="G4219" s="1107"/>
      <c r="H4219" s="1115"/>
    </row>
    <row r="4220" spans="1:8" s="1116" customFormat="1" ht="15" x14ac:dyDescent="0.25">
      <c r="A4220" s="1114"/>
      <c r="B4220" s="1114"/>
      <c r="C4220" s="1113" t="s">
        <v>2684</v>
      </c>
      <c r="D4220" s="1113" t="s">
        <v>6454</v>
      </c>
      <c r="E4220" s="1113" t="s">
        <v>3066</v>
      </c>
      <c r="F4220" s="1106"/>
      <c r="G4220" s="1107"/>
      <c r="H4220" s="1115"/>
    </row>
    <row r="4221" spans="1:8" s="1116" customFormat="1" ht="15" x14ac:dyDescent="0.25">
      <c r="A4221" s="1114"/>
      <c r="B4221" s="1114"/>
      <c r="C4221" s="1114"/>
      <c r="D4221" s="1114"/>
      <c r="E4221" s="1114"/>
      <c r="F4221" s="1106"/>
      <c r="G4221" s="1107"/>
      <c r="H4221" s="1115"/>
    </row>
    <row r="4222" spans="1:8" s="1116" customFormat="1" ht="15" x14ac:dyDescent="0.25">
      <c r="A4222" s="1113" t="s">
        <v>2686</v>
      </c>
      <c r="B4222" s="1113" t="s">
        <v>2687</v>
      </c>
      <c r="C4222" s="1113" t="s">
        <v>2686</v>
      </c>
      <c r="D4222" s="1113" t="s">
        <v>2688</v>
      </c>
      <c r="E4222" s="1113" t="s">
        <v>2689</v>
      </c>
      <c r="F4222" s="1106"/>
      <c r="G4222" s="1107"/>
      <c r="H4222" s="1115"/>
    </row>
    <row r="4223" spans="1:8" s="1109" customFormat="1" ht="14.25" x14ac:dyDescent="0.2">
      <c r="A4223" s="1112" t="s">
        <v>6455</v>
      </c>
      <c r="B4223" s="1104"/>
      <c r="C4223" s="1104"/>
      <c r="D4223" s="1112" t="s">
        <v>6456</v>
      </c>
      <c r="E4223" s="1112" t="s">
        <v>3066</v>
      </c>
      <c r="F4223" s="1106"/>
      <c r="G4223" s="1107"/>
      <c r="H4223" s="1108"/>
    </row>
    <row r="4224" spans="1:8" s="1116" customFormat="1" ht="15" x14ac:dyDescent="0.25">
      <c r="A4224" s="1114"/>
      <c r="B4224" s="1113" t="s">
        <v>6457</v>
      </c>
      <c r="C4224" s="1114"/>
      <c r="D4224" s="1113" t="s">
        <v>6456</v>
      </c>
      <c r="E4224" s="1113" t="s">
        <v>3066</v>
      </c>
      <c r="F4224" s="1106"/>
      <c r="G4224" s="1107"/>
      <c r="H4224" s="1115"/>
    </row>
    <row r="4225" spans="1:8" s="1116" customFormat="1" ht="15" x14ac:dyDescent="0.25">
      <c r="A4225" s="1114"/>
      <c r="B4225" s="1114"/>
      <c r="C4225" s="1113" t="s">
        <v>2684</v>
      </c>
      <c r="D4225" s="1113" t="s">
        <v>6458</v>
      </c>
      <c r="E4225" s="1113" t="s">
        <v>3066</v>
      </c>
      <c r="F4225" s="1106"/>
      <c r="G4225" s="1107"/>
      <c r="H4225" s="1115"/>
    </row>
    <row r="4226" spans="1:8" s="1116" customFormat="1" ht="15" x14ac:dyDescent="0.25">
      <c r="A4226" s="1114"/>
      <c r="B4226" s="1114"/>
      <c r="C4226" s="1114"/>
      <c r="D4226" s="1114"/>
      <c r="E4226" s="1114"/>
      <c r="F4226" s="1106"/>
      <c r="G4226" s="1107"/>
      <c r="H4226" s="1115"/>
    </row>
    <row r="4227" spans="1:8" s="1116" customFormat="1" ht="15" x14ac:dyDescent="0.25">
      <c r="A4227" s="1113" t="s">
        <v>2686</v>
      </c>
      <c r="B4227" s="1113" t="s">
        <v>2687</v>
      </c>
      <c r="C4227" s="1113" t="s">
        <v>2686</v>
      </c>
      <c r="D4227" s="1113" t="s">
        <v>2688</v>
      </c>
      <c r="E4227" s="1113" t="s">
        <v>2689</v>
      </c>
      <c r="F4227" s="1106"/>
      <c r="G4227" s="1107"/>
      <c r="H4227" s="1115"/>
    </row>
    <row r="4228" spans="1:8" s="1109" customFormat="1" ht="14.25" x14ac:dyDescent="0.2">
      <c r="A4228" s="1112" t="s">
        <v>6459</v>
      </c>
      <c r="B4228" s="1104"/>
      <c r="C4228" s="1104"/>
      <c r="D4228" s="1112" t="s">
        <v>6460</v>
      </c>
      <c r="E4228" s="1112" t="s">
        <v>3066</v>
      </c>
      <c r="F4228" s="1106"/>
      <c r="G4228" s="1107"/>
      <c r="H4228" s="1108"/>
    </row>
    <row r="4229" spans="1:8" s="1116" customFormat="1" ht="15" x14ac:dyDescent="0.25">
      <c r="A4229" s="1114"/>
      <c r="B4229" s="1113" t="s">
        <v>6461</v>
      </c>
      <c r="C4229" s="1114"/>
      <c r="D4229" s="1113" t="s">
        <v>6462</v>
      </c>
      <c r="E4229" s="1113" t="s">
        <v>3066</v>
      </c>
      <c r="F4229" s="1106"/>
      <c r="G4229" s="1107"/>
      <c r="H4229" s="1115"/>
    </row>
    <row r="4230" spans="1:8" s="1116" customFormat="1" ht="15" x14ac:dyDescent="0.25">
      <c r="A4230" s="1114"/>
      <c r="B4230" s="1114"/>
      <c r="C4230" s="1113" t="s">
        <v>2684</v>
      </c>
      <c r="D4230" s="1113" t="s">
        <v>6463</v>
      </c>
      <c r="E4230" s="1113" t="s">
        <v>3066</v>
      </c>
      <c r="F4230" s="1106"/>
      <c r="G4230" s="1107"/>
      <c r="H4230" s="1115"/>
    </row>
    <row r="4231" spans="1:8" s="1116" customFormat="1" ht="15" x14ac:dyDescent="0.25">
      <c r="A4231" s="1114"/>
      <c r="B4231" s="1114"/>
      <c r="C4231" s="1114"/>
      <c r="D4231" s="1114"/>
      <c r="E4231" s="1114"/>
      <c r="F4231" s="1106"/>
      <c r="G4231" s="1107"/>
      <c r="H4231" s="1115"/>
    </row>
    <row r="4232" spans="1:8" s="1116" customFormat="1" ht="15" x14ac:dyDescent="0.25">
      <c r="A4232" s="1113" t="s">
        <v>2686</v>
      </c>
      <c r="B4232" s="1113" t="s">
        <v>2687</v>
      </c>
      <c r="C4232" s="1113" t="s">
        <v>2686</v>
      </c>
      <c r="D4232" s="1113" t="s">
        <v>2688</v>
      </c>
      <c r="E4232" s="1113" t="s">
        <v>2689</v>
      </c>
      <c r="F4232" s="1106"/>
      <c r="G4232" s="1107"/>
      <c r="H4232" s="1115"/>
    </row>
    <row r="4233" spans="1:8" s="1109" customFormat="1" ht="14.25" x14ac:dyDescent="0.2">
      <c r="A4233" s="1112" t="s">
        <v>6464</v>
      </c>
      <c r="B4233" s="1104"/>
      <c r="C4233" s="1104"/>
      <c r="D4233" s="1112" t="s">
        <v>6465</v>
      </c>
      <c r="E4233" s="1112" t="s">
        <v>3066</v>
      </c>
      <c r="F4233" s="1106"/>
      <c r="G4233" s="1107"/>
      <c r="H4233" s="1108"/>
    </row>
    <row r="4234" spans="1:8" s="1116" customFormat="1" ht="15" x14ac:dyDescent="0.25">
      <c r="A4234" s="1114"/>
      <c r="B4234" s="1113" t="s">
        <v>6466</v>
      </c>
      <c r="C4234" s="1114"/>
      <c r="D4234" s="1113" t="s">
        <v>6467</v>
      </c>
      <c r="E4234" s="1113" t="s">
        <v>3066</v>
      </c>
      <c r="F4234" s="1106"/>
      <c r="G4234" s="1107"/>
      <c r="H4234" s="1115"/>
    </row>
    <row r="4235" spans="1:8" s="1116" customFormat="1" ht="15" x14ac:dyDescent="0.25">
      <c r="A4235" s="1114"/>
      <c r="B4235" s="1114"/>
      <c r="C4235" s="1113" t="s">
        <v>2684</v>
      </c>
      <c r="D4235" s="1113" t="s">
        <v>6468</v>
      </c>
      <c r="E4235" s="1113" t="s">
        <v>3066</v>
      </c>
      <c r="F4235" s="1106"/>
      <c r="G4235" s="1107"/>
      <c r="H4235" s="1115"/>
    </row>
    <row r="4236" spans="1:8" s="1116" customFormat="1" ht="15" x14ac:dyDescent="0.25">
      <c r="A4236" s="1114"/>
      <c r="B4236" s="1114"/>
      <c r="C4236" s="1114"/>
      <c r="D4236" s="1114"/>
      <c r="E4236" s="1114"/>
      <c r="F4236" s="1106"/>
      <c r="G4236" s="1107"/>
      <c r="H4236" s="1115"/>
    </row>
    <row r="4237" spans="1:8" s="1116" customFormat="1" ht="15" x14ac:dyDescent="0.25">
      <c r="A4237" s="1113" t="s">
        <v>2686</v>
      </c>
      <c r="B4237" s="1113" t="s">
        <v>2687</v>
      </c>
      <c r="C4237" s="1113" t="s">
        <v>2686</v>
      </c>
      <c r="D4237" s="1113" t="s">
        <v>2688</v>
      </c>
      <c r="E4237" s="1113" t="s">
        <v>2689</v>
      </c>
      <c r="F4237" s="1106"/>
      <c r="G4237" s="1107"/>
      <c r="H4237" s="1115"/>
    </row>
    <row r="4238" spans="1:8" s="1116" customFormat="1" ht="15" x14ac:dyDescent="0.25">
      <c r="A4238" s="1113"/>
      <c r="B4238" s="1113"/>
      <c r="C4238" s="1113"/>
      <c r="D4238" s="1113"/>
      <c r="E4238" s="1113"/>
      <c r="F4238" s="1106"/>
      <c r="G4238" s="1107"/>
      <c r="H4238" s="1115"/>
    </row>
    <row r="4239" spans="1:8" s="1116" customFormat="1" ht="15" x14ac:dyDescent="0.25">
      <c r="A4239" s="1113"/>
      <c r="B4239" s="1113"/>
      <c r="C4239" s="1113"/>
      <c r="D4239" s="1113"/>
      <c r="E4239" s="1113"/>
      <c r="F4239" s="1106"/>
      <c r="G4239" s="1107"/>
      <c r="H4239" s="1115"/>
    </row>
    <row r="4240" spans="1:8" s="1116" customFormat="1" ht="15" x14ac:dyDescent="0.25">
      <c r="A4240" s="1113"/>
      <c r="B4240" s="1113"/>
      <c r="C4240" s="1113"/>
      <c r="D4240" s="1113"/>
      <c r="E4240" s="1113"/>
      <c r="F4240" s="1106"/>
      <c r="G4240" s="1107"/>
      <c r="H4240" s="1115"/>
    </row>
    <row r="4241" spans="1:8" s="1116" customFormat="1" ht="17.25" customHeight="1" x14ac:dyDescent="0.25">
      <c r="A4241" s="1113" t="s">
        <v>2670</v>
      </c>
      <c r="B4241" s="1113"/>
      <c r="C4241" s="1113"/>
      <c r="D4241" s="1098" t="s">
        <v>2642</v>
      </c>
      <c r="E4241" s="1114">
        <v>74</v>
      </c>
      <c r="F4241" s="1106"/>
      <c r="G4241" s="1107"/>
      <c r="H4241" s="1115"/>
    </row>
    <row r="4242" spans="1:8" s="1116" customFormat="1" ht="17.25" customHeight="1" x14ac:dyDescent="0.25">
      <c r="A4242" s="1113" t="s">
        <v>2671</v>
      </c>
      <c r="B4242" s="1113"/>
      <c r="C4242" s="1113"/>
      <c r="D4242" s="1112" t="s">
        <v>2662</v>
      </c>
      <c r="E4242" s="1114"/>
      <c r="F4242" s="1106"/>
      <c r="G4242" s="1107"/>
      <c r="H4242" s="1115"/>
    </row>
    <row r="4243" spans="1:8" s="1116" customFormat="1" ht="17.25" customHeight="1" x14ac:dyDescent="0.25">
      <c r="A4243" s="1112" t="s">
        <v>2672</v>
      </c>
      <c r="B4243" s="1112" t="s">
        <v>2673</v>
      </c>
      <c r="C4243" s="1112" t="s">
        <v>2674</v>
      </c>
      <c r="D4243" s="1104"/>
      <c r="E4243" s="1114"/>
      <c r="F4243" s="1106"/>
      <c r="G4243" s="1107"/>
      <c r="H4243" s="1115"/>
    </row>
    <row r="4244" spans="1:8" s="1116" customFormat="1" ht="17.25" customHeight="1" thickBot="1" x14ac:dyDescent="0.3">
      <c r="A4244" s="1113" t="s">
        <v>2675</v>
      </c>
      <c r="B4244" s="1113" t="s">
        <v>2676</v>
      </c>
      <c r="C4244" s="1113" t="s">
        <v>2675</v>
      </c>
      <c r="D4244" s="1113" t="s">
        <v>2649</v>
      </c>
      <c r="E4244" s="1113" t="s">
        <v>2677</v>
      </c>
      <c r="F4244" s="1106"/>
      <c r="G4244" s="1107"/>
      <c r="H4244" s="1115"/>
    </row>
    <row r="4245" spans="1:8" s="1116" customFormat="1" ht="16.5" thickBot="1" x14ac:dyDescent="0.3">
      <c r="A4245" s="1117" t="s">
        <v>6469</v>
      </c>
      <c r="B4245" s="1118"/>
      <c r="C4245" s="1118" t="s">
        <v>6470</v>
      </c>
      <c r="D4245" s="1125"/>
      <c r="E4245" s="1126"/>
      <c r="F4245" s="1120"/>
      <c r="G4245" s="1121"/>
      <c r="H4245" s="1115"/>
    </row>
    <row r="4246" spans="1:8" s="1116" customFormat="1" ht="15" x14ac:dyDescent="0.25">
      <c r="A4246" s="1113"/>
      <c r="B4246" s="1113"/>
      <c r="C4246" s="1113"/>
      <c r="D4246" s="1113"/>
      <c r="E4246" s="1113"/>
      <c r="F4246" s="1106"/>
      <c r="G4246" s="1107"/>
      <c r="H4246" s="1115"/>
    </row>
    <row r="4247" spans="1:8" s="1104" customFormat="1" ht="14.25" x14ac:dyDescent="0.2">
      <c r="A4247" s="1112" t="s">
        <v>6471</v>
      </c>
      <c r="D4247" s="1112" t="s">
        <v>6472</v>
      </c>
      <c r="E4247" s="1112" t="s">
        <v>12</v>
      </c>
      <c r="F4247" s="1106"/>
      <c r="G4247" s="1107"/>
      <c r="H4247" s="1124"/>
    </row>
    <row r="4248" spans="1:8" s="1114" customFormat="1" ht="15" x14ac:dyDescent="0.25">
      <c r="B4248" s="1113" t="s">
        <v>6473</v>
      </c>
      <c r="D4248" s="1113" t="s">
        <v>6472</v>
      </c>
      <c r="E4248" s="1113" t="s">
        <v>12</v>
      </c>
      <c r="F4248" s="1106"/>
      <c r="G4248" s="1107"/>
      <c r="H4248" s="1099"/>
    </row>
    <row r="4249" spans="1:8" s="1114" customFormat="1" ht="15" x14ac:dyDescent="0.25">
      <c r="C4249" s="1113" t="s">
        <v>2684</v>
      </c>
      <c r="D4249" s="1113" t="s">
        <v>6474</v>
      </c>
      <c r="E4249" s="1113" t="s">
        <v>12</v>
      </c>
      <c r="F4249" s="1106"/>
      <c r="G4249" s="1107"/>
      <c r="H4249" s="1099"/>
    </row>
    <row r="4250" spans="1:8" s="1116" customFormat="1" ht="15" x14ac:dyDescent="0.25">
      <c r="A4250" s="1114"/>
      <c r="B4250" s="1114"/>
      <c r="C4250" s="1114"/>
      <c r="D4250" s="1114"/>
      <c r="E4250" s="1114"/>
      <c r="F4250" s="1106"/>
      <c r="G4250" s="1107"/>
      <c r="H4250" s="1115"/>
    </row>
    <row r="4251" spans="1:8" s="1116" customFormat="1" ht="15" x14ac:dyDescent="0.25">
      <c r="A4251" s="1113" t="s">
        <v>2686</v>
      </c>
      <c r="B4251" s="1113" t="s">
        <v>2687</v>
      </c>
      <c r="C4251" s="1113" t="s">
        <v>2686</v>
      </c>
      <c r="D4251" s="1113" t="s">
        <v>2688</v>
      </c>
      <c r="E4251" s="1113" t="s">
        <v>2689</v>
      </c>
      <c r="F4251" s="1106"/>
      <c r="G4251" s="1107"/>
      <c r="H4251" s="1115"/>
    </row>
    <row r="4252" spans="1:8" s="1104" customFormat="1" ht="14.25" x14ac:dyDescent="0.2">
      <c r="A4252" s="1112" t="s">
        <v>6475</v>
      </c>
      <c r="D4252" s="1112" t="s">
        <v>6476</v>
      </c>
      <c r="E4252" s="1112" t="s">
        <v>12</v>
      </c>
      <c r="F4252" s="1106"/>
      <c r="G4252" s="1107"/>
      <c r="H4252" s="1124"/>
    </row>
    <row r="4253" spans="1:8" s="1114" customFormat="1" ht="15" x14ac:dyDescent="0.25">
      <c r="B4253" s="1113" t="s">
        <v>6477</v>
      </c>
      <c r="D4253" s="1113" t="s">
        <v>6476</v>
      </c>
      <c r="E4253" s="1113" t="s">
        <v>12</v>
      </c>
      <c r="F4253" s="1106"/>
      <c r="G4253" s="1107"/>
      <c r="H4253" s="1099"/>
    </row>
    <row r="4254" spans="1:8" s="1114" customFormat="1" ht="15" x14ac:dyDescent="0.25">
      <c r="C4254" s="1113" t="s">
        <v>2684</v>
      </c>
      <c r="D4254" s="1113" t="s">
        <v>6478</v>
      </c>
      <c r="E4254" s="1113" t="s">
        <v>12</v>
      </c>
      <c r="F4254" s="1106"/>
      <c r="G4254" s="1107"/>
      <c r="H4254" s="1099"/>
    </row>
    <row r="4255" spans="1:8" s="1116" customFormat="1" ht="15" x14ac:dyDescent="0.25">
      <c r="A4255" s="1114"/>
      <c r="B4255" s="1114"/>
      <c r="C4255" s="1114"/>
      <c r="D4255" s="1114"/>
      <c r="E4255" s="1114"/>
      <c r="F4255" s="1106"/>
      <c r="G4255" s="1107"/>
      <c r="H4255" s="1115"/>
    </row>
    <row r="4256" spans="1:8" s="1116" customFormat="1" ht="15" x14ac:dyDescent="0.25">
      <c r="A4256" s="1113" t="s">
        <v>2686</v>
      </c>
      <c r="B4256" s="1113" t="s">
        <v>2687</v>
      </c>
      <c r="C4256" s="1113" t="s">
        <v>2686</v>
      </c>
      <c r="D4256" s="1113" t="s">
        <v>2688</v>
      </c>
      <c r="E4256" s="1113" t="s">
        <v>2689</v>
      </c>
      <c r="F4256" s="1106"/>
      <c r="G4256" s="1107"/>
      <c r="H4256" s="1115"/>
    </row>
    <row r="4257" spans="1:8" s="1116" customFormat="1" ht="15" x14ac:dyDescent="0.25">
      <c r="A4257" s="1113"/>
      <c r="B4257" s="1113"/>
      <c r="C4257" s="1113"/>
      <c r="D4257" s="1113"/>
      <c r="E4257" s="1113"/>
      <c r="F4257" s="1106"/>
      <c r="G4257" s="1107"/>
      <c r="H4257" s="1115"/>
    </row>
    <row r="4258" spans="1:8" s="1104" customFormat="1" ht="14.25" x14ac:dyDescent="0.2">
      <c r="A4258" s="1112" t="s">
        <v>6479</v>
      </c>
      <c r="D4258" s="1112" t="s">
        <v>6480</v>
      </c>
      <c r="E4258" s="1112" t="s">
        <v>3066</v>
      </c>
      <c r="F4258" s="1106"/>
      <c r="G4258" s="1107"/>
      <c r="H4258" s="1124"/>
    </row>
    <row r="4259" spans="1:8" s="1114" customFormat="1" ht="15" x14ac:dyDescent="0.25">
      <c r="B4259" s="1113" t="s">
        <v>6481</v>
      </c>
      <c r="D4259" s="1113" t="s">
        <v>6472</v>
      </c>
      <c r="E4259" s="1113" t="s">
        <v>3066</v>
      </c>
      <c r="F4259" s="1106"/>
      <c r="G4259" s="1107"/>
      <c r="H4259" s="1099"/>
    </row>
    <row r="4260" spans="1:8" s="1114" customFormat="1" ht="15" x14ac:dyDescent="0.25">
      <c r="C4260" s="1113" t="s">
        <v>2684</v>
      </c>
      <c r="D4260" s="1113" t="s">
        <v>6474</v>
      </c>
      <c r="E4260" s="1113" t="s">
        <v>3066</v>
      </c>
      <c r="F4260" s="1106"/>
      <c r="G4260" s="1107"/>
      <c r="H4260" s="1099"/>
    </row>
    <row r="4261" spans="1:8" s="1114" customFormat="1" ht="15" x14ac:dyDescent="0.25">
      <c r="C4261" s="1113"/>
      <c r="D4261" s="1113"/>
      <c r="E4261" s="1113"/>
      <c r="F4261" s="1106"/>
      <c r="G4261" s="1107"/>
      <c r="H4261" s="1099"/>
    </row>
    <row r="4262" spans="1:8" s="1114" customFormat="1" ht="15" x14ac:dyDescent="0.25">
      <c r="A4262" s="1113" t="s">
        <v>2686</v>
      </c>
      <c r="B4262" s="1113" t="s">
        <v>2687</v>
      </c>
      <c r="C4262" s="1113" t="s">
        <v>2686</v>
      </c>
      <c r="D4262" s="1113" t="s">
        <v>2688</v>
      </c>
      <c r="E4262" s="1113" t="s">
        <v>2689</v>
      </c>
      <c r="F4262" s="1106"/>
      <c r="G4262" s="1107"/>
      <c r="H4262" s="1099"/>
    </row>
    <row r="4263" spans="1:8" s="1104" customFormat="1" ht="14.25" x14ac:dyDescent="0.2">
      <c r="A4263" s="1112" t="s">
        <v>6482</v>
      </c>
      <c r="D4263" s="1112" t="s">
        <v>6483</v>
      </c>
      <c r="E4263" s="1112" t="s">
        <v>3066</v>
      </c>
      <c r="F4263" s="1106"/>
      <c r="G4263" s="1107"/>
      <c r="H4263" s="1124"/>
    </row>
    <row r="4264" spans="1:8" s="1114" customFormat="1" ht="15" x14ac:dyDescent="0.25">
      <c r="B4264" s="1113" t="s">
        <v>6484</v>
      </c>
      <c r="D4264" s="1113" t="s">
        <v>6483</v>
      </c>
      <c r="E4264" s="1113" t="s">
        <v>3066</v>
      </c>
      <c r="F4264" s="1106"/>
      <c r="G4264" s="1107"/>
      <c r="H4264" s="1099"/>
    </row>
    <row r="4265" spans="1:8" s="1114" customFormat="1" ht="15" x14ac:dyDescent="0.25">
      <c r="C4265" s="1113" t="s">
        <v>2684</v>
      </c>
      <c r="D4265" s="1113" t="s">
        <v>6485</v>
      </c>
      <c r="E4265" s="1113" t="s">
        <v>3066</v>
      </c>
      <c r="F4265" s="1106"/>
      <c r="G4265" s="1107"/>
      <c r="H4265" s="1099"/>
    </row>
    <row r="4267" spans="1:8" s="1114" customFormat="1" ht="15" x14ac:dyDescent="0.25">
      <c r="A4267" s="1113" t="s">
        <v>2686</v>
      </c>
      <c r="B4267" s="1113" t="s">
        <v>2687</v>
      </c>
      <c r="C4267" s="1113" t="s">
        <v>2686</v>
      </c>
      <c r="D4267" s="1113" t="s">
        <v>2688</v>
      </c>
      <c r="E4267" s="1113" t="s">
        <v>2689</v>
      </c>
      <c r="F4267" s="1106"/>
      <c r="G4267" s="1107"/>
      <c r="H4267" s="1099"/>
    </row>
    <row r="4268" spans="1:8" s="1109" customFormat="1" ht="14.25" x14ac:dyDescent="0.2">
      <c r="A4268" s="1112" t="s">
        <v>4229</v>
      </c>
      <c r="B4268" s="1104"/>
      <c r="C4268" s="1104"/>
      <c r="D4268" s="1112" t="s">
        <v>6486</v>
      </c>
      <c r="E4268" s="1112" t="s">
        <v>12</v>
      </c>
      <c r="F4268" s="1106"/>
      <c r="G4268" s="1107"/>
      <c r="H4268" s="1108"/>
    </row>
    <row r="4269" spans="1:8" s="1116" customFormat="1" ht="15" x14ac:dyDescent="0.25">
      <c r="A4269" s="1114"/>
      <c r="B4269" s="1113" t="s">
        <v>6487</v>
      </c>
      <c r="C4269" s="1114"/>
      <c r="D4269" s="1113" t="s">
        <v>6486</v>
      </c>
      <c r="E4269" s="1113" t="s">
        <v>12</v>
      </c>
      <c r="F4269" s="1106"/>
      <c r="G4269" s="1107"/>
      <c r="H4269" s="1115"/>
    </row>
    <row r="4270" spans="1:8" s="1116" customFormat="1" ht="15" x14ac:dyDescent="0.25">
      <c r="A4270" s="1114"/>
      <c r="B4270" s="1114"/>
      <c r="C4270" s="1113" t="s">
        <v>2684</v>
      </c>
      <c r="D4270" s="1113" t="s">
        <v>6488</v>
      </c>
      <c r="E4270" s="1113" t="s">
        <v>12</v>
      </c>
      <c r="F4270" s="1106"/>
      <c r="G4270" s="1107"/>
      <c r="H4270" s="1115"/>
    </row>
    <row r="4274" spans="1:8" s="1116" customFormat="1" ht="15" x14ac:dyDescent="0.25">
      <c r="A4274" s="1114"/>
      <c r="B4274" s="1114"/>
      <c r="C4274" s="1114"/>
      <c r="D4274" s="1114"/>
      <c r="E4274" s="1114"/>
      <c r="F4274" s="1106"/>
      <c r="G4274" s="1107"/>
      <c r="H4274" s="1115"/>
    </row>
    <row r="4275" spans="1:8" s="1116" customFormat="1" ht="15" x14ac:dyDescent="0.25">
      <c r="A4275" s="1113"/>
      <c r="B4275" s="1113"/>
      <c r="C4275" s="1113"/>
      <c r="D4275" s="1113"/>
      <c r="E4275" s="1114"/>
      <c r="F4275" s="1106"/>
      <c r="G4275" s="1107"/>
      <c r="H4275" s="1115"/>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9</vt:i4>
      </vt:variant>
    </vt:vector>
  </HeadingPairs>
  <TitlesOfParts>
    <vt:vector size="19" baseType="lpstr">
      <vt:lpstr>Kalendarozice 2020 CON x MAK</vt:lpstr>
      <vt:lpstr>Výsledovky, plán, predikce</vt:lpstr>
      <vt:lpstr>Zálohy 2020 - stav k 11-2-2020</vt:lpstr>
      <vt:lpstr>BP 2020 interní</vt:lpstr>
      <vt:lpstr>Detail BP 2020 FINAL anal.</vt:lpstr>
      <vt:lpstr>BP 2020 FINAL Syntetiky</vt:lpstr>
      <vt:lpstr>FNOL CELKEM MODELACE 2020</vt:lpstr>
      <vt:lpstr>Zálohy 2019</vt:lpstr>
      <vt:lpstr>UCTO20</vt:lpstr>
      <vt:lpstr>UCTO20 změny</vt:lpstr>
      <vt:lpstr>'BP 2020 interní'!Názvy_tisku</vt:lpstr>
      <vt:lpstr>'Detail BP 2020 FINAL anal.'!Názvy_tisku</vt:lpstr>
      <vt:lpstr>'BP 2020 FINAL Syntetiky'!Oblast_tisku</vt:lpstr>
      <vt:lpstr>'BP 2020 interní'!Oblast_tisku</vt:lpstr>
      <vt:lpstr>'Detail BP 2020 FINAL anal.'!Oblast_tisku</vt:lpstr>
      <vt:lpstr>'FNOL CELKEM MODELACE 2020'!Oblast_tisku</vt:lpstr>
      <vt:lpstr>'Kalendarozice 2020 CON x MAK'!Oblast_tisku</vt:lpstr>
      <vt:lpstr>UCTO20!Oblast_tisku</vt:lpstr>
      <vt:lpstr>'Výsledovky, plán, predikce'!Oblast_tisku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Zbožínek Tomáš, Ing.</dc:creator>
  <cp:lastModifiedBy>Knápek Martin, Ing.</cp:lastModifiedBy>
  <dcterms:created xsi:type="dcterms:W3CDTF">2020-02-10T13:31:15Z</dcterms:created>
  <dcterms:modified xsi:type="dcterms:W3CDTF">2020-02-11T16:32:52Z</dcterms:modified>
</cp:coreProperties>
</file>