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Rozpočet\Rozpočet 2020\limity\KLINIKY - podklady předschůzky\K12 UROL\"/>
    </mc:Choice>
  </mc:AlternateContent>
  <xr:revisionPtr revIDLastSave="0" documentId="13_ncr:1_{5CF343D6-206D-4D3E-864E-66BE1C634140}" xr6:coauthVersionLast="45" xr6:coauthVersionMax="45" xr10:uidLastSave="{00000000-0000-0000-0000-000000000000}"/>
  <bookViews>
    <workbookView xWindow="-120" yWindow="-120" windowWidth="29040" windowHeight="15840" xr2:uid="{B29F469C-68DB-4989-850C-234B84319A91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8" i="1" l="1"/>
  <c r="G58" i="1"/>
  <c r="F57" i="1"/>
  <c r="E58" i="1"/>
  <c r="D58" i="1"/>
  <c r="G57" i="1"/>
  <c r="F56" i="1"/>
  <c r="G56" i="1"/>
  <c r="G55" i="1"/>
  <c r="F55" i="1"/>
  <c r="G54" i="1"/>
  <c r="F54" i="1"/>
  <c r="G53" i="1"/>
  <c r="F53" i="1"/>
  <c r="G43" i="1" l="1"/>
  <c r="G44" i="1"/>
  <c r="G45" i="1"/>
  <c r="G46" i="1"/>
  <c r="G47" i="1"/>
  <c r="G48" i="1"/>
  <c r="G49" i="1"/>
  <c r="G50" i="1"/>
  <c r="G42" i="1"/>
  <c r="F43" i="1" l="1"/>
  <c r="F44" i="1"/>
  <c r="F45" i="1"/>
  <c r="F46" i="1"/>
  <c r="F47" i="1"/>
  <c r="F48" i="1"/>
  <c r="F49" i="1"/>
  <c r="F50" i="1"/>
  <c r="F42" i="1"/>
  <c r="E50" i="1"/>
  <c r="E49" i="1"/>
  <c r="E48" i="1"/>
  <c r="D50" i="1"/>
  <c r="D49" i="1"/>
  <c r="D48" i="1"/>
  <c r="E47" i="1"/>
  <c r="E46" i="1"/>
  <c r="D47" i="1"/>
  <c r="D46" i="1"/>
  <c r="E45" i="1"/>
  <c r="E44" i="1"/>
  <c r="E43" i="1"/>
  <c r="E42" i="1"/>
  <c r="D45" i="1"/>
  <c r="D44" i="1"/>
  <c r="D43" i="1"/>
  <c r="D42" i="1"/>
  <c r="W35" i="1" l="1"/>
  <c r="X35" i="1" s="1"/>
  <c r="V35" i="1"/>
  <c r="AI16" i="1"/>
  <c r="AH16" i="1"/>
  <c r="AH17" i="1"/>
  <c r="AI17" i="1" s="1"/>
  <c r="W28" i="1"/>
  <c r="W29" i="1"/>
  <c r="W30" i="1"/>
  <c r="W31" i="1"/>
  <c r="X31" i="1" s="1"/>
  <c r="W32" i="1"/>
  <c r="X32" i="1" s="1"/>
  <c r="W33" i="1"/>
  <c r="X33" i="1" s="1"/>
  <c r="W34" i="1"/>
  <c r="X34" i="1" s="1"/>
  <c r="W27" i="1"/>
  <c r="AH15" i="1"/>
  <c r="AI15" i="1" s="1"/>
  <c r="AH9" i="1"/>
  <c r="AH10" i="1"/>
  <c r="AH11" i="1"/>
  <c r="AH12" i="1"/>
  <c r="AI12" i="1" s="1"/>
  <c r="AH13" i="1"/>
  <c r="AI13" i="1" s="1"/>
  <c r="AH14" i="1"/>
  <c r="AI14" i="1" s="1"/>
  <c r="AH8" i="1"/>
  <c r="AI8" i="1" l="1"/>
  <c r="X29" i="1"/>
  <c r="V30" i="1"/>
  <c r="X30" i="1" s="1"/>
  <c r="V29" i="1"/>
  <c r="V27" i="1"/>
  <c r="X27" i="1" s="1"/>
  <c r="V28" i="1"/>
  <c r="X28" i="1" s="1"/>
  <c r="AG11" i="1"/>
  <c r="AI11" i="1" s="1"/>
  <c r="AG10" i="1"/>
  <c r="AI10" i="1" s="1"/>
  <c r="AG9" i="1"/>
  <c r="AI9" i="1" s="1"/>
  <c r="AG8" i="1"/>
</calcChain>
</file>

<file path=xl/sharedStrings.xml><?xml version="1.0" encoding="utf-8"?>
<sst xmlns="http://schemas.openxmlformats.org/spreadsheetml/2006/main" count="137" uniqueCount="87">
  <si>
    <t>Bodec</t>
  </si>
  <si>
    <t>Ochrana na nůžky</t>
  </si>
  <si>
    <t>Camera drape</t>
  </si>
  <si>
    <t>Camera arm drape</t>
  </si>
  <si>
    <t>Instrument arm drape</t>
  </si>
  <si>
    <t>Veresova Jehla</t>
  </si>
  <si>
    <t xml:space="preserve">Trocar </t>
  </si>
  <si>
    <t>Veresova jehla</t>
  </si>
  <si>
    <t>Trocar CH12 D12LT</t>
  </si>
  <si>
    <t>Trocar CH12 D12XT</t>
  </si>
  <si>
    <t>Trocar CH15 CH15LT</t>
  </si>
  <si>
    <t>Náboje EndoGia U. 45</t>
  </si>
  <si>
    <t>Náboje EndoGia U. 60</t>
  </si>
  <si>
    <t>EndoGia Univers.</t>
  </si>
  <si>
    <t>Návlek na kameru</t>
  </si>
  <si>
    <t>Sáček na preparát</t>
  </si>
  <si>
    <t>Klipy Hem-O-Lock</t>
  </si>
  <si>
    <t>Kruh. Stapler EEA-28</t>
  </si>
  <si>
    <t>Kruh. Stapler</t>
  </si>
  <si>
    <t>Endo Retract II</t>
  </si>
  <si>
    <t>Endo Babcock</t>
  </si>
  <si>
    <t>Echelon 60</t>
  </si>
  <si>
    <t>Náboj Echelon 60</t>
  </si>
  <si>
    <t>Contour</t>
  </si>
  <si>
    <t>Contour náboj</t>
  </si>
  <si>
    <t>Endopath držák klobouků</t>
  </si>
  <si>
    <t>V-loc 2.0</t>
  </si>
  <si>
    <t>V-loc 3.0</t>
  </si>
  <si>
    <t>400 027-04</t>
  </si>
  <si>
    <t>420 022-02</t>
  </si>
  <si>
    <t>420 015-03</t>
  </si>
  <si>
    <t>C2201</t>
  </si>
  <si>
    <t>CFB 73</t>
  </si>
  <si>
    <t>CFB 71</t>
  </si>
  <si>
    <t>UV120</t>
  </si>
  <si>
    <t>D12LT</t>
  </si>
  <si>
    <t>D12XT</t>
  </si>
  <si>
    <t>179078P</t>
  </si>
  <si>
    <t>NKR18460S</t>
  </si>
  <si>
    <t>EJ022SU</t>
  </si>
  <si>
    <t>EEA28</t>
  </si>
  <si>
    <t>CDH29</t>
  </si>
  <si>
    <t>EC60A</t>
  </si>
  <si>
    <t>ECR60G</t>
  </si>
  <si>
    <t>CS40G</t>
  </si>
  <si>
    <t>CR40G</t>
  </si>
  <si>
    <t>10AG</t>
  </si>
  <si>
    <t>VLOCL0615</t>
  </si>
  <si>
    <t>VLOCM604</t>
  </si>
  <si>
    <t>Kód</t>
  </si>
  <si>
    <t>Column drape</t>
  </si>
  <si>
    <t>Arm drape</t>
  </si>
  <si>
    <t>Cannula Seal</t>
  </si>
  <si>
    <t>DaVinci set</t>
  </si>
  <si>
    <t>Set sací a irigační</t>
  </si>
  <si>
    <t>Sáček na preparát MemoBag 200ml</t>
  </si>
  <si>
    <t>Klipovač Epix Universal</t>
  </si>
  <si>
    <t xml:space="preserve">Vessel Sealer </t>
  </si>
  <si>
    <t>V-loc 3.0, 4.0</t>
  </si>
  <si>
    <t>97077964-08</t>
  </si>
  <si>
    <t>CA 500</t>
  </si>
  <si>
    <t>cena ze skladu</t>
  </si>
  <si>
    <t>??????</t>
  </si>
  <si>
    <t>????</t>
  </si>
  <si>
    <t>Robotické operace - použité nástroje</t>
  </si>
  <si>
    <t>rok 2018</t>
  </si>
  <si>
    <t>Název</t>
  </si>
  <si>
    <t>cena dle BMI</t>
  </si>
  <si>
    <t>Kód výkonu</t>
  </si>
  <si>
    <t>NS</t>
  </si>
  <si>
    <t>dle cen BMI</t>
  </si>
  <si>
    <t>dle sklad.cen</t>
  </si>
  <si>
    <t>rok 2019</t>
  </si>
  <si>
    <t>0864</t>
  </si>
  <si>
    <t>rozdíl</t>
  </si>
  <si>
    <t>Název výkonu</t>
  </si>
  <si>
    <t>cena 2018</t>
  </si>
  <si>
    <t>cena 2019</t>
  </si>
  <si>
    <t>Srovnání cen dle skladu robotických operací rok 2018/2019</t>
  </si>
  <si>
    <t>robot.hysterektomie</t>
  </si>
  <si>
    <t>robot.prostatektomie</t>
  </si>
  <si>
    <t>robot.resekce ledviny</t>
  </si>
  <si>
    <t>robot.prostat.s lymfa.</t>
  </si>
  <si>
    <t>pyeloplastika</t>
  </si>
  <si>
    <t>rozdíl 2019-2018</t>
  </si>
  <si>
    <t>% 2019/2018</t>
  </si>
  <si>
    <t>UROLOGIE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</si>
</sst>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#,##0\ &quot;Kč&quot;"/>
    <numFmt numFmtId="165" formatCode="_-* #,##0\ &quot;Kč&quot;_-;\-* #,##0\ &quot;Kč&quot;_-;_-* &quot;-&quot;??\ &quot;Kč&quot;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2" fillId="0" borderId="3" xfId="0" applyFont="1" applyBorder="1" applyAlignment="1">
      <alignment wrapText="1"/>
    </xf>
    <xf numFmtId="165" fontId="3" fillId="2" borderId="3" xfId="2" applyNumberFormat="1" applyFont="1" applyFill="1" applyBorder="1" applyAlignment="1">
      <alignment horizontal="left" vertical="center"/>
    </xf>
    <xf numFmtId="165" fontId="3" fillId="3" borderId="3" xfId="2" applyNumberFormat="1" applyFont="1" applyFill="1" applyBorder="1" applyAlignment="1">
      <alignment horizontal="left" vertical="center"/>
    </xf>
    <xf numFmtId="14" fontId="3" fillId="0" borderId="3" xfId="1" applyNumberFormat="1" applyFont="1" applyBorder="1" applyAlignment="1">
      <alignment wrapText="1"/>
    </xf>
    <xf numFmtId="164" fontId="3" fillId="2" borderId="3" xfId="1" applyNumberFormat="1" applyFont="1" applyFill="1" applyBorder="1" applyAlignment="1">
      <alignment horizontal="left" vertical="center"/>
    </xf>
    <xf numFmtId="164" fontId="3" fillId="3" borderId="3" xfId="1" applyNumberFormat="1" applyFont="1" applyFill="1" applyBorder="1" applyAlignment="1">
      <alignment horizontal="left" vertical="center"/>
    </xf>
    <xf numFmtId="164" fontId="3" fillId="0" borderId="8" xfId="1" applyNumberFormat="1" applyFont="1" applyFill="1" applyBorder="1" applyAlignment="1">
      <alignment vertical="center"/>
    </xf>
    <xf numFmtId="0" fontId="2" fillId="0" borderId="0" xfId="0" applyFont="1" applyAlignment="1">
      <alignment wrapText="1"/>
    </xf>
    <xf numFmtId="14" fontId="3" fillId="0" borderId="0" xfId="1" applyNumberFormat="1" applyFont="1" applyBorder="1" applyAlignment="1">
      <alignment wrapText="1"/>
    </xf>
    <xf numFmtId="164" fontId="3" fillId="5" borderId="0" xfId="1" applyNumberFormat="1" applyFont="1" applyFill="1" applyBorder="1" applyAlignment="1">
      <alignment horizontal="left" vertical="center"/>
    </xf>
    <xf numFmtId="164" fontId="3" fillId="5" borderId="0" xfId="1" applyNumberFormat="1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3" xfId="0" applyFont="1" applyBorder="1"/>
    <xf numFmtId="0" fontId="4" fillId="0" borderId="3" xfId="0" applyFont="1" applyBorder="1" applyAlignment="1">
      <alignment horizontal="right" vertical="center"/>
    </xf>
    <xf numFmtId="0" fontId="4" fillId="4" borderId="2" xfId="0" applyFont="1" applyFill="1" applyBorder="1" applyAlignment="1">
      <alignment vertical="center"/>
    </xf>
    <xf numFmtId="0" fontId="4" fillId="4" borderId="3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0" borderId="3" xfId="0" applyFont="1" applyBorder="1" applyAlignment="1">
      <alignment vertical="center"/>
    </xf>
    <xf numFmtId="164" fontId="4" fillId="4" borderId="5" xfId="0" applyNumberFormat="1" applyFont="1" applyFill="1" applyBorder="1"/>
    <xf numFmtId="164" fontId="2" fillId="0" borderId="0" xfId="0" applyNumberFormat="1" applyFont="1"/>
    <xf numFmtId="0" fontId="4" fillId="4" borderId="1" xfId="0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64" fontId="4" fillId="4" borderId="4" xfId="0" applyNumberFormat="1" applyFont="1" applyFill="1" applyBorder="1"/>
    <xf numFmtId="0" fontId="4" fillId="6" borderId="2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0" fontId="4" fillId="6" borderId="3" xfId="0" applyFont="1" applyFill="1" applyBorder="1" applyAlignment="1">
      <alignment vertical="center"/>
    </xf>
    <xf numFmtId="0" fontId="4" fillId="5" borderId="3" xfId="0" applyFont="1" applyFill="1" applyBorder="1" applyAlignment="1">
      <alignment vertical="center"/>
    </xf>
    <xf numFmtId="0" fontId="4" fillId="5" borderId="2" xfId="0" applyFont="1" applyFill="1" applyBorder="1" applyAlignment="1">
      <alignment vertical="center"/>
    </xf>
    <xf numFmtId="0" fontId="4" fillId="4" borderId="9" xfId="0" applyFont="1" applyFill="1" applyBorder="1" applyAlignment="1">
      <alignment vertical="center"/>
    </xf>
    <xf numFmtId="0" fontId="2" fillId="0" borderId="0" xfId="0" applyFont="1" applyFill="1"/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64" fontId="4" fillId="0" borderId="0" xfId="0" applyNumberFormat="1" applyFont="1" applyFill="1" applyBorder="1"/>
    <xf numFmtId="0" fontId="4" fillId="0" borderId="8" xfId="0" applyFont="1" applyFill="1" applyBorder="1" applyAlignment="1">
      <alignment vertical="center"/>
    </xf>
    <xf numFmtId="164" fontId="2" fillId="0" borderId="0" xfId="0" applyNumberFormat="1" applyFont="1" applyFill="1"/>
    <xf numFmtId="0" fontId="2" fillId="7" borderId="3" xfId="0" applyFont="1" applyFill="1" applyBorder="1"/>
    <xf numFmtId="3" fontId="3" fillId="2" borderId="3" xfId="1" applyNumberFormat="1" applyFont="1" applyFill="1" applyBorder="1" applyAlignment="1">
      <alignment horizontal="left" vertical="center"/>
    </xf>
    <xf numFmtId="0" fontId="3" fillId="2" borderId="3" xfId="1" applyFont="1" applyFill="1" applyBorder="1" applyAlignment="1">
      <alignment horizontal="left" vertical="center"/>
    </xf>
    <xf numFmtId="0" fontId="3" fillId="3" borderId="3" xfId="1" applyFont="1" applyFill="1" applyBorder="1" applyAlignment="1">
      <alignment horizontal="left" vertical="center"/>
    </xf>
    <xf numFmtId="3" fontId="3" fillId="3" borderId="3" xfId="1" applyNumberFormat="1" applyFont="1" applyFill="1" applyBorder="1" applyAlignment="1">
      <alignment horizontal="left" vertical="center"/>
    </xf>
    <xf numFmtId="0" fontId="3" fillId="2" borderId="3" xfId="1" applyFont="1" applyFill="1" applyBorder="1" applyAlignment="1">
      <alignment horizontal="left" vertical="center" wrapText="1"/>
    </xf>
    <xf numFmtId="0" fontId="3" fillId="3" borderId="3" xfId="1" applyFont="1" applyFill="1" applyBorder="1" applyAlignment="1">
      <alignment horizontal="left" vertical="center" wrapText="1"/>
    </xf>
    <xf numFmtId="0" fontId="3" fillId="0" borderId="3" xfId="1" applyFont="1" applyBorder="1" applyAlignment="1">
      <alignment horizontal="right" vertical="center" wrapText="1"/>
    </xf>
    <xf numFmtId="0" fontId="4" fillId="7" borderId="3" xfId="1" applyFont="1" applyFill="1" applyBorder="1" applyAlignment="1">
      <alignment horizontal="left" vertical="center" wrapText="1"/>
    </xf>
    <xf numFmtId="0" fontId="4" fillId="2" borderId="3" xfId="1" applyFont="1" applyFill="1" applyBorder="1" applyAlignment="1">
      <alignment horizontal="left" vertical="center" wrapText="1"/>
    </xf>
    <xf numFmtId="0" fontId="4" fillId="3" borderId="3" xfId="1" applyFont="1" applyFill="1" applyBorder="1" applyAlignment="1">
      <alignment horizontal="left" vertical="center" wrapText="1"/>
    </xf>
    <xf numFmtId="14" fontId="3" fillId="0" borderId="3" xfId="1" applyNumberFormat="1" applyFont="1" applyBorder="1" applyAlignment="1">
      <alignment horizontal="right" vertical="center"/>
    </xf>
    <xf numFmtId="3" fontId="4" fillId="2" borderId="3" xfId="1" applyNumberFormat="1" applyFont="1" applyFill="1" applyBorder="1" applyAlignment="1">
      <alignment horizontal="left" vertical="center"/>
    </xf>
    <xf numFmtId="0" fontId="4" fillId="2" borderId="3" xfId="1" applyFont="1" applyFill="1" applyBorder="1" applyAlignment="1">
      <alignment horizontal="left" vertical="center"/>
    </xf>
    <xf numFmtId="0" fontId="4" fillId="3" borderId="3" xfId="1" applyFont="1" applyFill="1" applyBorder="1" applyAlignment="1">
      <alignment horizontal="left" vertical="center"/>
    </xf>
    <xf numFmtId="3" fontId="4" fillId="3" borderId="3" xfId="1" applyNumberFormat="1" applyFont="1" applyFill="1" applyBorder="1" applyAlignment="1">
      <alignment horizontal="left" vertical="center"/>
    </xf>
    <xf numFmtId="49" fontId="4" fillId="0" borderId="3" xfId="0" applyNumberFormat="1" applyFont="1" applyBorder="1" applyAlignment="1">
      <alignment horizontal="right" vertical="center"/>
    </xf>
    <xf numFmtId="165" fontId="4" fillId="2" borderId="3" xfId="2" applyNumberFormat="1" applyFont="1" applyFill="1" applyBorder="1" applyAlignment="1">
      <alignment horizontal="left" vertical="center"/>
    </xf>
    <xf numFmtId="165" fontId="4" fillId="3" borderId="3" xfId="2" applyNumberFormat="1" applyFont="1" applyFill="1" applyBorder="1" applyAlignment="1">
      <alignment horizontal="left" vertical="center"/>
    </xf>
    <xf numFmtId="164" fontId="4" fillId="2" borderId="3" xfId="1" applyNumberFormat="1" applyFont="1" applyFill="1" applyBorder="1" applyAlignment="1">
      <alignment horizontal="center" vertical="center"/>
    </xf>
    <xf numFmtId="164" fontId="4" fillId="3" borderId="3" xfId="1" applyNumberFormat="1" applyFont="1" applyFill="1" applyBorder="1" applyAlignment="1">
      <alignment horizontal="center" vertical="center"/>
    </xf>
    <xf numFmtId="164" fontId="4" fillId="4" borderId="3" xfId="1" applyNumberFormat="1" applyFont="1" applyFill="1" applyBorder="1" applyAlignment="1">
      <alignment vertical="center"/>
    </xf>
    <xf numFmtId="14" fontId="3" fillId="0" borderId="10" xfId="1" applyNumberFormat="1" applyFont="1" applyBorder="1" applyAlignment="1">
      <alignment wrapText="1"/>
    </xf>
    <xf numFmtId="164" fontId="4" fillId="5" borderId="0" xfId="1" applyNumberFormat="1" applyFont="1" applyFill="1" applyBorder="1" applyAlignment="1">
      <alignment horizontal="left" vertical="center"/>
    </xf>
    <xf numFmtId="0" fontId="4" fillId="8" borderId="3" xfId="1" applyFont="1" applyFill="1" applyBorder="1" applyAlignment="1">
      <alignment horizontal="left" vertical="center" wrapText="1"/>
    </xf>
    <xf numFmtId="165" fontId="4" fillId="8" borderId="3" xfId="2" applyNumberFormat="1" applyFont="1" applyFill="1" applyBorder="1" applyAlignment="1">
      <alignment horizontal="left" vertical="center"/>
    </xf>
    <xf numFmtId="164" fontId="2" fillId="0" borderId="3" xfId="0" applyNumberFormat="1" applyFont="1" applyBorder="1"/>
    <xf numFmtId="9" fontId="2" fillId="0" borderId="0" xfId="3" applyFont="1"/>
    <xf numFmtId="164" fontId="6" fillId="9" borderId="0" xfId="0" applyNumberFormat="1" applyFont="1" applyFill="1"/>
    <xf numFmtId="9" fontId="6" fillId="9" borderId="0" xfId="3" applyFont="1" applyFill="1"/>
    <xf numFmtId="0" fontId="2" fillId="9" borderId="0" xfId="0" applyFont="1" applyFill="1"/>
  </cellXfs>
  <cellStyles count="4">
    <cellStyle name="Měna" xfId="2" builtinId="4"/>
    <cellStyle name="Normální" xfId="0" builtinId="0"/>
    <cellStyle name="normální 2" xfId="1" xr:uid="{9DBBC510-0842-430B-AB0C-86FEDF705B40}"/>
    <cellStyle name="Procenta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F946E-4C0A-4951-98CB-270C57A623EF}">
  <dimension ref="A1:AI58"/>
  <sheetViews>
    <sheetView tabSelected="1" topLeftCell="A25" workbookViewId="0">
      <selection activeCell="F65" sqref="F65"/>
    </sheetView>
  </sheetViews>
  <sheetFormatPr defaultRowHeight="12.75" x14ac:dyDescent="0.2"/>
  <cols>
    <col min="1" max="1" width="9.140625" style="1"/>
    <col min="2" max="2" width="9.28515625" style="1" bestFit="1" customWidth="1"/>
    <col min="3" max="3" width="11" style="1" customWidth="1"/>
    <col min="4" max="5" width="10.28515625" style="1" bestFit="1" customWidth="1"/>
    <col min="6" max="6" width="10.140625" style="1" customWidth="1"/>
    <col min="7" max="7" width="11.28515625" style="1" bestFit="1" customWidth="1"/>
    <col min="8" max="8" width="11.7109375" style="1" bestFit="1" customWidth="1"/>
    <col min="9" max="9" width="11.28515625" style="1" bestFit="1" customWidth="1"/>
    <col min="10" max="11" width="11.7109375" style="1" bestFit="1" customWidth="1"/>
    <col min="12" max="12" width="11.28515625" style="1" bestFit="1" customWidth="1"/>
    <col min="13" max="14" width="11.7109375" style="1" bestFit="1" customWidth="1"/>
    <col min="15" max="15" width="11.28515625" style="1" bestFit="1" customWidth="1"/>
    <col min="16" max="17" width="9.85546875" style="1" bestFit="1" customWidth="1"/>
    <col min="18" max="18" width="9.28515625" style="1" bestFit="1" customWidth="1"/>
    <col min="19" max="19" width="12.28515625" style="1" bestFit="1" customWidth="1"/>
    <col min="20" max="21" width="10.28515625" style="1" bestFit="1" customWidth="1"/>
    <col min="22" max="22" width="9.28515625" style="1" bestFit="1" customWidth="1"/>
    <col min="23" max="23" width="11.42578125" style="1" bestFit="1" customWidth="1"/>
    <col min="24" max="30" width="9.28515625" style="1" bestFit="1" customWidth="1"/>
    <col min="31" max="32" width="10.140625" style="1" bestFit="1" customWidth="1"/>
    <col min="33" max="33" width="9.5703125" style="1" bestFit="1" customWidth="1"/>
    <col min="34" max="34" width="10.42578125" style="1" bestFit="1" customWidth="1"/>
    <col min="35" max="35" width="10" style="1" bestFit="1" customWidth="1"/>
    <col min="36" max="16384" width="9.140625" style="1"/>
  </cols>
  <sheetData>
    <row r="1" spans="1:35" x14ac:dyDescent="0.2">
      <c r="A1" s="1" t="s">
        <v>64</v>
      </c>
    </row>
    <row r="3" spans="1:35" ht="38.25" x14ac:dyDescent="0.2">
      <c r="A3" s="1" t="s">
        <v>65</v>
      </c>
      <c r="C3" s="14" t="s">
        <v>66</v>
      </c>
      <c r="D3" s="50" t="s">
        <v>0</v>
      </c>
      <c r="E3" s="50" t="s">
        <v>1</v>
      </c>
      <c r="F3" s="50" t="s">
        <v>2</v>
      </c>
      <c r="G3" s="50" t="s">
        <v>3</v>
      </c>
      <c r="H3" s="50" t="s">
        <v>4</v>
      </c>
      <c r="I3" s="51" t="s">
        <v>5</v>
      </c>
      <c r="J3" s="51" t="s">
        <v>6</v>
      </c>
      <c r="K3" s="51" t="s">
        <v>6</v>
      </c>
      <c r="L3" s="51" t="s">
        <v>7</v>
      </c>
      <c r="M3" s="51" t="s">
        <v>8</v>
      </c>
      <c r="N3" s="51" t="s">
        <v>9</v>
      </c>
      <c r="O3" s="51" t="s">
        <v>10</v>
      </c>
      <c r="P3" s="51" t="s">
        <v>11</v>
      </c>
      <c r="Q3" s="51" t="s">
        <v>12</v>
      </c>
      <c r="R3" s="51" t="s">
        <v>13</v>
      </c>
      <c r="S3" s="51" t="s">
        <v>14</v>
      </c>
      <c r="T3" s="51" t="s">
        <v>15</v>
      </c>
      <c r="U3" s="51" t="s">
        <v>16</v>
      </c>
      <c r="V3" s="51" t="s">
        <v>17</v>
      </c>
      <c r="W3" s="51" t="s">
        <v>18</v>
      </c>
      <c r="X3" s="51" t="s">
        <v>19</v>
      </c>
      <c r="Y3" s="51" t="s">
        <v>20</v>
      </c>
      <c r="Z3" s="51" t="s">
        <v>21</v>
      </c>
      <c r="AA3" s="51" t="s">
        <v>22</v>
      </c>
      <c r="AB3" s="51" t="s">
        <v>23</v>
      </c>
      <c r="AC3" s="51" t="s">
        <v>24</v>
      </c>
      <c r="AD3" s="51" t="s">
        <v>25</v>
      </c>
      <c r="AE3" s="51" t="s">
        <v>26</v>
      </c>
      <c r="AF3" s="51" t="s">
        <v>27</v>
      </c>
    </row>
    <row r="4" spans="1:35" x14ac:dyDescent="0.2">
      <c r="C4" s="14" t="s">
        <v>49</v>
      </c>
      <c r="D4" s="46">
        <v>420023</v>
      </c>
      <c r="E4" s="46">
        <v>400180</v>
      </c>
      <c r="F4" s="47" t="s">
        <v>28</v>
      </c>
      <c r="G4" s="47" t="s">
        <v>29</v>
      </c>
      <c r="H4" s="47" t="s">
        <v>30</v>
      </c>
      <c r="I4" s="48" t="s">
        <v>31</v>
      </c>
      <c r="J4" s="48" t="s">
        <v>32</v>
      </c>
      <c r="K4" s="48" t="s">
        <v>33</v>
      </c>
      <c r="L4" s="48" t="s">
        <v>34</v>
      </c>
      <c r="M4" s="48" t="s">
        <v>35</v>
      </c>
      <c r="N4" s="48" t="s">
        <v>36</v>
      </c>
      <c r="O4" s="48" t="s">
        <v>37</v>
      </c>
      <c r="P4" s="49">
        <v>30456</v>
      </c>
      <c r="Q4" s="49">
        <v>30459</v>
      </c>
      <c r="R4" s="49">
        <v>30449</v>
      </c>
      <c r="S4" s="49" t="s">
        <v>38</v>
      </c>
      <c r="T4" s="49" t="s">
        <v>39</v>
      </c>
      <c r="U4" s="49">
        <v>544240</v>
      </c>
      <c r="V4" s="48" t="s">
        <v>40</v>
      </c>
      <c r="W4" s="48" t="s">
        <v>41</v>
      </c>
      <c r="X4" s="48">
        <v>176647</v>
      </c>
      <c r="Y4" s="48">
        <v>174001</v>
      </c>
      <c r="Z4" s="48" t="s">
        <v>42</v>
      </c>
      <c r="AA4" s="48" t="s">
        <v>43</v>
      </c>
      <c r="AB4" s="48" t="s">
        <v>44</v>
      </c>
      <c r="AC4" s="48" t="s">
        <v>45</v>
      </c>
      <c r="AD4" s="48" t="s">
        <v>46</v>
      </c>
      <c r="AE4" s="48" t="s">
        <v>47</v>
      </c>
      <c r="AF4" s="48" t="s">
        <v>48</v>
      </c>
    </row>
    <row r="5" spans="1:35" ht="25.5" x14ac:dyDescent="0.2">
      <c r="C5" s="2" t="s">
        <v>61</v>
      </c>
      <c r="D5" s="3">
        <v>921</v>
      </c>
      <c r="E5" s="3">
        <v>734</v>
      </c>
      <c r="F5" s="3"/>
      <c r="G5" s="3"/>
      <c r="H5" s="3">
        <v>1562</v>
      </c>
      <c r="I5" s="4">
        <v>424</v>
      </c>
      <c r="J5" s="4">
        <v>1494</v>
      </c>
      <c r="K5" s="4">
        <v>1494</v>
      </c>
      <c r="L5" s="4"/>
      <c r="M5" s="4">
        <v>2653</v>
      </c>
      <c r="N5" s="4">
        <v>2594</v>
      </c>
      <c r="O5" s="4"/>
      <c r="P5" s="4"/>
      <c r="Q5" s="4"/>
      <c r="R5" s="4"/>
      <c r="S5" s="4"/>
      <c r="T5" s="4">
        <v>599</v>
      </c>
      <c r="U5" s="4">
        <v>432</v>
      </c>
      <c r="V5" s="4"/>
      <c r="W5" s="4"/>
      <c r="X5" s="4"/>
      <c r="Y5" s="4"/>
      <c r="Z5" s="4"/>
      <c r="AA5" s="4"/>
      <c r="AB5" s="4"/>
      <c r="AC5" s="4"/>
      <c r="AD5" s="4"/>
      <c r="AE5" s="4">
        <v>631</v>
      </c>
      <c r="AF5" s="4">
        <v>631</v>
      </c>
    </row>
    <row r="6" spans="1:35" ht="25.5" x14ac:dyDescent="0.2">
      <c r="C6" s="5" t="s">
        <v>67</v>
      </c>
      <c r="D6" s="6">
        <v>770</v>
      </c>
      <c r="E6" s="6">
        <v>616</v>
      </c>
      <c r="F6" s="6">
        <v>770</v>
      </c>
      <c r="G6" s="6">
        <v>908</v>
      </c>
      <c r="H6" s="6">
        <v>1386</v>
      </c>
      <c r="I6" s="7">
        <v>420</v>
      </c>
      <c r="J6" s="7">
        <v>1481</v>
      </c>
      <c r="K6" s="7">
        <v>1481</v>
      </c>
      <c r="L6" s="7">
        <v>1259</v>
      </c>
      <c r="M6" s="7">
        <v>3130</v>
      </c>
      <c r="N6" s="7">
        <v>3178</v>
      </c>
      <c r="O6" s="7">
        <v>3192</v>
      </c>
      <c r="P6" s="7">
        <v>6600</v>
      </c>
      <c r="Q6" s="7">
        <v>8284</v>
      </c>
      <c r="R6" s="7">
        <v>5390</v>
      </c>
      <c r="S6" s="7">
        <v>571</v>
      </c>
      <c r="T6" s="7">
        <v>763</v>
      </c>
      <c r="U6" s="7">
        <v>407</v>
      </c>
      <c r="V6" s="7">
        <v>14592</v>
      </c>
      <c r="W6" s="7">
        <v>13573</v>
      </c>
      <c r="X6" s="7">
        <v>6395</v>
      </c>
      <c r="Y6" s="7">
        <v>4845</v>
      </c>
      <c r="Z6" s="7">
        <v>9509</v>
      </c>
      <c r="AA6" s="7">
        <v>6380</v>
      </c>
      <c r="AB6" s="7">
        <v>13153</v>
      </c>
      <c r="AC6" s="7">
        <v>5939</v>
      </c>
      <c r="AD6" s="7">
        <v>5423</v>
      </c>
      <c r="AE6" s="7">
        <v>632</v>
      </c>
      <c r="AF6" s="7">
        <v>632</v>
      </c>
      <c r="AG6" s="8"/>
    </row>
    <row r="7" spans="1:35" ht="25.5" x14ac:dyDescent="0.2">
      <c r="B7" s="9" t="s">
        <v>68</v>
      </c>
      <c r="C7" s="10" t="s">
        <v>69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2" t="s">
        <v>70</v>
      </c>
      <c r="AH7" s="13" t="s">
        <v>71</v>
      </c>
      <c r="AI7" s="1" t="s">
        <v>74</v>
      </c>
    </row>
    <row r="8" spans="1:35" x14ac:dyDescent="0.2">
      <c r="B8" s="14">
        <v>63999</v>
      </c>
      <c r="C8" s="61" t="s">
        <v>73</v>
      </c>
      <c r="D8" s="16">
        <v>1</v>
      </c>
      <c r="E8" s="17">
        <v>1</v>
      </c>
      <c r="F8" s="17">
        <v>1</v>
      </c>
      <c r="G8" s="17">
        <v>1</v>
      </c>
      <c r="H8" s="17">
        <v>3</v>
      </c>
      <c r="I8" s="18">
        <v>1</v>
      </c>
      <c r="J8" s="18"/>
      <c r="K8" s="18"/>
      <c r="L8" s="19"/>
      <c r="M8" s="19"/>
      <c r="N8" s="19">
        <v>2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20">
        <f>D6+E6+F6+G6+(3*H6)+I6+(2*N6)</f>
        <v>13998</v>
      </c>
      <c r="AH8" s="21">
        <f>$D$5*D8+$E$5*E8+$F$6*F8+$G$6*G8+$H$5*H8+$I$5*I8+$J$5*J8+$K$5*K8+$M$5*M8+$N$5*N8+$T$5*T8+$U$5*U8+$AE$5*AE8+$AF$5*AF8</f>
        <v>13631</v>
      </c>
      <c r="AI8" s="21">
        <f>AH8-AG8</f>
        <v>-367</v>
      </c>
    </row>
    <row r="9" spans="1:35" x14ac:dyDescent="0.2">
      <c r="B9" s="14">
        <v>63999</v>
      </c>
      <c r="C9" s="61" t="s">
        <v>73</v>
      </c>
      <c r="D9" s="16">
        <v>1</v>
      </c>
      <c r="E9" s="22">
        <v>1</v>
      </c>
      <c r="F9" s="17">
        <v>1</v>
      </c>
      <c r="G9" s="17">
        <v>1</v>
      </c>
      <c r="H9" s="17">
        <v>3</v>
      </c>
      <c r="I9" s="18">
        <v>1</v>
      </c>
      <c r="J9" s="18"/>
      <c r="K9" s="18"/>
      <c r="L9" s="19"/>
      <c r="M9" s="19">
        <v>1</v>
      </c>
      <c r="N9" s="19">
        <v>1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23">
        <v>1</v>
      </c>
      <c r="AF9" s="19"/>
      <c r="AG9" s="20">
        <f>D6+E6+F6+G6+(3*H6)+I6+M6+N6+AE6</f>
        <v>14582</v>
      </c>
      <c r="AH9" s="21">
        <f>$D$5*D9+$E$5*E9+$F$6*F9+$G$6*G9+$H$5*H9+$I$5*I9+$J$5*J9+$K$5*K9+$M$5*M9+$N$5*N9+$T$5*T9+$U$5*U9+$AE$5*AE9+$AF$5*AF9</f>
        <v>14321</v>
      </c>
      <c r="AI9" s="21">
        <f t="shared" ref="AI9:AI17" si="0">AH9-AG9</f>
        <v>-261</v>
      </c>
    </row>
    <row r="10" spans="1:35" x14ac:dyDescent="0.2">
      <c r="B10" s="14">
        <v>63999</v>
      </c>
      <c r="C10" s="61" t="s">
        <v>73</v>
      </c>
      <c r="D10" s="16">
        <v>1</v>
      </c>
      <c r="E10" s="22">
        <v>1</v>
      </c>
      <c r="F10" s="17">
        <v>1</v>
      </c>
      <c r="G10" s="17">
        <v>1</v>
      </c>
      <c r="H10" s="17">
        <v>3</v>
      </c>
      <c r="I10" s="18">
        <v>1</v>
      </c>
      <c r="J10" s="18"/>
      <c r="K10" s="18"/>
      <c r="L10" s="19"/>
      <c r="M10" s="19">
        <v>1</v>
      </c>
      <c r="N10" s="24">
        <v>2</v>
      </c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>
        <v>1</v>
      </c>
      <c r="AF10" s="24"/>
      <c r="AG10" s="25">
        <f>D6+E6+F6+G6+(3*H6)+I6+M6+(2*N6)+AE6</f>
        <v>17760</v>
      </c>
      <c r="AH10" s="21">
        <f t="shared" ref="AH10:AH14" si="1">$D$5*D10+$E$5*E10+$F$6*F10+$G$6*G10+$H$5*H10+$I$5*I10+$J$5*J10+$K$5*K10+$M$5*M10+$N$5*N10+$T$5*T10+$U$5*U10+$AE$5*AE10+$AF$5*AF10</f>
        <v>16915</v>
      </c>
      <c r="AI10" s="21">
        <f t="shared" si="0"/>
        <v>-845</v>
      </c>
    </row>
    <row r="11" spans="1:35" x14ac:dyDescent="0.2">
      <c r="B11" s="14">
        <v>63999</v>
      </c>
      <c r="C11" s="61" t="s">
        <v>73</v>
      </c>
      <c r="D11" s="26">
        <v>1</v>
      </c>
      <c r="E11" s="27">
        <v>1</v>
      </c>
      <c r="F11" s="28">
        <v>1</v>
      </c>
      <c r="G11" s="28">
        <v>1</v>
      </c>
      <c r="H11" s="28">
        <v>3</v>
      </c>
      <c r="I11" s="29">
        <v>1</v>
      </c>
      <c r="J11" s="29"/>
      <c r="K11" s="29"/>
      <c r="L11" s="29"/>
      <c r="M11" s="29">
        <v>2</v>
      </c>
      <c r="N11" s="29">
        <v>2</v>
      </c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30">
        <v>1</v>
      </c>
      <c r="AF11" s="29"/>
      <c r="AG11" s="25">
        <f>D6+E6+F6+G6+(3*H6)+I6+(2*M6)+(2*N6)+AE6</f>
        <v>20890</v>
      </c>
      <c r="AH11" s="21">
        <f t="shared" si="1"/>
        <v>19568</v>
      </c>
      <c r="AI11" s="21">
        <f t="shared" si="0"/>
        <v>-1322</v>
      </c>
    </row>
    <row r="12" spans="1:35" x14ac:dyDescent="0.2">
      <c r="B12" s="14">
        <v>76651</v>
      </c>
      <c r="C12" s="15">
        <v>1264</v>
      </c>
      <c r="D12" s="16">
        <v>1</v>
      </c>
      <c r="E12" s="22">
        <v>1</v>
      </c>
      <c r="F12" s="17">
        <v>1</v>
      </c>
      <c r="G12" s="17">
        <v>1</v>
      </c>
      <c r="H12" s="17">
        <v>3</v>
      </c>
      <c r="I12" s="18"/>
      <c r="J12" s="18">
        <v>1</v>
      </c>
      <c r="K12" s="18">
        <v>1</v>
      </c>
      <c r="L12" s="19"/>
      <c r="M12" s="19"/>
      <c r="N12" s="19"/>
      <c r="O12" s="19"/>
      <c r="P12" s="19"/>
      <c r="Q12" s="19"/>
      <c r="R12" s="19"/>
      <c r="S12" s="19"/>
      <c r="T12" s="19">
        <v>1</v>
      </c>
      <c r="U12" s="19">
        <v>4</v>
      </c>
      <c r="V12" s="19"/>
      <c r="W12" s="19"/>
      <c r="X12" s="19"/>
      <c r="Y12" s="19"/>
      <c r="Z12" s="19"/>
      <c r="AA12" s="19"/>
      <c r="AB12" s="19"/>
      <c r="AC12" s="19"/>
      <c r="AD12" s="19"/>
      <c r="AE12" s="23">
        <v>1</v>
      </c>
      <c r="AF12" s="19">
        <v>1</v>
      </c>
      <c r="AG12" s="20">
        <v>13839</v>
      </c>
      <c r="AH12" s="21">
        <f t="shared" si="1"/>
        <v>14596</v>
      </c>
      <c r="AI12" s="21">
        <f t="shared" si="0"/>
        <v>757</v>
      </c>
    </row>
    <row r="13" spans="1:35" x14ac:dyDescent="0.2">
      <c r="B13" s="14">
        <v>76651</v>
      </c>
      <c r="C13" s="15">
        <v>1264</v>
      </c>
      <c r="D13" s="16">
        <v>1</v>
      </c>
      <c r="E13" s="22">
        <v>1</v>
      </c>
      <c r="F13" s="17">
        <v>1</v>
      </c>
      <c r="G13" s="17">
        <v>1</v>
      </c>
      <c r="H13" s="17">
        <v>3</v>
      </c>
      <c r="I13" s="18"/>
      <c r="J13" s="18">
        <v>1</v>
      </c>
      <c r="K13" s="18">
        <v>1</v>
      </c>
      <c r="L13" s="19"/>
      <c r="M13" s="19"/>
      <c r="N13" s="24"/>
      <c r="O13" s="24"/>
      <c r="P13" s="24"/>
      <c r="Q13" s="24"/>
      <c r="R13" s="24"/>
      <c r="S13" s="24"/>
      <c r="T13" s="24">
        <v>1</v>
      </c>
      <c r="U13" s="24">
        <v>3</v>
      </c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>
        <v>1</v>
      </c>
      <c r="AG13" s="25">
        <v>12800</v>
      </c>
      <c r="AH13" s="21">
        <f t="shared" si="1"/>
        <v>13533</v>
      </c>
      <c r="AI13" s="21">
        <f t="shared" si="0"/>
        <v>733</v>
      </c>
    </row>
    <row r="14" spans="1:35" x14ac:dyDescent="0.2">
      <c r="B14" s="14">
        <v>76651</v>
      </c>
      <c r="C14" s="15">
        <v>1264</v>
      </c>
      <c r="D14" s="16">
        <v>1</v>
      </c>
      <c r="E14" s="22">
        <v>1</v>
      </c>
      <c r="F14" s="17">
        <v>1</v>
      </c>
      <c r="G14" s="17">
        <v>1</v>
      </c>
      <c r="H14" s="17">
        <v>3</v>
      </c>
      <c r="I14" s="18"/>
      <c r="J14" s="18">
        <v>1</v>
      </c>
      <c r="K14" s="18">
        <v>1</v>
      </c>
      <c r="L14" s="19"/>
      <c r="M14" s="19"/>
      <c r="N14" s="19"/>
      <c r="O14" s="19"/>
      <c r="P14" s="19"/>
      <c r="Q14" s="19"/>
      <c r="R14" s="19"/>
      <c r="S14" s="19"/>
      <c r="T14" s="19">
        <v>1</v>
      </c>
      <c r="U14" s="19">
        <v>4</v>
      </c>
      <c r="V14" s="19"/>
      <c r="W14" s="19"/>
      <c r="X14" s="19"/>
      <c r="Y14" s="19"/>
      <c r="Z14" s="19"/>
      <c r="AA14" s="19"/>
      <c r="AB14" s="19"/>
      <c r="AC14" s="19"/>
      <c r="AD14" s="19"/>
      <c r="AE14" s="23"/>
      <c r="AF14" s="19">
        <v>1</v>
      </c>
      <c r="AG14" s="20">
        <v>13207</v>
      </c>
      <c r="AH14" s="21">
        <f t="shared" si="1"/>
        <v>13965</v>
      </c>
      <c r="AI14" s="21">
        <f t="shared" si="0"/>
        <v>758</v>
      </c>
    </row>
    <row r="15" spans="1:35" x14ac:dyDescent="0.2">
      <c r="B15" s="14">
        <v>76656</v>
      </c>
      <c r="C15" s="15">
        <v>1264</v>
      </c>
      <c r="D15" s="16">
        <v>1</v>
      </c>
      <c r="E15" s="22">
        <v>1</v>
      </c>
      <c r="F15" s="17">
        <v>1</v>
      </c>
      <c r="G15" s="17">
        <v>1</v>
      </c>
      <c r="H15" s="17">
        <v>3</v>
      </c>
      <c r="I15" s="18"/>
      <c r="J15" s="18">
        <v>1</v>
      </c>
      <c r="K15" s="18">
        <v>1</v>
      </c>
      <c r="L15" s="19"/>
      <c r="M15" s="19"/>
      <c r="N15" s="19"/>
      <c r="O15" s="19"/>
      <c r="P15" s="19"/>
      <c r="Q15" s="19"/>
      <c r="R15" s="19"/>
      <c r="S15" s="19"/>
      <c r="T15" s="19">
        <v>1</v>
      </c>
      <c r="U15" s="19">
        <v>3</v>
      </c>
      <c r="V15" s="19"/>
      <c r="W15" s="19"/>
      <c r="X15" s="19"/>
      <c r="Y15" s="19"/>
      <c r="Z15" s="19"/>
      <c r="AA15" s="19"/>
      <c r="AB15" s="19"/>
      <c r="AC15" s="19"/>
      <c r="AD15" s="19"/>
      <c r="AE15" s="23">
        <v>1</v>
      </c>
      <c r="AF15" s="19">
        <v>1</v>
      </c>
      <c r="AG15" s="20">
        <v>13432</v>
      </c>
      <c r="AH15" s="21">
        <f>$D$5*D15+$E$5*E15+$F$6*F15+$G$6*G15+$H$5*H15+$I$5*I15+$J$5*J15+$K$5*K15+$M$5*M15+$N$5*N15+$T$5*T15+$U$5*U15+$AE$5*AE15+$AF$5*AF15</f>
        <v>14164</v>
      </c>
      <c r="AI15" s="21">
        <f t="shared" si="0"/>
        <v>732</v>
      </c>
    </row>
    <row r="16" spans="1:35" x14ac:dyDescent="0.2">
      <c r="B16" s="14">
        <v>76654</v>
      </c>
      <c r="C16" s="15">
        <v>1264</v>
      </c>
      <c r="D16" s="16">
        <v>1</v>
      </c>
      <c r="E16" s="22">
        <v>1</v>
      </c>
      <c r="F16" s="17">
        <v>1</v>
      </c>
      <c r="G16" s="17">
        <v>1</v>
      </c>
      <c r="H16" s="17">
        <v>3</v>
      </c>
      <c r="I16" s="18"/>
      <c r="J16" s="18">
        <v>1</v>
      </c>
      <c r="K16" s="18">
        <v>1</v>
      </c>
      <c r="L16" s="19"/>
      <c r="M16" s="19"/>
      <c r="N16" s="19"/>
      <c r="O16" s="19"/>
      <c r="P16" s="19"/>
      <c r="Q16" s="19"/>
      <c r="R16" s="19"/>
      <c r="S16" s="19"/>
      <c r="T16" s="19">
        <v>1</v>
      </c>
      <c r="U16" s="19">
        <v>3</v>
      </c>
      <c r="V16" s="19"/>
      <c r="W16" s="19"/>
      <c r="X16" s="19"/>
      <c r="Y16" s="19"/>
      <c r="Z16" s="19"/>
      <c r="AA16" s="19"/>
      <c r="AB16" s="19"/>
      <c r="AC16" s="19"/>
      <c r="AD16" s="19"/>
      <c r="AE16" s="23"/>
      <c r="AF16" s="19"/>
      <c r="AG16" s="20">
        <v>12168</v>
      </c>
      <c r="AH16" s="21">
        <f t="shared" ref="AH16:AH17" si="2">$D$5*D16+$E$5*E16+$F$6*F16+$G$6*G16+$H$5*H16+$I$5*I16+$J$5*J16+$K$5*K16+$M$5*M16+$N$5*N16+$T$5*T16+$U$5*U16+$AE$5*AE16+$AF$5*AF16</f>
        <v>12902</v>
      </c>
      <c r="AI16" s="21">
        <f t="shared" si="0"/>
        <v>734</v>
      </c>
    </row>
    <row r="17" spans="1:35" x14ac:dyDescent="0.2">
      <c r="B17" s="14" t="s">
        <v>62</v>
      </c>
      <c r="C17" s="15">
        <v>1264</v>
      </c>
      <c r="D17" s="31">
        <v>1</v>
      </c>
      <c r="E17" s="22">
        <v>1</v>
      </c>
      <c r="F17" s="17">
        <v>1</v>
      </c>
      <c r="G17" s="17">
        <v>1</v>
      </c>
      <c r="H17" s="17">
        <v>2</v>
      </c>
      <c r="I17" s="18"/>
      <c r="J17" s="18">
        <v>1</v>
      </c>
      <c r="K17" s="18">
        <v>1</v>
      </c>
      <c r="L17" s="19"/>
      <c r="M17" s="19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5">
        <v>8798</v>
      </c>
      <c r="AH17" s="21">
        <f t="shared" si="2"/>
        <v>9445</v>
      </c>
      <c r="AI17" s="21">
        <f t="shared" si="0"/>
        <v>647</v>
      </c>
    </row>
    <row r="18" spans="1:35" x14ac:dyDescent="0.2">
      <c r="B18" s="32"/>
      <c r="C18" s="33"/>
      <c r="D18" s="34"/>
      <c r="E18" s="35"/>
      <c r="F18" s="36"/>
      <c r="G18" s="36"/>
      <c r="H18" s="36"/>
      <c r="I18" s="37"/>
      <c r="J18" s="37"/>
      <c r="K18" s="37"/>
      <c r="L18" s="38"/>
      <c r="M18" s="38"/>
      <c r="N18" s="38"/>
      <c r="O18" s="38"/>
      <c r="P18" s="38"/>
      <c r="Q18" s="38"/>
      <c r="R18" s="39"/>
      <c r="S18" s="39"/>
      <c r="T18" s="39"/>
      <c r="U18" s="40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2"/>
      <c r="AH18" s="21"/>
      <c r="AI18" s="21"/>
    </row>
    <row r="19" spans="1:35" x14ac:dyDescent="0.2">
      <c r="B19" s="32"/>
      <c r="C19" s="33"/>
      <c r="D19" s="34"/>
      <c r="E19" s="35"/>
      <c r="F19" s="36"/>
      <c r="G19" s="36"/>
      <c r="H19" s="36"/>
      <c r="I19" s="37"/>
      <c r="J19" s="37"/>
      <c r="K19" s="37"/>
      <c r="L19" s="38"/>
      <c r="M19" s="38"/>
      <c r="N19" s="38"/>
      <c r="O19" s="38"/>
      <c r="P19" s="38"/>
      <c r="Q19" s="38"/>
      <c r="R19" s="39"/>
      <c r="S19" s="39"/>
      <c r="T19" s="39"/>
      <c r="U19" s="40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2"/>
      <c r="AH19" s="21"/>
      <c r="AI19" s="21"/>
    </row>
    <row r="20" spans="1:35" x14ac:dyDescent="0.2">
      <c r="B20" s="32"/>
      <c r="C20" s="33"/>
      <c r="D20" s="34"/>
      <c r="E20" s="35"/>
      <c r="F20" s="36"/>
      <c r="G20" s="36"/>
      <c r="H20" s="36"/>
      <c r="I20" s="37"/>
      <c r="J20" s="37"/>
      <c r="K20" s="37"/>
      <c r="L20" s="38"/>
      <c r="M20" s="38"/>
      <c r="N20" s="38"/>
      <c r="O20" s="38"/>
      <c r="P20" s="38"/>
      <c r="Q20" s="38"/>
      <c r="R20" s="39"/>
      <c r="S20" s="39"/>
      <c r="T20" s="39"/>
      <c r="U20" s="40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2"/>
      <c r="AH20" s="21"/>
      <c r="AI20" s="21"/>
    </row>
    <row r="21" spans="1:35" s="32" customFormat="1" x14ac:dyDescent="0.2">
      <c r="C21" s="33"/>
      <c r="D21" s="34"/>
      <c r="E21" s="35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5"/>
      <c r="S21" s="35"/>
      <c r="T21" s="35"/>
      <c r="U21" s="43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42"/>
      <c r="AH21" s="44"/>
      <c r="AI21" s="44"/>
    </row>
    <row r="22" spans="1:35" ht="51" x14ac:dyDescent="0.2">
      <c r="A22" s="1" t="s">
        <v>72</v>
      </c>
      <c r="C22" s="52" t="s">
        <v>66</v>
      </c>
      <c r="D22" s="53" t="s">
        <v>0</v>
      </c>
      <c r="E22" s="54" t="s">
        <v>1</v>
      </c>
      <c r="F22" s="54" t="s">
        <v>50</v>
      </c>
      <c r="G22" s="54" t="s">
        <v>51</v>
      </c>
      <c r="H22" s="54" t="s">
        <v>52</v>
      </c>
      <c r="I22" s="54" t="s">
        <v>53</v>
      </c>
      <c r="J22" s="54" t="s">
        <v>54</v>
      </c>
      <c r="K22" s="55" t="s">
        <v>5</v>
      </c>
      <c r="L22" s="55" t="s">
        <v>6</v>
      </c>
      <c r="M22" s="55" t="s">
        <v>6</v>
      </c>
      <c r="N22" s="55" t="s">
        <v>8</v>
      </c>
      <c r="O22" s="55" t="s">
        <v>9</v>
      </c>
      <c r="P22" s="55" t="s">
        <v>55</v>
      </c>
      <c r="Q22" s="55" t="s">
        <v>16</v>
      </c>
      <c r="R22" s="55" t="s">
        <v>56</v>
      </c>
      <c r="S22" s="69" t="s">
        <v>57</v>
      </c>
      <c r="T22" s="55" t="s">
        <v>26</v>
      </c>
      <c r="U22" s="55" t="s">
        <v>58</v>
      </c>
    </row>
    <row r="23" spans="1:35" x14ac:dyDescent="0.2">
      <c r="C23" s="56" t="s">
        <v>49</v>
      </c>
      <c r="D23" s="57">
        <v>470359</v>
      </c>
      <c r="E23" s="57">
        <v>400180</v>
      </c>
      <c r="F23" s="58">
        <v>470341</v>
      </c>
      <c r="G23" s="58">
        <v>470015</v>
      </c>
      <c r="H23" s="58">
        <v>470361</v>
      </c>
      <c r="I23" s="58" t="s">
        <v>59</v>
      </c>
      <c r="J23" s="58">
        <v>4170225</v>
      </c>
      <c r="K23" s="59" t="s">
        <v>31</v>
      </c>
      <c r="L23" s="59" t="s">
        <v>32</v>
      </c>
      <c r="M23" s="59" t="s">
        <v>33</v>
      </c>
      <c r="N23" s="59" t="s">
        <v>35</v>
      </c>
      <c r="O23" s="59" t="s">
        <v>36</v>
      </c>
      <c r="P23" s="60">
        <v>332800</v>
      </c>
      <c r="Q23" s="60">
        <v>544240</v>
      </c>
      <c r="R23" s="60" t="s">
        <v>60</v>
      </c>
      <c r="S23" s="60">
        <v>480422</v>
      </c>
      <c r="T23" s="59" t="s">
        <v>47</v>
      </c>
      <c r="U23" s="59" t="s">
        <v>48</v>
      </c>
    </row>
    <row r="24" spans="1:35" ht="25.5" x14ac:dyDescent="0.2">
      <c r="C24" s="2" t="s">
        <v>61</v>
      </c>
      <c r="D24" s="62">
        <v>931</v>
      </c>
      <c r="E24" s="62">
        <v>745</v>
      </c>
      <c r="F24" s="62">
        <v>672</v>
      </c>
      <c r="G24" s="62">
        <v>1938</v>
      </c>
      <c r="H24" s="62">
        <v>671</v>
      </c>
      <c r="I24" s="62">
        <v>1265</v>
      </c>
      <c r="J24" s="62">
        <v>1808</v>
      </c>
      <c r="K24" s="63">
        <v>424</v>
      </c>
      <c r="L24" s="63">
        <v>1494</v>
      </c>
      <c r="M24" s="63">
        <v>1494</v>
      </c>
      <c r="N24" s="63">
        <v>2653</v>
      </c>
      <c r="O24" s="63">
        <v>2594</v>
      </c>
      <c r="P24" s="63">
        <v>599</v>
      </c>
      <c r="Q24" s="63">
        <v>432</v>
      </c>
      <c r="R24" s="63"/>
      <c r="S24" s="70">
        <v>23232</v>
      </c>
      <c r="T24" s="63">
        <v>631</v>
      </c>
      <c r="U24" s="63">
        <v>631</v>
      </c>
    </row>
    <row r="25" spans="1:35" ht="25.5" x14ac:dyDescent="0.2">
      <c r="C25" s="5" t="s">
        <v>67</v>
      </c>
      <c r="D25" s="64">
        <v>759</v>
      </c>
      <c r="E25" s="64">
        <v>607</v>
      </c>
      <c r="F25" s="64">
        <v>547</v>
      </c>
      <c r="G25" s="64">
        <v>1579</v>
      </c>
      <c r="H25" s="64">
        <v>552</v>
      </c>
      <c r="I25" s="64">
        <v>1265</v>
      </c>
      <c r="J25" s="64">
        <v>2177</v>
      </c>
      <c r="K25" s="65">
        <v>420</v>
      </c>
      <c r="L25" s="65">
        <v>1481</v>
      </c>
      <c r="M25" s="65">
        <v>1481</v>
      </c>
      <c r="N25" s="65">
        <v>3130</v>
      </c>
      <c r="O25" s="65">
        <v>3178</v>
      </c>
      <c r="P25" s="65">
        <v>763</v>
      </c>
      <c r="Q25" s="65">
        <v>407</v>
      </c>
      <c r="R25" s="65">
        <v>8625</v>
      </c>
      <c r="S25" s="65">
        <v>18446</v>
      </c>
      <c r="T25" s="65">
        <v>632</v>
      </c>
      <c r="U25" s="65">
        <v>632</v>
      </c>
    </row>
    <row r="26" spans="1:35" ht="25.5" x14ac:dyDescent="0.2">
      <c r="B26" s="9" t="s">
        <v>68</v>
      </c>
      <c r="C26" s="67" t="s">
        <v>69</v>
      </c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1" t="s">
        <v>70</v>
      </c>
      <c r="W26" s="1" t="s">
        <v>71</v>
      </c>
      <c r="X26" s="1" t="s">
        <v>74</v>
      </c>
    </row>
    <row r="27" spans="1:35" x14ac:dyDescent="0.2">
      <c r="B27" s="1">
        <v>63999</v>
      </c>
      <c r="C27" s="61" t="s">
        <v>73</v>
      </c>
      <c r="D27" s="45">
        <v>1</v>
      </c>
      <c r="E27" s="45"/>
      <c r="F27" s="45">
        <v>1</v>
      </c>
      <c r="G27" s="45">
        <v>4</v>
      </c>
      <c r="H27" s="45">
        <v>4</v>
      </c>
      <c r="I27" s="45">
        <v>1</v>
      </c>
      <c r="J27" s="45">
        <v>1</v>
      </c>
      <c r="K27" s="14">
        <v>1</v>
      </c>
      <c r="L27" s="14"/>
      <c r="M27" s="14"/>
      <c r="N27" s="14">
        <v>1</v>
      </c>
      <c r="O27" s="14"/>
      <c r="P27" s="14"/>
      <c r="Q27" s="14"/>
      <c r="R27" s="14"/>
      <c r="S27" s="14">
        <v>1</v>
      </c>
      <c r="T27" s="14">
        <v>1</v>
      </c>
      <c r="U27" s="14"/>
      <c r="V27" s="66">
        <f>D25+F25+(4*G25)+(4*H25)+I25+J25+K25+N25+S25+T25</f>
        <v>35900</v>
      </c>
      <c r="W27" s="21">
        <f>$D$24*D27+$E$24*E27+$F$24*F27+$G$24*G27+$H$24*H27+$I$24*I27+$J$24*J27+$K$24*K27+$L$24*L27+$M$24*M27+$N$24*N27+$P$24*P27+$Q$24*Q27+$S$24*S27+$T$24*T27+$U$24*U27</f>
        <v>42052</v>
      </c>
      <c r="X27" s="21">
        <f>W27-V27</f>
        <v>6152</v>
      </c>
    </row>
    <row r="28" spans="1:35" x14ac:dyDescent="0.2">
      <c r="B28" s="1">
        <v>63999</v>
      </c>
      <c r="C28" s="61" t="s">
        <v>73</v>
      </c>
      <c r="D28" s="45">
        <v>1</v>
      </c>
      <c r="E28" s="45">
        <v>1</v>
      </c>
      <c r="F28" s="45">
        <v>1</v>
      </c>
      <c r="G28" s="45">
        <v>4</v>
      </c>
      <c r="H28" s="45">
        <v>4</v>
      </c>
      <c r="I28" s="45"/>
      <c r="J28" s="45"/>
      <c r="K28" s="14">
        <v>1</v>
      </c>
      <c r="L28" s="14"/>
      <c r="M28" s="14"/>
      <c r="N28" s="14">
        <v>1</v>
      </c>
      <c r="O28" s="14"/>
      <c r="P28" s="14"/>
      <c r="Q28" s="14"/>
      <c r="R28" s="14"/>
      <c r="S28" s="14"/>
      <c r="T28" s="14">
        <v>1</v>
      </c>
      <c r="U28" s="14"/>
      <c r="V28" s="66">
        <f>D25+E25+F25+(4*G25)+(4*H25)+K25+N25+T25</f>
        <v>14619</v>
      </c>
      <c r="W28" s="21">
        <f t="shared" ref="W28:W35" si="3">$D$24*D28+$E$24*E28+$F$24*F28+$G$24*G28+$H$24*H28+$I$24*I28+$J$24*J28+$K$24*K28+$L$24*L28+$M$24*M28+$N$24*N28+$P$24*P28+$Q$24*Q28+$S$24*S28+$T$24*T28+$U$24*U28</f>
        <v>16492</v>
      </c>
      <c r="X28" s="21">
        <f t="shared" ref="X28:X35" si="4">W28-V28</f>
        <v>1873</v>
      </c>
    </row>
    <row r="29" spans="1:35" x14ac:dyDescent="0.2">
      <c r="B29" s="1">
        <v>63999</v>
      </c>
      <c r="C29" s="61" t="s">
        <v>73</v>
      </c>
      <c r="D29" s="45">
        <v>1</v>
      </c>
      <c r="E29" s="45">
        <v>1</v>
      </c>
      <c r="F29" s="45">
        <v>1</v>
      </c>
      <c r="G29" s="45">
        <v>4</v>
      </c>
      <c r="H29" s="45">
        <v>4</v>
      </c>
      <c r="I29" s="45">
        <v>1</v>
      </c>
      <c r="J29" s="45"/>
      <c r="K29" s="14">
        <v>1</v>
      </c>
      <c r="L29" s="14"/>
      <c r="M29" s="14"/>
      <c r="N29" s="14">
        <v>1</v>
      </c>
      <c r="O29" s="14"/>
      <c r="P29" s="14"/>
      <c r="Q29" s="14"/>
      <c r="R29" s="14"/>
      <c r="S29" s="14">
        <v>1</v>
      </c>
      <c r="T29" s="14">
        <v>1</v>
      </c>
      <c r="U29" s="14"/>
      <c r="V29" s="66">
        <f>D25+E25+F25+(4*G25)+(4*H25)+I25+K25+N25+T25+S25</f>
        <v>34330</v>
      </c>
      <c r="W29" s="21">
        <f t="shared" si="3"/>
        <v>40989</v>
      </c>
      <c r="X29" s="21">
        <f t="shared" si="4"/>
        <v>6659</v>
      </c>
    </row>
    <row r="30" spans="1:35" x14ac:dyDescent="0.2">
      <c r="B30" s="1">
        <v>63999</v>
      </c>
      <c r="C30" s="61" t="s">
        <v>73</v>
      </c>
      <c r="D30" s="45">
        <v>1</v>
      </c>
      <c r="E30" s="45">
        <v>1</v>
      </c>
      <c r="F30" s="45">
        <v>1</v>
      </c>
      <c r="G30" s="45">
        <v>4</v>
      </c>
      <c r="H30" s="45">
        <v>4</v>
      </c>
      <c r="I30" s="45">
        <v>1</v>
      </c>
      <c r="J30" s="45">
        <v>1</v>
      </c>
      <c r="K30" s="14">
        <v>1</v>
      </c>
      <c r="L30" s="14"/>
      <c r="M30" s="14"/>
      <c r="N30" s="14">
        <v>1</v>
      </c>
      <c r="O30" s="14"/>
      <c r="P30" s="14"/>
      <c r="Q30" s="14"/>
      <c r="R30" s="14"/>
      <c r="S30" s="14"/>
      <c r="T30" s="14">
        <v>1</v>
      </c>
      <c r="U30" s="14"/>
      <c r="V30" s="66">
        <f>D25+E25+F25+(4*G25)+(4*H25)+I25+J25+K25+N25+T25</f>
        <v>18061</v>
      </c>
      <c r="W30" s="21">
        <f t="shared" si="3"/>
        <v>19565</v>
      </c>
      <c r="X30" s="21">
        <f t="shared" si="4"/>
        <v>1504</v>
      </c>
    </row>
    <row r="31" spans="1:35" x14ac:dyDescent="0.2">
      <c r="B31" s="1">
        <v>76656</v>
      </c>
      <c r="C31" s="15">
        <v>1264</v>
      </c>
      <c r="D31" s="45">
        <v>1</v>
      </c>
      <c r="E31" s="45">
        <v>1</v>
      </c>
      <c r="F31" s="45">
        <v>1</v>
      </c>
      <c r="G31" s="45">
        <v>4</v>
      </c>
      <c r="H31" s="45">
        <v>4</v>
      </c>
      <c r="I31" s="45"/>
      <c r="J31" s="45">
        <v>1</v>
      </c>
      <c r="K31" s="14"/>
      <c r="L31" s="14">
        <v>1</v>
      </c>
      <c r="M31" s="14"/>
      <c r="N31" s="14"/>
      <c r="O31" s="14"/>
      <c r="P31" s="14">
        <v>1</v>
      </c>
      <c r="Q31" s="14">
        <v>3</v>
      </c>
      <c r="R31" s="14"/>
      <c r="S31" s="14"/>
      <c r="T31" s="14"/>
      <c r="U31" s="14">
        <v>1</v>
      </c>
      <c r="V31" s="66">
        <v>16711</v>
      </c>
      <c r="W31" s="21">
        <f t="shared" si="3"/>
        <v>18612</v>
      </c>
      <c r="X31" s="21">
        <f t="shared" si="4"/>
        <v>1901</v>
      </c>
    </row>
    <row r="32" spans="1:35" x14ac:dyDescent="0.2">
      <c r="B32" s="1">
        <v>76654</v>
      </c>
      <c r="C32" s="15">
        <v>1264</v>
      </c>
      <c r="D32" s="45">
        <v>1</v>
      </c>
      <c r="E32" s="45">
        <v>1</v>
      </c>
      <c r="F32" s="45">
        <v>1</v>
      </c>
      <c r="G32" s="45">
        <v>4</v>
      </c>
      <c r="H32" s="45">
        <v>4</v>
      </c>
      <c r="I32" s="45"/>
      <c r="J32" s="45"/>
      <c r="K32" s="14"/>
      <c r="L32" s="14">
        <v>1</v>
      </c>
      <c r="M32" s="14"/>
      <c r="N32" s="14"/>
      <c r="O32" s="14"/>
      <c r="P32" s="14">
        <v>1</v>
      </c>
      <c r="Q32" s="14">
        <v>3</v>
      </c>
      <c r="R32" s="14"/>
      <c r="S32" s="14"/>
      <c r="T32" s="14"/>
      <c r="U32" s="14"/>
      <c r="V32" s="66">
        <v>13902</v>
      </c>
      <c r="W32" s="21">
        <f t="shared" si="3"/>
        <v>16173</v>
      </c>
      <c r="X32" s="21">
        <f t="shared" si="4"/>
        <v>2271</v>
      </c>
    </row>
    <row r="33" spans="1:24" x14ac:dyDescent="0.2">
      <c r="B33" s="1">
        <v>76651</v>
      </c>
      <c r="C33" s="15">
        <v>1264</v>
      </c>
      <c r="D33" s="45">
        <v>1</v>
      </c>
      <c r="E33" s="45">
        <v>1</v>
      </c>
      <c r="F33" s="45">
        <v>1</v>
      </c>
      <c r="G33" s="45">
        <v>4</v>
      </c>
      <c r="H33" s="45">
        <v>4</v>
      </c>
      <c r="I33" s="45"/>
      <c r="J33" s="45"/>
      <c r="K33" s="14"/>
      <c r="L33" s="14">
        <v>1</v>
      </c>
      <c r="M33" s="14"/>
      <c r="N33" s="14"/>
      <c r="O33" s="14"/>
      <c r="P33" s="14">
        <v>1</v>
      </c>
      <c r="Q33" s="14">
        <v>2</v>
      </c>
      <c r="R33" s="14"/>
      <c r="S33" s="14"/>
      <c r="T33" s="14">
        <v>1</v>
      </c>
      <c r="U33" s="14">
        <v>1</v>
      </c>
      <c r="V33" s="66">
        <v>14759</v>
      </c>
      <c r="W33" s="21">
        <f t="shared" si="3"/>
        <v>17003</v>
      </c>
      <c r="X33" s="21">
        <f t="shared" si="4"/>
        <v>2244</v>
      </c>
    </row>
    <row r="34" spans="1:24" x14ac:dyDescent="0.2">
      <c r="B34" s="1">
        <v>76651</v>
      </c>
      <c r="C34" s="15">
        <v>1264</v>
      </c>
      <c r="D34" s="45">
        <v>1</v>
      </c>
      <c r="E34" s="45">
        <v>1</v>
      </c>
      <c r="F34" s="45">
        <v>1</v>
      </c>
      <c r="G34" s="45">
        <v>4</v>
      </c>
      <c r="H34" s="45">
        <v>4</v>
      </c>
      <c r="I34" s="45"/>
      <c r="J34" s="45"/>
      <c r="K34" s="14"/>
      <c r="L34" s="14">
        <v>1</v>
      </c>
      <c r="M34" s="14"/>
      <c r="N34" s="14"/>
      <c r="O34" s="14"/>
      <c r="P34" s="14">
        <v>1</v>
      </c>
      <c r="Q34" s="14">
        <v>3</v>
      </c>
      <c r="R34" s="14"/>
      <c r="S34" s="14"/>
      <c r="T34" s="14">
        <v>1</v>
      </c>
      <c r="U34" s="14">
        <v>1</v>
      </c>
      <c r="V34" s="66">
        <v>15166</v>
      </c>
      <c r="W34" s="21">
        <f t="shared" si="3"/>
        <v>17435</v>
      </c>
      <c r="X34" s="21">
        <f t="shared" si="4"/>
        <v>2269</v>
      </c>
    </row>
    <row r="35" spans="1:24" x14ac:dyDescent="0.2">
      <c r="B35" s="1" t="s">
        <v>63</v>
      </c>
      <c r="C35" s="15">
        <v>1264</v>
      </c>
      <c r="D35" s="45">
        <v>1</v>
      </c>
      <c r="E35" s="45">
        <v>1</v>
      </c>
      <c r="F35" s="45">
        <v>1</v>
      </c>
      <c r="G35" s="45">
        <v>4</v>
      </c>
      <c r="H35" s="45">
        <v>4</v>
      </c>
      <c r="I35" s="45"/>
      <c r="J35" s="45"/>
      <c r="K35" s="14"/>
      <c r="L35" s="14">
        <v>1</v>
      </c>
      <c r="M35" s="14"/>
      <c r="N35" s="14"/>
      <c r="O35" s="14"/>
      <c r="P35" s="14"/>
      <c r="Q35" s="14"/>
      <c r="R35" s="14"/>
      <c r="S35" s="14"/>
      <c r="T35" s="14"/>
      <c r="U35" s="14"/>
      <c r="V35" s="66">
        <f>D25+E25+F25+(4*G25)+(H25*4)+L25</f>
        <v>11918</v>
      </c>
      <c r="W35" s="21">
        <f t="shared" si="3"/>
        <v>14278</v>
      </c>
      <c r="X35" s="21">
        <f t="shared" si="4"/>
        <v>2360</v>
      </c>
    </row>
    <row r="39" spans="1:24" x14ac:dyDescent="0.2">
      <c r="A39" s="1" t="s">
        <v>78</v>
      </c>
    </row>
    <row r="41" spans="1:24" ht="25.5" x14ac:dyDescent="0.2">
      <c r="A41" s="14" t="s">
        <v>69</v>
      </c>
      <c r="B41" s="14" t="s">
        <v>68</v>
      </c>
      <c r="C41" s="14" t="s">
        <v>75</v>
      </c>
      <c r="D41" s="14" t="s">
        <v>76</v>
      </c>
      <c r="E41" s="14" t="s">
        <v>77</v>
      </c>
      <c r="F41" s="9" t="s">
        <v>84</v>
      </c>
      <c r="G41" s="1" t="s">
        <v>85</v>
      </c>
    </row>
    <row r="42" spans="1:24" x14ac:dyDescent="0.2">
      <c r="A42" s="61" t="s">
        <v>73</v>
      </c>
      <c r="B42" s="14">
        <v>63999</v>
      </c>
      <c r="C42" s="14" t="s">
        <v>79</v>
      </c>
      <c r="D42" s="71">
        <f t="shared" ref="D42:D47" si="5">AH8</f>
        <v>13631</v>
      </c>
      <c r="E42" s="71">
        <f>W27</f>
        <v>42052</v>
      </c>
      <c r="F42" s="21">
        <f>E42-D42</f>
        <v>28421</v>
      </c>
      <c r="G42" s="72">
        <f>E42/D42</f>
        <v>3.0850267771990314</v>
      </c>
    </row>
    <row r="43" spans="1:24" x14ac:dyDescent="0.2">
      <c r="A43" s="61" t="s">
        <v>73</v>
      </c>
      <c r="B43" s="14">
        <v>63999</v>
      </c>
      <c r="C43" s="14" t="s">
        <v>79</v>
      </c>
      <c r="D43" s="71">
        <f t="shared" si="5"/>
        <v>14321</v>
      </c>
      <c r="E43" s="71">
        <f>W28</f>
        <v>16492</v>
      </c>
      <c r="F43" s="21">
        <f t="shared" ref="F43:F50" si="6">E43-D43</f>
        <v>2171</v>
      </c>
      <c r="G43" s="72">
        <f t="shared" ref="G43:G50" si="7">E43/D43</f>
        <v>1.1515955589693456</v>
      </c>
    </row>
    <row r="44" spans="1:24" x14ac:dyDescent="0.2">
      <c r="A44" s="61" t="s">
        <v>73</v>
      </c>
      <c r="B44" s="14">
        <v>63999</v>
      </c>
      <c r="C44" s="14" t="s">
        <v>79</v>
      </c>
      <c r="D44" s="71">
        <f t="shared" si="5"/>
        <v>16915</v>
      </c>
      <c r="E44" s="71">
        <f>W29</f>
        <v>40989</v>
      </c>
      <c r="F44" s="21">
        <f t="shared" si="6"/>
        <v>24074</v>
      </c>
      <c r="G44" s="72">
        <f t="shared" si="7"/>
        <v>2.423233816139521</v>
      </c>
    </row>
    <row r="45" spans="1:24" x14ac:dyDescent="0.2">
      <c r="A45" s="61" t="s">
        <v>73</v>
      </c>
      <c r="B45" s="14">
        <v>63999</v>
      </c>
      <c r="C45" s="14" t="s">
        <v>79</v>
      </c>
      <c r="D45" s="71">
        <f t="shared" si="5"/>
        <v>19568</v>
      </c>
      <c r="E45" s="71">
        <f>W30</f>
        <v>19565</v>
      </c>
      <c r="F45" s="21">
        <f t="shared" si="6"/>
        <v>-3</v>
      </c>
      <c r="G45" s="72">
        <f t="shared" si="7"/>
        <v>0.99984668847097302</v>
      </c>
    </row>
    <row r="46" spans="1:24" x14ac:dyDescent="0.2">
      <c r="A46" s="14">
        <v>1264</v>
      </c>
      <c r="B46" s="14">
        <v>76651</v>
      </c>
      <c r="C46" s="14" t="s">
        <v>80</v>
      </c>
      <c r="D46" s="71">
        <f t="shared" si="5"/>
        <v>14596</v>
      </c>
      <c r="E46" s="71">
        <f>W33</f>
        <v>17003</v>
      </c>
      <c r="F46" s="21">
        <f t="shared" si="6"/>
        <v>2407</v>
      </c>
      <c r="G46" s="72">
        <f t="shared" si="7"/>
        <v>1.1649081940257604</v>
      </c>
    </row>
    <row r="47" spans="1:24" x14ac:dyDescent="0.2">
      <c r="A47" s="14">
        <v>1264</v>
      </c>
      <c r="B47" s="14">
        <v>76651</v>
      </c>
      <c r="C47" s="14" t="s">
        <v>80</v>
      </c>
      <c r="D47" s="71">
        <f t="shared" si="5"/>
        <v>13533</v>
      </c>
      <c r="E47" s="71">
        <f>W34</f>
        <v>17435</v>
      </c>
      <c r="F47" s="21">
        <f t="shared" si="6"/>
        <v>3902</v>
      </c>
      <c r="G47" s="72">
        <f t="shared" si="7"/>
        <v>1.2883322249316487</v>
      </c>
    </row>
    <row r="48" spans="1:24" x14ac:dyDescent="0.2">
      <c r="A48" s="14">
        <v>1264</v>
      </c>
      <c r="B48" s="14">
        <v>76654</v>
      </c>
      <c r="C48" s="14" t="s">
        <v>81</v>
      </c>
      <c r="D48" s="71">
        <f>AH16</f>
        <v>12902</v>
      </c>
      <c r="E48" s="71">
        <f>W32</f>
        <v>16173</v>
      </c>
      <c r="F48" s="21">
        <f t="shared" si="6"/>
        <v>3271</v>
      </c>
      <c r="G48" s="72">
        <f t="shared" si="7"/>
        <v>1.2535265850255775</v>
      </c>
    </row>
    <row r="49" spans="1:7" x14ac:dyDescent="0.2">
      <c r="A49" s="14">
        <v>1264</v>
      </c>
      <c r="B49" s="14">
        <v>76656</v>
      </c>
      <c r="C49" s="14" t="s">
        <v>82</v>
      </c>
      <c r="D49" s="71">
        <f>AH15</f>
        <v>14164</v>
      </c>
      <c r="E49" s="71">
        <f>W31</f>
        <v>18612</v>
      </c>
      <c r="F49" s="21">
        <f t="shared" si="6"/>
        <v>4448</v>
      </c>
      <c r="G49" s="72">
        <f t="shared" si="7"/>
        <v>1.3140355831685964</v>
      </c>
    </row>
    <row r="50" spans="1:7" x14ac:dyDescent="0.2">
      <c r="A50" s="14">
        <v>1264</v>
      </c>
      <c r="B50" s="14" t="s">
        <v>62</v>
      </c>
      <c r="C50" s="14" t="s">
        <v>83</v>
      </c>
      <c r="D50" s="71">
        <f>AH17</f>
        <v>9445</v>
      </c>
      <c r="E50" s="71">
        <f>W35</f>
        <v>14278</v>
      </c>
      <c r="F50" s="21">
        <f t="shared" si="6"/>
        <v>4833</v>
      </c>
      <c r="G50" s="72">
        <f t="shared" si="7"/>
        <v>1.511699311805188</v>
      </c>
    </row>
    <row r="52" spans="1:7" x14ac:dyDescent="0.2">
      <c r="A52" s="75" t="s">
        <v>86</v>
      </c>
    </row>
    <row r="53" spans="1:7" x14ac:dyDescent="0.2">
      <c r="A53" s="14">
        <v>1264</v>
      </c>
      <c r="B53" s="14">
        <v>76651</v>
      </c>
      <c r="C53" s="14" t="s">
        <v>80</v>
      </c>
      <c r="D53" s="71">
        <v>14596</v>
      </c>
      <c r="E53" s="71">
        <v>17003</v>
      </c>
      <c r="F53" s="21">
        <f t="shared" ref="F53:F57" si="8">E53-D53</f>
        <v>2407</v>
      </c>
      <c r="G53" s="72">
        <f t="shared" ref="G53:G57" si="9">E53/D53</f>
        <v>1.1649081940257604</v>
      </c>
    </row>
    <row r="54" spans="1:7" x14ac:dyDescent="0.2">
      <c r="A54" s="14">
        <v>1264</v>
      </c>
      <c r="B54" s="14">
        <v>76651</v>
      </c>
      <c r="C54" s="14" t="s">
        <v>80</v>
      </c>
      <c r="D54" s="71">
        <v>13533</v>
      </c>
      <c r="E54" s="71">
        <v>17435</v>
      </c>
      <c r="F54" s="21">
        <f t="shared" si="8"/>
        <v>3902</v>
      </c>
      <c r="G54" s="72">
        <f t="shared" si="9"/>
        <v>1.2883322249316487</v>
      </c>
    </row>
    <row r="55" spans="1:7" x14ac:dyDescent="0.2">
      <c r="A55" s="14">
        <v>1264</v>
      </c>
      <c r="B55" s="14">
        <v>76654</v>
      </c>
      <c r="C55" s="14" t="s">
        <v>81</v>
      </c>
      <c r="D55" s="71">
        <v>12902</v>
      </c>
      <c r="E55" s="71">
        <v>16173</v>
      </c>
      <c r="F55" s="21">
        <f t="shared" si="8"/>
        <v>3271</v>
      </c>
      <c r="G55" s="72">
        <f t="shared" si="9"/>
        <v>1.2535265850255775</v>
      </c>
    </row>
    <row r="56" spans="1:7" x14ac:dyDescent="0.2">
      <c r="A56" s="14">
        <v>1264</v>
      </c>
      <c r="B56" s="14">
        <v>76656</v>
      </c>
      <c r="C56" s="14" t="s">
        <v>82</v>
      </c>
      <c r="D56" s="71">
        <v>14164</v>
      </c>
      <c r="E56" s="71">
        <v>18612</v>
      </c>
      <c r="F56" s="21">
        <f t="shared" si="8"/>
        <v>4448</v>
      </c>
      <c r="G56" s="72">
        <f t="shared" si="9"/>
        <v>1.3140355831685964</v>
      </c>
    </row>
    <row r="57" spans="1:7" x14ac:dyDescent="0.2">
      <c r="A57" s="14">
        <v>1264</v>
      </c>
      <c r="B57" s="14" t="s">
        <v>62</v>
      </c>
      <c r="C57" s="14" t="s">
        <v>83</v>
      </c>
      <c r="D57" s="71">
        <v>9445</v>
      </c>
      <c r="E57" s="71">
        <v>14278</v>
      </c>
      <c r="F57" s="21">
        <f>E57-D57</f>
        <v>4833</v>
      </c>
      <c r="G57" s="72">
        <f t="shared" si="9"/>
        <v>1.511699311805188</v>
      </c>
    </row>
    <row r="58" spans="1:7" x14ac:dyDescent="0.2">
      <c r="D58" s="73">
        <f>SUM(D53:D57)</f>
        <v>64640</v>
      </c>
      <c r="E58" s="73">
        <f>SUM(E53:E57)</f>
        <v>83501</v>
      </c>
      <c r="F58" s="73">
        <f>E58-D58</f>
        <v>18861</v>
      </c>
      <c r="G58" s="74">
        <f t="shared" ref="G58" si="10">E58/D58</f>
        <v>1.2917852722772276</v>
      </c>
    </row>
  </sheetData>
  <phoneticPr fontId="5" type="noConversion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63222</cp:lastModifiedBy>
  <dcterms:created xsi:type="dcterms:W3CDTF">2019-12-20T09:00:51Z</dcterms:created>
  <dcterms:modified xsi:type="dcterms:W3CDTF">2020-03-02T13:22:46Z</dcterms:modified>
</cp:coreProperties>
</file>