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pivotTables/pivotTable1.xml" ContentType="application/vnd.openxmlformats-officedocument.spreadsheetml.pivot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hidePivotFieldList="1" defaultThemeVersion="124226"/>
  <bookViews>
    <workbookView xWindow="0" yWindow="0" windowWidth="20490" windowHeight="8940" tabRatio="788"/>
  </bookViews>
  <sheets>
    <sheet name="Zadávací list" sheetId="17" r:id="rId1"/>
    <sheet name="tabulky" sheetId="19" r:id="rId2"/>
    <sheet name="propagace" sheetId="21" r:id="rId3"/>
    <sheet name="Harmonogram" sheetId="24" r:id="rId4"/>
    <sheet name="ORL" sheetId="22" r:id="rId5"/>
    <sheet name="modelace" sheetId="23" r:id="rId6"/>
    <sheet name="Spectrum -2-2019" sheetId="18" r:id="rId7"/>
  </sheets>
  <definedNames>
    <definedName name="_xlnm.Print_Area" localSheetId="4">ORL!$A$1:$D$42</definedName>
    <definedName name="_xlnm.Print_Area" localSheetId="1">tabulky!$A$1:$N$24</definedName>
    <definedName name="_xlnm.Print_Area" localSheetId="0">'Zadávací list'!$A$1:$N$24</definedName>
  </definedNames>
  <calcPr calcId="125725" iterateDelta="9.9999999999994451E-4"/>
  <pivotCaches>
    <pivotCache cacheId="0" r:id="rId8"/>
  </pivotCaches>
</workbook>
</file>

<file path=xl/calcChain.xml><?xml version="1.0" encoding="utf-8"?>
<calcChain xmlns="http://schemas.openxmlformats.org/spreadsheetml/2006/main">
  <c r="B27" i="19"/>
  <c r="D54" i="23"/>
  <c r="D53"/>
  <c r="D50" l="1"/>
  <c r="D48"/>
  <c r="D45"/>
  <c r="D13" l="1"/>
  <c r="D8"/>
  <c r="D16" s="1"/>
  <c r="D22"/>
  <c r="D23" s="1"/>
  <c r="D47" s="1"/>
  <c r="D30"/>
  <c r="D40" s="1"/>
  <c r="D49" s="1"/>
  <c r="D27" l="1"/>
  <c r="D43"/>
  <c r="E28" i="19"/>
  <c r="D27"/>
  <c r="C27"/>
  <c r="B21"/>
  <c r="C21"/>
  <c r="C20"/>
  <c r="B20"/>
  <c r="E27" l="1"/>
  <c r="N20"/>
  <c r="B10"/>
  <c r="E9"/>
  <c r="F9"/>
  <c r="E10"/>
  <c r="C9"/>
  <c r="D9"/>
  <c r="C10"/>
  <c r="F15"/>
  <c r="F10"/>
  <c r="D10"/>
  <c r="B9"/>
  <c r="E22" l="1"/>
  <c r="I22"/>
  <c r="M22"/>
  <c r="H22"/>
  <c r="L22"/>
  <c r="B22"/>
  <c r="G22"/>
  <c r="K22"/>
  <c r="D22"/>
  <c r="F22"/>
  <c r="J22"/>
  <c r="C22"/>
</calcChain>
</file>

<file path=xl/comments1.xml><?xml version="1.0" encoding="utf-8"?>
<comments xmlns="http://schemas.openxmlformats.org/spreadsheetml/2006/main">
  <authors>
    <author>Pavla Kreuzingerova</author>
  </authors>
  <commentList>
    <comment ref="D15" authorId="0">
      <text>
        <r>
          <rPr>
            <b/>
            <sz val="9"/>
            <color indexed="81"/>
            <rFont val="Tahoma"/>
            <family val="2"/>
            <charset val="238"/>
          </rPr>
          <t>Pavla Kreuzingerova:</t>
        </r>
        <r>
          <rPr>
            <sz val="9"/>
            <color indexed="81"/>
            <rFont val="Tahoma"/>
            <family val="2"/>
            <charset val="238"/>
          </rPr>
          <t xml:space="preserve">
pro rok 2019 - 1,0
</t>
        </r>
      </text>
    </comment>
  </commentList>
</comments>
</file>

<file path=xl/sharedStrings.xml><?xml version="1.0" encoding="utf-8"?>
<sst xmlns="http://schemas.openxmlformats.org/spreadsheetml/2006/main" count="1500" uniqueCount="240">
  <si>
    <t>Celkem</t>
  </si>
  <si>
    <t xml:space="preserve">Garant projektu </t>
  </si>
  <si>
    <t xml:space="preserve">Ekonom </t>
  </si>
  <si>
    <t xml:space="preserve">Cíl projektu </t>
  </si>
  <si>
    <t>červenec</t>
  </si>
  <si>
    <t>srpen</t>
  </si>
  <si>
    <t>září</t>
  </si>
  <si>
    <t>NS</t>
  </si>
  <si>
    <t>říjen</t>
  </si>
  <si>
    <t>listopad</t>
  </si>
  <si>
    <t>prosinec</t>
  </si>
  <si>
    <t>leden</t>
  </si>
  <si>
    <t>únor</t>
  </si>
  <si>
    <t>březen</t>
  </si>
  <si>
    <t>duben</t>
  </si>
  <si>
    <t>květen</t>
  </si>
  <si>
    <t>červen</t>
  </si>
  <si>
    <t>Kod</t>
  </si>
  <si>
    <t>Naz</t>
  </si>
  <si>
    <t>ICP</t>
  </si>
  <si>
    <t>Projekt Oddělení klinické logopedie - zvýšení výkonnosti v ambulanci</t>
  </si>
  <si>
    <t>Zadávací list</t>
  </si>
  <si>
    <t>Zvýšení výkonnosti Oddělení klinické logopedie v abulantní péči s cílovými hodnotami v ambulanci 2,000.000 bodů k 31.12.2019.</t>
  </si>
  <si>
    <t>Popis situace</t>
  </si>
  <si>
    <t>Harmonogram projektu :</t>
  </si>
  <si>
    <t>1. Vytvořit propagaci pro laickou veřejnost (letáčky, informace na TV obrazovkách, umístěných v čekárnách FN Olomouc, prezentace…)</t>
  </si>
  <si>
    <t>Termín:</t>
  </si>
  <si>
    <t>2. Vytvořit propagaci pro odbornou veřejnost (rozhovory, prezentace), navázat spolupráci s pediatry</t>
  </si>
  <si>
    <t>proběhlo</t>
  </si>
  <si>
    <t>4. Ve spolupráci s Klinikou otorinolaryngologie a chirurgie hlavy a krku poskytovat péči paciantům zaslaným z této kliniky</t>
  </si>
  <si>
    <t>Přínosy :</t>
  </si>
  <si>
    <t>Zlepšení ekonomické situace Oddělení klinické logopedie a současně zvyšování povědomí veřejnosti o nabídce služeb a kvalifikaci oddělení.</t>
  </si>
  <si>
    <t>Rizika :</t>
  </si>
  <si>
    <t>Náklady :</t>
  </si>
  <si>
    <t>* nárůst počtu pacinetů bude pomalejší než je stanovený cíl</t>
  </si>
  <si>
    <t>* nutnost hlídat si u některých výkonů omezení frekvencí (v ambulanci to ale není problém) a sledovat vykazování a normočasy k výkonům</t>
  </si>
  <si>
    <t>duben 2019</t>
  </si>
  <si>
    <t>Cílem projektu se zaměřit pozornost a zvýšit výkonnost v ambulatní péči, kde je vytížení pracovní doby v průměru pod 50% a produkce oddělení (ambulance i hospitalizace) nepokrývá osobní náklady. Částka 2,000.000 vykázaných bodů nezahrnuje body vykázané pro Kliniku ORL.</t>
  </si>
  <si>
    <t>RokVykonu</t>
  </si>
  <si>
    <t>Poj</t>
  </si>
  <si>
    <t>TYP</t>
  </si>
  <si>
    <t>počet</t>
  </si>
  <si>
    <t>body</t>
  </si>
  <si>
    <t>Hodiny</t>
  </si>
  <si>
    <t>3621</t>
  </si>
  <si>
    <t>89301362</t>
  </si>
  <si>
    <t>A</t>
  </si>
  <si>
    <t>09511</t>
  </si>
  <si>
    <t>MINIMÁLNÍ KONTAKT LÉKAŘE S PACIENTEM</t>
  </si>
  <si>
    <t>72015</t>
  </si>
  <si>
    <t>KOMPLEXNÍ VYŠETŘENÍ KLINICKÝM LOGOPEDEM</t>
  </si>
  <si>
    <t>72016</t>
  </si>
  <si>
    <t>CÍLENÉ VYŠETŘENÍ KLINICKÝM LOGOPEDEM</t>
  </si>
  <si>
    <t>72017</t>
  </si>
  <si>
    <t>KONTROLNÍ VYŠETŘENÍ KLINICKÝM LOGOPEDEM</t>
  </si>
  <si>
    <t>72211</t>
  </si>
  <si>
    <t>LOGOPEDICKÁ TERAPIE POSKYTOVANÁ LOGOPEDEM V AMBULA</t>
  </si>
  <si>
    <t>72213</t>
  </si>
  <si>
    <t>LOGOPEDICKÁ TERAPIE ZVLÁŠTĚ NÁROČNÁ POSKYTOVANÁ PŘ</t>
  </si>
  <si>
    <t>72215</t>
  </si>
  <si>
    <t>LOGOPEDICKÁ TERAPIE STŘEDNĚ NÁROČNÁ POSKYTOVANÁ PŘ</t>
  </si>
  <si>
    <t>H</t>
  </si>
  <si>
    <t>Výkony Logopedie v letech</t>
  </si>
  <si>
    <t>Součet z body</t>
  </si>
  <si>
    <t>Popisky sloupců</t>
  </si>
  <si>
    <t>Popisky řádků</t>
  </si>
  <si>
    <t>1-2/ 2019</t>
  </si>
  <si>
    <t>Celkový součet</t>
  </si>
  <si>
    <t>poměr ambulatních výkonů k celku</t>
  </si>
  <si>
    <t>plánovaný objem výkonů</t>
  </si>
  <si>
    <t>skutečný objem výkonů</t>
  </si>
  <si>
    <t>ROK   2019</t>
  </si>
  <si>
    <t>Plánované objemy vykázaných výkonů v roce 2019</t>
  </si>
  <si>
    <t>Kontrolní  vyhodnocení</t>
  </si>
  <si>
    <t xml:space="preserve">Milá paní primářko, </t>
  </si>
  <si>
    <t>dovoluji s v příloze zaslat „nástřel“ diagnóz a našich „ORL“ představ. Podobně funguje spolupráce logopedie s ORL klinikami například v Brně nebo HrKrálové. Příloha obsahuje i odhad počtu pacientů za týden.</t>
  </si>
  <si>
    <t>S přáním hezkého dne se těším na Vaši odpověď,</t>
  </si>
  <si>
    <t>Richard Salzman</t>
  </si>
  <si>
    <t>indikace</t>
  </si>
  <si>
    <t>požadavek</t>
  </si>
  <si>
    <t>pacientů / týden</t>
  </si>
  <si>
    <t>habitual kašel, reflux</t>
  </si>
  <si>
    <t>rehabilitace spolu s medikaci</t>
  </si>
  <si>
    <t>reinkeho edem, chron laryngitida</t>
  </si>
  <si>
    <t>předooperačně, konzerv terapie</t>
  </si>
  <si>
    <t>po operacích hlasivek</t>
  </si>
  <si>
    <t>pooperačně, prevence recidivy,  nacvik fonace</t>
  </si>
  <si>
    <t>chron faryngitida</t>
  </si>
  <si>
    <t>habitualni pokašlavani, rhb</t>
  </si>
  <si>
    <t>onko pac po onko operaci</t>
  </si>
  <si>
    <t>předoperačně 1x, pote pooperačně nacvik mluvy, artikulace, polykaci, ev manipulace s kanylou</t>
  </si>
  <si>
    <t>pac během a po radioterapii</t>
  </si>
  <si>
    <t>nacvik mluvy, artikulace, polykaci, ev manipulace s kanylou</t>
  </si>
  <si>
    <t>pac s tracheostomii</t>
  </si>
  <si>
    <t>pac po totální laryngetomii</t>
  </si>
  <si>
    <t>jicnova řeč</t>
  </si>
  <si>
    <t>hlas proteza</t>
  </si>
  <si>
    <t>po zavedeni nacvik řeči, peče o protezku, vymena</t>
  </si>
  <si>
    <t>parezy VII e frigore i poop</t>
  </si>
  <si>
    <t>rhb mluvy, polykani</t>
  </si>
  <si>
    <t>parezy n vagus</t>
  </si>
  <si>
    <t>osas</t>
  </si>
  <si>
    <t>rhb dýchání nosem polykani i mluvy vstupně předopračně, pote pooperačně</t>
  </si>
  <si>
    <t>deti po adenotomii</t>
  </si>
  <si>
    <t>nácvik mluvy , dýchání nosem</t>
  </si>
  <si>
    <t>?</t>
  </si>
  <si>
    <t>dle zájmu rodičů</t>
  </si>
  <si>
    <t>male deti před audio</t>
  </si>
  <si>
    <t>nácvik vyšetřeni</t>
  </si>
  <si>
    <t>kochl implantat</t>
  </si>
  <si>
    <t>po nastaveni</t>
  </si>
  <si>
    <t>hypakuze, dysartrie-  po vydání sluchadla</t>
  </si>
  <si>
    <t>dysfagie</t>
  </si>
  <si>
    <t xml:space="preserve">dysfonie </t>
  </si>
  <si>
    <t>dysartrie</t>
  </si>
  <si>
    <t>Hezký den, paní inženýrko,</t>
  </si>
  <si>
    <t>taky doufám, ale ve velkém to záleží na iniciativě samotného oddělení.:-)</t>
  </si>
  <si>
    <t>Informační slide na obrazovkách stát nic nebude, stejně tak případná tisková zpráva (pokud bychom platili za PR článek v médiích, bylo by to z již schválené rozpočtové položky našeho odboru), provozní záležitostí je rovněž úprava webu. Nákladově se tak promítnou opravdu jen brožury, ale ty už se připravují delší dobu, teď jsme jejich vznik jen trochu akcelerovali.</t>
  </si>
  <si>
    <t>Mějte se a krásný den.</t>
  </si>
  <si>
    <t>Adam F.</t>
  </si>
  <si>
    <r>
      <t>Mgr. Adam Fritscher</t>
    </r>
    <r>
      <rPr>
        <b/>
        <sz val="12"/>
        <color rgb="FF00529C"/>
        <rFont val="Arial"/>
        <family val="2"/>
        <charset val="238"/>
      </rPr>
      <t>  </t>
    </r>
  </si>
  <si>
    <t xml:space="preserve">tiskový mluvčí </t>
  </si>
  <si>
    <t xml:space="preserve">Fakultní nemocnice Olomouc                                                                                 </t>
  </si>
  <si>
    <t xml:space="preserve">I. P. Pavlova 185/6                                                                                                       </t>
  </si>
  <si>
    <t>779 00 OLOMOUC</t>
  </si>
  <si>
    <r>
      <t>Tel.:</t>
    </r>
    <r>
      <rPr>
        <sz val="9"/>
        <color rgb="FF00529C"/>
        <rFont val="Arial"/>
        <family val="2"/>
        <charset val="238"/>
      </rPr>
      <t xml:space="preserve"> +420 588 44 5214</t>
    </r>
  </si>
  <si>
    <r>
      <t>Mobil:</t>
    </r>
    <r>
      <rPr>
        <sz val="9"/>
        <color rgb="FF00529C"/>
        <rFont val="Arial"/>
        <family val="2"/>
        <charset val="238"/>
      </rPr>
      <t xml:space="preserve"> +420 734 180 862</t>
    </r>
  </si>
  <si>
    <t>E-mail: adam.fritscher@fnol.cz</t>
  </si>
  <si>
    <t>Web: www.fnol.cz</t>
  </si>
  <si>
    <r>
      <t>From:</t>
    </r>
    <r>
      <rPr>
        <sz val="10"/>
        <color theme="1"/>
        <rFont val="Tahoma"/>
        <family val="2"/>
        <charset val="238"/>
      </rPr>
      <t xml:space="preserve"> Kreuzingerová Pavla, Ing.</t>
    </r>
  </si>
  <si>
    <r>
      <t>Sent:</t>
    </r>
    <r>
      <rPr>
        <sz val="10"/>
        <color theme="1"/>
        <rFont val="Tahoma"/>
        <family val="2"/>
        <charset val="238"/>
      </rPr>
      <t xml:space="preserve"> Wednesday, March 27, 2019 9:13 AM</t>
    </r>
  </si>
  <si>
    <r>
      <t>To:</t>
    </r>
    <r>
      <rPr>
        <sz val="10"/>
        <color theme="1"/>
        <rFont val="Tahoma"/>
        <family val="2"/>
        <charset val="238"/>
      </rPr>
      <t xml:space="preserve"> Fritscher Adam, Mgr.</t>
    </r>
  </si>
  <si>
    <r>
      <t>Subject:</t>
    </r>
    <r>
      <rPr>
        <sz val="10"/>
        <color theme="1"/>
        <rFont val="Tahoma"/>
        <family val="2"/>
        <charset val="238"/>
      </rPr>
      <t xml:space="preserve"> RE: prezentace Klinické logopedie</t>
    </r>
  </si>
  <si>
    <t>Dobrý den pane magistře,</t>
  </si>
  <si>
    <r>
      <t xml:space="preserve">děkuji za odpověď i spolupráci, Logopedie bude mít pěknou prezentaci </t>
    </r>
    <r>
      <rPr>
        <sz val="11"/>
        <color rgb="FF1F497D"/>
        <rFont val="Wingdings"/>
        <charset val="2"/>
      </rPr>
      <t>J</t>
    </r>
    <r>
      <rPr>
        <sz val="11"/>
        <color rgb="FF1F497D"/>
        <rFont val="Calibri"/>
        <family val="2"/>
        <charset val="238"/>
        <scheme val="minor"/>
      </rPr>
      <t>.</t>
    </r>
  </si>
  <si>
    <t>Podle popisu aktivit se jedná spíše o akce v rámci FN, takže nákladově se promítnou zřejmě jen edukační brožury ?</t>
  </si>
  <si>
    <t>Mějte se hezky</t>
  </si>
  <si>
    <t>Pavla Kreuzingerová</t>
  </si>
  <si>
    <t>Ing. Pavla Kreuzingerová</t>
  </si>
  <si>
    <t xml:space="preserve">Oddělení ekonomických činností </t>
  </si>
  <si>
    <t>Fakultní nemocnice Olomouc</t>
  </si>
  <si>
    <t xml:space="preserve">I. P. Pavlova 185/6 </t>
  </si>
  <si>
    <t>779 00 Olomouc</t>
  </si>
  <si>
    <r>
      <t>Tel.:</t>
    </r>
    <r>
      <rPr>
        <b/>
        <sz val="12"/>
        <color rgb="FF00529C"/>
        <rFont val="Arial"/>
        <family val="2"/>
        <charset val="238"/>
      </rPr>
      <t xml:space="preserve"> </t>
    </r>
    <r>
      <rPr>
        <sz val="9"/>
        <color rgb="FF00529C"/>
        <rFont val="Arial"/>
        <family val="2"/>
        <charset val="238"/>
      </rPr>
      <t>+420 588 443 163</t>
    </r>
  </si>
  <si>
    <t>E-mail: pavla.kreuzingerova@fnol.cz</t>
  </si>
  <si>
    <r>
      <t>From:</t>
    </r>
    <r>
      <rPr>
        <sz val="10"/>
        <color theme="1"/>
        <rFont val="Tahoma"/>
        <family val="2"/>
        <charset val="238"/>
      </rPr>
      <t xml:space="preserve"> Fritscher Adam, Mgr.</t>
    </r>
  </si>
  <si>
    <r>
      <t>Sent:</t>
    </r>
    <r>
      <rPr>
        <sz val="10"/>
        <color theme="1"/>
        <rFont val="Tahoma"/>
        <family val="2"/>
        <charset val="238"/>
      </rPr>
      <t xml:space="preserve"> Tuesday, March 26, 2019 9:03 AM</t>
    </r>
  </si>
  <si>
    <r>
      <t>To:</t>
    </r>
    <r>
      <rPr>
        <sz val="10"/>
        <color theme="1"/>
        <rFont val="Tahoma"/>
        <family val="2"/>
        <charset val="238"/>
      </rPr>
      <t xml:space="preserve"> Kreuzingerová Pavla, Ing.</t>
    </r>
  </si>
  <si>
    <t>Oddělení klinické logopedie jsme s kolegou Hrabálkem navštívili minulý týden a s paní primářkou jsme probírali různé možnosti podpory jejich činnosti. V zásadě jsme se domluvili na následujícím:</t>
  </si>
  <si>
    <t>- Odbor hlavní sestry připravuje ve spolupráci s námi edukační brožuru, aktuálně ladíme texty</t>
  </si>
  <si>
    <t>- nabídli jsme paní primářce prezentaci na obrazovkách v ambulancích, slide může být nasazen během příštího týdne</t>
  </si>
  <si>
    <t>- úprava webové prezentace má dva aspekty - obsahový (přislíbila dodat klinika) a technický (spuštění nového webu s tzv. composerem podstránek jednotlivých pracovišť - připravuje se, Ing. Knápek má informace z porady vedení)</t>
  </si>
  <si>
    <t>- PR text v médiích formou rozhovoru s paní primářkou - je domluveno, paní primářka přislíbila poslat možný námět rozhovoru, na který nenásilně připojíme prezentaci činnosti oddělení; jakmile se paní primářka dle naší dohody ozve, text může být během týdne hotový a zveřejněný, případně jej podpoříme i placenou inzercí</t>
  </si>
  <si>
    <t>V případě potřeby mě neváhejte kontaktovat. Jakmile se paní primářka ozve, rád Vás budu informovat. Přeji Vám pohodový den.</t>
  </si>
  <si>
    <t>S přátelským pozdravem</t>
  </si>
  <si>
    <r>
      <t>Sent:</t>
    </r>
    <r>
      <rPr>
        <sz val="10"/>
        <color theme="1"/>
        <rFont val="Tahoma"/>
        <family val="2"/>
        <charset val="238"/>
      </rPr>
      <t xml:space="preserve"> Monday, March 25, 2019 2:04 PM</t>
    </r>
  </si>
  <si>
    <r>
      <t>Subject:</t>
    </r>
    <r>
      <rPr>
        <sz val="10"/>
        <color theme="1"/>
        <rFont val="Tahoma"/>
        <family val="2"/>
        <charset val="238"/>
      </rPr>
      <t xml:space="preserve"> prezentace Klinické logopedie</t>
    </r>
  </si>
  <si>
    <t xml:space="preserve">Dobrý den pane Fritscher, </t>
  </si>
  <si>
    <t>obracím se na Vás s dotazem k Oddělení klinické logopedie, kde potřebují</t>
  </si>
  <si>
    <t>k dosažení vytýčeného cíle vykázaných bodů získat nové pacienty.</t>
  </si>
  <si>
    <t xml:space="preserve">Podle paní primářky PaedDr. Čecháčkové jste měli inspirativní schůzku s některými nápady. </t>
  </si>
  <si>
    <t>Mohu si prosím upřesnit, jak termínově  vidíte realizace rozhovoru s paní primářkou,</t>
  </si>
  <si>
    <t>propagaci na webových stránkách a obrazovkách ve FN Olomouc, případně jiné aktivity, na kterých</t>
  </si>
  <si>
    <t>jste se dohodli ?</t>
  </si>
  <si>
    <t>VÝKONY / TRŽBY</t>
  </si>
  <si>
    <t>Reálný fond prac. doby v % z roku</t>
  </si>
  <si>
    <t xml:space="preserve">Hodnota bodu </t>
  </si>
  <si>
    <t>Předp.roční úhrada od ZP</t>
  </si>
  <si>
    <t>kategorie - 523</t>
  </si>
  <si>
    <t>rok 2018</t>
  </si>
  <si>
    <t>Fond pracovní doby (dny)</t>
  </si>
  <si>
    <t>Dovolená (dny)</t>
  </si>
  <si>
    <t>Svátky - nepřítomnost (dny)</t>
  </si>
  <si>
    <t>Ostatní nepřítomnost - nemoc; služ. cesty (dny)</t>
  </si>
  <si>
    <t>Ostatní náklady</t>
  </si>
  <si>
    <t xml:space="preserve">   materiál</t>
  </si>
  <si>
    <t xml:space="preserve">   energie</t>
  </si>
  <si>
    <t xml:space="preserve">   opravy</t>
  </si>
  <si>
    <t xml:space="preserve">   odpisy</t>
  </si>
  <si>
    <t xml:space="preserve">   služby (úklid, revize, ostatní)</t>
  </si>
  <si>
    <t xml:space="preserve">   ostatní (školení, nábytek..)</t>
  </si>
  <si>
    <t xml:space="preserve">   přeúčtované náklady za poskyt.služby (prádelna, IT, režie HTS)</t>
  </si>
  <si>
    <t>LOGOPEDIE - MODELACE POŽADOVANÉ VÝKONNOSTI                                 NA 1 AMBULANTNÍHO LÉKAŘE</t>
  </si>
  <si>
    <t>Přímé osobní náklady</t>
  </si>
  <si>
    <t xml:space="preserve">Osobní náklady klinika </t>
  </si>
  <si>
    <t>Přepočtený počet klinických logopedů</t>
  </si>
  <si>
    <t xml:space="preserve">     ztráta</t>
  </si>
  <si>
    <t>1. Hladina  -  rozdíl mezi PŘÍJMY od zdravot.poj. a OSOBNÍMI náklady</t>
  </si>
  <si>
    <t>2. Hladina  -  rozdíl mezi PŘÍJMY od zdravot.poj. a CELKOVÝMI náklady</t>
  </si>
  <si>
    <t>1. Nutná minimální měsíční produkce na pokrytí  osobních nákladů -  BODY</t>
  </si>
  <si>
    <t>2. Nutná minimální měsíční produkce na pokrytí  celkových nákladů  BODY</t>
  </si>
  <si>
    <t>3. Projednat s klinikami geriatrie, rehabilitace, a jinými klinikami spolupráci při léčbě poruch komunikace</t>
  </si>
  <si>
    <t>Náklady na propagaci jsou v rámci rozpočtu marketingového oddělení</t>
  </si>
  <si>
    <t>měsíční průměr bodů (A+H)</t>
  </si>
  <si>
    <t>Stávající roční výkon v ambulanci</t>
  </si>
  <si>
    <t>Očekávaný roční výkon v ambulanci k 31.12.2019 (bez výkonů pro ORL)</t>
  </si>
  <si>
    <t>email ze dne :</t>
  </si>
  <si>
    <t>Průměrné osobní náklady - klinický logoped - Kč/měsíc</t>
  </si>
  <si>
    <t>Průměrné osobní náklady - klinický logoped - Kč/rok</t>
  </si>
  <si>
    <t>Celkové náklady na logopeda (nákl. osobní + ostatní)</t>
  </si>
  <si>
    <t>Stávající prům. výkony/ rok  (v bodech, ambul+hospital.)</t>
  </si>
  <si>
    <t>Stávající průměrná měsíční produkce/ logoped (ambul. + hospital.)</t>
  </si>
  <si>
    <t>rozdíl</t>
  </si>
  <si>
    <t xml:space="preserve">měsíční podíl produkce na celku </t>
  </si>
  <si>
    <t>Spolupráce ORL s Oddělením klinické logopedie :</t>
  </si>
  <si>
    <t>Cíl pro rok 2019 - navýšení výkonů v ambulanci na 2,000.000 bodů :</t>
  </si>
  <si>
    <t>znamená průměrné navýšení produkce na 1 logopeda - měsíčně o</t>
  </si>
  <si>
    <t>průměrné výkony po navýšení produkce</t>
  </si>
  <si>
    <t>seznámení se s představou přednosty ORL</t>
  </si>
  <si>
    <t>přednosty Salzmana s paní primářkou Čecháčkovou</t>
  </si>
  <si>
    <t xml:space="preserve">schůzka </t>
  </si>
  <si>
    <t>přednsota Salzman, P.Kreuzingerová</t>
  </si>
  <si>
    <t>vzájemné upřesnění diagnóz a pacientů, kteří mohou být odesílání z ORL na Logopedii</t>
  </si>
  <si>
    <t>Mgr. Fritscher, Ing. Hrabálek, prim. Čecháčková</t>
  </si>
  <si>
    <t>možnosti marketingové podpory</t>
  </si>
  <si>
    <t>18-20.3.2019</t>
  </si>
  <si>
    <t>prim.Čecháčková, P.Kreuzingerová</t>
  </si>
  <si>
    <t>seznámení se s aktuální situací Logopedie</t>
  </si>
  <si>
    <t>Datum</t>
  </si>
  <si>
    <t>Zúčastnění</t>
  </si>
  <si>
    <t>Obsah</t>
  </si>
  <si>
    <t>Harmonogram realizace projektu</t>
  </si>
  <si>
    <t>Druh akce</t>
  </si>
  <si>
    <r>
      <rPr>
        <b/>
        <sz val="11"/>
        <color theme="1"/>
        <rFont val="Calibri"/>
        <family val="2"/>
        <charset val="238"/>
        <scheme val="minor"/>
      </rPr>
      <t>Ing. Pavla Kreuzingerová</t>
    </r>
    <r>
      <rPr>
        <sz val="11"/>
        <color theme="1"/>
        <rFont val="Calibri"/>
        <family val="2"/>
        <charset val="238"/>
        <scheme val="minor"/>
      </rPr>
      <t>, finanční referentka</t>
    </r>
  </si>
  <si>
    <t>Schůzka 3.4.2019 - přednosta Salzman, P. Kreuzingerová</t>
  </si>
  <si>
    <t>* dohoda s Logopedií, že Logoped zůstává na Oddělení logopedie (neúvazek, ne změna systematizace místa)</t>
  </si>
  <si>
    <t>* pacienti by zatím docházeli do ambulance v budově Fr.Josefa (následně.. ?)</t>
  </si>
  <si>
    <t xml:space="preserve">* ORL požaduje jednoho logopeda, který by se více zúčastňoval dění na klinice ORL (vizity,  schůzky, získal by tím odbornost a více by spolupracoval) - pravděpodobně Mgr. Polášková, </t>
  </si>
  <si>
    <t>* po návratu přednosty z dovolené bude následovat edukace lékařů ORL, jaké pacienty zasílat na Logopedii</t>
  </si>
  <si>
    <t>* sledování počtu pacientů na Logopedii ORL neřeší</t>
  </si>
  <si>
    <t>PaeDr. Čecháčková Miloslava - primářka</t>
  </si>
  <si>
    <t xml:space="preserve">V předchozím období bylo oddělení zaměřeno na hospitalizované pacienty. V současné době, vzhledem ke zkracování doby hospitalizace a následné péči o pacienty mimo FN Olomouc , je počet pacientů z Neurologické kliniky - Iktového centra (akutní pacienti s cévní mozkovou příhodou) nižší. Proto se nyní zaměřuje pozornost na ambulantní péči, která však v současné době nemá dostatek evidovaných pacientů a musí nové pacienty získat. Paní primářka Čecháčková iniciovala schůzky s tiskovým mluvčím, marketingem a  klinikou geriatrie s cílem vytvořit propagaci pro laickou i odbornou veřejnost. Paní primářka současně spolu s Mgr. Dubovou v co nejkratší době posílí kapacitu dětské ambulance a začnou nabídku propagovat. </t>
  </si>
  <si>
    <t>5. Pravidelné docházení Logopeda na Kliniku ORL, zúčastňování se vizit a schůzek, propojení odbornosti</t>
  </si>
  <si>
    <t>6. Posílení dětské ambulance personálně i ordinačními hodinami</t>
  </si>
  <si>
    <t>7. Čtvrtletně vyhodnocovat navyšování počtu bodů a porovnání s cílovým stavem - zajistí ekonom projektu</t>
  </si>
  <si>
    <t>červen 2019</t>
  </si>
  <si>
    <t>květen 2019</t>
  </si>
  <si>
    <t>1.1.- 30.6.2019</t>
  </si>
  <si>
    <t>1.7. - 30.9.2019</t>
  </si>
  <si>
    <t>1.8.- 31.12.2019</t>
  </si>
</sst>
</file>

<file path=xl/styles.xml><?xml version="1.0" encoding="utf-8"?>
<styleSheet xmlns="http://schemas.openxmlformats.org/spreadsheetml/2006/main">
  <numFmts count="3">
    <numFmt numFmtId="44" formatCode="_-* #,##0.00\ &quot;Kč&quot;_-;\-* #,##0.00\ &quot;Kč&quot;_-;_-* &quot;-&quot;??\ &quot;Kč&quot;_-;_-@_-"/>
    <numFmt numFmtId="43" formatCode="_-* #,##0.00\ _K_č_-;\-* #,##0.00\ _K_č_-;_-* &quot;-&quot;??\ _K_č_-;_-@_-"/>
    <numFmt numFmtId="164" formatCode="0.0%"/>
  </numFmts>
  <fonts count="37">
    <font>
      <sz val="11"/>
      <color theme="1"/>
      <name val="Calibri"/>
      <family val="2"/>
      <charset val="238"/>
      <scheme val="minor"/>
    </font>
    <font>
      <sz val="11"/>
      <name val="Calibri"/>
      <family val="2"/>
      <charset val="238"/>
      <scheme val="minor"/>
    </font>
    <font>
      <b/>
      <sz val="11"/>
      <name val="Calibri"/>
      <family val="2"/>
      <charset val="238"/>
      <scheme val="minor"/>
    </font>
    <font>
      <b/>
      <sz val="11"/>
      <color theme="1"/>
      <name val="Calibri"/>
      <family val="2"/>
      <charset val="238"/>
      <scheme val="minor"/>
    </font>
    <font>
      <sz val="11"/>
      <color theme="1"/>
      <name val="Calibri"/>
      <family val="2"/>
      <charset val="238"/>
      <scheme val="minor"/>
    </font>
    <font>
      <sz val="11"/>
      <color theme="1"/>
      <name val="Calibri"/>
      <family val="2"/>
    </font>
    <font>
      <u/>
      <sz val="11"/>
      <color theme="10"/>
      <name val="Calibri"/>
      <family val="2"/>
      <charset val="238"/>
      <scheme val="minor"/>
    </font>
    <font>
      <b/>
      <sz val="12"/>
      <color theme="1"/>
      <name val="Calibri"/>
      <family val="2"/>
      <charset val="238"/>
      <scheme val="minor"/>
    </font>
    <font>
      <b/>
      <sz val="14"/>
      <color theme="3"/>
      <name val="Calibri"/>
      <family val="2"/>
      <charset val="238"/>
      <scheme val="minor"/>
    </font>
    <font>
      <sz val="10"/>
      <name val="Arial"/>
      <family val="2"/>
      <charset val="238"/>
    </font>
    <font>
      <b/>
      <sz val="22"/>
      <color theme="0"/>
      <name val="Calibri"/>
      <family val="2"/>
      <charset val="238"/>
      <scheme val="minor"/>
    </font>
    <font>
      <b/>
      <sz val="10"/>
      <color theme="1"/>
      <name val="Arial"/>
      <family val="2"/>
      <charset val="238"/>
    </font>
    <font>
      <sz val="11"/>
      <color rgb="FF1F497D"/>
      <name val="Calibri"/>
      <family val="2"/>
      <charset val="238"/>
      <scheme val="minor"/>
    </font>
    <font>
      <b/>
      <sz val="11"/>
      <color rgb="FF00529C"/>
      <name val="Arial"/>
      <family val="2"/>
      <charset val="238"/>
    </font>
    <font>
      <b/>
      <sz val="12"/>
      <color rgb="FF00529C"/>
      <name val="Arial"/>
      <family val="2"/>
      <charset val="238"/>
    </font>
    <font>
      <b/>
      <sz val="9"/>
      <color rgb="FF00529C"/>
      <name val="Arial"/>
      <family val="2"/>
      <charset val="238"/>
    </font>
    <font>
      <sz val="9"/>
      <color rgb="FF00529C"/>
      <name val="Arial"/>
      <family val="2"/>
      <charset val="238"/>
    </font>
    <font>
      <b/>
      <sz val="10"/>
      <color theme="1"/>
      <name val="Tahoma"/>
      <family val="2"/>
      <charset val="238"/>
    </font>
    <font>
      <sz val="10"/>
      <color theme="1"/>
      <name val="Tahoma"/>
      <family val="2"/>
      <charset val="238"/>
    </font>
    <font>
      <sz val="11"/>
      <color rgb="FF1F497D"/>
      <name val="Wingdings"/>
      <charset val="2"/>
    </font>
    <font>
      <sz val="12"/>
      <color rgb="FF00529C"/>
      <name val="Arial"/>
      <family val="2"/>
      <charset val="238"/>
    </font>
    <font>
      <sz val="11"/>
      <color rgb="FF000000"/>
      <name val="Calibri"/>
      <family val="2"/>
      <charset val="238"/>
      <scheme val="minor"/>
    </font>
    <font>
      <b/>
      <sz val="14"/>
      <color rgb="FF0070C0"/>
      <name val="Calibri"/>
      <family val="2"/>
      <charset val="238"/>
      <scheme val="minor"/>
    </font>
    <font>
      <b/>
      <sz val="11"/>
      <color rgb="FFC00000"/>
      <name val="Calibri"/>
      <family val="2"/>
      <charset val="238"/>
      <scheme val="minor"/>
    </font>
    <font>
      <i/>
      <sz val="11"/>
      <color theme="1"/>
      <name val="Calibri"/>
      <family val="2"/>
      <charset val="238"/>
      <scheme val="minor"/>
    </font>
    <font>
      <sz val="9"/>
      <color indexed="81"/>
      <name val="Tahoma"/>
      <family val="2"/>
      <charset val="238"/>
    </font>
    <font>
      <b/>
      <sz val="9"/>
      <color indexed="81"/>
      <name val="Tahoma"/>
      <family val="2"/>
      <charset val="238"/>
    </font>
    <font>
      <sz val="12"/>
      <name val="Calibri"/>
      <family val="2"/>
      <charset val="238"/>
      <scheme val="minor"/>
    </font>
    <font>
      <b/>
      <sz val="11"/>
      <color rgb="FF0070C0"/>
      <name val="Calibri"/>
      <family val="2"/>
      <charset val="238"/>
      <scheme val="minor"/>
    </font>
    <font>
      <i/>
      <sz val="10"/>
      <color theme="1"/>
      <name val="Arial"/>
      <family val="2"/>
      <charset val="238"/>
    </font>
    <font>
      <i/>
      <sz val="9"/>
      <color theme="1"/>
      <name val="Arial"/>
      <family val="2"/>
      <charset val="238"/>
    </font>
    <font>
      <b/>
      <i/>
      <sz val="11"/>
      <color theme="1"/>
      <name val="Calibri"/>
      <family val="2"/>
      <charset val="238"/>
      <scheme val="minor"/>
    </font>
    <font>
      <strike/>
      <sz val="11"/>
      <color theme="0" tint="-0.34998626667073579"/>
      <name val="Calibri"/>
      <family val="2"/>
      <charset val="238"/>
      <scheme val="minor"/>
    </font>
    <font>
      <b/>
      <sz val="14"/>
      <color theme="1"/>
      <name val="Calibri"/>
      <family val="2"/>
      <charset val="238"/>
      <scheme val="minor"/>
    </font>
    <font>
      <i/>
      <sz val="10"/>
      <color theme="1"/>
      <name val="Calibri"/>
      <family val="2"/>
      <charset val="238"/>
      <scheme val="minor"/>
    </font>
    <font>
      <sz val="10"/>
      <color theme="1"/>
      <name val="Calibri"/>
      <family val="2"/>
      <charset val="238"/>
      <scheme val="minor"/>
    </font>
    <font>
      <b/>
      <u/>
      <sz val="11"/>
      <color theme="1"/>
      <name val="Calibri"/>
      <family val="2"/>
      <charset val="238"/>
      <scheme val="minor"/>
    </font>
  </fonts>
  <fills count="10">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rgb="FF0070C0"/>
      </bottom>
      <diagonal/>
    </border>
    <border>
      <left/>
      <right/>
      <top style="hair">
        <color rgb="FF0070C0"/>
      </top>
      <bottom style="hair">
        <color rgb="FF0070C0"/>
      </bottom>
      <diagonal/>
    </border>
    <border>
      <left/>
      <right/>
      <top style="hair">
        <color rgb="FF0070C0"/>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theme="4" tint="0.39997558519241921"/>
      </top>
      <bottom style="thin">
        <color indexed="64"/>
      </bottom>
      <diagonal/>
    </border>
    <border>
      <left/>
      <right style="medium">
        <color indexed="64"/>
      </right>
      <top style="thin">
        <color theme="4" tint="0.39997558519241921"/>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rgb="FF00529C"/>
      </bottom>
      <diagonal/>
    </border>
  </borders>
  <cellStyleXfs count="8">
    <xf numFmtId="0" fontId="0" fillId="0" borderId="0"/>
    <xf numFmtId="9" fontId="4"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9" fillId="0" borderId="0"/>
  </cellStyleXfs>
  <cellXfs count="165">
    <xf numFmtId="0" fontId="0" fillId="0" borderId="0" xfId="0"/>
    <xf numFmtId="3" fontId="0" fillId="0" borderId="0" xfId="0" applyNumberFormat="1"/>
    <xf numFmtId="0" fontId="3" fillId="0" borderId="0" xfId="0" applyFont="1"/>
    <xf numFmtId="0" fontId="0" fillId="0" borderId="0" xfId="0" applyBorder="1"/>
    <xf numFmtId="0" fontId="0" fillId="0" borderId="0" xfId="0" applyFill="1" applyAlignment="1">
      <alignment vertical="center"/>
    </xf>
    <xf numFmtId="0" fontId="3" fillId="0" borderId="5" xfId="0" applyFont="1" applyBorder="1"/>
    <xf numFmtId="0" fontId="0" fillId="0" borderId="0" xfId="0" applyAlignment="1">
      <alignment vertical="top" wrapText="1"/>
    </xf>
    <xf numFmtId="0" fontId="0" fillId="0" borderId="0" xfId="0" applyAlignment="1">
      <alignment wrapText="1"/>
    </xf>
    <xf numFmtId="0" fontId="3" fillId="0" borderId="0" xfId="0" applyFont="1" applyAlignment="1">
      <alignment wrapText="1"/>
    </xf>
    <xf numFmtId="0" fontId="0" fillId="0" borderId="0" xfId="0" applyAlignment="1"/>
    <xf numFmtId="3" fontId="0" fillId="0" borderId="1" xfId="0" applyNumberFormat="1" applyBorder="1"/>
    <xf numFmtId="14" fontId="0" fillId="0" borderId="0" xfId="0" applyNumberFormat="1"/>
    <xf numFmtId="0" fontId="0" fillId="0" borderId="0" xfId="0"/>
    <xf numFmtId="0" fontId="0" fillId="0" borderId="0" xfId="0"/>
    <xf numFmtId="0" fontId="0" fillId="0" borderId="0" xfId="0" applyAlignment="1">
      <alignment horizontal="left"/>
    </xf>
    <xf numFmtId="0" fontId="3" fillId="0" borderId="0" xfId="0" applyFont="1" applyAlignment="1">
      <alignment vertical="top"/>
    </xf>
    <xf numFmtId="49" fontId="0" fillId="0" borderId="0" xfId="0" applyNumberFormat="1" applyAlignment="1">
      <alignment horizontal="left"/>
    </xf>
    <xf numFmtId="0" fontId="0" fillId="0" borderId="5" xfId="0" applyNumberFormat="1" applyFill="1" applyBorder="1" applyAlignment="1">
      <alignment vertical="center" wrapText="1"/>
    </xf>
    <xf numFmtId="0" fontId="11" fillId="0" borderId="0" xfId="0" applyFont="1"/>
    <xf numFmtId="49" fontId="11" fillId="0" borderId="0" xfId="0" applyNumberFormat="1" applyFont="1"/>
    <xf numFmtId="49" fontId="0" fillId="0" borderId="0" xfId="0" applyNumberFormat="1"/>
    <xf numFmtId="0" fontId="0" fillId="0" borderId="24" xfId="0" applyBorder="1"/>
    <xf numFmtId="0" fontId="0" fillId="0" borderId="25" xfId="0" applyBorder="1"/>
    <xf numFmtId="0" fontId="0" fillId="0" borderId="26" xfId="0" applyBorder="1" applyAlignment="1">
      <alignment horizontal="right"/>
    </xf>
    <xf numFmtId="0" fontId="0" fillId="0" borderId="12" xfId="0" applyBorder="1" applyAlignment="1">
      <alignment horizontal="left"/>
    </xf>
    <xf numFmtId="4" fontId="0" fillId="0" borderId="0" xfId="0" applyNumberFormat="1" applyBorder="1"/>
    <xf numFmtId="4" fontId="0" fillId="0" borderId="26" xfId="0" applyNumberFormat="1" applyBorder="1"/>
    <xf numFmtId="0" fontId="0" fillId="0" borderId="17" xfId="0" applyBorder="1" applyAlignment="1">
      <alignment horizontal="left"/>
    </xf>
    <xf numFmtId="4" fontId="0" fillId="0" borderId="2" xfId="0" applyNumberFormat="1" applyBorder="1"/>
    <xf numFmtId="4" fontId="0" fillId="0" borderId="27" xfId="0" applyNumberFormat="1" applyBorder="1"/>
    <xf numFmtId="4" fontId="0" fillId="0" borderId="0" xfId="0" applyNumberFormat="1"/>
    <xf numFmtId="4" fontId="0" fillId="0" borderId="1" xfId="0" applyNumberFormat="1" applyBorder="1"/>
    <xf numFmtId="4" fontId="11" fillId="4" borderId="28" xfId="0" applyNumberFormat="1" applyFont="1" applyFill="1" applyBorder="1"/>
    <xf numFmtId="0" fontId="0" fillId="0" borderId="12" xfId="0" pivotButton="1" applyBorder="1"/>
    <xf numFmtId="0" fontId="0" fillId="0" borderId="24" xfId="0" pivotButton="1" applyBorder="1"/>
    <xf numFmtId="0" fontId="0" fillId="0" borderId="22" xfId="0" pivotButton="1" applyBorder="1"/>
    <xf numFmtId="3" fontId="0" fillId="0" borderId="1" xfId="0" applyNumberFormat="1" applyFill="1" applyBorder="1"/>
    <xf numFmtId="0" fontId="0" fillId="0" borderId="20" xfId="0" applyBorder="1"/>
    <xf numFmtId="4" fontId="11" fillId="4" borderId="29" xfId="0" applyNumberFormat="1" applyFont="1" applyFill="1" applyBorder="1"/>
    <xf numFmtId="0" fontId="0" fillId="0" borderId="14" xfId="0" applyBorder="1"/>
    <xf numFmtId="3" fontId="0" fillId="0" borderId="15" xfId="0" applyNumberFormat="1" applyBorder="1"/>
    <xf numFmtId="0" fontId="0" fillId="0" borderId="15" xfId="0" applyBorder="1"/>
    <xf numFmtId="0" fontId="0" fillId="0" borderId="16" xfId="0" applyBorder="1"/>
    <xf numFmtId="0" fontId="3" fillId="0" borderId="23" xfId="0" applyFont="1" applyBorder="1"/>
    <xf numFmtId="0" fontId="3" fillId="0" borderId="18" xfId="0" applyFont="1" applyBorder="1"/>
    <xf numFmtId="0" fontId="3" fillId="0" borderId="19" xfId="0" applyFont="1" applyBorder="1"/>
    <xf numFmtId="14" fontId="0" fillId="0" borderId="1" xfId="0" applyNumberFormat="1" applyBorder="1" applyAlignment="1">
      <alignment horizontal="center"/>
    </xf>
    <xf numFmtId="0" fontId="0" fillId="0" borderId="4" xfId="0" applyBorder="1"/>
    <xf numFmtId="14" fontId="0" fillId="0" borderId="21" xfId="0" applyNumberFormat="1" applyBorder="1" applyAlignment="1">
      <alignment horizontal="center"/>
    </xf>
    <xf numFmtId="3" fontId="0" fillId="0" borderId="21" xfId="0" applyNumberFormat="1" applyFill="1" applyBorder="1"/>
    <xf numFmtId="3" fontId="0" fillId="0" borderId="15" xfId="0" applyNumberFormat="1" applyFill="1" applyBorder="1"/>
    <xf numFmtId="3" fontId="0" fillId="0" borderId="16" xfId="0" applyNumberFormat="1" applyFill="1" applyBorder="1"/>
    <xf numFmtId="3" fontId="0" fillId="0" borderId="0" xfId="0" applyNumberFormat="1" applyBorder="1"/>
    <xf numFmtId="0" fontId="0" fillId="0" borderId="0" xfId="0" applyFill="1" applyBorder="1"/>
    <xf numFmtId="0" fontId="3" fillId="0" borderId="2" xfId="0" applyFont="1" applyBorder="1"/>
    <xf numFmtId="0" fontId="3" fillId="0" borderId="2" xfId="0" applyFont="1" applyBorder="1" applyAlignment="1">
      <alignment wrapText="1"/>
    </xf>
    <xf numFmtId="0" fontId="15" fillId="0" borderId="0" xfId="0" applyFont="1" applyAlignment="1">
      <alignment vertical="top" wrapText="1"/>
    </xf>
    <xf numFmtId="0" fontId="16" fillId="0" borderId="0" xfId="0" applyFont="1" applyAlignment="1">
      <alignment vertical="top" wrapText="1"/>
    </xf>
    <xf numFmtId="0" fontId="6" fillId="0" borderId="0" xfId="6" applyAlignment="1">
      <alignment vertical="top" wrapText="1"/>
    </xf>
    <xf numFmtId="0" fontId="15" fillId="0" borderId="0" xfId="0" applyFont="1" applyAlignment="1">
      <alignment wrapText="1"/>
    </xf>
    <xf numFmtId="0" fontId="16" fillId="0" borderId="0" xfId="0" applyFont="1" applyAlignment="1">
      <alignment wrapText="1"/>
    </xf>
    <xf numFmtId="0" fontId="6" fillId="0" borderId="0" xfId="6" applyAlignment="1">
      <alignment wrapText="1"/>
    </xf>
    <xf numFmtId="0" fontId="12" fillId="0" borderId="0" xfId="0" applyFont="1" applyAlignment="1">
      <alignment wrapText="1"/>
    </xf>
    <xf numFmtId="0" fontId="13" fillId="0" borderId="0" xfId="0" applyFont="1" applyAlignment="1">
      <alignment wrapText="1"/>
    </xf>
    <xf numFmtId="0" fontId="0" fillId="0" borderId="33" xfId="0" applyBorder="1" applyAlignment="1">
      <alignment wrapText="1"/>
    </xf>
    <xf numFmtId="0" fontId="17" fillId="0" borderId="0" xfId="0" applyFont="1" applyAlignment="1">
      <alignment wrapText="1"/>
    </xf>
    <xf numFmtId="0" fontId="21" fillId="0" borderId="0" xfId="0" applyFont="1" applyAlignment="1">
      <alignment wrapText="1"/>
    </xf>
    <xf numFmtId="164" fontId="0" fillId="0" borderId="0" xfId="1" applyNumberFormat="1" applyFont="1"/>
    <xf numFmtId="3" fontId="0" fillId="0" borderId="0" xfId="0" applyNumberFormat="1" applyFont="1"/>
    <xf numFmtId="0" fontId="5" fillId="0" borderId="0" xfId="2"/>
    <xf numFmtId="0" fontId="0" fillId="3" borderId="0" xfId="0" applyFill="1"/>
    <xf numFmtId="0" fontId="24" fillId="0" borderId="0" xfId="0" applyFont="1"/>
    <xf numFmtId="3" fontId="24" fillId="0" borderId="0" xfId="0" applyNumberFormat="1" applyFont="1"/>
    <xf numFmtId="0" fontId="24" fillId="0" borderId="0" xfId="0" applyFont="1" applyFill="1" applyBorder="1"/>
    <xf numFmtId="3" fontId="2" fillId="0" borderId="0" xfId="0" applyNumberFormat="1" applyFont="1" applyFill="1" applyBorder="1"/>
    <xf numFmtId="0" fontId="0" fillId="0" borderId="0" xfId="0" applyFill="1"/>
    <xf numFmtId="0" fontId="0" fillId="0" borderId="0" xfId="0" applyFont="1"/>
    <xf numFmtId="3" fontId="3" fillId="7" borderId="13" xfId="0" applyNumberFormat="1" applyFont="1" applyFill="1" applyBorder="1"/>
    <xf numFmtId="3" fontId="3" fillId="7" borderId="11" xfId="0" applyNumberFormat="1" applyFont="1" applyFill="1" applyBorder="1"/>
    <xf numFmtId="3" fontId="3" fillId="7" borderId="3" xfId="0" applyNumberFormat="1" applyFont="1" applyFill="1" applyBorder="1"/>
    <xf numFmtId="0" fontId="7" fillId="6" borderId="13" xfId="0" applyFont="1" applyFill="1" applyBorder="1"/>
    <xf numFmtId="0" fontId="0" fillId="6" borderId="11" xfId="0" applyFont="1" applyFill="1" applyBorder="1"/>
    <xf numFmtId="0" fontId="0" fillId="6" borderId="3" xfId="0" applyFont="1" applyFill="1" applyBorder="1"/>
    <xf numFmtId="3" fontId="1" fillId="0" borderId="0" xfId="0" applyNumberFormat="1" applyFont="1" applyFill="1" applyBorder="1"/>
    <xf numFmtId="0" fontId="27" fillId="3" borderId="0" xfId="0" applyFont="1" applyFill="1"/>
    <xf numFmtId="3" fontId="3" fillId="3" borderId="0" xfId="0" applyNumberFormat="1" applyFont="1" applyFill="1"/>
    <xf numFmtId="3" fontId="1" fillId="3" borderId="0" xfId="0" applyNumberFormat="1" applyFont="1" applyFill="1" applyBorder="1"/>
    <xf numFmtId="3" fontId="2" fillId="3" borderId="0" xfId="0" applyNumberFormat="1" applyFont="1" applyFill="1" applyBorder="1"/>
    <xf numFmtId="0" fontId="23" fillId="5" borderId="22" xfId="0" applyFont="1" applyFill="1" applyBorder="1"/>
    <xf numFmtId="0" fontId="23" fillId="5" borderId="24" xfId="0" applyFont="1" applyFill="1" applyBorder="1"/>
    <xf numFmtId="0" fontId="23" fillId="5" borderId="25" xfId="0" applyFont="1" applyFill="1" applyBorder="1"/>
    <xf numFmtId="0" fontId="23" fillId="5" borderId="17" xfId="0" applyFont="1" applyFill="1" applyBorder="1"/>
    <xf numFmtId="0" fontId="23" fillId="5" borderId="2" xfId="0" applyFont="1" applyFill="1" applyBorder="1"/>
    <xf numFmtId="3" fontId="23" fillId="5" borderId="27" xfId="0" applyNumberFormat="1" applyFont="1" applyFill="1" applyBorder="1"/>
    <xf numFmtId="3" fontId="24" fillId="0" borderId="1" xfId="0" applyNumberFormat="1" applyFont="1" applyBorder="1"/>
    <xf numFmtId="0" fontId="30" fillId="0" borderId="1" xfId="0" applyFont="1" applyBorder="1" applyAlignment="1">
      <alignment horizontal="left"/>
    </xf>
    <xf numFmtId="0" fontId="29" fillId="0" borderId="1" xfId="0" applyFont="1" applyBorder="1" applyAlignment="1">
      <alignment horizontal="left" wrapText="1"/>
    </xf>
    <xf numFmtId="9" fontId="24" fillId="0" borderId="1" xfId="1" applyFont="1" applyBorder="1"/>
    <xf numFmtId="0" fontId="31" fillId="0" borderId="0" xfId="0" applyFont="1"/>
    <xf numFmtId="0" fontId="24" fillId="0" borderId="0" xfId="0" applyFont="1" applyAlignment="1">
      <alignment wrapText="1"/>
    </xf>
    <xf numFmtId="0" fontId="32" fillId="0" borderId="0" xfId="0" applyFont="1"/>
    <xf numFmtId="0" fontId="0" fillId="3" borderId="0" xfId="0" applyFill="1" applyAlignment="1">
      <alignment horizontal="right"/>
    </xf>
    <xf numFmtId="0" fontId="29" fillId="0" borderId="0" xfId="0" applyFont="1" applyBorder="1" applyAlignment="1">
      <alignment horizontal="left" wrapText="1"/>
    </xf>
    <xf numFmtId="9" fontId="24" fillId="0" borderId="0" xfId="1" applyFont="1" applyBorder="1"/>
    <xf numFmtId="3" fontId="0" fillId="3" borderId="0" xfId="0" applyNumberFormat="1" applyFill="1"/>
    <xf numFmtId="0" fontId="23" fillId="0" borderId="0" xfId="0" applyFont="1" applyFill="1" applyBorder="1"/>
    <xf numFmtId="3" fontId="23" fillId="0" borderId="0" xfId="0" applyNumberFormat="1" applyFont="1" applyFill="1" applyBorder="1"/>
    <xf numFmtId="0" fontId="0" fillId="0" borderId="0" xfId="0" applyFont="1" applyFill="1" applyBorder="1"/>
    <xf numFmtId="3" fontId="0" fillId="0" borderId="0" xfId="0" applyNumberFormat="1" applyFont="1" applyFill="1" applyBorder="1"/>
    <xf numFmtId="3" fontId="28" fillId="6" borderId="0" xfId="0" applyNumberFormat="1" applyFont="1" applyFill="1" applyBorder="1" applyAlignment="1">
      <alignment vertical="top" wrapText="1"/>
    </xf>
    <xf numFmtId="0" fontId="23" fillId="6" borderId="0" xfId="0" applyFont="1" applyFill="1" applyBorder="1" applyAlignment="1">
      <alignment horizontal="left" vertical="top" wrapText="1"/>
    </xf>
    <xf numFmtId="3" fontId="23" fillId="6" borderId="0" xfId="0" applyNumberFormat="1" applyFont="1" applyFill="1" applyBorder="1" applyAlignment="1">
      <alignment vertical="top" wrapText="1"/>
    </xf>
    <xf numFmtId="0" fontId="34" fillId="0" borderId="0" xfId="0" applyFont="1" applyFill="1" applyBorder="1"/>
    <xf numFmtId="9" fontId="34" fillId="0" borderId="0" xfId="1" applyFont="1" applyBorder="1"/>
    <xf numFmtId="0" fontId="35" fillId="0" borderId="0" xfId="0" applyFont="1" applyBorder="1"/>
    <xf numFmtId="0" fontId="36" fillId="0" borderId="0" xfId="0" applyFont="1" applyAlignment="1">
      <alignment horizontal="left"/>
    </xf>
    <xf numFmtId="0" fontId="0" fillId="0" borderId="11" xfId="0" applyBorder="1"/>
    <xf numFmtId="0" fontId="0" fillId="0" borderId="11" xfId="0" applyBorder="1" applyAlignment="1">
      <alignment wrapText="1"/>
    </xf>
    <xf numFmtId="14" fontId="0" fillId="0" borderId="11" xfId="0" applyNumberFormat="1" applyBorder="1"/>
    <xf numFmtId="14" fontId="0" fillId="0" borderId="11" xfId="0" applyNumberFormat="1" applyBorder="1" applyAlignment="1">
      <alignment horizontal="right"/>
    </xf>
    <xf numFmtId="0" fontId="3" fillId="8" borderId="2" xfId="0" applyFont="1" applyFill="1" applyBorder="1" applyAlignment="1">
      <alignment horizontal="left"/>
    </xf>
    <xf numFmtId="0" fontId="0" fillId="0" borderId="0" xfId="0" applyAlignment="1">
      <alignment horizontal="left" wrapText="1"/>
    </xf>
    <xf numFmtId="0" fontId="0" fillId="9" borderId="0" xfId="0" applyFill="1"/>
    <xf numFmtId="0" fontId="0" fillId="9" borderId="0" xfId="0" applyFill="1" applyAlignment="1">
      <alignment wrapText="1"/>
    </xf>
    <xf numFmtId="0" fontId="3" fillId="3" borderId="0" xfId="0" applyFont="1" applyFill="1"/>
    <xf numFmtId="0" fontId="3" fillId="3" borderId="0" xfId="0" applyFont="1" applyFill="1" applyAlignment="1">
      <alignment wrapText="1"/>
    </xf>
    <xf numFmtId="0" fontId="3" fillId="0" borderId="0" xfId="0" applyFont="1" applyFill="1"/>
    <xf numFmtId="0" fontId="31" fillId="9" borderId="0" xfId="0" applyFont="1" applyFill="1"/>
    <xf numFmtId="0" fontId="24" fillId="9" borderId="0" xfId="0" applyFont="1" applyFill="1" applyAlignment="1">
      <alignment horizontal="right" wrapText="1"/>
    </xf>
    <xf numFmtId="0" fontId="0" fillId="3" borderId="32" xfId="0" applyFill="1" applyBorder="1" applyAlignment="1"/>
    <xf numFmtId="0" fontId="0" fillId="3" borderId="30" xfId="0" applyFill="1" applyBorder="1" applyAlignment="1"/>
    <xf numFmtId="0" fontId="0" fillId="3" borderId="31" xfId="0" applyFill="1" applyBorder="1" applyAlignment="1"/>
    <xf numFmtId="0" fontId="0" fillId="0" borderId="0" xfId="0" applyAlignment="1">
      <alignment horizontal="left" wrapText="1"/>
    </xf>
    <xf numFmtId="0" fontId="0" fillId="0" borderId="7" xfId="0" applyBorder="1" applyAlignment="1">
      <alignment horizontal="left" vertical="top"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8" fillId="0" borderId="5" xfId="0" applyFont="1" applyBorder="1" applyAlignment="1">
      <alignment horizontal="center"/>
    </xf>
    <xf numFmtId="0" fontId="3" fillId="0" borderId="5" xfId="0" applyFont="1" applyBorder="1" applyAlignment="1">
      <alignment horizontal="left"/>
    </xf>
    <xf numFmtId="0" fontId="0" fillId="0" borderId="5" xfId="0" applyFont="1" applyBorder="1" applyAlignment="1">
      <alignment horizontal="left"/>
    </xf>
    <xf numFmtId="0" fontId="0" fillId="0" borderId="6" xfId="0" applyBorder="1" applyAlignment="1">
      <alignment horizontal="left"/>
    </xf>
    <xf numFmtId="0" fontId="2" fillId="0" borderId="7" xfId="0" applyFont="1" applyFill="1" applyBorder="1" applyAlignment="1"/>
    <xf numFmtId="0" fontId="1" fillId="0" borderId="7" xfId="0" applyFont="1" applyFill="1" applyBorder="1" applyAlignment="1"/>
    <xf numFmtId="0" fontId="0" fillId="0" borderId="5" xfId="0" applyNumberFormat="1" applyFill="1" applyBorder="1" applyAlignment="1">
      <alignment horizontal="left" vertical="center" wrapText="1"/>
    </xf>
    <xf numFmtId="0" fontId="11" fillId="3" borderId="13" xfId="0" applyFont="1" applyFill="1" applyBorder="1" applyAlignment="1">
      <alignment horizontal="center"/>
    </xf>
    <xf numFmtId="0" fontId="11" fillId="3" borderId="11" xfId="0" applyFont="1" applyFill="1" applyBorder="1" applyAlignment="1">
      <alignment horizontal="center"/>
    </xf>
    <xf numFmtId="0" fontId="11" fillId="3" borderId="3" xfId="0" applyFont="1" applyFill="1" applyBorder="1" applyAlignment="1">
      <alignment horizontal="center"/>
    </xf>
    <xf numFmtId="0" fontId="0" fillId="0" borderId="1" xfId="0" applyBorder="1" applyAlignment="1">
      <alignment horizontal="left"/>
    </xf>
    <xf numFmtId="0" fontId="11" fillId="4" borderId="13" xfId="0" applyFont="1" applyFill="1" applyBorder="1" applyAlignment="1">
      <alignment horizontal="left"/>
    </xf>
    <xf numFmtId="0" fontId="11" fillId="4" borderId="11" xfId="0" applyFont="1" applyFill="1" applyBorder="1" applyAlignment="1">
      <alignment horizontal="left"/>
    </xf>
    <xf numFmtId="0" fontId="11" fillId="4" borderId="3" xfId="0" applyFont="1" applyFill="1" applyBorder="1" applyAlignment="1">
      <alignment horizontal="left"/>
    </xf>
    <xf numFmtId="0" fontId="33" fillId="7" borderId="4" xfId="0" applyFont="1" applyFill="1" applyBorder="1" applyAlignment="1">
      <alignment horizontal="center"/>
    </xf>
    <xf numFmtId="0" fontId="33" fillId="7" borderId="30" xfId="0" applyFont="1" applyFill="1" applyBorder="1" applyAlignment="1">
      <alignment horizontal="center"/>
    </xf>
    <xf numFmtId="0" fontId="33" fillId="7" borderId="31" xfId="0" applyFont="1" applyFill="1" applyBorder="1" applyAlignment="1">
      <alignment horizontal="center"/>
    </xf>
    <xf numFmtId="0" fontId="20" fillId="0" borderId="0" xfId="0" applyFont="1" applyAlignment="1">
      <alignment vertical="top" wrapText="1"/>
    </xf>
    <xf numFmtId="0" fontId="36" fillId="0" borderId="0" xfId="0" applyFont="1" applyAlignment="1">
      <alignment horizontal="left"/>
    </xf>
    <xf numFmtId="0" fontId="24" fillId="0" borderId="0" xfId="0" applyFont="1" applyAlignment="1">
      <alignment horizontal="left" wrapText="1"/>
    </xf>
    <xf numFmtId="0" fontId="0" fillId="0" borderId="0" xfId="0" applyAlignment="1">
      <alignment horizontal="center" wrapText="1"/>
    </xf>
    <xf numFmtId="0" fontId="28" fillId="6" borderId="0" xfId="0" applyFont="1" applyFill="1" applyBorder="1" applyAlignment="1">
      <alignment horizontal="left" vertical="top" wrapText="1"/>
    </xf>
    <xf numFmtId="0" fontId="22" fillId="6" borderId="22" xfId="0" applyFont="1" applyFill="1" applyBorder="1" applyAlignment="1">
      <alignment horizontal="center" vertical="top" wrapText="1"/>
    </xf>
    <xf numFmtId="0" fontId="22" fillId="6" borderId="24" xfId="0" applyFont="1" applyFill="1" applyBorder="1" applyAlignment="1">
      <alignment horizontal="center" vertical="top" wrapText="1"/>
    </xf>
    <xf numFmtId="0" fontId="22" fillId="6" borderId="25" xfId="0" applyFont="1" applyFill="1" applyBorder="1" applyAlignment="1">
      <alignment horizontal="center" vertical="top" wrapText="1"/>
    </xf>
    <xf numFmtId="0" fontId="22" fillId="6" borderId="17" xfId="0" applyFont="1" applyFill="1" applyBorder="1" applyAlignment="1">
      <alignment horizontal="center" vertical="top" wrapText="1"/>
    </xf>
    <xf numFmtId="0" fontId="22" fillId="6" borderId="2" xfId="0" applyFont="1" applyFill="1" applyBorder="1" applyAlignment="1">
      <alignment horizontal="center" vertical="top" wrapText="1"/>
    </xf>
    <xf numFmtId="0" fontId="22" fillId="6" borderId="27" xfId="0" applyFont="1" applyFill="1" applyBorder="1" applyAlignment="1">
      <alignment horizontal="center" vertical="top" wrapText="1"/>
    </xf>
  </cellXfs>
  <cellStyles count="8">
    <cellStyle name="Čárka 2" xfId="4"/>
    <cellStyle name="Hypertextový odkaz" xfId="6" builtinId="8"/>
    <cellStyle name="Měna 2" xfId="3"/>
    <cellStyle name="Normal" xfId="7"/>
    <cellStyle name="normální" xfId="0" builtinId="0"/>
    <cellStyle name="Normální 2" xfId="2"/>
    <cellStyle name="procent" xfId="1" builtinId="5"/>
    <cellStyle name="Procenta 2" xfId="5"/>
  </cellStyles>
  <dxfs count="3">
    <dxf>
      <border>
        <left style="thin">
          <color indexed="64"/>
        </left>
        <right style="thin">
          <color indexed="64"/>
        </right>
        <top style="thin">
          <color indexed="64"/>
        </top>
        <bottom style="thin">
          <color indexed="64"/>
        </bottom>
      </border>
    </dxf>
    <dxf>
      <alignment horizontal="right" readingOrder="0"/>
    </dxf>
    <dxf>
      <numFmt numFmtId="4" formatCode="#,##0.00"/>
    </dxf>
  </dxfs>
  <tableStyles count="0" defaultTableStyle="TableStyleMedium9" defaultPivotStyle="PivotStyleLight16"/>
  <colors>
    <mruColors>
      <color rgb="FFFFFFCC"/>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30552</xdr:rowOff>
    </xdr:from>
    <xdr:to>
      <xdr:col>0</xdr:col>
      <xdr:colOff>1242390</xdr:colOff>
      <xdr:row>2</xdr:row>
      <xdr:rowOff>152537</xdr:rowOff>
    </xdr:to>
    <xdr:pic>
      <xdr:nvPicPr>
        <xdr:cNvPr id="2" name="obrázek 2">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563952"/>
          <a:ext cx="1242390" cy="35820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438150</xdr:colOff>
      <xdr:row>65</xdr:row>
      <xdr:rowOff>1047750</xdr:rowOff>
    </xdr:from>
    <xdr:to>
      <xdr:col>5</xdr:col>
      <xdr:colOff>400050</xdr:colOff>
      <xdr:row>66</xdr:row>
      <xdr:rowOff>0</xdr:rowOff>
    </xdr:to>
    <xdr:pic>
      <xdr:nvPicPr>
        <xdr:cNvPr id="11266" name="Picture 2" descr="FNOL_logo_pozitiv_CMYK"/>
        <xdr:cNvPicPr>
          <a:picLocks noChangeAspect="1" noChangeArrowheads="1"/>
        </xdr:cNvPicPr>
      </xdr:nvPicPr>
      <xdr:blipFill>
        <a:blip xmlns:r="http://schemas.openxmlformats.org/officeDocument/2006/relationships" r:embed="rId1"/>
        <a:srcRect/>
        <a:stretch>
          <a:fillRect/>
        </a:stretch>
      </xdr:blipFill>
      <xdr:spPr bwMode="auto">
        <a:xfrm>
          <a:off x="2266950" y="20278725"/>
          <a:ext cx="1181100" cy="323850"/>
        </a:xfrm>
        <a:prstGeom prst="rect">
          <a:avLst/>
        </a:prstGeom>
        <a:noFill/>
      </xdr:spPr>
    </xdr:pic>
    <xdr:clientData/>
  </xdr:twoCellAnchor>
  <xdr:twoCellAnchor>
    <xdr:from>
      <xdr:col>4</xdr:col>
      <xdr:colOff>352425</xdr:colOff>
      <xdr:row>36</xdr:row>
      <xdr:rowOff>0</xdr:rowOff>
    </xdr:from>
    <xdr:to>
      <xdr:col>7</xdr:col>
      <xdr:colOff>57150</xdr:colOff>
      <xdr:row>36</xdr:row>
      <xdr:rowOff>428625</xdr:rowOff>
    </xdr:to>
    <xdr:pic>
      <xdr:nvPicPr>
        <xdr:cNvPr id="11267" name="Picture 3" descr="FNOL"/>
        <xdr:cNvPicPr>
          <a:picLocks noChangeAspect="1" noChangeArrowheads="1"/>
        </xdr:cNvPicPr>
      </xdr:nvPicPr>
      <xdr:blipFill>
        <a:blip xmlns:r="http://schemas.openxmlformats.org/officeDocument/2006/relationships" r:embed="rId2" cstate="print"/>
        <a:srcRect/>
        <a:stretch>
          <a:fillRect/>
        </a:stretch>
      </xdr:blipFill>
      <xdr:spPr bwMode="auto">
        <a:xfrm>
          <a:off x="2790825" y="11401425"/>
          <a:ext cx="1533525" cy="428625"/>
        </a:xfrm>
        <a:prstGeom prst="rect">
          <a:avLst/>
        </a:prstGeom>
        <a:noFill/>
      </xdr:spPr>
    </xdr:pic>
    <xdr:clientData/>
  </xdr:twoCellAnchor>
  <xdr:twoCellAnchor>
    <xdr:from>
      <xdr:col>1</xdr:col>
      <xdr:colOff>590550</xdr:colOff>
      <xdr:row>12</xdr:row>
      <xdr:rowOff>1047750</xdr:rowOff>
    </xdr:from>
    <xdr:to>
      <xdr:col>3</xdr:col>
      <xdr:colOff>552450</xdr:colOff>
      <xdr:row>13</xdr:row>
      <xdr:rowOff>0</xdr:rowOff>
    </xdr:to>
    <xdr:pic>
      <xdr:nvPicPr>
        <xdr:cNvPr id="11268" name="Picture 4" descr="FNOL_logo_pozitiv_CMYK"/>
        <xdr:cNvPicPr>
          <a:picLocks noChangeAspect="1" noChangeArrowheads="1"/>
        </xdr:cNvPicPr>
      </xdr:nvPicPr>
      <xdr:blipFill>
        <a:blip xmlns:r="http://schemas.openxmlformats.org/officeDocument/2006/relationships" r:embed="rId1"/>
        <a:srcRect/>
        <a:stretch>
          <a:fillRect/>
        </a:stretch>
      </xdr:blipFill>
      <xdr:spPr bwMode="auto">
        <a:xfrm>
          <a:off x="1200150" y="3343275"/>
          <a:ext cx="1181100" cy="323850"/>
        </a:xfrm>
        <a:prstGeom prst="rect">
          <a:avLst/>
        </a:prstGeom>
        <a:noFill/>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65512" refreshedDate="43551.417452083333" createdVersion="3" refreshedVersion="3" minRefreshableVersion="3" recordCount="249">
  <cacheSource type="worksheet">
    <worksheetSource ref="A1:J250" sheet="Spectrum -2-2019"/>
  </cacheSource>
  <cacheFields count="10">
    <cacheField name="RokVykonu" numFmtId="0">
      <sharedItems containsSemiMixedTypes="0" containsString="0" containsNumber="1" containsInteger="1" minValue="2015" maxValue="2019" count="5">
        <n v="2015"/>
        <n v="2016"/>
        <n v="2017"/>
        <n v="2018"/>
        <n v="2019"/>
      </sharedItems>
    </cacheField>
    <cacheField name="Poj" numFmtId="0">
      <sharedItems containsSemiMixedTypes="0" containsString="0" containsNumber="1" containsInteger="1" minValue="111" maxValue="213"/>
    </cacheField>
    <cacheField name="NS" numFmtId="49">
      <sharedItems/>
    </cacheField>
    <cacheField name="ICP" numFmtId="49">
      <sharedItems/>
    </cacheField>
    <cacheField name="TYP" numFmtId="0">
      <sharedItems count="2">
        <s v="A"/>
        <s v="H"/>
      </sharedItems>
    </cacheField>
    <cacheField name="Kod" numFmtId="49">
      <sharedItems/>
    </cacheField>
    <cacheField name="Naz" numFmtId="0">
      <sharedItems/>
    </cacheField>
    <cacheField name="počet" numFmtId="0">
      <sharedItems containsSemiMixedTypes="0" containsString="0" containsNumber="1" containsInteger="1" minValue="1" maxValue="1313"/>
    </cacheField>
    <cacheField name="body" numFmtId="0">
      <sharedItems containsSemiMixedTypes="0" containsString="0" containsNumber="1" containsInteger="1" minValue="35" maxValue="722771"/>
    </cacheField>
    <cacheField name="Hodiny" numFmtId="0">
      <sharedItems containsSemiMixedTypes="0" containsString="0" containsNumber="1" minValue="8.3299999999999999E-2" maxValue="980.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9">
  <r>
    <x v="0"/>
    <n v="207"/>
    <s v="3621"/>
    <s v="89301362"/>
    <x v="0"/>
    <s v="09511"/>
    <s v="MINIMÁLNÍ KONTAKT LÉKAŘE S PACIENTEM"/>
    <n v="1"/>
    <n v="35"/>
    <n v="8.3299999999999999E-2"/>
  </r>
  <r>
    <x v="0"/>
    <n v="205"/>
    <s v="3621"/>
    <s v="89301362"/>
    <x v="0"/>
    <s v="09511"/>
    <s v="MINIMÁLNÍ KONTAKT LÉKAŘE S PACIENTEM"/>
    <n v="2"/>
    <n v="70"/>
    <n v="0.1666"/>
  </r>
  <r>
    <x v="0"/>
    <n v="201"/>
    <s v="3621"/>
    <s v="89301362"/>
    <x v="0"/>
    <s v="09511"/>
    <s v="MINIMÁLNÍ KONTAKT LÉKAŘE S PACIENTEM"/>
    <n v="2"/>
    <n v="70"/>
    <n v="0.1666"/>
  </r>
  <r>
    <x v="0"/>
    <n v="111"/>
    <s v="3621"/>
    <s v="89301362"/>
    <x v="0"/>
    <s v="72015"/>
    <s v="KOMPLEXNÍ VYŠETŘENÍ KLINICKÝM LOGOPEDEM"/>
    <n v="7"/>
    <n v="2450"/>
    <n v="4.6665999999999999"/>
  </r>
  <r>
    <x v="0"/>
    <n v="205"/>
    <s v="3621"/>
    <s v="89301362"/>
    <x v="0"/>
    <s v="72015"/>
    <s v="KOMPLEXNÍ VYŠETŘENÍ KLINICKÝM LOGOPEDEM"/>
    <n v="27"/>
    <n v="9450"/>
    <n v="19.333300000000001"/>
  </r>
  <r>
    <x v="0"/>
    <n v="213"/>
    <s v="3621"/>
    <s v="89301362"/>
    <x v="0"/>
    <s v="72015"/>
    <s v="KOMPLEXNÍ VYŠETŘENÍ KLINICKÝM LOGOPEDEM"/>
    <n v="1"/>
    <n v="350"/>
    <n v="0.66659999999999997"/>
  </r>
  <r>
    <x v="0"/>
    <n v="201"/>
    <s v="3621"/>
    <s v="89301362"/>
    <x v="0"/>
    <s v="72015"/>
    <s v="KOMPLEXNÍ VYŠETŘENÍ KLINICKÝM LOGOPEDEM"/>
    <n v="5"/>
    <n v="1750"/>
    <n v="6"/>
  </r>
  <r>
    <x v="0"/>
    <n v="207"/>
    <s v="3621"/>
    <s v="89301362"/>
    <x v="0"/>
    <s v="72015"/>
    <s v="KOMPLEXNÍ VYŠETŘENÍ KLINICKÝM LOGOPEDEM"/>
    <n v="1"/>
    <n v="350"/>
    <n v="0.66659999999999997"/>
  </r>
  <r>
    <x v="0"/>
    <n v="211"/>
    <s v="3621"/>
    <s v="89301362"/>
    <x v="0"/>
    <s v="72015"/>
    <s v="KOMPLEXNÍ VYŠETŘENÍ KLINICKÝM LOGOPEDEM"/>
    <n v="8"/>
    <n v="2800"/>
    <n v="5.3333000000000004"/>
  </r>
  <r>
    <x v="0"/>
    <n v="201"/>
    <s v="3621"/>
    <s v="89301362"/>
    <x v="0"/>
    <s v="72016"/>
    <s v="CÍLENÉ VYŠETŘENÍ KLINICKÝM LOGOPEDEM"/>
    <n v="4"/>
    <n v="1060"/>
    <n v="2"/>
  </r>
  <r>
    <x v="0"/>
    <n v="211"/>
    <s v="3621"/>
    <s v="89301362"/>
    <x v="0"/>
    <s v="72016"/>
    <s v="CÍLENÉ VYŠETŘENÍ KLINICKÝM LOGOPEDEM"/>
    <n v="9"/>
    <n v="2385"/>
    <n v="4.5"/>
  </r>
  <r>
    <x v="0"/>
    <n v="111"/>
    <s v="3621"/>
    <s v="89301362"/>
    <x v="0"/>
    <s v="72016"/>
    <s v="CÍLENÉ VYŠETŘENÍ KLINICKÝM LOGOPEDEM"/>
    <n v="4"/>
    <n v="1060"/>
    <n v="2"/>
  </r>
  <r>
    <x v="0"/>
    <n v="205"/>
    <s v="3621"/>
    <s v="89301362"/>
    <x v="0"/>
    <s v="72016"/>
    <s v="CÍLENÉ VYŠETŘENÍ KLINICKÝM LOGOPEDEM"/>
    <n v="16"/>
    <n v="4240"/>
    <n v="8"/>
  </r>
  <r>
    <x v="0"/>
    <n v="111"/>
    <s v="3621"/>
    <s v="89301362"/>
    <x v="0"/>
    <s v="72017"/>
    <s v="KONTROLNÍ VYŠETŘENÍ KLINICKÝM LOGOPEDEM"/>
    <n v="2"/>
    <n v="266"/>
    <n v="0.5"/>
  </r>
  <r>
    <x v="0"/>
    <n v="207"/>
    <s v="3621"/>
    <s v="89301362"/>
    <x v="0"/>
    <s v="72211"/>
    <s v="LOGOPEDICKÁ TERAPIE POSKYTOVANÁ LOGOPEDEM V AMBULA"/>
    <n v="20"/>
    <n v="5360"/>
    <n v="10"/>
  </r>
  <r>
    <x v="0"/>
    <n v="211"/>
    <s v="3621"/>
    <s v="89301362"/>
    <x v="0"/>
    <s v="72211"/>
    <s v="LOGOPEDICKÁ TERAPIE POSKYTOVANÁ LOGOPEDEM V AMBULA"/>
    <n v="41"/>
    <n v="10988"/>
    <n v="20.5"/>
  </r>
  <r>
    <x v="0"/>
    <n v="111"/>
    <s v="3621"/>
    <s v="89301362"/>
    <x v="0"/>
    <s v="72211"/>
    <s v="LOGOPEDICKÁ TERAPIE POSKYTOVANÁ LOGOPEDEM V AMBULA"/>
    <n v="15"/>
    <n v="4020"/>
    <n v="7.5"/>
  </r>
  <r>
    <x v="0"/>
    <n v="201"/>
    <s v="3621"/>
    <s v="89301362"/>
    <x v="0"/>
    <s v="72211"/>
    <s v="LOGOPEDICKÁ TERAPIE POSKYTOVANÁ LOGOPEDEM V AMBULA"/>
    <n v="28"/>
    <n v="7504"/>
    <n v="14"/>
  </r>
  <r>
    <x v="0"/>
    <n v="205"/>
    <s v="3621"/>
    <s v="89301362"/>
    <x v="0"/>
    <s v="72211"/>
    <s v="LOGOPEDICKÁ TERAPIE POSKYTOVANÁ LOGOPEDEM V AMBULA"/>
    <n v="137"/>
    <n v="36716"/>
    <n v="68.5"/>
  </r>
  <r>
    <x v="0"/>
    <n v="211"/>
    <s v="3621"/>
    <s v="89301362"/>
    <x v="0"/>
    <s v="72213"/>
    <s v="LOGOPEDICKÁ TERAPIE ZVLÁŠTĚ NÁROČNÁ POSKYTOVANÁ PŘ"/>
    <n v="245"/>
    <n v="126910"/>
    <n v="183.75"/>
  </r>
  <r>
    <x v="0"/>
    <n v="111"/>
    <s v="3621"/>
    <s v="89301362"/>
    <x v="0"/>
    <s v="72213"/>
    <s v="LOGOPEDICKÁ TERAPIE ZVLÁŠTĚ NÁROČNÁ POSKYTOVANÁ PŘ"/>
    <n v="291"/>
    <n v="150738"/>
    <n v="217.5"/>
  </r>
  <r>
    <x v="0"/>
    <n v="205"/>
    <s v="3621"/>
    <s v="89301362"/>
    <x v="0"/>
    <s v="72213"/>
    <s v="LOGOPEDICKÁ TERAPIE ZVLÁŠTĚ NÁROČNÁ POSKYTOVANÁ PŘ"/>
    <n v="328"/>
    <n v="169904"/>
    <n v="264"/>
  </r>
  <r>
    <x v="0"/>
    <n v="201"/>
    <s v="3621"/>
    <s v="89301362"/>
    <x v="0"/>
    <s v="72213"/>
    <s v="LOGOPEDICKÁ TERAPIE ZVLÁŠTĚ NÁROČNÁ POSKYTOVANÁ PŘ"/>
    <n v="168"/>
    <n v="87024"/>
    <n v="126"/>
  </r>
  <r>
    <x v="0"/>
    <n v="213"/>
    <s v="3621"/>
    <s v="89301362"/>
    <x v="0"/>
    <s v="72213"/>
    <s v="LOGOPEDICKÁ TERAPIE ZVLÁŠTĚ NÁROČNÁ POSKYTOVANÁ PŘ"/>
    <n v="7"/>
    <n v="3626"/>
    <n v="5.25"/>
  </r>
  <r>
    <x v="0"/>
    <n v="207"/>
    <s v="3621"/>
    <s v="89301362"/>
    <x v="0"/>
    <s v="72213"/>
    <s v="LOGOPEDICKÁ TERAPIE ZVLÁŠTĚ NÁROČNÁ POSKYTOVANÁ PŘ"/>
    <n v="95"/>
    <n v="49210"/>
    <n v="71.25"/>
  </r>
  <r>
    <x v="0"/>
    <n v="213"/>
    <s v="3621"/>
    <s v="89301362"/>
    <x v="0"/>
    <s v="72215"/>
    <s v="LOGOPEDICKÁ TERAPIE STŘEDNĚ NÁROČNÁ POSKYTOVANÁ PŘ"/>
    <n v="24"/>
    <n v="9648"/>
    <n v="18"/>
  </r>
  <r>
    <x v="0"/>
    <n v="201"/>
    <s v="3621"/>
    <s v="89301362"/>
    <x v="0"/>
    <s v="72215"/>
    <s v="LOGOPEDICKÁ TERAPIE STŘEDNĚ NÁROČNÁ POSKYTOVANÁ PŘ"/>
    <n v="68"/>
    <n v="27336"/>
    <n v="51"/>
  </r>
  <r>
    <x v="0"/>
    <n v="111"/>
    <s v="3621"/>
    <s v="89301362"/>
    <x v="0"/>
    <s v="72215"/>
    <s v="LOGOPEDICKÁ TERAPIE STŘEDNĚ NÁROČNÁ POSKYTOVANÁ PŘ"/>
    <n v="50"/>
    <n v="20100"/>
    <n v="37.5"/>
  </r>
  <r>
    <x v="0"/>
    <n v="211"/>
    <s v="3621"/>
    <s v="89301362"/>
    <x v="0"/>
    <s v="72215"/>
    <s v="LOGOPEDICKÁ TERAPIE STŘEDNĚ NÁROČNÁ POSKYTOVANÁ PŘ"/>
    <n v="68"/>
    <n v="27336"/>
    <n v="51"/>
  </r>
  <r>
    <x v="0"/>
    <n v="205"/>
    <s v="3621"/>
    <s v="89301362"/>
    <x v="0"/>
    <s v="72215"/>
    <s v="LOGOPEDICKÁ TERAPIE STŘEDNĚ NÁROČNÁ POSKYTOVANÁ PŘ"/>
    <n v="226"/>
    <n v="90852"/>
    <n v="169.5"/>
  </r>
  <r>
    <x v="0"/>
    <n v="211"/>
    <s v="3621"/>
    <s v="89301362"/>
    <x v="1"/>
    <s v="72015"/>
    <s v="KOMPLEXNÍ VYŠETŘENÍ KLINICKÝM LOGOPEDEM"/>
    <n v="31"/>
    <n v="10850"/>
    <n v="30"/>
  </r>
  <r>
    <x v="0"/>
    <n v="213"/>
    <s v="3621"/>
    <s v="89301362"/>
    <x v="1"/>
    <s v="72015"/>
    <s v="KOMPLEXNÍ VYŠETŘENÍ KLINICKÝM LOGOPEDEM"/>
    <n v="4"/>
    <n v="1400"/>
    <n v="2.6665999999999999"/>
  </r>
  <r>
    <x v="0"/>
    <n v="111"/>
    <s v="3621"/>
    <s v="89301362"/>
    <x v="1"/>
    <s v="72015"/>
    <s v="KOMPLEXNÍ VYŠETŘENÍ KLINICKÝM LOGOPEDEM"/>
    <n v="119"/>
    <n v="41650"/>
    <n v="80.666600000000003"/>
  </r>
  <r>
    <x v="0"/>
    <n v="207"/>
    <s v="3621"/>
    <s v="89301362"/>
    <x v="1"/>
    <s v="72015"/>
    <s v="KOMPLEXNÍ VYŠETŘENÍ KLINICKÝM LOGOPEDEM"/>
    <n v="7"/>
    <n v="2450"/>
    <n v="4.6665999999999999"/>
  </r>
  <r>
    <x v="0"/>
    <n v="205"/>
    <s v="3621"/>
    <s v="89301362"/>
    <x v="1"/>
    <s v="72015"/>
    <s v="KOMPLEXNÍ VYŠETŘENÍ KLINICKÝM LOGOPEDEM"/>
    <n v="44"/>
    <n v="15400"/>
    <n v="33.333300000000001"/>
  </r>
  <r>
    <x v="0"/>
    <n v="201"/>
    <s v="3621"/>
    <s v="89301362"/>
    <x v="1"/>
    <s v="72015"/>
    <s v="KOMPLEXNÍ VYŠETŘENÍ KLINICKÝM LOGOPEDEM"/>
    <n v="32"/>
    <n v="11200"/>
    <n v="22.666599999999999"/>
  </r>
  <r>
    <x v="0"/>
    <n v="205"/>
    <s v="3621"/>
    <s v="89301362"/>
    <x v="1"/>
    <s v="72016"/>
    <s v="CÍLENÉ VYŠETŘENÍ KLINICKÝM LOGOPEDEM"/>
    <n v="8"/>
    <n v="2120"/>
    <n v="4"/>
  </r>
  <r>
    <x v="0"/>
    <n v="111"/>
    <s v="3621"/>
    <s v="89301362"/>
    <x v="1"/>
    <s v="72016"/>
    <s v="CÍLENÉ VYŠETŘENÍ KLINICKÝM LOGOPEDEM"/>
    <n v="35"/>
    <n v="9275"/>
    <n v="17.5"/>
  </r>
  <r>
    <x v="0"/>
    <n v="207"/>
    <s v="3621"/>
    <s v="89301362"/>
    <x v="1"/>
    <s v="72016"/>
    <s v="CÍLENÉ VYŠETŘENÍ KLINICKÝM LOGOPEDEM"/>
    <n v="2"/>
    <n v="530"/>
    <n v="1"/>
  </r>
  <r>
    <x v="0"/>
    <n v="211"/>
    <s v="3621"/>
    <s v="89301362"/>
    <x v="1"/>
    <s v="72016"/>
    <s v="CÍLENÉ VYŠETŘENÍ KLINICKÝM LOGOPEDEM"/>
    <n v="7"/>
    <n v="1855"/>
    <n v="3.5"/>
  </r>
  <r>
    <x v="0"/>
    <n v="201"/>
    <s v="3621"/>
    <s v="89301362"/>
    <x v="1"/>
    <s v="72016"/>
    <s v="CÍLENÉ VYŠETŘENÍ KLINICKÝM LOGOPEDEM"/>
    <n v="3"/>
    <n v="795"/>
    <n v="1.5"/>
  </r>
  <r>
    <x v="0"/>
    <n v="213"/>
    <s v="3621"/>
    <s v="89301362"/>
    <x v="1"/>
    <s v="72016"/>
    <s v="CÍLENÉ VYŠETŘENÍ KLINICKÝM LOGOPEDEM"/>
    <n v="1"/>
    <n v="265"/>
    <n v="0.5"/>
  </r>
  <r>
    <x v="0"/>
    <n v="111"/>
    <s v="3621"/>
    <s v="89301362"/>
    <x v="1"/>
    <s v="72017"/>
    <s v="KONTROLNÍ VYŠETŘENÍ KLINICKÝM LOGOPEDEM"/>
    <n v="6"/>
    <n v="798"/>
    <n v="1.5"/>
  </r>
  <r>
    <x v="0"/>
    <n v="205"/>
    <s v="3621"/>
    <s v="89301362"/>
    <x v="1"/>
    <s v="72017"/>
    <s v="KONTROLNÍ VYŠETŘENÍ KLINICKÝM LOGOPEDEM"/>
    <n v="2"/>
    <n v="266"/>
    <n v="0.5"/>
  </r>
  <r>
    <x v="0"/>
    <n v="201"/>
    <s v="3621"/>
    <s v="89301362"/>
    <x v="1"/>
    <s v="72017"/>
    <s v="KONTROLNÍ VYŠETŘENÍ KLINICKÝM LOGOPEDEM"/>
    <n v="3"/>
    <n v="399"/>
    <n v="0.75"/>
  </r>
  <r>
    <x v="0"/>
    <n v="211"/>
    <s v="3621"/>
    <s v="89301362"/>
    <x v="1"/>
    <s v="72017"/>
    <s v="KONTROLNÍ VYŠETŘENÍ KLINICKÝM LOGOPEDEM"/>
    <n v="4"/>
    <n v="532"/>
    <n v="1.5"/>
  </r>
  <r>
    <x v="0"/>
    <n v="213"/>
    <s v="3621"/>
    <s v="89301362"/>
    <x v="1"/>
    <s v="72213"/>
    <s v="LOGOPEDICKÁ TERAPIE ZVLÁŠTĚ NÁROČNÁ POSKYTOVANÁ PŘ"/>
    <n v="16"/>
    <n v="8288"/>
    <n v="12"/>
  </r>
  <r>
    <x v="0"/>
    <n v="207"/>
    <s v="3621"/>
    <s v="89301362"/>
    <x v="1"/>
    <s v="72213"/>
    <s v="LOGOPEDICKÁ TERAPIE ZVLÁŠTĚ NÁROČNÁ POSKYTOVANÁ PŘ"/>
    <n v="68"/>
    <n v="35224"/>
    <n v="51"/>
  </r>
  <r>
    <x v="0"/>
    <n v="205"/>
    <s v="3621"/>
    <s v="89301362"/>
    <x v="1"/>
    <s v="72213"/>
    <s v="LOGOPEDICKÁ TERAPIE ZVLÁŠTĚ NÁROČNÁ POSKYTOVANÁ PŘ"/>
    <n v="386"/>
    <n v="199948"/>
    <n v="297"/>
  </r>
  <r>
    <x v="0"/>
    <n v="111"/>
    <s v="3621"/>
    <s v="89301362"/>
    <x v="1"/>
    <s v="72213"/>
    <s v="LOGOPEDICKÁ TERAPIE ZVLÁŠTĚ NÁROČNÁ POSKYTOVANÁ PŘ"/>
    <n v="1313"/>
    <n v="680134"/>
    <n v="971.25"/>
  </r>
  <r>
    <x v="0"/>
    <n v="201"/>
    <s v="3621"/>
    <s v="89301362"/>
    <x v="1"/>
    <s v="72213"/>
    <s v="LOGOPEDICKÁ TERAPIE ZVLÁŠTĚ NÁROČNÁ POSKYTOVANÁ PŘ"/>
    <n v="463"/>
    <n v="239834"/>
    <n v="358.5"/>
  </r>
  <r>
    <x v="0"/>
    <n v="211"/>
    <s v="3621"/>
    <s v="89301362"/>
    <x v="1"/>
    <s v="72213"/>
    <s v="LOGOPEDICKÁ TERAPIE ZVLÁŠTĚ NÁROČNÁ POSKYTOVANÁ PŘ"/>
    <n v="313"/>
    <n v="162134"/>
    <n v="246.75"/>
  </r>
  <r>
    <x v="1"/>
    <n v="213"/>
    <s v="3621"/>
    <s v="89301362"/>
    <x v="0"/>
    <s v="72015"/>
    <s v="KOMPLEXNÍ VYŠETŘENÍ KLINICKÝM LOGOPEDEM"/>
    <n v="2"/>
    <n v="744"/>
    <n v="1.3332999999999999"/>
  </r>
  <r>
    <x v="1"/>
    <n v="205"/>
    <s v="3621"/>
    <s v="89301362"/>
    <x v="0"/>
    <s v="72015"/>
    <s v="KOMPLEXNÍ VYŠETŘENÍ KLINICKÝM LOGOPEDEM"/>
    <n v="25"/>
    <n v="9300"/>
    <n v="16.666599999999999"/>
  </r>
  <r>
    <x v="1"/>
    <n v="211"/>
    <s v="3621"/>
    <s v="89301362"/>
    <x v="0"/>
    <s v="72015"/>
    <s v="KOMPLEXNÍ VYŠETŘENÍ KLINICKÝM LOGOPEDEM"/>
    <n v="6"/>
    <n v="2232"/>
    <n v="4"/>
  </r>
  <r>
    <x v="1"/>
    <n v="201"/>
    <s v="3621"/>
    <s v="89301362"/>
    <x v="0"/>
    <s v="72015"/>
    <s v="KOMPLEXNÍ VYŠETŘENÍ KLINICKÝM LOGOPEDEM"/>
    <n v="4"/>
    <n v="1488"/>
    <n v="6.6665999999999999"/>
  </r>
  <r>
    <x v="1"/>
    <n v="111"/>
    <s v="3621"/>
    <s v="89301362"/>
    <x v="0"/>
    <s v="72015"/>
    <s v="KOMPLEXNÍ VYŠETŘENÍ KLINICKÝM LOGOPEDEM"/>
    <n v="16"/>
    <n v="5952"/>
    <n v="13.333299999999999"/>
  </r>
  <r>
    <x v="1"/>
    <n v="207"/>
    <s v="3621"/>
    <s v="89301362"/>
    <x v="0"/>
    <s v="72015"/>
    <s v="KOMPLEXNÍ VYŠETŘENÍ KLINICKÝM LOGOPEDEM"/>
    <n v="2"/>
    <n v="744"/>
    <n v="2.6665999999999999"/>
  </r>
  <r>
    <x v="1"/>
    <n v="201"/>
    <s v="3621"/>
    <s v="89301362"/>
    <x v="0"/>
    <s v="72016"/>
    <s v="CÍLENÉ VYŠETŘENÍ KLINICKÝM LOGOPEDEM"/>
    <n v="7"/>
    <n v="1974"/>
    <n v="3.5"/>
  </r>
  <r>
    <x v="1"/>
    <n v="111"/>
    <s v="3621"/>
    <s v="89301362"/>
    <x v="0"/>
    <s v="72016"/>
    <s v="CÍLENÉ VYŠETŘENÍ KLINICKÝM LOGOPEDEM"/>
    <n v="3"/>
    <n v="846"/>
    <n v="1.5"/>
  </r>
  <r>
    <x v="1"/>
    <n v="207"/>
    <s v="3621"/>
    <s v="89301362"/>
    <x v="0"/>
    <s v="72016"/>
    <s v="CÍLENÉ VYŠETŘENÍ KLINICKÝM LOGOPEDEM"/>
    <n v="2"/>
    <n v="564"/>
    <n v="1"/>
  </r>
  <r>
    <x v="1"/>
    <n v="211"/>
    <s v="3621"/>
    <s v="89301362"/>
    <x v="0"/>
    <s v="72016"/>
    <s v="CÍLENÉ VYŠETŘENÍ KLINICKÝM LOGOPEDEM"/>
    <n v="4"/>
    <n v="1128"/>
    <n v="2"/>
  </r>
  <r>
    <x v="1"/>
    <n v="205"/>
    <s v="3621"/>
    <s v="89301362"/>
    <x v="0"/>
    <s v="72016"/>
    <s v="CÍLENÉ VYŠETŘENÍ KLINICKÝM LOGOPEDEM"/>
    <n v="13"/>
    <n v="3666"/>
    <n v="6.5"/>
  </r>
  <r>
    <x v="1"/>
    <n v="205"/>
    <s v="3621"/>
    <s v="89301362"/>
    <x v="0"/>
    <s v="72017"/>
    <s v="KONTROLNÍ VYŠETŘENÍ KLINICKÝM LOGOPEDEM"/>
    <n v="2"/>
    <n v="282"/>
    <n v="0.5"/>
  </r>
  <r>
    <x v="1"/>
    <n v="111"/>
    <s v="3621"/>
    <s v="89301362"/>
    <x v="0"/>
    <s v="72211"/>
    <s v="LOGOPEDICKÁ TERAPIE POSKYTOVANÁ LOGOPEDEM V AMBULA"/>
    <n v="25"/>
    <n v="7125"/>
    <n v="12.5"/>
  </r>
  <r>
    <x v="1"/>
    <n v="201"/>
    <s v="3621"/>
    <s v="89301362"/>
    <x v="0"/>
    <s v="72211"/>
    <s v="LOGOPEDICKÁ TERAPIE POSKYTOVANÁ LOGOPEDEM V AMBULA"/>
    <n v="14"/>
    <n v="3990"/>
    <n v="8"/>
  </r>
  <r>
    <x v="1"/>
    <n v="207"/>
    <s v="3621"/>
    <s v="89301362"/>
    <x v="0"/>
    <s v="72211"/>
    <s v="LOGOPEDICKÁ TERAPIE POSKYTOVANÁ LOGOPEDEM V AMBULA"/>
    <n v="10"/>
    <n v="2850"/>
    <n v="7"/>
  </r>
  <r>
    <x v="1"/>
    <n v="211"/>
    <s v="3621"/>
    <s v="89301362"/>
    <x v="0"/>
    <s v="72211"/>
    <s v="LOGOPEDICKÁ TERAPIE POSKYTOVANÁ LOGOPEDEM V AMBULA"/>
    <n v="31"/>
    <n v="8835"/>
    <n v="15.5"/>
  </r>
  <r>
    <x v="1"/>
    <n v="205"/>
    <s v="3621"/>
    <s v="89301362"/>
    <x v="0"/>
    <s v="72211"/>
    <s v="LOGOPEDICKÁ TERAPIE POSKYTOVANÁ LOGOPEDEM V AMBULA"/>
    <n v="170"/>
    <n v="48450"/>
    <n v="85"/>
  </r>
  <r>
    <x v="1"/>
    <n v="207"/>
    <s v="3621"/>
    <s v="89301362"/>
    <x v="0"/>
    <s v="72213"/>
    <s v="LOGOPEDICKÁ TERAPIE ZVLÁŠTĚ NÁROČNÁ POSKYTOVANÁ PŘ"/>
    <n v="44"/>
    <n v="24332"/>
    <n v="33"/>
  </r>
  <r>
    <x v="1"/>
    <n v="211"/>
    <s v="3621"/>
    <s v="89301362"/>
    <x v="0"/>
    <s v="72213"/>
    <s v="LOGOPEDICKÁ TERAPIE ZVLÁŠTĚ NÁROČNÁ POSKYTOVANÁ PŘ"/>
    <n v="173"/>
    <n v="95669"/>
    <n v="135.75"/>
  </r>
  <r>
    <x v="1"/>
    <n v="111"/>
    <s v="3621"/>
    <s v="89301362"/>
    <x v="0"/>
    <s v="72213"/>
    <s v="LOGOPEDICKÁ TERAPIE ZVLÁŠTĚ NÁROČNÁ POSKYTOVANÁ PŘ"/>
    <n v="285"/>
    <n v="157605"/>
    <n v="226.5"/>
  </r>
  <r>
    <x v="1"/>
    <n v="205"/>
    <s v="3621"/>
    <s v="89301362"/>
    <x v="0"/>
    <s v="72213"/>
    <s v="LOGOPEDICKÁ TERAPIE ZVLÁŠTĚ NÁROČNÁ POSKYTOVANÁ PŘ"/>
    <n v="256"/>
    <n v="141568"/>
    <n v="211.5"/>
  </r>
  <r>
    <x v="1"/>
    <n v="201"/>
    <s v="3621"/>
    <s v="89301362"/>
    <x v="0"/>
    <s v="72213"/>
    <s v="LOGOPEDICKÁ TERAPIE ZVLÁŠTĚ NÁROČNÁ POSKYTOVANÁ PŘ"/>
    <n v="167"/>
    <n v="92351"/>
    <n v="135.75"/>
  </r>
  <r>
    <x v="1"/>
    <n v="201"/>
    <s v="3621"/>
    <s v="89301362"/>
    <x v="0"/>
    <s v="72215"/>
    <s v="LOGOPEDICKÁ TERAPIE STŘEDNĚ NÁROČNÁ POSKYTOVANÁ PŘ"/>
    <n v="97"/>
    <n v="42389"/>
    <n v="72.75"/>
  </r>
  <r>
    <x v="1"/>
    <n v="211"/>
    <s v="3621"/>
    <s v="89301362"/>
    <x v="0"/>
    <s v="72215"/>
    <s v="LOGOPEDICKÁ TERAPIE STŘEDNĚ NÁROČNÁ POSKYTOVANÁ PŘ"/>
    <n v="120"/>
    <n v="52440"/>
    <n v="90"/>
  </r>
  <r>
    <x v="1"/>
    <n v="213"/>
    <s v="3621"/>
    <s v="89301362"/>
    <x v="0"/>
    <s v="72215"/>
    <s v="LOGOPEDICKÁ TERAPIE STŘEDNĚ NÁROČNÁ POSKYTOVANÁ PŘ"/>
    <n v="25"/>
    <n v="10925"/>
    <n v="18.75"/>
  </r>
  <r>
    <x v="1"/>
    <n v="111"/>
    <s v="3621"/>
    <s v="89301362"/>
    <x v="0"/>
    <s v="72215"/>
    <s v="LOGOPEDICKÁ TERAPIE STŘEDNĚ NÁROČNÁ POSKYTOVANÁ PŘ"/>
    <n v="45"/>
    <n v="19665"/>
    <n v="33.75"/>
  </r>
  <r>
    <x v="1"/>
    <n v="205"/>
    <s v="3621"/>
    <s v="89301362"/>
    <x v="0"/>
    <s v="72215"/>
    <s v="LOGOPEDICKÁ TERAPIE STŘEDNĚ NÁROČNÁ POSKYTOVANÁ PŘ"/>
    <n v="170"/>
    <n v="74290"/>
    <n v="132"/>
  </r>
  <r>
    <x v="1"/>
    <n v="205"/>
    <s v="3621"/>
    <s v="89301362"/>
    <x v="1"/>
    <s v="09511"/>
    <s v="MINIMÁLNÍ KONTAKT LÉKAŘE S PACIENTEM"/>
    <n v="1"/>
    <n v="37"/>
    <n v="0.25"/>
  </r>
  <r>
    <x v="1"/>
    <n v="111"/>
    <s v="3621"/>
    <s v="89301362"/>
    <x v="1"/>
    <s v="09511"/>
    <s v="MINIMÁLNÍ KONTAKT LÉKAŘE S PACIENTEM"/>
    <n v="4"/>
    <n v="148"/>
    <n v="0.33329999999999999"/>
  </r>
  <r>
    <x v="1"/>
    <n v="111"/>
    <s v="3621"/>
    <s v="89301362"/>
    <x v="1"/>
    <s v="72015"/>
    <s v="KOMPLEXNÍ VYŠETŘENÍ KLINICKÝM LOGOPEDEM"/>
    <n v="119"/>
    <n v="44268"/>
    <n v="79.333299999999994"/>
  </r>
  <r>
    <x v="1"/>
    <n v="211"/>
    <s v="3621"/>
    <s v="89301362"/>
    <x v="1"/>
    <s v="72015"/>
    <s v="KOMPLEXNÍ VYŠETŘENÍ KLINICKÝM LOGOPEDEM"/>
    <n v="32"/>
    <n v="11904"/>
    <n v="29.333300000000001"/>
  </r>
  <r>
    <x v="1"/>
    <n v="205"/>
    <s v="3621"/>
    <s v="89301362"/>
    <x v="1"/>
    <s v="72015"/>
    <s v="KOMPLEXNÍ VYŠETŘENÍ KLINICKÝM LOGOPEDEM"/>
    <n v="44"/>
    <n v="16368"/>
    <n v="33.333300000000001"/>
  </r>
  <r>
    <x v="1"/>
    <n v="201"/>
    <s v="3621"/>
    <s v="89301362"/>
    <x v="1"/>
    <s v="72015"/>
    <s v="KOMPLEXNÍ VYŠETŘENÍ KLINICKÝM LOGOPEDEM"/>
    <n v="16"/>
    <n v="5952"/>
    <n v="12"/>
  </r>
  <r>
    <x v="1"/>
    <n v="207"/>
    <s v="3621"/>
    <s v="89301362"/>
    <x v="1"/>
    <s v="72015"/>
    <s v="KOMPLEXNÍ VYŠETŘENÍ KLINICKÝM LOGOPEDEM"/>
    <n v="8"/>
    <n v="2976"/>
    <n v="5.3333000000000004"/>
  </r>
  <r>
    <x v="1"/>
    <n v="213"/>
    <s v="3621"/>
    <s v="89301362"/>
    <x v="1"/>
    <s v="72015"/>
    <s v="KOMPLEXNÍ VYŠETŘENÍ KLINICKÝM LOGOPEDEM"/>
    <n v="4"/>
    <n v="1488"/>
    <n v="2.6665999999999999"/>
  </r>
  <r>
    <x v="1"/>
    <n v="111"/>
    <s v="3621"/>
    <s v="89301362"/>
    <x v="1"/>
    <s v="72016"/>
    <s v="CÍLENÉ VYŠETŘENÍ KLINICKÝM LOGOPEDEM"/>
    <n v="43"/>
    <n v="12126"/>
    <n v="21.5"/>
  </r>
  <r>
    <x v="1"/>
    <n v="207"/>
    <s v="3621"/>
    <s v="89301362"/>
    <x v="1"/>
    <s v="72016"/>
    <s v="CÍLENÉ VYŠETŘENÍ KLINICKÝM LOGOPEDEM"/>
    <n v="1"/>
    <n v="282"/>
    <n v="0.5"/>
  </r>
  <r>
    <x v="1"/>
    <n v="205"/>
    <s v="3621"/>
    <s v="89301362"/>
    <x v="1"/>
    <s v="72016"/>
    <s v="CÍLENÉ VYŠETŘENÍ KLINICKÝM LOGOPEDEM"/>
    <n v="15"/>
    <n v="4230"/>
    <n v="9.5"/>
  </r>
  <r>
    <x v="1"/>
    <n v="201"/>
    <s v="3621"/>
    <s v="89301362"/>
    <x v="1"/>
    <s v="72016"/>
    <s v="CÍLENÉ VYŠETŘENÍ KLINICKÝM LOGOPEDEM"/>
    <n v="12"/>
    <n v="3384"/>
    <n v="6"/>
  </r>
  <r>
    <x v="1"/>
    <n v="213"/>
    <s v="3621"/>
    <s v="89301362"/>
    <x v="1"/>
    <s v="72016"/>
    <s v="CÍLENÉ VYŠETŘENÍ KLINICKÝM LOGOPEDEM"/>
    <n v="1"/>
    <n v="282"/>
    <n v="0.5"/>
  </r>
  <r>
    <x v="1"/>
    <n v="211"/>
    <s v="3621"/>
    <s v="89301362"/>
    <x v="1"/>
    <s v="72016"/>
    <s v="CÍLENÉ VYŠETŘENÍ KLINICKÝM LOGOPEDEM"/>
    <n v="14"/>
    <n v="3948"/>
    <n v="8"/>
  </r>
  <r>
    <x v="1"/>
    <n v="201"/>
    <s v="3621"/>
    <s v="89301362"/>
    <x v="1"/>
    <s v="72017"/>
    <s v="KONTROLNÍ VYŠETŘENÍ KLINICKÝM LOGOPEDEM"/>
    <n v="2"/>
    <n v="282"/>
    <n v="0.5"/>
  </r>
  <r>
    <x v="1"/>
    <n v="111"/>
    <s v="3621"/>
    <s v="89301362"/>
    <x v="1"/>
    <s v="72017"/>
    <s v="KONTROLNÍ VYŠETŘENÍ KLINICKÝM LOGOPEDEM"/>
    <n v="8"/>
    <n v="1128"/>
    <n v="2"/>
  </r>
  <r>
    <x v="1"/>
    <n v="205"/>
    <s v="3621"/>
    <s v="89301362"/>
    <x v="1"/>
    <s v="72017"/>
    <s v="KONTROLNÍ VYŠETŘENÍ KLINICKÝM LOGOPEDEM"/>
    <n v="3"/>
    <n v="423"/>
    <n v="0.75"/>
  </r>
  <r>
    <x v="1"/>
    <n v="111"/>
    <s v="3621"/>
    <s v="89301362"/>
    <x v="1"/>
    <s v="72213"/>
    <s v="LOGOPEDICKÁ TERAPIE ZVLÁŠTĚ NÁROČNÁ POSKYTOVANÁ PŘ"/>
    <n v="1307"/>
    <n v="722771"/>
    <n v="980.25"/>
  </r>
  <r>
    <x v="1"/>
    <n v="201"/>
    <s v="3621"/>
    <s v="89301362"/>
    <x v="1"/>
    <s v="72213"/>
    <s v="LOGOPEDICKÁ TERAPIE ZVLÁŠTĚ NÁROČNÁ POSKYTOVANÁ PŘ"/>
    <n v="313"/>
    <n v="173089"/>
    <n v="234.75"/>
  </r>
  <r>
    <x v="1"/>
    <n v="205"/>
    <s v="3621"/>
    <s v="89301362"/>
    <x v="1"/>
    <s v="72213"/>
    <s v="LOGOPEDICKÁ TERAPIE ZVLÁŠTĚ NÁROČNÁ POSKYTOVANÁ PŘ"/>
    <n v="596"/>
    <n v="329588"/>
    <n v="463.5"/>
  </r>
  <r>
    <x v="1"/>
    <n v="207"/>
    <s v="3621"/>
    <s v="89301362"/>
    <x v="1"/>
    <s v="72213"/>
    <s v="LOGOPEDICKÁ TERAPIE ZVLÁŠTĚ NÁROČNÁ POSKYTOVANÁ PŘ"/>
    <n v="62"/>
    <n v="34286"/>
    <n v="46.5"/>
  </r>
  <r>
    <x v="1"/>
    <n v="211"/>
    <s v="3621"/>
    <s v="89301362"/>
    <x v="1"/>
    <s v="72213"/>
    <s v="LOGOPEDICKÁ TERAPIE ZVLÁŠTĚ NÁROČNÁ POSKYTOVANÁ PŘ"/>
    <n v="404"/>
    <n v="223412"/>
    <n v="321"/>
  </r>
  <r>
    <x v="1"/>
    <n v="213"/>
    <s v="3621"/>
    <s v="89301362"/>
    <x v="1"/>
    <s v="72213"/>
    <s v="LOGOPEDICKÁ TERAPIE ZVLÁŠTĚ NÁROČNÁ POSKYTOVANÁ PŘ"/>
    <n v="20"/>
    <n v="11060"/>
    <n v="15"/>
  </r>
  <r>
    <x v="2"/>
    <n v="207"/>
    <s v="3621"/>
    <s v="89301362"/>
    <x v="0"/>
    <s v="72015"/>
    <s v="KOMPLEXNÍ VYŠETŘENÍ KLINICKÝM LOGOPEDEM"/>
    <n v="1"/>
    <n v="373"/>
    <n v="0.66659999999999997"/>
  </r>
  <r>
    <x v="2"/>
    <n v="201"/>
    <s v="3621"/>
    <s v="89301362"/>
    <x v="0"/>
    <s v="72015"/>
    <s v="KOMPLEXNÍ VYŠETŘENÍ KLINICKÝM LOGOPEDEM"/>
    <n v="6"/>
    <n v="2238"/>
    <n v="4"/>
  </r>
  <r>
    <x v="2"/>
    <n v="205"/>
    <s v="3621"/>
    <s v="89301362"/>
    <x v="0"/>
    <s v="72015"/>
    <s v="KOMPLEXNÍ VYŠETŘENÍ KLINICKÝM LOGOPEDEM"/>
    <n v="22"/>
    <n v="8206"/>
    <n v="14.666600000000001"/>
  </r>
  <r>
    <x v="2"/>
    <n v="111"/>
    <s v="3621"/>
    <s v="89301362"/>
    <x v="0"/>
    <s v="72015"/>
    <s v="KOMPLEXNÍ VYŠETŘENÍ KLINICKÝM LOGOPEDEM"/>
    <n v="9"/>
    <n v="3357"/>
    <n v="8.6666000000000007"/>
  </r>
  <r>
    <x v="2"/>
    <n v="211"/>
    <s v="3621"/>
    <s v="89301362"/>
    <x v="0"/>
    <s v="72015"/>
    <s v="KOMPLEXNÍ VYŠETŘENÍ KLINICKÝM LOGOPEDEM"/>
    <n v="8"/>
    <n v="2984"/>
    <n v="6.6665999999999999"/>
  </r>
  <r>
    <x v="2"/>
    <n v="111"/>
    <s v="3621"/>
    <s v="89301362"/>
    <x v="0"/>
    <s v="72016"/>
    <s v="CÍLENÉ VYŠETŘENÍ KLINICKÝM LOGOPEDEM"/>
    <n v="2"/>
    <n v="566"/>
    <n v="2"/>
  </r>
  <r>
    <x v="2"/>
    <n v="201"/>
    <s v="3621"/>
    <s v="89301362"/>
    <x v="0"/>
    <s v="72016"/>
    <s v="CÍLENÉ VYŠETŘENÍ KLINICKÝM LOGOPEDEM"/>
    <n v="1"/>
    <n v="283"/>
    <n v="0.5"/>
  </r>
  <r>
    <x v="2"/>
    <n v="211"/>
    <s v="3621"/>
    <s v="89301362"/>
    <x v="0"/>
    <s v="72016"/>
    <s v="CÍLENÉ VYŠETŘENÍ KLINICKÝM LOGOPEDEM"/>
    <n v="1"/>
    <n v="283"/>
    <n v="0.5"/>
  </r>
  <r>
    <x v="2"/>
    <n v="201"/>
    <s v="3621"/>
    <s v="89301362"/>
    <x v="0"/>
    <s v="72017"/>
    <s v="KONTROLNÍ VYŠETŘENÍ KLINICKÝM LOGOPEDEM"/>
    <n v="1"/>
    <n v="141"/>
    <n v="0.25"/>
  </r>
  <r>
    <x v="2"/>
    <n v="207"/>
    <s v="3621"/>
    <s v="89301362"/>
    <x v="0"/>
    <s v="72017"/>
    <s v="KONTROLNÍ VYŠETŘENÍ KLINICKÝM LOGOPEDEM"/>
    <n v="2"/>
    <n v="282"/>
    <n v="0.5"/>
  </r>
  <r>
    <x v="2"/>
    <n v="111"/>
    <s v="3621"/>
    <s v="89301362"/>
    <x v="0"/>
    <s v="72017"/>
    <s v="KONTROLNÍ VYŠETŘENÍ KLINICKÝM LOGOPEDEM"/>
    <n v="1"/>
    <n v="141"/>
    <n v="0.25"/>
  </r>
  <r>
    <x v="2"/>
    <n v="205"/>
    <s v="3621"/>
    <s v="89301362"/>
    <x v="0"/>
    <s v="72017"/>
    <s v="KONTROLNÍ VYŠETŘENÍ KLINICKÝM LOGOPEDEM"/>
    <n v="3"/>
    <n v="423"/>
    <n v="0.75"/>
  </r>
  <r>
    <x v="2"/>
    <n v="211"/>
    <s v="3621"/>
    <s v="89301362"/>
    <x v="0"/>
    <s v="72211"/>
    <s v="LOGOPEDICKÁ TERAPIE POSKYTOVANÁ LOGOPEDEM V AMBULA"/>
    <n v="27"/>
    <n v="7533"/>
    <n v="13.5"/>
  </r>
  <r>
    <x v="2"/>
    <n v="207"/>
    <s v="3621"/>
    <s v="89301362"/>
    <x v="0"/>
    <s v="72211"/>
    <s v="LOGOPEDICKÁ TERAPIE POSKYTOVANÁ LOGOPEDEM V AMBULA"/>
    <n v="17"/>
    <n v="4743"/>
    <n v="8.5"/>
  </r>
  <r>
    <x v="2"/>
    <n v="111"/>
    <s v="3621"/>
    <s v="89301362"/>
    <x v="0"/>
    <s v="72211"/>
    <s v="LOGOPEDICKÁ TERAPIE POSKYTOVANÁ LOGOPEDEM V AMBULA"/>
    <n v="42"/>
    <n v="11718"/>
    <n v="21"/>
  </r>
  <r>
    <x v="2"/>
    <n v="201"/>
    <s v="3621"/>
    <s v="89301362"/>
    <x v="0"/>
    <s v="72211"/>
    <s v="LOGOPEDICKÁ TERAPIE POSKYTOVANÁ LOGOPEDEM V AMBULA"/>
    <n v="6"/>
    <n v="1674"/>
    <n v="3"/>
  </r>
  <r>
    <x v="2"/>
    <n v="205"/>
    <s v="3621"/>
    <s v="89301362"/>
    <x v="0"/>
    <s v="72211"/>
    <s v="LOGOPEDICKÁ TERAPIE POSKYTOVANÁ LOGOPEDEM V AMBULA"/>
    <n v="154"/>
    <n v="42966"/>
    <n v="77"/>
  </r>
  <r>
    <x v="2"/>
    <n v="205"/>
    <s v="3621"/>
    <s v="89301362"/>
    <x v="0"/>
    <s v="72213"/>
    <s v="LOGOPEDICKÁ TERAPIE ZVLÁŠTĚ NÁROČNÁ POSKYTOVANÁ PŘ"/>
    <n v="305"/>
    <n v="168970"/>
    <n v="234.75"/>
  </r>
  <r>
    <x v="2"/>
    <n v="201"/>
    <s v="3621"/>
    <s v="89301362"/>
    <x v="0"/>
    <s v="72213"/>
    <s v="LOGOPEDICKÁ TERAPIE ZVLÁŠTĚ NÁROČNÁ POSKYTOVANÁ PŘ"/>
    <n v="134"/>
    <n v="74236"/>
    <n v="103.5"/>
  </r>
  <r>
    <x v="2"/>
    <n v="211"/>
    <s v="3621"/>
    <s v="89301362"/>
    <x v="0"/>
    <s v="72213"/>
    <s v="LOGOPEDICKÁ TERAPIE ZVLÁŠTĚ NÁROČNÁ POSKYTOVANÁ PŘ"/>
    <n v="171"/>
    <n v="94734"/>
    <n v="134.25"/>
  </r>
  <r>
    <x v="2"/>
    <n v="111"/>
    <s v="3621"/>
    <s v="89301362"/>
    <x v="0"/>
    <s v="72213"/>
    <s v="LOGOPEDICKÁ TERAPIE ZVLÁŠTĚ NÁROČNÁ POSKYTOVANÁ PŘ"/>
    <n v="189"/>
    <n v="104706"/>
    <n v="158.25"/>
  </r>
  <r>
    <x v="2"/>
    <n v="207"/>
    <s v="3621"/>
    <s v="89301362"/>
    <x v="0"/>
    <s v="72213"/>
    <s v="LOGOPEDICKÁ TERAPIE ZVLÁŠTĚ NÁROČNÁ POSKYTOVANÁ PŘ"/>
    <n v="58"/>
    <n v="32132"/>
    <n v="43.5"/>
  </r>
  <r>
    <x v="2"/>
    <n v="201"/>
    <s v="3621"/>
    <s v="89301362"/>
    <x v="0"/>
    <s v="72215"/>
    <s v="LOGOPEDICKÁ TERAPIE STŘEDNĚ NÁROČNÁ POSKYTOVANÁ PŘ"/>
    <n v="106"/>
    <n v="45686"/>
    <n v="79.5"/>
  </r>
  <r>
    <x v="2"/>
    <n v="111"/>
    <s v="3621"/>
    <s v="89301362"/>
    <x v="0"/>
    <s v="72215"/>
    <s v="LOGOPEDICKÁ TERAPIE STŘEDNĚ NÁROČNÁ POSKYTOVANÁ PŘ"/>
    <n v="113"/>
    <n v="48703"/>
    <n v="93.75"/>
  </r>
  <r>
    <x v="2"/>
    <n v="205"/>
    <s v="3621"/>
    <s v="89301362"/>
    <x v="0"/>
    <s v="72215"/>
    <s v="LOGOPEDICKÁ TERAPIE STŘEDNĚ NÁROČNÁ POSKYTOVANÁ PŘ"/>
    <n v="159"/>
    <n v="68529"/>
    <n v="123.75"/>
  </r>
  <r>
    <x v="2"/>
    <n v="211"/>
    <s v="3621"/>
    <s v="89301362"/>
    <x v="0"/>
    <s v="72215"/>
    <s v="LOGOPEDICKÁ TERAPIE STŘEDNĚ NÁROČNÁ POSKYTOVANÁ PŘ"/>
    <n v="81"/>
    <n v="34911"/>
    <n v="60.75"/>
  </r>
  <r>
    <x v="2"/>
    <n v="213"/>
    <s v="3621"/>
    <s v="89301362"/>
    <x v="0"/>
    <s v="72215"/>
    <s v="LOGOPEDICKÁ TERAPIE STŘEDNĚ NÁROČNÁ POSKYTOVANÁ PŘ"/>
    <n v="53"/>
    <n v="22843"/>
    <n v="39.75"/>
  </r>
  <r>
    <x v="2"/>
    <n v="111"/>
    <s v="3621"/>
    <s v="89301362"/>
    <x v="1"/>
    <s v="72015"/>
    <s v="KOMPLEXNÍ VYŠETŘENÍ KLINICKÝM LOGOPEDEM"/>
    <n v="104"/>
    <n v="38792"/>
    <n v="69.333299999999994"/>
  </r>
  <r>
    <x v="2"/>
    <n v="201"/>
    <s v="3621"/>
    <s v="89301362"/>
    <x v="1"/>
    <s v="72015"/>
    <s v="KOMPLEXNÍ VYŠETŘENÍ KLINICKÝM LOGOPEDEM"/>
    <n v="25"/>
    <n v="9325"/>
    <n v="16.666599999999999"/>
  </r>
  <r>
    <x v="2"/>
    <n v="209"/>
    <s v="3621"/>
    <s v="89301362"/>
    <x v="1"/>
    <s v="72015"/>
    <s v="KOMPLEXNÍ VYŠETŘENÍ KLINICKÝM LOGOPEDEM"/>
    <n v="1"/>
    <n v="373"/>
    <n v="0.66659999999999997"/>
  </r>
  <r>
    <x v="2"/>
    <n v="211"/>
    <s v="3621"/>
    <s v="89301362"/>
    <x v="1"/>
    <s v="72015"/>
    <s v="KOMPLEXNÍ VYŠETŘENÍ KLINICKÝM LOGOPEDEM"/>
    <n v="27"/>
    <n v="10071"/>
    <n v="18"/>
  </r>
  <r>
    <x v="2"/>
    <n v="205"/>
    <s v="3621"/>
    <s v="89301362"/>
    <x v="1"/>
    <s v="72015"/>
    <s v="KOMPLEXNÍ VYŠETŘENÍ KLINICKÝM LOGOPEDEM"/>
    <n v="46"/>
    <n v="17158"/>
    <n v="38.666600000000003"/>
  </r>
  <r>
    <x v="2"/>
    <n v="207"/>
    <s v="3621"/>
    <s v="89301362"/>
    <x v="1"/>
    <s v="72015"/>
    <s v="KOMPLEXNÍ VYŠETŘENÍ KLINICKÝM LOGOPEDEM"/>
    <n v="8"/>
    <n v="2984"/>
    <n v="5.3333000000000004"/>
  </r>
  <r>
    <x v="2"/>
    <n v="213"/>
    <s v="3621"/>
    <s v="89301362"/>
    <x v="1"/>
    <s v="72015"/>
    <s v="KOMPLEXNÍ VYŠETŘENÍ KLINICKÝM LOGOPEDEM"/>
    <n v="3"/>
    <n v="1119"/>
    <n v="2"/>
  </r>
  <r>
    <x v="2"/>
    <n v="205"/>
    <s v="3621"/>
    <s v="89301362"/>
    <x v="1"/>
    <s v="72016"/>
    <s v="CÍLENÉ VYŠETŘENÍ KLINICKÝM LOGOPEDEM"/>
    <n v="15"/>
    <n v="4245"/>
    <n v="7.5"/>
  </r>
  <r>
    <x v="2"/>
    <n v="213"/>
    <s v="3621"/>
    <s v="89301362"/>
    <x v="1"/>
    <s v="72016"/>
    <s v="CÍLENÉ VYŠETŘENÍ KLINICKÝM LOGOPEDEM"/>
    <n v="2"/>
    <n v="566"/>
    <n v="1"/>
  </r>
  <r>
    <x v="2"/>
    <n v="111"/>
    <s v="3621"/>
    <s v="89301362"/>
    <x v="1"/>
    <s v="72016"/>
    <s v="CÍLENÉ VYŠETŘENÍ KLINICKÝM LOGOPEDEM"/>
    <n v="33"/>
    <n v="9339"/>
    <n v="16.5"/>
  </r>
  <r>
    <x v="2"/>
    <n v="201"/>
    <s v="3621"/>
    <s v="89301362"/>
    <x v="1"/>
    <s v="72016"/>
    <s v="CÍLENÉ VYŠETŘENÍ KLINICKÝM LOGOPEDEM"/>
    <n v="9"/>
    <n v="2547"/>
    <n v="4.5"/>
  </r>
  <r>
    <x v="2"/>
    <n v="211"/>
    <s v="3621"/>
    <s v="89301362"/>
    <x v="1"/>
    <s v="72016"/>
    <s v="CÍLENÉ VYŠETŘENÍ KLINICKÝM LOGOPEDEM"/>
    <n v="10"/>
    <n v="2830"/>
    <n v="5"/>
  </r>
  <r>
    <x v="2"/>
    <n v="207"/>
    <s v="3621"/>
    <s v="89301362"/>
    <x v="1"/>
    <s v="72017"/>
    <s v="KONTROLNÍ VYŠETŘENÍ KLINICKÝM LOGOPEDEM"/>
    <n v="1"/>
    <n v="141"/>
    <n v="0.25"/>
  </r>
  <r>
    <x v="2"/>
    <n v="205"/>
    <s v="3621"/>
    <s v="89301362"/>
    <x v="1"/>
    <s v="72017"/>
    <s v="KONTROLNÍ VYŠETŘENÍ KLINICKÝM LOGOPEDEM"/>
    <n v="4"/>
    <n v="564"/>
    <n v="1"/>
  </r>
  <r>
    <x v="2"/>
    <n v="211"/>
    <s v="3621"/>
    <s v="89301362"/>
    <x v="1"/>
    <s v="72017"/>
    <s v="KONTROLNÍ VYŠETŘENÍ KLINICKÝM LOGOPEDEM"/>
    <n v="1"/>
    <n v="141"/>
    <n v="0.25"/>
  </r>
  <r>
    <x v="2"/>
    <n v="111"/>
    <s v="3621"/>
    <s v="89301362"/>
    <x v="1"/>
    <s v="72017"/>
    <s v="KONTROLNÍ VYŠETŘENÍ KLINICKÝM LOGOPEDEM"/>
    <n v="2"/>
    <n v="282"/>
    <n v="0.5"/>
  </r>
  <r>
    <x v="2"/>
    <n v="201"/>
    <s v="3621"/>
    <s v="89301362"/>
    <x v="1"/>
    <s v="72017"/>
    <s v="KONTROLNÍ VYŠETŘENÍ KLINICKÝM LOGOPEDEM"/>
    <n v="1"/>
    <n v="141"/>
    <n v="0.25"/>
  </r>
  <r>
    <x v="2"/>
    <n v="209"/>
    <s v="3621"/>
    <s v="89301362"/>
    <x v="1"/>
    <s v="72213"/>
    <s v="LOGOPEDICKÁ TERAPIE ZVLÁŠTĚ NÁROČNÁ POSKYTOVANÁ PŘ"/>
    <n v="1"/>
    <n v="554"/>
    <n v="0.75"/>
  </r>
  <r>
    <x v="2"/>
    <n v="201"/>
    <s v="3621"/>
    <s v="89301362"/>
    <x v="1"/>
    <s v="72213"/>
    <s v="LOGOPEDICKÁ TERAPIE ZVLÁŠTĚ NÁROČNÁ POSKYTOVANÁ PŘ"/>
    <n v="149"/>
    <n v="82546"/>
    <n v="111"/>
  </r>
  <r>
    <x v="2"/>
    <n v="111"/>
    <s v="3621"/>
    <s v="89301362"/>
    <x v="1"/>
    <s v="72213"/>
    <s v="LOGOPEDICKÁ TERAPIE ZVLÁŠTĚ NÁROČNÁ POSKYTOVANÁ PŘ"/>
    <n v="494"/>
    <n v="273676"/>
    <n v="393"/>
  </r>
  <r>
    <x v="2"/>
    <n v="205"/>
    <s v="3621"/>
    <s v="89301362"/>
    <x v="1"/>
    <s v="72213"/>
    <s v="LOGOPEDICKÁ TERAPIE ZVLÁŠTĚ NÁROČNÁ POSKYTOVANÁ PŘ"/>
    <n v="289"/>
    <n v="160106"/>
    <n v="233.25"/>
  </r>
  <r>
    <x v="2"/>
    <n v="207"/>
    <s v="3621"/>
    <s v="89301362"/>
    <x v="1"/>
    <s v="72213"/>
    <s v="LOGOPEDICKÁ TERAPIE ZVLÁŠTĚ NÁROČNÁ POSKYTOVANÁ PŘ"/>
    <n v="35"/>
    <n v="19390"/>
    <n v="27.75"/>
  </r>
  <r>
    <x v="2"/>
    <n v="211"/>
    <s v="3621"/>
    <s v="89301362"/>
    <x v="1"/>
    <s v="72213"/>
    <s v="LOGOPEDICKÁ TERAPIE ZVLÁŠTĚ NÁROČNÁ POSKYTOVANÁ PŘ"/>
    <n v="152"/>
    <n v="84208"/>
    <n v="114"/>
  </r>
  <r>
    <x v="2"/>
    <n v="213"/>
    <s v="3621"/>
    <s v="89301362"/>
    <x v="1"/>
    <s v="72213"/>
    <s v="LOGOPEDICKÁ TERAPIE ZVLÁŠTĚ NÁROČNÁ POSKYTOVANÁ PŘ"/>
    <n v="20"/>
    <n v="11080"/>
    <n v="15"/>
  </r>
  <r>
    <x v="3"/>
    <n v="111"/>
    <s v="3621"/>
    <s v="89301362"/>
    <x v="0"/>
    <s v="09511"/>
    <s v="MINIMÁLNÍ KONTAKT LÉKAŘE S PACIENTEM"/>
    <n v="1"/>
    <n v="37"/>
    <n v="8.3299999999999999E-2"/>
  </r>
  <r>
    <x v="3"/>
    <n v="111"/>
    <s v="3621"/>
    <s v="89301362"/>
    <x v="0"/>
    <s v="72015"/>
    <s v="KOMPLEXNÍ VYŠETŘENÍ KLINICKÝM LOGOPEDEM"/>
    <n v="10"/>
    <n v="3740"/>
    <n v="9.3332999999999995"/>
  </r>
  <r>
    <x v="3"/>
    <n v="211"/>
    <s v="3621"/>
    <s v="89301362"/>
    <x v="0"/>
    <s v="72015"/>
    <s v="KOMPLEXNÍ VYŠETŘENÍ KLINICKÝM LOGOPEDEM"/>
    <n v="11"/>
    <n v="4114"/>
    <n v="11.333299999999999"/>
  </r>
  <r>
    <x v="3"/>
    <n v="205"/>
    <s v="3621"/>
    <s v="89301362"/>
    <x v="0"/>
    <s v="72015"/>
    <s v="KOMPLEXNÍ VYŠETŘENÍ KLINICKÝM LOGOPEDEM"/>
    <n v="21"/>
    <n v="7854"/>
    <n v="15.333299999999999"/>
  </r>
  <r>
    <x v="3"/>
    <n v="201"/>
    <s v="3621"/>
    <s v="89301362"/>
    <x v="0"/>
    <s v="72015"/>
    <s v="KOMPLEXNÍ VYŠETŘENÍ KLINICKÝM LOGOPEDEM"/>
    <n v="9"/>
    <n v="3366"/>
    <n v="6"/>
  </r>
  <r>
    <x v="3"/>
    <n v="207"/>
    <s v="3621"/>
    <s v="89301362"/>
    <x v="0"/>
    <s v="72015"/>
    <s v="KOMPLEXNÍ VYŠETŘENÍ KLINICKÝM LOGOPEDEM"/>
    <n v="2"/>
    <n v="748"/>
    <n v="2.6665999999999999"/>
  </r>
  <r>
    <x v="3"/>
    <n v="201"/>
    <s v="3621"/>
    <s v="89301362"/>
    <x v="0"/>
    <s v="72016"/>
    <s v="CÍLENÉ VYŠETŘENÍ KLINICKÝM LOGOPEDEM"/>
    <n v="2"/>
    <n v="565"/>
    <n v="1"/>
  </r>
  <r>
    <x v="3"/>
    <n v="207"/>
    <s v="3621"/>
    <s v="89301362"/>
    <x v="0"/>
    <s v="72016"/>
    <s v="CÍLENÉ VYŠETŘENÍ KLINICKÝM LOGOPEDEM"/>
    <n v="2"/>
    <n v="566"/>
    <n v="1"/>
  </r>
  <r>
    <x v="3"/>
    <n v="213"/>
    <s v="3621"/>
    <s v="89301362"/>
    <x v="0"/>
    <s v="72016"/>
    <s v="CÍLENÉ VYŠETŘENÍ KLINICKÝM LOGOPEDEM"/>
    <n v="1"/>
    <n v="283"/>
    <n v="0.5"/>
  </r>
  <r>
    <x v="3"/>
    <n v="111"/>
    <s v="3621"/>
    <s v="89301362"/>
    <x v="0"/>
    <s v="72016"/>
    <s v="CÍLENÉ VYŠETŘENÍ KLINICKÝM LOGOPEDEM"/>
    <n v="7"/>
    <n v="1980"/>
    <n v="3.5"/>
  </r>
  <r>
    <x v="3"/>
    <n v="205"/>
    <s v="3621"/>
    <s v="89301362"/>
    <x v="0"/>
    <s v="72016"/>
    <s v="CÍLENÉ VYŠETŘENÍ KLINICKÝM LOGOPEDEM"/>
    <n v="6"/>
    <n v="1697"/>
    <n v="3"/>
  </r>
  <r>
    <x v="3"/>
    <n v="211"/>
    <s v="3621"/>
    <s v="89301362"/>
    <x v="0"/>
    <s v="72016"/>
    <s v="CÍLENÉ VYŠETŘENÍ KLINICKÝM LOGOPEDEM"/>
    <n v="5"/>
    <n v="1415"/>
    <n v="2.5"/>
  </r>
  <r>
    <x v="3"/>
    <n v="111"/>
    <s v="3621"/>
    <s v="89301362"/>
    <x v="0"/>
    <s v="72017"/>
    <s v="KONTROLNÍ VYŠETŘENÍ KLINICKÝM LOGOPEDEM"/>
    <n v="4"/>
    <n v="568"/>
    <n v="1"/>
  </r>
  <r>
    <x v="3"/>
    <n v="205"/>
    <s v="3621"/>
    <s v="89301362"/>
    <x v="0"/>
    <s v="72017"/>
    <s v="KONTROLNÍ VYŠETŘENÍ KLINICKÝM LOGOPEDEM"/>
    <n v="4"/>
    <n v="568"/>
    <n v="1"/>
  </r>
  <r>
    <x v="3"/>
    <n v="207"/>
    <s v="3621"/>
    <s v="89301362"/>
    <x v="0"/>
    <s v="72211"/>
    <s v="LOGOPEDICKÁ TERAPIE POSKYTOVANÁ LOGOPEDEM V AMBULA"/>
    <n v="16"/>
    <n v="4624"/>
    <n v="8"/>
  </r>
  <r>
    <x v="3"/>
    <n v="211"/>
    <s v="3621"/>
    <s v="89301362"/>
    <x v="0"/>
    <s v="72211"/>
    <s v="LOGOPEDICKÁ TERAPIE POSKYTOVANÁ LOGOPEDEM V AMBULA"/>
    <n v="41"/>
    <n v="11849"/>
    <n v="20.5"/>
  </r>
  <r>
    <x v="3"/>
    <n v="201"/>
    <s v="3621"/>
    <s v="89301362"/>
    <x v="0"/>
    <s v="72211"/>
    <s v="LOGOPEDICKÁ TERAPIE POSKYTOVANÁ LOGOPEDEM V AMBULA"/>
    <n v="34"/>
    <n v="9826"/>
    <n v="17"/>
  </r>
  <r>
    <x v="3"/>
    <n v="111"/>
    <s v="3621"/>
    <s v="89301362"/>
    <x v="0"/>
    <s v="72211"/>
    <s v="LOGOPEDICKÁ TERAPIE POSKYTOVANÁ LOGOPEDEM V AMBULA"/>
    <n v="44"/>
    <n v="12716"/>
    <n v="25"/>
  </r>
  <r>
    <x v="3"/>
    <n v="205"/>
    <s v="3621"/>
    <s v="89301362"/>
    <x v="0"/>
    <s v="72211"/>
    <s v="LOGOPEDICKÁ TERAPIE POSKYTOVANÁ LOGOPEDEM V AMBULA"/>
    <n v="117"/>
    <n v="33813"/>
    <n v="58.5"/>
  </r>
  <r>
    <x v="3"/>
    <n v="111"/>
    <s v="3621"/>
    <s v="89301362"/>
    <x v="0"/>
    <s v="72213"/>
    <s v="LOGOPEDICKÁ TERAPIE ZVLÁŠTĚ NÁROČNÁ POSKYTOVANÁ PŘ"/>
    <n v="349"/>
    <n v="193695"/>
    <n v="279.75"/>
  </r>
  <r>
    <x v="3"/>
    <n v="205"/>
    <s v="3621"/>
    <s v="89301362"/>
    <x v="0"/>
    <s v="72213"/>
    <s v="LOGOPEDICKÁ TERAPIE ZVLÁŠTĚ NÁROČNÁ POSKYTOVANÁ PŘ"/>
    <n v="514"/>
    <n v="285270"/>
    <n v="432"/>
  </r>
  <r>
    <x v="3"/>
    <n v="213"/>
    <s v="3621"/>
    <s v="89301362"/>
    <x v="0"/>
    <s v="72213"/>
    <s v="LOGOPEDICKÁ TERAPIE ZVLÁŠTĚ NÁROČNÁ POSKYTOVANÁ PŘ"/>
    <n v="41"/>
    <n v="22755"/>
    <n v="30.75"/>
  </r>
  <r>
    <x v="3"/>
    <n v="201"/>
    <s v="3621"/>
    <s v="89301362"/>
    <x v="0"/>
    <s v="72213"/>
    <s v="LOGOPEDICKÁ TERAPIE ZVLÁŠTĚ NÁROČNÁ POSKYTOVANÁ PŘ"/>
    <n v="236"/>
    <n v="130980"/>
    <n v="192"/>
  </r>
  <r>
    <x v="3"/>
    <n v="207"/>
    <s v="3621"/>
    <s v="89301362"/>
    <x v="0"/>
    <s v="72213"/>
    <s v="LOGOPEDICKÁ TERAPIE ZVLÁŠTĚ NÁROČNÁ POSKYTOVANÁ PŘ"/>
    <n v="91"/>
    <n v="50505"/>
    <n v="108.75"/>
  </r>
  <r>
    <x v="3"/>
    <n v="211"/>
    <s v="3621"/>
    <s v="89301362"/>
    <x v="0"/>
    <s v="72213"/>
    <s v="LOGOPEDICKÁ TERAPIE ZVLÁŠTĚ NÁROČNÁ POSKYTOVANÁ PŘ"/>
    <n v="202"/>
    <n v="112110"/>
    <n v="213"/>
  </r>
  <r>
    <x v="3"/>
    <n v="207"/>
    <s v="3621"/>
    <s v="89301362"/>
    <x v="0"/>
    <s v="72215"/>
    <s v="LOGOPEDICKÁ TERAPIE STŘEDNĚ NÁROČNÁ POSKYTOVANÁ PŘ"/>
    <n v="23"/>
    <n v="9928"/>
    <n v="17.25"/>
  </r>
  <r>
    <x v="3"/>
    <n v="211"/>
    <s v="3621"/>
    <s v="89301362"/>
    <x v="0"/>
    <s v="72215"/>
    <s v="LOGOPEDICKÁ TERAPIE STŘEDNĚ NÁROČNÁ POSKYTOVANÁ PŘ"/>
    <n v="108"/>
    <n v="46616"/>
    <n v="82.5"/>
  </r>
  <r>
    <x v="3"/>
    <n v="201"/>
    <s v="3621"/>
    <s v="89301362"/>
    <x v="0"/>
    <s v="72215"/>
    <s v="LOGOPEDICKÁ TERAPIE STŘEDNĚ NÁROČNÁ POSKYTOVANÁ PŘ"/>
    <n v="69"/>
    <n v="29779"/>
    <n v="51.75"/>
  </r>
  <r>
    <x v="3"/>
    <n v="205"/>
    <s v="3621"/>
    <s v="89301362"/>
    <x v="0"/>
    <s v="72215"/>
    <s v="LOGOPEDICKÁ TERAPIE STŘEDNĚ NÁROČNÁ POSKYTOVANÁ PŘ"/>
    <n v="192"/>
    <n v="82867"/>
    <n v="144"/>
  </r>
  <r>
    <x v="3"/>
    <n v="111"/>
    <s v="3621"/>
    <s v="89301362"/>
    <x v="0"/>
    <s v="72215"/>
    <s v="LOGOPEDICKÁ TERAPIE STŘEDNĚ NÁROČNÁ POSKYTOVANÁ PŘ"/>
    <n v="134"/>
    <n v="57852"/>
    <n v="103.5"/>
  </r>
  <r>
    <x v="3"/>
    <n v="213"/>
    <s v="3621"/>
    <s v="89301362"/>
    <x v="0"/>
    <s v="72215"/>
    <s v="LOGOPEDICKÁ TERAPIE STŘEDNĚ NÁROČNÁ POSKYTOVANÁ PŘ"/>
    <n v="38"/>
    <n v="16405"/>
    <n v="28.5"/>
  </r>
  <r>
    <x v="3"/>
    <n v="211"/>
    <s v="3621"/>
    <s v="89301362"/>
    <x v="1"/>
    <s v="09511"/>
    <s v="MINIMÁLNÍ KONTAKT LÉKAŘE S PACIENTEM"/>
    <n v="1"/>
    <n v="37"/>
    <n v="8.3299999999999999E-2"/>
  </r>
  <r>
    <x v="3"/>
    <n v="207"/>
    <s v="3621"/>
    <s v="89301362"/>
    <x v="1"/>
    <s v="72015"/>
    <s v="KOMPLEXNÍ VYŠETŘENÍ KLINICKÝM LOGOPEDEM"/>
    <n v="8"/>
    <n v="2992"/>
    <n v="5.3333000000000004"/>
  </r>
  <r>
    <x v="3"/>
    <n v="211"/>
    <s v="3621"/>
    <s v="89301362"/>
    <x v="1"/>
    <s v="72015"/>
    <s v="KOMPLEXNÍ VYŠETŘENÍ KLINICKÝM LOGOPEDEM"/>
    <n v="30"/>
    <n v="11220"/>
    <n v="20"/>
  </r>
  <r>
    <x v="3"/>
    <n v="201"/>
    <s v="3621"/>
    <s v="89301362"/>
    <x v="1"/>
    <s v="72015"/>
    <s v="KOMPLEXNÍ VYŠETŘENÍ KLINICKÝM LOGOPEDEM"/>
    <n v="28"/>
    <n v="10472"/>
    <n v="18.666599999999999"/>
  </r>
  <r>
    <x v="3"/>
    <n v="205"/>
    <s v="3621"/>
    <s v="89301362"/>
    <x v="1"/>
    <s v="72015"/>
    <s v="KOMPLEXNÍ VYŠETŘENÍ KLINICKÝM LOGOPEDEM"/>
    <n v="50"/>
    <n v="18700"/>
    <n v="41.333300000000001"/>
  </r>
  <r>
    <x v="3"/>
    <n v="111"/>
    <s v="3621"/>
    <s v="89301362"/>
    <x v="1"/>
    <s v="72015"/>
    <s v="KOMPLEXNÍ VYŠETŘENÍ KLINICKÝM LOGOPEDEM"/>
    <n v="114"/>
    <n v="42636"/>
    <n v="80"/>
  </r>
  <r>
    <x v="3"/>
    <n v="213"/>
    <s v="3621"/>
    <s v="89301362"/>
    <x v="1"/>
    <s v="72015"/>
    <s v="KOMPLEXNÍ VYŠETŘENÍ KLINICKÝM LOGOPEDEM"/>
    <n v="1"/>
    <n v="374"/>
    <n v="0.66659999999999997"/>
  </r>
  <r>
    <x v="3"/>
    <n v="111"/>
    <s v="3621"/>
    <s v="89301362"/>
    <x v="1"/>
    <s v="72016"/>
    <s v="CÍLENÉ VYŠETŘENÍ KLINICKÝM LOGOPEDEM"/>
    <n v="34"/>
    <n v="9616"/>
    <n v="19"/>
  </r>
  <r>
    <x v="3"/>
    <n v="207"/>
    <s v="3621"/>
    <s v="89301362"/>
    <x v="1"/>
    <s v="72016"/>
    <s v="CÍLENÉ VYŠETŘENÍ KLINICKÝM LOGOPEDEM"/>
    <n v="1"/>
    <n v="283"/>
    <n v="0.5"/>
  </r>
  <r>
    <x v="3"/>
    <n v="205"/>
    <s v="3621"/>
    <s v="89301362"/>
    <x v="1"/>
    <s v="72016"/>
    <s v="CÍLENÉ VYŠETŘENÍ KLINICKÝM LOGOPEDEM"/>
    <n v="18"/>
    <n v="5088"/>
    <n v="11"/>
  </r>
  <r>
    <x v="3"/>
    <n v="201"/>
    <s v="3621"/>
    <s v="89301362"/>
    <x v="1"/>
    <s v="72016"/>
    <s v="CÍLENÉ VYŠETŘENÍ KLINICKÝM LOGOPEDEM"/>
    <n v="4"/>
    <n v="1130"/>
    <n v="2"/>
  </r>
  <r>
    <x v="3"/>
    <n v="211"/>
    <s v="3621"/>
    <s v="89301362"/>
    <x v="1"/>
    <s v="72016"/>
    <s v="CÍLENÉ VYŠETŘENÍ KLINICKÝM LOGOPEDEM"/>
    <n v="11"/>
    <n v="3108"/>
    <n v="6.5"/>
  </r>
  <r>
    <x v="3"/>
    <n v="213"/>
    <s v="3621"/>
    <s v="89301362"/>
    <x v="1"/>
    <s v="72016"/>
    <s v="CÍLENÉ VYŠETŘENÍ KLINICKÝM LOGOPEDEM"/>
    <n v="2"/>
    <n v="566"/>
    <n v="1"/>
  </r>
  <r>
    <x v="3"/>
    <n v="201"/>
    <s v="3621"/>
    <s v="89301362"/>
    <x v="1"/>
    <s v="72017"/>
    <s v="KONTROLNÍ VYŠETŘENÍ KLINICKÝM LOGOPEDEM"/>
    <n v="2"/>
    <n v="284"/>
    <n v="0.5"/>
  </r>
  <r>
    <x v="3"/>
    <n v="211"/>
    <s v="3621"/>
    <s v="89301362"/>
    <x v="1"/>
    <s v="72017"/>
    <s v="KONTROLNÍ VYŠETŘENÍ KLINICKÝM LOGOPEDEM"/>
    <n v="4"/>
    <n v="568"/>
    <n v="2"/>
  </r>
  <r>
    <x v="3"/>
    <n v="205"/>
    <s v="3621"/>
    <s v="89301362"/>
    <x v="1"/>
    <s v="72017"/>
    <s v="KONTROLNÍ VYŠETŘENÍ KLINICKÝM LOGOPEDEM"/>
    <n v="4"/>
    <n v="568"/>
    <n v="2"/>
  </r>
  <r>
    <x v="3"/>
    <n v="111"/>
    <s v="3621"/>
    <s v="89301362"/>
    <x v="1"/>
    <s v="72017"/>
    <s v="KONTROLNÍ VYŠETŘENÍ KLINICKÝM LOGOPEDEM"/>
    <n v="10"/>
    <n v="1420"/>
    <n v="2.5"/>
  </r>
  <r>
    <x v="3"/>
    <n v="201"/>
    <s v="3621"/>
    <s v="89301362"/>
    <x v="1"/>
    <s v="72213"/>
    <s v="LOGOPEDICKÁ TERAPIE ZVLÁŠTĚ NÁROČNÁ POSKYTOVANÁ PŘ"/>
    <n v="260"/>
    <n v="144300"/>
    <n v="256.5"/>
  </r>
  <r>
    <x v="3"/>
    <n v="211"/>
    <s v="3621"/>
    <s v="89301362"/>
    <x v="1"/>
    <s v="72213"/>
    <s v="LOGOPEDICKÁ TERAPIE ZVLÁŠTĚ NÁROČNÁ POSKYTOVANÁ PŘ"/>
    <n v="250"/>
    <n v="138750"/>
    <n v="361.5"/>
  </r>
  <r>
    <x v="3"/>
    <n v="205"/>
    <s v="3621"/>
    <s v="89301362"/>
    <x v="1"/>
    <s v="72213"/>
    <s v="LOGOPEDICKÁ TERAPIE ZVLÁŠTĚ NÁROČNÁ POSKYTOVANÁ PŘ"/>
    <n v="734"/>
    <n v="407370"/>
    <n v="562.5"/>
  </r>
  <r>
    <x v="3"/>
    <n v="207"/>
    <s v="3621"/>
    <s v="89301362"/>
    <x v="1"/>
    <s v="72213"/>
    <s v="LOGOPEDICKÁ TERAPIE ZVLÁŠTĚ NÁROČNÁ POSKYTOVANÁ PŘ"/>
    <n v="59"/>
    <n v="32745"/>
    <n v="71.25"/>
  </r>
  <r>
    <x v="3"/>
    <n v="213"/>
    <s v="3621"/>
    <s v="89301362"/>
    <x v="1"/>
    <s v="72213"/>
    <s v="LOGOPEDICKÁ TERAPIE ZVLÁŠTĚ NÁROČNÁ POSKYTOVANÁ PŘ"/>
    <n v="14"/>
    <n v="7770"/>
    <n v="10.5"/>
  </r>
  <r>
    <x v="3"/>
    <n v="111"/>
    <s v="3621"/>
    <s v="89301362"/>
    <x v="1"/>
    <s v="72213"/>
    <s v="LOGOPEDICKÁ TERAPIE ZVLÁŠTĚ NÁROČNÁ POSKYTOVANÁ PŘ"/>
    <n v="1233"/>
    <n v="684315"/>
    <n v="944.25"/>
  </r>
  <r>
    <x v="3"/>
    <n v="111"/>
    <s v="3621"/>
    <s v="89301362"/>
    <x v="1"/>
    <s v="72215"/>
    <s v="LOGOPEDICKÁ TERAPIE STŘEDNĚ NÁROČNÁ POSKYTOVANÁ PŘ"/>
    <n v="1"/>
    <n v="432"/>
    <n v="0.75"/>
  </r>
  <r>
    <x v="4"/>
    <n v="213"/>
    <s v="3621"/>
    <s v="89301362"/>
    <x v="0"/>
    <s v="72015"/>
    <s v="KOMPLEXNÍ VYŠETŘENÍ KLINICKÝM LOGOPEDEM"/>
    <n v="1"/>
    <n v="377"/>
    <n v="0.66659999999999997"/>
  </r>
  <r>
    <x v="4"/>
    <n v="201"/>
    <s v="3621"/>
    <s v="89301362"/>
    <x v="0"/>
    <s v="72015"/>
    <s v="KOMPLEXNÍ VYŠETŘENÍ KLINICKÝM LOGOPEDEM"/>
    <n v="6"/>
    <n v="2262"/>
    <n v="4"/>
  </r>
  <r>
    <x v="4"/>
    <n v="207"/>
    <s v="3621"/>
    <s v="89301362"/>
    <x v="0"/>
    <s v="72015"/>
    <s v="KOMPLEXNÍ VYŠETŘENÍ KLINICKÝM LOGOPEDEM"/>
    <n v="1"/>
    <n v="377"/>
    <n v="0.66659999999999997"/>
  </r>
  <r>
    <x v="4"/>
    <n v="111"/>
    <s v="3621"/>
    <s v="89301362"/>
    <x v="0"/>
    <s v="72015"/>
    <s v="KOMPLEXNÍ VYŠETŘENÍ KLINICKÝM LOGOPEDEM"/>
    <n v="3"/>
    <n v="1131"/>
    <n v="2"/>
  </r>
  <r>
    <x v="4"/>
    <n v="211"/>
    <s v="3621"/>
    <s v="89301362"/>
    <x v="0"/>
    <s v="72015"/>
    <s v="KOMPLEXNÍ VYŠETŘENÍ KLINICKÝM LOGOPEDEM"/>
    <n v="3"/>
    <n v="1131"/>
    <n v="2"/>
  </r>
  <r>
    <x v="4"/>
    <n v="205"/>
    <s v="3621"/>
    <s v="89301362"/>
    <x v="0"/>
    <s v="72015"/>
    <s v="KOMPLEXNÍ VYŠETŘENÍ KLINICKÝM LOGOPEDEM"/>
    <n v="10"/>
    <n v="3770"/>
    <n v="6.6665999999999999"/>
  </r>
  <r>
    <x v="4"/>
    <n v="111"/>
    <s v="3621"/>
    <s v="89301362"/>
    <x v="0"/>
    <s v="72016"/>
    <s v="CÍLENÉ VYŠETŘENÍ KLINICKÝM LOGOPEDEM"/>
    <n v="1"/>
    <n v="285"/>
    <n v="0.5"/>
  </r>
  <r>
    <x v="4"/>
    <n v="205"/>
    <s v="3621"/>
    <s v="89301362"/>
    <x v="0"/>
    <s v="72017"/>
    <s v="KONTROLNÍ VYŠETŘENÍ KLINICKÝM LOGOPEDEM"/>
    <n v="1"/>
    <n v="143"/>
    <n v="0.25"/>
  </r>
  <r>
    <x v="4"/>
    <n v="111"/>
    <s v="3621"/>
    <s v="89301362"/>
    <x v="0"/>
    <s v="72211"/>
    <s v="LOGOPEDICKÁ TERAPIE POSKYTOVANÁ LOGOPEDEM V AMBULA"/>
    <n v="8"/>
    <n v="2336"/>
    <n v="4"/>
  </r>
  <r>
    <x v="4"/>
    <n v="207"/>
    <s v="3621"/>
    <s v="89301362"/>
    <x v="0"/>
    <s v="72211"/>
    <s v="LOGOPEDICKÁ TERAPIE POSKYTOVANÁ LOGOPEDEM V AMBULA"/>
    <n v="2"/>
    <n v="584"/>
    <n v="1"/>
  </r>
  <r>
    <x v="4"/>
    <n v="201"/>
    <s v="3621"/>
    <s v="89301362"/>
    <x v="0"/>
    <s v="72211"/>
    <s v="LOGOPEDICKÁ TERAPIE POSKYTOVANÁ LOGOPEDEM V AMBULA"/>
    <n v="12"/>
    <n v="3504"/>
    <n v="6"/>
  </r>
  <r>
    <x v="4"/>
    <n v="211"/>
    <s v="3621"/>
    <s v="89301362"/>
    <x v="0"/>
    <s v="72211"/>
    <s v="LOGOPEDICKÁ TERAPIE POSKYTOVANÁ LOGOPEDEM V AMBULA"/>
    <n v="7"/>
    <n v="2044"/>
    <n v="3.5"/>
  </r>
  <r>
    <x v="4"/>
    <n v="205"/>
    <s v="3621"/>
    <s v="89301362"/>
    <x v="0"/>
    <s v="72211"/>
    <s v="LOGOPEDICKÁ TERAPIE POSKYTOVANÁ LOGOPEDEM V AMBULA"/>
    <n v="18"/>
    <n v="5256"/>
    <n v="9"/>
  </r>
  <r>
    <x v="4"/>
    <n v="205"/>
    <s v="3621"/>
    <s v="89301362"/>
    <x v="0"/>
    <s v="72213"/>
    <s v="LOGOPEDICKÁ TERAPIE ZVLÁŠTĚ NÁROČNÁ POSKYTOVANÁ PŘ"/>
    <n v="112"/>
    <n v="62496"/>
    <n v="84"/>
  </r>
  <r>
    <x v="4"/>
    <n v="201"/>
    <s v="3621"/>
    <s v="89301362"/>
    <x v="0"/>
    <s v="72213"/>
    <s v="LOGOPEDICKÁ TERAPIE ZVLÁŠTĚ NÁROČNÁ POSKYTOVANÁ PŘ"/>
    <n v="37"/>
    <n v="20646"/>
    <n v="27.75"/>
  </r>
  <r>
    <x v="4"/>
    <n v="207"/>
    <s v="3621"/>
    <s v="89301362"/>
    <x v="0"/>
    <s v="72213"/>
    <s v="LOGOPEDICKÁ TERAPIE ZVLÁŠTĚ NÁROČNÁ POSKYTOVANÁ PŘ"/>
    <n v="8"/>
    <n v="4464"/>
    <n v="6"/>
  </r>
  <r>
    <x v="4"/>
    <n v="213"/>
    <s v="3621"/>
    <s v="89301362"/>
    <x v="0"/>
    <s v="72213"/>
    <s v="LOGOPEDICKÁ TERAPIE ZVLÁŠTĚ NÁROČNÁ POSKYTOVANÁ PŘ"/>
    <n v="9"/>
    <n v="5022"/>
    <n v="6.75"/>
  </r>
  <r>
    <x v="4"/>
    <n v="211"/>
    <s v="3621"/>
    <s v="89301362"/>
    <x v="0"/>
    <s v="72213"/>
    <s v="LOGOPEDICKÁ TERAPIE ZVLÁŠTĚ NÁROČNÁ POSKYTOVANÁ PŘ"/>
    <n v="31"/>
    <n v="17298"/>
    <n v="23.25"/>
  </r>
  <r>
    <x v="4"/>
    <n v="111"/>
    <s v="3621"/>
    <s v="89301362"/>
    <x v="0"/>
    <s v="72213"/>
    <s v="LOGOPEDICKÁ TERAPIE ZVLÁŠTĚ NÁROČNÁ POSKYTOVANÁ PŘ"/>
    <n v="58"/>
    <n v="32364"/>
    <n v="43.5"/>
  </r>
  <r>
    <x v="4"/>
    <n v="205"/>
    <s v="3621"/>
    <s v="89301362"/>
    <x v="0"/>
    <s v="72215"/>
    <s v="LOGOPEDICKÁ TERAPIE STŘEDNĚ NÁROČNÁ POSKYTOVANÁ PŘ"/>
    <n v="41"/>
    <n v="17794"/>
    <n v="30.75"/>
  </r>
  <r>
    <x v="4"/>
    <n v="111"/>
    <s v="3621"/>
    <s v="89301362"/>
    <x v="0"/>
    <s v="72215"/>
    <s v="LOGOPEDICKÁ TERAPIE STŘEDNĚ NÁROČNÁ POSKYTOVANÁ PŘ"/>
    <n v="13"/>
    <n v="5642"/>
    <n v="9.75"/>
  </r>
  <r>
    <x v="4"/>
    <n v="201"/>
    <s v="3621"/>
    <s v="89301362"/>
    <x v="0"/>
    <s v="72215"/>
    <s v="LOGOPEDICKÁ TERAPIE STŘEDNĚ NÁROČNÁ POSKYTOVANÁ PŘ"/>
    <n v="18"/>
    <n v="7812"/>
    <n v="13.5"/>
  </r>
  <r>
    <x v="4"/>
    <n v="211"/>
    <s v="3621"/>
    <s v="89301362"/>
    <x v="0"/>
    <s v="72215"/>
    <s v="LOGOPEDICKÁ TERAPIE STŘEDNĚ NÁROČNÁ POSKYTOVANÁ PŘ"/>
    <n v="20"/>
    <n v="8680"/>
    <n v="15"/>
  </r>
  <r>
    <x v="4"/>
    <n v="207"/>
    <s v="3621"/>
    <s v="89301362"/>
    <x v="0"/>
    <s v="72215"/>
    <s v="LOGOPEDICKÁ TERAPIE STŘEDNĚ NÁROČNÁ POSKYTOVANÁ PŘ"/>
    <n v="3"/>
    <n v="1302"/>
    <n v="2.25"/>
  </r>
  <r>
    <x v="4"/>
    <n v="213"/>
    <s v="3621"/>
    <s v="89301362"/>
    <x v="0"/>
    <s v="72215"/>
    <s v="LOGOPEDICKÁ TERAPIE STŘEDNĚ NÁROČNÁ POSKYTOVANÁ PŘ"/>
    <n v="3"/>
    <n v="1302"/>
    <n v="2.25"/>
  </r>
  <r>
    <x v="4"/>
    <n v="205"/>
    <s v="3621"/>
    <s v="89301362"/>
    <x v="1"/>
    <s v="72015"/>
    <s v="KOMPLEXNÍ VYŠETŘENÍ KLINICKÝM LOGOPEDEM"/>
    <n v="14"/>
    <n v="5278"/>
    <n v="9.3332999999999995"/>
  </r>
  <r>
    <x v="4"/>
    <n v="211"/>
    <s v="3621"/>
    <s v="89301362"/>
    <x v="1"/>
    <s v="72015"/>
    <s v="KOMPLEXNÍ VYŠETŘENÍ KLINICKÝM LOGOPEDEM"/>
    <n v="4"/>
    <n v="1508"/>
    <n v="2.6665999999999999"/>
  </r>
  <r>
    <x v="4"/>
    <n v="201"/>
    <s v="3621"/>
    <s v="89301362"/>
    <x v="1"/>
    <s v="72015"/>
    <s v="KOMPLEXNÍ VYŠETŘENÍ KLINICKÝM LOGOPEDEM"/>
    <n v="2"/>
    <n v="754"/>
    <n v="1.3332999999999999"/>
  </r>
  <r>
    <x v="4"/>
    <n v="111"/>
    <s v="3621"/>
    <s v="89301362"/>
    <x v="1"/>
    <s v="72015"/>
    <s v="KOMPLEXNÍ VYŠETŘENÍ KLINICKÝM LOGOPEDEM"/>
    <n v="18"/>
    <n v="6786"/>
    <n v="12"/>
  </r>
  <r>
    <x v="4"/>
    <n v="207"/>
    <s v="3621"/>
    <s v="89301362"/>
    <x v="1"/>
    <s v="72015"/>
    <s v="KOMPLEXNÍ VYŠETŘENÍ KLINICKÝM LOGOPEDEM"/>
    <n v="1"/>
    <n v="377"/>
    <n v="0.66659999999999997"/>
  </r>
  <r>
    <x v="4"/>
    <n v="213"/>
    <s v="3621"/>
    <s v="89301362"/>
    <x v="1"/>
    <s v="72015"/>
    <s v="KOMPLEXNÍ VYŠETŘENÍ KLINICKÝM LOGOPEDEM"/>
    <n v="1"/>
    <n v="377"/>
    <n v="0.66659999999999997"/>
  </r>
  <r>
    <x v="4"/>
    <n v="205"/>
    <s v="3621"/>
    <s v="89301362"/>
    <x v="1"/>
    <s v="72016"/>
    <s v="CÍLENÉ VYŠETŘENÍ KLINICKÝM LOGOPEDEM"/>
    <n v="4"/>
    <n v="1140"/>
    <n v="2"/>
  </r>
  <r>
    <x v="4"/>
    <n v="211"/>
    <s v="3621"/>
    <s v="89301362"/>
    <x v="1"/>
    <s v="72016"/>
    <s v="CÍLENÉ VYŠETŘENÍ KLINICKÝM LOGOPEDEM"/>
    <n v="1"/>
    <n v="285"/>
    <n v="0.5"/>
  </r>
  <r>
    <x v="4"/>
    <n v="111"/>
    <s v="3621"/>
    <s v="89301362"/>
    <x v="1"/>
    <s v="72016"/>
    <s v="CÍLENÉ VYŠETŘENÍ KLINICKÝM LOGOPEDEM"/>
    <n v="13"/>
    <n v="3705"/>
    <n v="6.5"/>
  </r>
  <r>
    <x v="4"/>
    <n v="111"/>
    <s v="3621"/>
    <s v="89301362"/>
    <x v="1"/>
    <s v="72017"/>
    <s v="KONTROLNÍ VYŠETŘENÍ KLINICKÝM LOGOPEDEM"/>
    <n v="3"/>
    <n v="429"/>
    <n v="0.75"/>
  </r>
  <r>
    <x v="4"/>
    <n v="205"/>
    <s v="3621"/>
    <s v="89301362"/>
    <x v="1"/>
    <s v="72213"/>
    <s v="LOGOPEDICKÁ TERAPIE ZVLÁŠTĚ NÁROČNÁ POSKYTOVANÁ PŘ"/>
    <n v="144"/>
    <n v="80352"/>
    <n v="108"/>
  </r>
  <r>
    <x v="4"/>
    <n v="211"/>
    <s v="3621"/>
    <s v="89301362"/>
    <x v="1"/>
    <s v="72213"/>
    <s v="LOGOPEDICKÁ TERAPIE ZVLÁŠTĚ NÁROČNÁ POSKYTOVANÁ PŘ"/>
    <n v="25"/>
    <n v="13950"/>
    <n v="18.75"/>
  </r>
  <r>
    <x v="4"/>
    <n v="111"/>
    <s v="3621"/>
    <s v="89301362"/>
    <x v="1"/>
    <s v="72213"/>
    <s v="LOGOPEDICKÁ TERAPIE ZVLÁŠTĚ NÁROČNÁ POSKYTOVANÁ PŘ"/>
    <n v="219"/>
    <n v="122202"/>
    <n v="164.25"/>
  </r>
  <r>
    <x v="4"/>
    <n v="201"/>
    <s v="3621"/>
    <s v="89301362"/>
    <x v="1"/>
    <s v="72213"/>
    <s v="LOGOPEDICKÁ TERAPIE ZVLÁŠTĚ NÁROČNÁ POSKYTOVANÁ PŘ"/>
    <n v="11"/>
    <n v="6138"/>
    <n v="8.25"/>
  </r>
  <r>
    <x v="4"/>
    <n v="207"/>
    <s v="3621"/>
    <s v="89301362"/>
    <x v="1"/>
    <s v="72213"/>
    <s v="LOGOPEDICKÁ TERAPIE ZVLÁŠTĚ NÁROČNÁ POSKYTOVANÁ PŘ"/>
    <n v="23"/>
    <n v="12834"/>
    <n v="17.25"/>
  </r>
  <r>
    <x v="4"/>
    <n v="213"/>
    <s v="3621"/>
    <s v="89301362"/>
    <x v="1"/>
    <s v="72213"/>
    <s v="LOGOPEDICKÁ TERAPIE ZVLÁŠTĚ NÁROČNÁ POSKYTOVANÁ PŘ"/>
    <n v="5"/>
    <n v="2790"/>
    <n v="3.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 3" cacheId="0" applyNumberFormats="0" applyBorderFormats="0" applyFontFormats="0" applyPatternFormats="0" applyAlignmentFormats="0" applyWidthHeightFormats="1" dataCaption="Hodnoty" updatedVersion="3" minRefreshableVersion="3" showCalcMbrs="0" useAutoFormatting="1" colGrandTotals="0" itemPrintTitles="1" createdVersion="3" indent="0" outline="1" outlineData="1" multipleFieldFilters="0">
  <location ref="A3:F7" firstHeaderRow="1" firstDataRow="2" firstDataCol="1"/>
  <pivotFields count="10">
    <pivotField axis="axisCol" showAll="0">
      <items count="6">
        <item x="0"/>
        <item x="1"/>
        <item x="2"/>
        <item x="3"/>
        <item n="1-2/ 2019" x="4"/>
        <item t="default"/>
      </items>
    </pivotField>
    <pivotField showAll="0"/>
    <pivotField showAll="0"/>
    <pivotField showAll="0"/>
    <pivotField axis="axisRow" showAll="0">
      <items count="3">
        <item x="0"/>
        <item x="1"/>
        <item t="default"/>
      </items>
    </pivotField>
    <pivotField showAll="0"/>
    <pivotField showAll="0"/>
    <pivotField showAll="0"/>
    <pivotField dataField="1" showAll="0"/>
    <pivotField showAll="0"/>
  </pivotFields>
  <rowFields count="1">
    <field x="4"/>
  </rowFields>
  <rowItems count="3">
    <i>
      <x/>
    </i>
    <i>
      <x v="1"/>
    </i>
    <i t="grand">
      <x/>
    </i>
  </rowItems>
  <colFields count="1">
    <field x="0"/>
  </colFields>
  <colItems count="5">
    <i>
      <x/>
    </i>
    <i>
      <x v="1"/>
    </i>
    <i>
      <x v="2"/>
    </i>
    <i>
      <x v="3"/>
    </i>
    <i>
      <x v="4"/>
    </i>
  </colItems>
  <dataFields count="1">
    <dataField name="Součet z body" fld="8" baseField="0" baseItem="0" numFmtId="4"/>
  </dataFields>
  <formats count="3">
    <format dxfId="2">
      <pivotArea outline="0" collapsedLevelsAreSubtotals="1" fieldPosition="0"/>
    </format>
    <format dxfId="1">
      <pivotArea dataOnly="0" labelOnly="1" fieldPosition="0">
        <references count="1">
          <reference field="0" count="1">
            <x v="4"/>
          </reference>
        </references>
      </pivotArea>
    </format>
    <format dxfId="0">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hyperlink" Target="mailto:zuzana.omelkova@fnol.cz" TargetMode="External"/><Relationship Id="rId7" Type="http://schemas.openxmlformats.org/officeDocument/2006/relationships/drawing" Target="../drawings/drawing2.xml"/><Relationship Id="rId2" Type="http://schemas.openxmlformats.org/officeDocument/2006/relationships/hyperlink" Target="http://www.fnol.cz/" TargetMode="External"/><Relationship Id="rId1" Type="http://schemas.openxmlformats.org/officeDocument/2006/relationships/hyperlink" Target="file:///C:\Users\65512\AppData\Local\Microsoft\Windows\Temporary%20Internet%20Files\Content.Outlook\Q9QJ8WZC\adam.fritscher@fnol.cz" TargetMode="External"/><Relationship Id="rId6" Type="http://schemas.openxmlformats.org/officeDocument/2006/relationships/hyperlink" Target="http://www.fnol.cz/" TargetMode="External"/><Relationship Id="rId5" Type="http://schemas.openxmlformats.org/officeDocument/2006/relationships/hyperlink" Target="file:///C:\Users\65512\AppData\Local\Microsoft\Windows\Temporary%20Internet%20Files\Content.Outlook\Q9QJ8WZC\adam.fritscher@fnol.cz" TargetMode="External"/><Relationship Id="rId4" Type="http://schemas.openxmlformats.org/officeDocument/2006/relationships/hyperlink" Target="http://www.fnol.cz/"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N23"/>
  <sheetViews>
    <sheetView tabSelected="1" workbookViewId="0">
      <selection activeCell="C24" sqref="C24"/>
    </sheetView>
  </sheetViews>
  <sheetFormatPr defaultRowHeight="15"/>
  <cols>
    <col min="1" max="1" width="16.42578125" customWidth="1"/>
    <col min="13" max="13" width="10.5703125" customWidth="1"/>
    <col min="14" max="14" width="12.5703125" customWidth="1"/>
  </cols>
  <sheetData>
    <row r="1" spans="1:14" s="4" customFormat="1" ht="42" customHeight="1" thickTop="1" thickBot="1">
      <c r="A1" s="134" t="s">
        <v>20</v>
      </c>
      <c r="B1" s="135"/>
      <c r="C1" s="135"/>
      <c r="D1" s="135"/>
      <c r="E1" s="135"/>
      <c r="F1" s="135"/>
      <c r="G1" s="135"/>
      <c r="H1" s="135"/>
      <c r="I1" s="135"/>
      <c r="J1" s="135"/>
      <c r="K1" s="135"/>
      <c r="L1" s="135"/>
      <c r="M1" s="135"/>
      <c r="N1" s="136"/>
    </row>
    <row r="2" spans="1:14" s="12" customFormat="1" ht="19.5" thickTop="1">
      <c r="A2" s="137" t="s">
        <v>21</v>
      </c>
      <c r="B2" s="137"/>
      <c r="C2" s="137"/>
      <c r="D2" s="137"/>
      <c r="E2" s="137"/>
      <c r="F2" s="137"/>
      <c r="G2" s="137"/>
      <c r="H2" s="137"/>
      <c r="I2" s="137"/>
      <c r="J2" s="137"/>
      <c r="K2" s="137"/>
      <c r="L2" s="137"/>
      <c r="M2" s="137"/>
      <c r="N2" s="137"/>
    </row>
    <row r="3" spans="1:14" s="12" customFormat="1">
      <c r="N3" s="2"/>
    </row>
    <row r="4" spans="1:14" s="12" customFormat="1">
      <c r="A4" s="5" t="s">
        <v>1</v>
      </c>
      <c r="B4" s="138" t="s">
        <v>230</v>
      </c>
      <c r="C4" s="139"/>
      <c r="D4" s="139"/>
      <c r="E4" s="139"/>
      <c r="F4" s="139"/>
      <c r="G4" s="139"/>
      <c r="H4" s="139"/>
      <c r="I4" s="139"/>
      <c r="J4" s="139"/>
      <c r="K4" s="139"/>
      <c r="L4" s="139"/>
      <c r="M4" s="139"/>
      <c r="N4" s="139"/>
    </row>
    <row r="5" spans="1:14" s="12" customFormat="1">
      <c r="A5" s="5" t="s">
        <v>2</v>
      </c>
      <c r="B5" s="140" t="s">
        <v>223</v>
      </c>
      <c r="C5" s="140"/>
      <c r="D5" s="140"/>
      <c r="E5" s="140"/>
      <c r="F5" s="140"/>
      <c r="G5" s="140"/>
      <c r="H5" s="140"/>
      <c r="I5" s="140"/>
      <c r="J5" s="140"/>
      <c r="K5" s="140"/>
      <c r="L5" s="140"/>
      <c r="M5" s="140"/>
      <c r="N5" s="140"/>
    </row>
    <row r="6" spans="1:14" s="12" customFormat="1">
      <c r="A6" s="2" t="s">
        <v>3</v>
      </c>
      <c r="B6" s="141" t="s">
        <v>22</v>
      </c>
      <c r="C6" s="142"/>
      <c r="D6" s="142"/>
      <c r="E6" s="142"/>
      <c r="F6" s="142"/>
      <c r="G6" s="142"/>
      <c r="H6" s="142"/>
      <c r="I6" s="142"/>
      <c r="J6" s="142"/>
      <c r="K6" s="142"/>
      <c r="L6" s="142"/>
      <c r="M6" s="142"/>
      <c r="N6" s="142"/>
    </row>
    <row r="7" spans="1:14" s="12" customFormat="1" ht="42" customHeight="1">
      <c r="B7" s="143" t="s">
        <v>37</v>
      </c>
      <c r="C7" s="143"/>
      <c r="D7" s="143"/>
      <c r="E7" s="143"/>
      <c r="F7" s="143"/>
      <c r="G7" s="143"/>
      <c r="H7" s="143"/>
      <c r="I7" s="143"/>
      <c r="J7" s="143"/>
      <c r="K7" s="143"/>
      <c r="L7" s="143"/>
      <c r="M7" s="143"/>
      <c r="N7" s="143"/>
    </row>
    <row r="8" spans="1:14" ht="92.45" customHeight="1">
      <c r="A8" s="15" t="s">
        <v>23</v>
      </c>
      <c r="B8" s="133" t="s">
        <v>231</v>
      </c>
      <c r="C8" s="133"/>
      <c r="D8" s="133"/>
      <c r="E8" s="133"/>
      <c r="F8" s="133"/>
      <c r="G8" s="133"/>
      <c r="H8" s="133"/>
      <c r="I8" s="133"/>
      <c r="J8" s="133"/>
      <c r="K8" s="133"/>
      <c r="L8" s="133"/>
      <c r="M8" s="133"/>
      <c r="N8" s="133"/>
    </row>
    <row r="9" spans="1:14" ht="30">
      <c r="A9" s="8" t="s">
        <v>24</v>
      </c>
      <c r="B9" s="132" t="s">
        <v>25</v>
      </c>
      <c r="C9" s="132"/>
      <c r="D9" s="132"/>
      <c r="E9" s="132"/>
      <c r="F9" s="132"/>
      <c r="G9" s="132"/>
      <c r="H9" s="132"/>
      <c r="I9" s="132"/>
      <c r="J9" s="132"/>
      <c r="K9" s="132"/>
      <c r="L9" s="132"/>
      <c r="M9" s="9" t="s">
        <v>26</v>
      </c>
      <c r="N9" s="16" t="s">
        <v>36</v>
      </c>
    </row>
    <row r="10" spans="1:14">
      <c r="B10" t="s">
        <v>27</v>
      </c>
      <c r="M10" s="9" t="s">
        <v>26</v>
      </c>
      <c r="N10" s="16" t="s">
        <v>36</v>
      </c>
    </row>
    <row r="11" spans="1:14">
      <c r="B11" t="s">
        <v>191</v>
      </c>
      <c r="M11" s="9" t="s">
        <v>26</v>
      </c>
      <c r="N11" s="16" t="s">
        <v>28</v>
      </c>
    </row>
    <row r="12" spans="1:14" ht="28.5" customHeight="1">
      <c r="B12" s="132" t="s">
        <v>29</v>
      </c>
      <c r="C12" s="132"/>
      <c r="D12" s="132"/>
      <c r="E12" s="132"/>
      <c r="F12" s="132"/>
      <c r="G12" s="132"/>
      <c r="H12" s="132"/>
      <c r="I12" s="132"/>
      <c r="J12" s="132"/>
      <c r="K12" s="132"/>
      <c r="L12" s="132"/>
      <c r="M12" s="9" t="s">
        <v>26</v>
      </c>
      <c r="N12" s="16" t="s">
        <v>36</v>
      </c>
    </row>
    <row r="13" spans="1:14" s="13" customFormat="1" ht="16.5" customHeight="1">
      <c r="B13" s="14" t="s">
        <v>232</v>
      </c>
      <c r="C13" s="121"/>
      <c r="D13" s="121"/>
      <c r="E13" s="121"/>
      <c r="F13" s="121"/>
      <c r="G13" s="121"/>
      <c r="H13" s="121"/>
      <c r="I13" s="121"/>
      <c r="J13" s="121"/>
      <c r="K13" s="121"/>
      <c r="L13" s="121"/>
      <c r="M13" s="9" t="s">
        <v>26</v>
      </c>
      <c r="N13" s="16" t="s">
        <v>236</v>
      </c>
    </row>
    <row r="14" spans="1:14">
      <c r="B14" s="13" t="s">
        <v>233</v>
      </c>
      <c r="N14" s="16" t="s">
        <v>36</v>
      </c>
    </row>
    <row r="15" spans="1:14">
      <c r="B15" s="13" t="s">
        <v>234</v>
      </c>
      <c r="N15" s="16" t="s">
        <v>235</v>
      </c>
    </row>
    <row r="17" spans="1:14" s="12" customFormat="1">
      <c r="A17" s="2" t="s">
        <v>33</v>
      </c>
      <c r="B17" s="12" t="s">
        <v>192</v>
      </c>
    </row>
    <row r="18" spans="1:14" s="12" customFormat="1">
      <c r="A18" s="2"/>
    </row>
    <row r="19" spans="1:14">
      <c r="A19" s="2" t="s">
        <v>30</v>
      </c>
      <c r="B19" t="s">
        <v>31</v>
      </c>
    </row>
    <row r="20" spans="1:14" s="12" customFormat="1">
      <c r="A20" s="2"/>
    </row>
    <row r="21" spans="1:14">
      <c r="A21" s="2" t="s">
        <v>32</v>
      </c>
      <c r="B21" s="76" t="s">
        <v>34</v>
      </c>
    </row>
    <row r="22" spans="1:14">
      <c r="B22" s="76" t="s">
        <v>35</v>
      </c>
    </row>
    <row r="23" spans="1:14">
      <c r="B23" s="17"/>
      <c r="C23" s="17"/>
      <c r="D23" s="17"/>
      <c r="E23" s="17"/>
      <c r="F23" s="17"/>
      <c r="G23" s="17"/>
      <c r="H23" s="17"/>
      <c r="I23" s="17"/>
      <c r="J23" s="17"/>
      <c r="K23" s="17"/>
      <c r="L23" s="17"/>
      <c r="M23" s="17"/>
      <c r="N23" s="17"/>
    </row>
  </sheetData>
  <mergeCells count="9">
    <mergeCell ref="B12:L12"/>
    <mergeCell ref="B8:N8"/>
    <mergeCell ref="B9:L9"/>
    <mergeCell ref="A1:N1"/>
    <mergeCell ref="A2:N2"/>
    <mergeCell ref="B4:N4"/>
    <mergeCell ref="B5:N5"/>
    <mergeCell ref="B6:N6"/>
    <mergeCell ref="B7:N7"/>
  </mergeCells>
  <pageMargins left="0.70866141732283472" right="0.70866141732283472" top="0.78740157480314965" bottom="0.78740157480314965" header="0.31496062992125984" footer="0.31496062992125984"/>
  <pageSetup paperSize="9" scale="93"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N29"/>
  <sheetViews>
    <sheetView workbookViewId="0">
      <selection activeCell="H27" sqref="H27"/>
    </sheetView>
  </sheetViews>
  <sheetFormatPr defaultRowHeight="15"/>
  <cols>
    <col min="1" max="1" width="25" customWidth="1"/>
    <col min="2" max="2" width="15" customWidth="1"/>
    <col min="3" max="3" width="15.7109375" customWidth="1"/>
    <col min="4" max="4" width="15" customWidth="1"/>
    <col min="5" max="5" width="14.140625" customWidth="1"/>
    <col min="6" max="6" width="13.42578125" customWidth="1"/>
    <col min="7" max="7" width="13" customWidth="1"/>
    <col min="8" max="8" width="13.5703125" customWidth="1"/>
    <col min="9" max="9" width="11.140625" customWidth="1"/>
    <col min="10" max="10" width="11.5703125" customWidth="1"/>
    <col min="11" max="11" width="11" customWidth="1"/>
    <col min="12" max="12" width="10.42578125" customWidth="1"/>
    <col min="13" max="13" width="12.42578125" customWidth="1"/>
    <col min="14" max="14" width="16" customWidth="1"/>
  </cols>
  <sheetData>
    <row r="1" spans="1:6">
      <c r="A1" s="144" t="s">
        <v>62</v>
      </c>
      <c r="B1" s="145"/>
      <c r="C1" s="145"/>
      <c r="D1" s="145"/>
      <c r="E1" s="145"/>
      <c r="F1" s="146"/>
    </row>
    <row r="2" spans="1:6">
      <c r="A2" s="13"/>
      <c r="B2" s="13"/>
      <c r="C2" s="13"/>
      <c r="D2" s="13"/>
      <c r="E2" s="13"/>
      <c r="F2" s="13"/>
    </row>
    <row r="3" spans="1:6">
      <c r="A3" s="35" t="s">
        <v>63</v>
      </c>
      <c r="B3" s="34" t="s">
        <v>64</v>
      </c>
      <c r="C3" s="21"/>
      <c r="D3" s="21"/>
      <c r="E3" s="21"/>
      <c r="F3" s="22"/>
    </row>
    <row r="4" spans="1:6">
      <c r="A4" s="33" t="s">
        <v>65</v>
      </c>
      <c r="B4" s="3">
        <v>2015</v>
      </c>
      <c r="C4" s="3">
        <v>2016</v>
      </c>
      <c r="D4" s="3">
        <v>2017</v>
      </c>
      <c r="E4" s="3">
        <v>2018</v>
      </c>
      <c r="F4" s="23" t="s">
        <v>66</v>
      </c>
    </row>
    <row r="5" spans="1:6">
      <c r="A5" s="24" t="s">
        <v>46</v>
      </c>
      <c r="B5" s="25">
        <v>853608</v>
      </c>
      <c r="C5" s="25">
        <v>811404</v>
      </c>
      <c r="D5" s="25">
        <v>783361</v>
      </c>
      <c r="E5" s="25">
        <v>1139091</v>
      </c>
      <c r="F5" s="26">
        <v>208022</v>
      </c>
    </row>
    <row r="6" spans="1:6">
      <c r="A6" s="24" t="s">
        <v>61</v>
      </c>
      <c r="B6" s="25">
        <v>1425347</v>
      </c>
      <c r="C6" s="25">
        <v>1603432</v>
      </c>
      <c r="D6" s="25">
        <v>732178</v>
      </c>
      <c r="E6" s="25">
        <v>1524744</v>
      </c>
      <c r="F6" s="26">
        <v>258905</v>
      </c>
    </row>
    <row r="7" spans="1:6">
      <c r="A7" s="27" t="s">
        <v>67</v>
      </c>
      <c r="B7" s="28">
        <v>2278955</v>
      </c>
      <c r="C7" s="28">
        <v>2414836</v>
      </c>
      <c r="D7" s="28">
        <v>1515539</v>
      </c>
      <c r="E7" s="28">
        <v>2663835</v>
      </c>
      <c r="F7" s="29">
        <v>466927</v>
      </c>
    </row>
    <row r="8" spans="1:6">
      <c r="A8" s="13"/>
      <c r="B8" s="13"/>
      <c r="C8" s="13"/>
      <c r="D8" s="13"/>
      <c r="E8" s="13"/>
      <c r="F8" s="13"/>
    </row>
    <row r="9" spans="1:6">
      <c r="A9" s="95" t="s">
        <v>193</v>
      </c>
      <c r="B9" s="94">
        <f>+GETPIVOTDATA("body",$A$3,"RokVykonu",2015)/12</f>
        <v>189912.91666666666</v>
      </c>
      <c r="C9" s="94">
        <f>+GETPIVOTDATA("body",$A$3,"RokVykonu",2016)/12</f>
        <v>201236.33333333334</v>
      </c>
      <c r="D9" s="94">
        <f>+GETPIVOTDATA("body",$A$3,"RokVykonu",2017)/12</f>
        <v>126294.91666666667</v>
      </c>
      <c r="E9" s="94">
        <f>+GETPIVOTDATA("body",$A$3,"RokVykonu",2018)/12</f>
        <v>221986.25</v>
      </c>
      <c r="F9" s="94">
        <f>+GETPIVOTDATA("body",$A$3,"RokVykonu",2019)/2</f>
        <v>233463.5</v>
      </c>
    </row>
    <row r="10" spans="1:6" ht="26.25">
      <c r="A10" s="96" t="s">
        <v>68</v>
      </c>
      <c r="B10" s="97">
        <f>+GETPIVOTDATA("body",$A$3,"RokVykonu",2015,"TYP","A")/GETPIVOTDATA("body",$A$3,"RokVykonu",2015)</f>
        <v>0.37456114754350128</v>
      </c>
      <c r="C10" s="97">
        <f>+GETPIVOTDATA("body",$A$3,"RokVykonu",2016,"TYP","A")/GETPIVOTDATA("body",$A$3,"RokVykonu",2016)</f>
        <v>0.33600791109624006</v>
      </c>
      <c r="D10" s="97">
        <f>+GETPIVOTDATA("body",$A$3,"RokVykonu",2017,"TYP","A")/GETPIVOTDATA("body",$A$3,"RokVykonu",2017)</f>
        <v>0.51688607155606026</v>
      </c>
      <c r="E10" s="97">
        <f>+GETPIVOTDATA("body",$A$3,"RokVykonu",2018,"TYP","A")/GETPIVOTDATA("body",$A$3,"RokVykonu",2018)</f>
        <v>0.42761319676331305</v>
      </c>
      <c r="F10" s="97">
        <f>+GETPIVOTDATA("body",$A$3,"RokVykonu",2019,"TYP","A")/GETPIVOTDATA("body",$A$3,"RokVykonu",2019)</f>
        <v>0.44551289602014876</v>
      </c>
    </row>
    <row r="11" spans="1:6" s="13" customFormat="1">
      <c r="A11" s="102"/>
      <c r="B11" s="103"/>
      <c r="C11" s="103"/>
      <c r="D11" s="103"/>
      <c r="E11" s="103"/>
      <c r="F11" s="103"/>
    </row>
    <row r="12" spans="1:6" s="13" customFormat="1">
      <c r="A12" s="102"/>
      <c r="B12" s="103"/>
      <c r="C12" s="103"/>
      <c r="D12" s="103"/>
      <c r="E12" s="103"/>
      <c r="F12" s="103"/>
    </row>
    <row r="13" spans="1:6" s="13" customFormat="1">
      <c r="A13" s="102"/>
      <c r="B13" s="103"/>
      <c r="C13" s="103"/>
      <c r="D13" s="103"/>
      <c r="E13" s="103"/>
      <c r="F13" s="103"/>
    </row>
    <row r="14" spans="1:6">
      <c r="A14" s="13"/>
      <c r="B14" s="13"/>
      <c r="C14" s="13"/>
      <c r="D14" s="13"/>
      <c r="E14" s="13"/>
      <c r="F14" s="30"/>
    </row>
    <row r="15" spans="1:6">
      <c r="A15" s="147" t="s">
        <v>194</v>
      </c>
      <c r="B15" s="147"/>
      <c r="C15" s="147"/>
      <c r="D15" s="147"/>
      <c r="E15" s="147"/>
      <c r="F15" s="31">
        <f>(+GETPIVOTDATA("body",$A$3,"RokVykonu","1-2/ 2019","TYP","A")/2)*12</f>
        <v>1248132</v>
      </c>
    </row>
    <row r="16" spans="1:6">
      <c r="A16" s="148" t="s">
        <v>195</v>
      </c>
      <c r="B16" s="149"/>
      <c r="C16" s="149"/>
      <c r="D16" s="149"/>
      <c r="E16" s="150"/>
      <c r="F16" s="32">
        <v>2000000</v>
      </c>
    </row>
    <row r="17" spans="1:14" ht="15.75" thickBot="1"/>
    <row r="18" spans="1:14" ht="18.75">
      <c r="A18" s="151" t="s">
        <v>72</v>
      </c>
      <c r="B18" s="152"/>
      <c r="C18" s="152"/>
      <c r="D18" s="152"/>
      <c r="E18" s="152"/>
      <c r="F18" s="152"/>
      <c r="G18" s="152"/>
      <c r="H18" s="152"/>
      <c r="I18" s="152"/>
      <c r="J18" s="152"/>
      <c r="K18" s="152"/>
      <c r="L18" s="152"/>
      <c r="M18" s="152"/>
      <c r="N18" s="153"/>
    </row>
    <row r="19" spans="1:14">
      <c r="A19" s="43" t="s">
        <v>71</v>
      </c>
      <c r="B19" s="44" t="s">
        <v>11</v>
      </c>
      <c r="C19" s="44" t="s">
        <v>12</v>
      </c>
      <c r="D19" s="44" t="s">
        <v>13</v>
      </c>
      <c r="E19" s="44" t="s">
        <v>14</v>
      </c>
      <c r="F19" s="44" t="s">
        <v>15</v>
      </c>
      <c r="G19" s="44" t="s">
        <v>16</v>
      </c>
      <c r="H19" s="44" t="s">
        <v>4</v>
      </c>
      <c r="I19" s="44" t="s">
        <v>5</v>
      </c>
      <c r="J19" s="44" t="s">
        <v>6</v>
      </c>
      <c r="K19" s="44" t="s">
        <v>8</v>
      </c>
      <c r="L19" s="44" t="s">
        <v>9</v>
      </c>
      <c r="M19" s="44" t="s">
        <v>10</v>
      </c>
      <c r="N19" s="45" t="s">
        <v>0</v>
      </c>
    </row>
    <row r="20" spans="1:14">
      <c r="A20" s="37" t="s">
        <v>69</v>
      </c>
      <c r="B20" s="10">
        <f>208022/2</f>
        <v>104011</v>
      </c>
      <c r="C20" s="10">
        <f t="shared" ref="C20:C21" si="0">208022/2</f>
        <v>104011</v>
      </c>
      <c r="D20" s="10">
        <v>122000</v>
      </c>
      <c r="E20" s="36">
        <v>150000</v>
      </c>
      <c r="F20" s="36">
        <v>200000</v>
      </c>
      <c r="G20" s="36">
        <v>230000</v>
      </c>
      <c r="H20" s="36">
        <v>120000</v>
      </c>
      <c r="I20" s="36">
        <v>100000</v>
      </c>
      <c r="J20" s="36">
        <v>250000</v>
      </c>
      <c r="K20" s="36">
        <v>250000</v>
      </c>
      <c r="L20" s="36">
        <v>250000</v>
      </c>
      <c r="M20" s="36">
        <v>120000</v>
      </c>
      <c r="N20" s="38">
        <f>SUM(B20:M20)</f>
        <v>2000022</v>
      </c>
    </row>
    <row r="21" spans="1:14" ht="15.75" thickBot="1">
      <c r="A21" s="39" t="s">
        <v>70</v>
      </c>
      <c r="B21" s="40">
        <f>208022/2</f>
        <v>104011</v>
      </c>
      <c r="C21" s="40">
        <f t="shared" si="0"/>
        <v>104011</v>
      </c>
      <c r="D21" s="41"/>
      <c r="E21" s="41"/>
      <c r="F21" s="41"/>
      <c r="G21" s="41"/>
      <c r="H21" s="41"/>
      <c r="I21" s="41"/>
      <c r="J21" s="41"/>
      <c r="K21" s="41"/>
      <c r="L21" s="41"/>
      <c r="M21" s="41"/>
      <c r="N21" s="42"/>
    </row>
    <row r="22" spans="1:14" s="13" customFormat="1">
      <c r="A22" s="112" t="s">
        <v>203</v>
      </c>
      <c r="B22" s="113">
        <f>+B20/$N$20</f>
        <v>5.2004927945792596E-2</v>
      </c>
      <c r="C22" s="113">
        <f t="shared" ref="C22:M22" si="1">+C20/$N$20</f>
        <v>5.2004927945792596E-2</v>
      </c>
      <c r="D22" s="113">
        <f t="shared" si="1"/>
        <v>6.099932900738092E-2</v>
      </c>
      <c r="E22" s="113">
        <f t="shared" si="1"/>
        <v>7.4999175009074895E-2</v>
      </c>
      <c r="F22" s="113">
        <f t="shared" si="1"/>
        <v>9.9998900012099864E-2</v>
      </c>
      <c r="G22" s="113">
        <f t="shared" si="1"/>
        <v>0.11499873501391485</v>
      </c>
      <c r="H22" s="113">
        <f t="shared" si="1"/>
        <v>5.999934000725992E-2</v>
      </c>
      <c r="I22" s="113">
        <f t="shared" si="1"/>
        <v>4.9999450006049932E-2</v>
      </c>
      <c r="J22" s="113">
        <f t="shared" si="1"/>
        <v>0.12499862501512483</v>
      </c>
      <c r="K22" s="113">
        <f t="shared" si="1"/>
        <v>0.12499862501512483</v>
      </c>
      <c r="L22" s="113">
        <f t="shared" si="1"/>
        <v>0.12499862501512483</v>
      </c>
      <c r="M22" s="113">
        <f t="shared" si="1"/>
        <v>5.999934000725992E-2</v>
      </c>
      <c r="N22" s="114"/>
    </row>
    <row r="23" spans="1:14" s="13" customFormat="1">
      <c r="A23" s="53"/>
      <c r="B23" s="52"/>
      <c r="C23" s="52"/>
      <c r="D23" s="3"/>
      <c r="E23" s="3"/>
      <c r="F23" s="3"/>
      <c r="G23" s="3"/>
      <c r="H23" s="3"/>
      <c r="I23" s="3"/>
      <c r="J23" s="3"/>
      <c r="K23" s="3"/>
      <c r="L23" s="3"/>
      <c r="M23" s="3"/>
      <c r="N23" s="3"/>
    </row>
    <row r="24" spans="1:14" s="13" customFormat="1" ht="15.75" thickBot="1"/>
    <row r="25" spans="1:14">
      <c r="A25" s="47"/>
      <c r="B25" s="129" t="s">
        <v>73</v>
      </c>
      <c r="C25" s="130"/>
      <c r="D25" s="130"/>
      <c r="E25" s="130"/>
      <c r="F25" s="131"/>
    </row>
    <row r="26" spans="1:14">
      <c r="A26" s="37"/>
      <c r="B26" s="46" t="s">
        <v>237</v>
      </c>
      <c r="C26" s="46" t="s">
        <v>238</v>
      </c>
      <c r="D26" s="46" t="s">
        <v>239</v>
      </c>
      <c r="E26" s="48" t="s">
        <v>0</v>
      </c>
    </row>
    <row r="27" spans="1:14">
      <c r="A27" s="37" t="s">
        <v>69</v>
      </c>
      <c r="B27" s="36">
        <f>SUM(B20:G20)</f>
        <v>910022</v>
      </c>
      <c r="C27" s="36">
        <f>SUM(H20:J20)</f>
        <v>470000</v>
      </c>
      <c r="D27" s="36">
        <f>SUM(K20:M20)</f>
        <v>620000</v>
      </c>
      <c r="E27" s="49">
        <f>SUM(B27:D27)</f>
        <v>2000022</v>
      </c>
    </row>
    <row r="28" spans="1:14" ht="15.75" thickBot="1">
      <c r="A28" s="39" t="s">
        <v>70</v>
      </c>
      <c r="B28" s="50"/>
      <c r="C28" s="50"/>
      <c r="D28" s="50"/>
      <c r="E28" s="51">
        <f>SUM(B28:D28)</f>
        <v>0</v>
      </c>
    </row>
    <row r="29" spans="1:14">
      <c r="B29" s="11"/>
      <c r="F29" s="1"/>
    </row>
  </sheetData>
  <mergeCells count="4">
    <mergeCell ref="A1:F1"/>
    <mergeCell ref="A15:E15"/>
    <mergeCell ref="A16:E16"/>
    <mergeCell ref="A18:N18"/>
  </mergeCells>
  <pageMargins left="0.70866141732283472" right="0.70866141732283472" top="0.78740157480314965" bottom="0.78740157480314965" header="0.31496062992125984" footer="0.31496062992125984"/>
  <pageSetup paperSize="9" scale="70" orientation="landscape" verticalDpi="0" r:id="rId2"/>
</worksheet>
</file>

<file path=xl/worksheets/sheet3.xml><?xml version="1.0" encoding="utf-8"?>
<worksheet xmlns="http://schemas.openxmlformats.org/spreadsheetml/2006/main" xmlns:r="http://schemas.openxmlformats.org/officeDocument/2006/relationships">
  <dimension ref="A2:B88"/>
  <sheetViews>
    <sheetView topLeftCell="A28" workbookViewId="0">
      <selection activeCell="A15" sqref="A15"/>
    </sheetView>
  </sheetViews>
  <sheetFormatPr defaultRowHeight="15"/>
  <cols>
    <col min="1" max="1" width="128.140625" style="7" customWidth="1"/>
  </cols>
  <sheetData>
    <row r="2" spans="1:1">
      <c r="A2" s="62" t="s">
        <v>115</v>
      </c>
    </row>
    <row r="3" spans="1:1">
      <c r="A3" s="62" t="s">
        <v>116</v>
      </c>
    </row>
    <row r="4" spans="1:1" ht="45">
      <c r="A4" s="62" t="s">
        <v>117</v>
      </c>
    </row>
    <row r="5" spans="1:1">
      <c r="A5" s="62" t="s">
        <v>118</v>
      </c>
    </row>
    <row r="6" spans="1:1">
      <c r="A6" s="62"/>
    </row>
    <row r="7" spans="1:1">
      <c r="A7" s="62" t="s">
        <v>119</v>
      </c>
    </row>
    <row r="8" spans="1:1">
      <c r="A8" s="62"/>
    </row>
    <row r="9" spans="1:1" ht="15.75">
      <c r="A9" s="63" t="s">
        <v>120</v>
      </c>
    </row>
    <row r="10" spans="1:1">
      <c r="A10" s="60" t="s">
        <v>121</v>
      </c>
    </row>
    <row r="11" spans="1:1">
      <c r="A11" s="64"/>
    </row>
    <row r="12" spans="1:1">
      <c r="A12" s="6"/>
    </row>
    <row r="13" spans="1:1">
      <c r="A13" s="56" t="s">
        <v>122</v>
      </c>
    </row>
    <row r="14" spans="1:1">
      <c r="A14" s="57" t="s">
        <v>123</v>
      </c>
    </row>
    <row r="15" spans="1:1">
      <c r="A15" s="57" t="s">
        <v>124</v>
      </c>
    </row>
    <row r="16" spans="1:1">
      <c r="A16" s="56" t="s">
        <v>125</v>
      </c>
    </row>
    <row r="17" spans="1:1">
      <c r="A17" s="56" t="s">
        <v>126</v>
      </c>
    </row>
    <row r="18" spans="1:1">
      <c r="A18" s="58" t="s">
        <v>127</v>
      </c>
    </row>
    <row r="19" spans="1:1">
      <c r="A19" s="58" t="s">
        <v>128</v>
      </c>
    </row>
    <row r="20" spans="1:1">
      <c r="A20" s="62"/>
    </row>
    <row r="21" spans="1:1">
      <c r="A21" s="62"/>
    </row>
    <row r="22" spans="1:1">
      <c r="A22" s="65" t="s">
        <v>129</v>
      </c>
    </row>
    <row r="23" spans="1:1">
      <c r="A23" s="65" t="s">
        <v>130</v>
      </c>
    </row>
    <row r="24" spans="1:1">
      <c r="A24" s="65" t="s">
        <v>131</v>
      </c>
    </row>
    <row r="25" spans="1:1">
      <c r="A25" s="65" t="s">
        <v>132</v>
      </c>
    </row>
    <row r="27" spans="1:1">
      <c r="A27" s="62" t="s">
        <v>133</v>
      </c>
    </row>
    <row r="28" spans="1:1">
      <c r="A28" s="62" t="s">
        <v>134</v>
      </c>
    </row>
    <row r="29" spans="1:1">
      <c r="A29" s="62" t="s">
        <v>135</v>
      </c>
    </row>
    <row r="30" spans="1:1">
      <c r="A30" s="62" t="s">
        <v>136</v>
      </c>
    </row>
    <row r="31" spans="1:1">
      <c r="A31" s="62"/>
    </row>
    <row r="32" spans="1:1">
      <c r="A32" s="62" t="s">
        <v>137</v>
      </c>
    </row>
    <row r="33" spans="1:2">
      <c r="A33" s="62"/>
    </row>
    <row r="34" spans="1:2">
      <c r="A34" s="63" t="s">
        <v>138</v>
      </c>
    </row>
    <row r="35" spans="1:2">
      <c r="A35" s="60" t="s">
        <v>139</v>
      </c>
    </row>
    <row r="37" spans="1:2">
      <c r="A37" s="59" t="s">
        <v>140</v>
      </c>
      <c r="B37" s="154"/>
    </row>
    <row r="38" spans="1:2">
      <c r="A38" s="60" t="s">
        <v>141</v>
      </c>
      <c r="B38" s="154"/>
    </row>
    <row r="39" spans="1:2">
      <c r="A39" s="60" t="s">
        <v>142</v>
      </c>
      <c r="B39" s="154"/>
    </row>
    <row r="40" spans="1:2" ht="15.75">
      <c r="A40" s="59" t="s">
        <v>143</v>
      </c>
      <c r="B40" s="154"/>
    </row>
    <row r="41" spans="1:2">
      <c r="A41" s="61" t="s">
        <v>144</v>
      </c>
      <c r="B41" s="154"/>
    </row>
    <row r="42" spans="1:2">
      <c r="A42" s="61" t="s">
        <v>128</v>
      </c>
      <c r="B42" s="154"/>
    </row>
    <row r="43" spans="1:2">
      <c r="A43" s="62"/>
    </row>
    <row r="44" spans="1:2">
      <c r="A44" s="62"/>
    </row>
    <row r="45" spans="1:2">
      <c r="A45" s="65" t="s">
        <v>145</v>
      </c>
    </row>
    <row r="46" spans="1:2">
      <c r="A46" s="65" t="s">
        <v>146</v>
      </c>
    </row>
    <row r="47" spans="1:2">
      <c r="A47" s="65" t="s">
        <v>147</v>
      </c>
    </row>
    <row r="48" spans="1:2">
      <c r="A48" s="65" t="s">
        <v>132</v>
      </c>
    </row>
    <row r="50" spans="1:1">
      <c r="A50" s="62" t="s">
        <v>115</v>
      </c>
    </row>
    <row r="51" spans="1:1" ht="30">
      <c r="A51" s="62" t="s">
        <v>148</v>
      </c>
    </row>
    <row r="52" spans="1:1">
      <c r="A52" s="62"/>
    </row>
    <row r="53" spans="1:1">
      <c r="A53" s="62" t="s">
        <v>149</v>
      </c>
    </row>
    <row r="54" spans="1:1">
      <c r="A54" s="62" t="s">
        <v>150</v>
      </c>
    </row>
    <row r="55" spans="1:1" ht="30">
      <c r="A55" s="62" t="s">
        <v>151</v>
      </c>
    </row>
    <row r="56" spans="1:1" ht="45">
      <c r="A56" s="62" t="s">
        <v>152</v>
      </c>
    </row>
    <row r="57" spans="1:1">
      <c r="A57" s="62"/>
    </row>
    <row r="58" spans="1:1">
      <c r="A58" s="62" t="s">
        <v>153</v>
      </c>
    </row>
    <row r="59" spans="1:1">
      <c r="A59" s="62"/>
    </row>
    <row r="60" spans="1:1">
      <c r="A60" s="62" t="s">
        <v>154</v>
      </c>
    </row>
    <row r="61" spans="1:1">
      <c r="A61" s="62"/>
    </row>
    <row r="62" spans="1:1" ht="15.75">
      <c r="A62" s="63" t="s">
        <v>120</v>
      </c>
    </row>
    <row r="63" spans="1:1">
      <c r="A63" s="60" t="s">
        <v>121</v>
      </c>
    </row>
    <row r="64" spans="1:1">
      <c r="A64" s="64"/>
    </row>
    <row r="65" spans="1:1">
      <c r="A65" s="6"/>
    </row>
    <row r="66" spans="1:1">
      <c r="A66" s="56" t="s">
        <v>122</v>
      </c>
    </row>
    <row r="67" spans="1:1">
      <c r="A67" s="57" t="s">
        <v>123</v>
      </c>
    </row>
    <row r="68" spans="1:1">
      <c r="A68" s="57" t="s">
        <v>124</v>
      </c>
    </row>
    <row r="69" spans="1:1">
      <c r="A69" s="56" t="s">
        <v>125</v>
      </c>
    </row>
    <row r="70" spans="1:1">
      <c r="A70" s="56" t="s">
        <v>126</v>
      </c>
    </row>
    <row r="71" spans="1:1">
      <c r="A71" s="58" t="s">
        <v>127</v>
      </c>
    </row>
    <row r="72" spans="1:1">
      <c r="A72" s="58" t="s">
        <v>128</v>
      </c>
    </row>
    <row r="73" spans="1:1">
      <c r="A73" s="62"/>
    </row>
    <row r="74" spans="1:1">
      <c r="A74" s="62"/>
    </row>
    <row r="75" spans="1:1">
      <c r="A75" s="65" t="s">
        <v>129</v>
      </c>
    </row>
    <row r="76" spans="1:1">
      <c r="A76" s="65" t="s">
        <v>155</v>
      </c>
    </row>
    <row r="77" spans="1:1">
      <c r="A77" s="65" t="s">
        <v>131</v>
      </c>
    </row>
    <row r="78" spans="1:1">
      <c r="A78" s="65" t="s">
        <v>156</v>
      </c>
    </row>
    <row r="80" spans="1:1">
      <c r="A80" s="66" t="s">
        <v>157</v>
      </c>
    </row>
    <row r="81" spans="1:1">
      <c r="A81" s="66"/>
    </row>
    <row r="82" spans="1:1">
      <c r="A82" s="66" t="s">
        <v>158</v>
      </c>
    </row>
    <row r="83" spans="1:1">
      <c r="A83" s="66" t="s">
        <v>159</v>
      </c>
    </row>
    <row r="84" spans="1:1">
      <c r="A84" s="66" t="s">
        <v>160</v>
      </c>
    </row>
    <row r="85" spans="1:1">
      <c r="A85" s="66" t="s">
        <v>161</v>
      </c>
    </row>
    <row r="86" spans="1:1">
      <c r="A86" s="66" t="s">
        <v>162</v>
      </c>
    </row>
    <row r="87" spans="1:1">
      <c r="A87" s="66" t="s">
        <v>163</v>
      </c>
    </row>
    <row r="88" spans="1:1">
      <c r="A88" s="66"/>
    </row>
  </sheetData>
  <mergeCells count="1">
    <mergeCell ref="B37:B42"/>
  </mergeCells>
  <hyperlinks>
    <hyperlink ref="A18" r:id="rId1" display="adam.fritscher@fnol.cz"/>
    <hyperlink ref="A19" r:id="rId2" tooltip="http://www.fnol.cz/_x000a_mailto:egon.havrlant@fnol.cz_x000a_blocked::http://www.mf.cz/" display="http://www.fnol.cz/"/>
    <hyperlink ref="A41" r:id="rId3" display="mailto:zuzana.omelkova@fnol.cz"/>
    <hyperlink ref="A42" r:id="rId4" display="http://www.fnol.cz/"/>
    <hyperlink ref="A71" r:id="rId5" display="adam.fritscher@fnol.cz"/>
    <hyperlink ref="A72" r:id="rId6" tooltip="http://www.fnol.cz/_x000a_mailto:egon.havrlant@fnol.cz_x000a_blocked::http://www.mf.cz/" display="http://www.fnol.cz/"/>
  </hyperlinks>
  <pageMargins left="0.7" right="0.7" top="0.78740157499999996" bottom="0.78740157499999996" header="0.3" footer="0.3"/>
  <drawing r:id="rId7"/>
</worksheet>
</file>

<file path=xl/worksheets/sheet4.xml><?xml version="1.0" encoding="utf-8"?>
<worksheet xmlns="http://schemas.openxmlformats.org/spreadsheetml/2006/main" xmlns:r="http://schemas.openxmlformats.org/officeDocument/2006/relationships">
  <dimension ref="A2:D8"/>
  <sheetViews>
    <sheetView workbookViewId="0">
      <selection activeCell="J7" sqref="J7"/>
    </sheetView>
  </sheetViews>
  <sheetFormatPr defaultRowHeight="15"/>
  <cols>
    <col min="1" max="1" width="11.42578125" customWidth="1"/>
    <col min="2" max="2" width="19.28515625" customWidth="1"/>
    <col min="3" max="3" width="24.42578125" style="7" customWidth="1"/>
    <col min="4" max="4" width="47.7109375" customWidth="1"/>
  </cols>
  <sheetData>
    <row r="2" spans="1:4">
      <c r="A2" s="155" t="s">
        <v>221</v>
      </c>
      <c r="B2" s="155"/>
      <c r="C2" s="155"/>
      <c r="D2" s="155"/>
    </row>
    <row r="3" spans="1:4" s="13" customFormat="1">
      <c r="A3" s="115"/>
      <c r="B3" s="115"/>
      <c r="C3" s="115"/>
      <c r="D3" s="115"/>
    </row>
    <row r="4" spans="1:4" s="13" customFormat="1">
      <c r="A4" s="120" t="s">
        <v>218</v>
      </c>
      <c r="B4" s="120" t="s">
        <v>222</v>
      </c>
      <c r="C4" s="120" t="s">
        <v>219</v>
      </c>
      <c r="D4" s="120" t="s">
        <v>220</v>
      </c>
    </row>
    <row r="5" spans="1:4" ht="45">
      <c r="A5" s="116" t="s">
        <v>215</v>
      </c>
      <c r="B5" s="116" t="s">
        <v>210</v>
      </c>
      <c r="C5" s="117" t="s">
        <v>213</v>
      </c>
      <c r="D5" s="116" t="s">
        <v>214</v>
      </c>
    </row>
    <row r="6" spans="1:4" s="13" customFormat="1" ht="30">
      <c r="A6" s="118">
        <v>43545</v>
      </c>
      <c r="B6" s="116" t="s">
        <v>210</v>
      </c>
      <c r="C6" s="117" t="s">
        <v>216</v>
      </c>
      <c r="D6" s="116" t="s">
        <v>217</v>
      </c>
    </row>
    <row r="7" spans="1:4" ht="45">
      <c r="A7" s="119">
        <v>43557</v>
      </c>
      <c r="B7" s="117" t="s">
        <v>210</v>
      </c>
      <c r="C7" s="117" t="s">
        <v>209</v>
      </c>
      <c r="D7" s="117" t="s">
        <v>212</v>
      </c>
    </row>
    <row r="8" spans="1:4" ht="30">
      <c r="A8" s="118">
        <v>43558</v>
      </c>
      <c r="B8" s="117" t="s">
        <v>210</v>
      </c>
      <c r="C8" s="117" t="s">
        <v>211</v>
      </c>
      <c r="D8" s="116" t="s">
        <v>208</v>
      </c>
    </row>
  </sheetData>
  <mergeCells count="1">
    <mergeCell ref="A2:D2"/>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A1:D41"/>
  <sheetViews>
    <sheetView workbookViewId="0">
      <selection activeCell="A9" sqref="A9:XFD9"/>
    </sheetView>
  </sheetViews>
  <sheetFormatPr defaultRowHeight="15"/>
  <cols>
    <col min="1" max="1" width="38.28515625" customWidth="1"/>
    <col min="2" max="2" width="38.85546875" style="7" customWidth="1"/>
    <col min="3" max="3" width="10.5703125" customWidth="1"/>
  </cols>
  <sheetData>
    <row r="1" spans="1:4">
      <c r="A1" s="124" t="s">
        <v>204</v>
      </c>
      <c r="B1" s="125"/>
      <c r="C1" s="126"/>
    </row>
    <row r="3" spans="1:4" s="13" customFormat="1">
      <c r="A3" s="122" t="s">
        <v>224</v>
      </c>
      <c r="B3" s="123"/>
    </row>
    <row r="4" spans="1:4" s="13" customFormat="1" ht="20.25" customHeight="1">
      <c r="A4" s="157" t="s">
        <v>225</v>
      </c>
      <c r="B4" s="157"/>
      <c r="C4" s="157"/>
      <c r="D4" s="157"/>
    </row>
    <row r="5" spans="1:4" s="13" customFormat="1">
      <c r="A5" s="13" t="s">
        <v>226</v>
      </c>
      <c r="B5" s="7"/>
    </row>
    <row r="6" spans="1:4" s="13" customFormat="1" ht="40.5" customHeight="1">
      <c r="A6" s="132" t="s">
        <v>227</v>
      </c>
      <c r="B6" s="132"/>
      <c r="C6" s="132"/>
      <c r="D6" s="132"/>
    </row>
    <row r="7" spans="1:4" s="13" customFormat="1">
      <c r="A7" s="13" t="s">
        <v>228</v>
      </c>
      <c r="B7" s="7"/>
    </row>
    <row r="8" spans="1:4" s="13" customFormat="1">
      <c r="A8" s="13" t="s">
        <v>229</v>
      </c>
      <c r="B8" s="7"/>
    </row>
    <row r="9" spans="1:4" s="13" customFormat="1">
      <c r="B9" s="7"/>
    </row>
    <row r="10" spans="1:4" s="13" customFormat="1">
      <c r="B10" s="7"/>
    </row>
    <row r="11" spans="1:4">
      <c r="A11" s="127" t="s">
        <v>74</v>
      </c>
      <c r="B11" s="128" t="s">
        <v>196</v>
      </c>
      <c r="C11" s="71"/>
    </row>
    <row r="12" spans="1:4" s="14" customFormat="1" ht="43.5" customHeight="1">
      <c r="A12" s="156" t="s">
        <v>75</v>
      </c>
      <c r="B12" s="156"/>
      <c r="C12" s="156"/>
    </row>
    <row r="13" spans="1:4">
      <c r="A13" s="71" t="s">
        <v>76</v>
      </c>
      <c r="B13" s="99"/>
      <c r="C13" s="71"/>
    </row>
    <row r="14" spans="1:4">
      <c r="A14" s="98" t="s">
        <v>77</v>
      </c>
      <c r="B14" s="99"/>
      <c r="C14" s="71"/>
    </row>
    <row r="16" spans="1:4" ht="30">
      <c r="A16" s="54" t="s">
        <v>78</v>
      </c>
      <c r="B16" s="55" t="s">
        <v>79</v>
      </c>
      <c r="C16" s="55" t="s">
        <v>80</v>
      </c>
      <c r="D16" s="13"/>
    </row>
    <row r="17" spans="1:4">
      <c r="A17" s="13"/>
      <c r="C17" s="13"/>
      <c r="D17" s="13"/>
    </row>
    <row r="18" spans="1:4">
      <c r="A18" s="13" t="s">
        <v>81</v>
      </c>
      <c r="B18" s="7" t="s">
        <v>82</v>
      </c>
      <c r="C18" s="13">
        <v>4</v>
      </c>
      <c r="D18" s="13"/>
    </row>
    <row r="19" spans="1:4">
      <c r="A19" s="13" t="s">
        <v>83</v>
      </c>
      <c r="B19" s="7" t="s">
        <v>84</v>
      </c>
      <c r="C19" s="13">
        <v>4</v>
      </c>
      <c r="D19" s="13"/>
    </row>
    <row r="20" spans="1:4" ht="30">
      <c r="A20" s="13" t="s">
        <v>85</v>
      </c>
      <c r="B20" s="7" t="s">
        <v>86</v>
      </c>
      <c r="C20" s="13">
        <v>4</v>
      </c>
      <c r="D20" s="13"/>
    </row>
    <row r="21" spans="1:4">
      <c r="A21" s="13"/>
      <c r="C21" s="13"/>
      <c r="D21" s="13"/>
    </row>
    <row r="22" spans="1:4">
      <c r="A22" s="13" t="s">
        <v>87</v>
      </c>
      <c r="B22" s="7" t="s">
        <v>88</v>
      </c>
      <c r="C22" s="13">
        <v>5</v>
      </c>
      <c r="D22" s="13"/>
    </row>
    <row r="23" spans="1:4" ht="45">
      <c r="A23" s="13" t="s">
        <v>89</v>
      </c>
      <c r="B23" s="7" t="s">
        <v>90</v>
      </c>
      <c r="C23" s="13">
        <v>6</v>
      </c>
      <c r="D23" s="13"/>
    </row>
    <row r="24" spans="1:4" ht="30">
      <c r="A24" s="13" t="s">
        <v>91</v>
      </c>
      <c r="B24" s="7" t="s">
        <v>92</v>
      </c>
      <c r="C24" s="13">
        <v>4</v>
      </c>
      <c r="D24" s="13"/>
    </row>
    <row r="25" spans="1:4" ht="30">
      <c r="A25" s="13" t="s">
        <v>93</v>
      </c>
      <c r="B25" s="7" t="s">
        <v>92</v>
      </c>
      <c r="C25" s="13">
        <v>2</v>
      </c>
      <c r="D25" s="13"/>
    </row>
    <row r="26" spans="1:4">
      <c r="A26" s="13" t="s">
        <v>94</v>
      </c>
      <c r="B26" s="7" t="s">
        <v>95</v>
      </c>
      <c r="C26" s="13">
        <v>2</v>
      </c>
      <c r="D26" s="13"/>
    </row>
    <row r="27" spans="1:4" ht="30">
      <c r="A27" s="2" t="s">
        <v>96</v>
      </c>
      <c r="B27" s="7" t="s">
        <v>97</v>
      </c>
      <c r="C27" s="13">
        <v>0.5</v>
      </c>
      <c r="D27" s="13"/>
    </row>
    <row r="28" spans="1:4">
      <c r="A28" s="13"/>
      <c r="C28" s="13"/>
      <c r="D28" s="13"/>
    </row>
    <row r="29" spans="1:4">
      <c r="A29" s="13" t="s">
        <v>98</v>
      </c>
      <c r="B29" s="7" t="s">
        <v>99</v>
      </c>
      <c r="C29" s="13">
        <v>4</v>
      </c>
      <c r="D29" s="13"/>
    </row>
    <row r="30" spans="1:4">
      <c r="A30" s="13" t="s">
        <v>100</v>
      </c>
      <c r="B30" s="7" t="s">
        <v>99</v>
      </c>
      <c r="C30" s="13">
        <v>1</v>
      </c>
      <c r="D30" s="13"/>
    </row>
    <row r="31" spans="1:4">
      <c r="A31" s="13"/>
      <c r="C31" s="13"/>
      <c r="D31" s="13"/>
    </row>
    <row r="32" spans="1:4" ht="30">
      <c r="A32" s="13" t="s">
        <v>101</v>
      </c>
      <c r="B32" s="7" t="s">
        <v>102</v>
      </c>
      <c r="C32" s="13">
        <v>4</v>
      </c>
      <c r="D32" s="13"/>
    </row>
    <row r="33" spans="1:4">
      <c r="A33" s="13"/>
      <c r="C33" s="13"/>
      <c r="D33" s="13"/>
    </row>
    <row r="34" spans="1:4">
      <c r="A34" s="13" t="s">
        <v>103</v>
      </c>
      <c r="B34" s="7" t="s">
        <v>104</v>
      </c>
      <c r="C34" s="13" t="s">
        <v>105</v>
      </c>
      <c r="D34" s="13" t="s">
        <v>106</v>
      </c>
    </row>
    <row r="35" spans="1:4">
      <c r="A35" s="13" t="s">
        <v>107</v>
      </c>
      <c r="B35" s="7" t="s">
        <v>108</v>
      </c>
      <c r="C35" s="13"/>
      <c r="D35" s="13"/>
    </row>
    <row r="36" spans="1:4">
      <c r="A36" s="13"/>
      <c r="C36" s="13"/>
      <c r="D36" s="13"/>
    </row>
    <row r="37" spans="1:4">
      <c r="A37" s="2" t="s">
        <v>109</v>
      </c>
      <c r="B37" s="7" t="s">
        <v>110</v>
      </c>
      <c r="C37" s="13">
        <v>1</v>
      </c>
      <c r="D37" s="13"/>
    </row>
    <row r="38" spans="1:4">
      <c r="A38" s="13" t="s">
        <v>111</v>
      </c>
      <c r="C38" s="13"/>
      <c r="D38" s="13"/>
    </row>
    <row r="39" spans="1:4">
      <c r="A39" s="13" t="s">
        <v>112</v>
      </c>
      <c r="C39" s="13">
        <v>4</v>
      </c>
      <c r="D39" s="13"/>
    </row>
    <row r="40" spans="1:4">
      <c r="A40" s="13" t="s">
        <v>113</v>
      </c>
      <c r="C40" s="13">
        <v>8</v>
      </c>
      <c r="D40" s="13"/>
    </row>
    <row r="41" spans="1:4">
      <c r="A41" s="13" t="s">
        <v>114</v>
      </c>
      <c r="C41" s="13">
        <v>0.5</v>
      </c>
      <c r="D41" s="13"/>
    </row>
  </sheetData>
  <mergeCells count="3">
    <mergeCell ref="A12:C12"/>
    <mergeCell ref="A4:D4"/>
    <mergeCell ref="A6:D6"/>
  </mergeCells>
  <pageMargins left="0.70866141732283472" right="0.70866141732283472" top="0.78740157480314965" bottom="0.78740157480314965" header="0.31496062992125984" footer="0.31496062992125984"/>
  <pageSetup paperSize="9" scale="90" orientation="portrait" verticalDpi="0" r:id="rId1"/>
</worksheet>
</file>

<file path=xl/worksheets/sheet6.xml><?xml version="1.0" encoding="utf-8"?>
<worksheet xmlns="http://schemas.openxmlformats.org/spreadsheetml/2006/main" xmlns:r="http://schemas.openxmlformats.org/officeDocument/2006/relationships">
  <dimension ref="B3:K54"/>
  <sheetViews>
    <sheetView topLeftCell="A31" workbookViewId="0">
      <selection activeCell="G26" sqref="G26"/>
    </sheetView>
  </sheetViews>
  <sheetFormatPr defaultRowHeight="15"/>
  <cols>
    <col min="1" max="1" width="4.28515625" customWidth="1"/>
    <col min="2" max="2" width="29.140625" customWidth="1"/>
    <col min="3" max="3" width="31.28515625" customWidth="1"/>
    <col min="4" max="4" width="17.5703125" customWidth="1"/>
    <col min="7" max="7" width="26" customWidth="1"/>
    <col min="8" max="8" width="13.28515625" customWidth="1"/>
  </cols>
  <sheetData>
    <row r="3" spans="2:11" ht="14.45" customHeight="1">
      <c r="B3" s="159" t="s">
        <v>182</v>
      </c>
      <c r="C3" s="160"/>
      <c r="D3" s="161"/>
    </row>
    <row r="4" spans="2:11" ht="27" customHeight="1">
      <c r="B4" s="162"/>
      <c r="C4" s="163"/>
      <c r="D4" s="164"/>
    </row>
    <row r="5" spans="2:11">
      <c r="B5" s="13"/>
      <c r="C5" s="13"/>
      <c r="D5" s="13"/>
    </row>
    <row r="6" spans="2:11">
      <c r="B6" s="13"/>
      <c r="C6" s="13"/>
      <c r="D6" s="13"/>
    </row>
    <row r="7" spans="2:11" ht="15.75">
      <c r="B7" s="80" t="s">
        <v>164</v>
      </c>
      <c r="C7" s="81"/>
      <c r="D7" s="82"/>
    </row>
    <row r="8" spans="2:11">
      <c r="B8" s="13" t="s">
        <v>200</v>
      </c>
      <c r="C8" s="2"/>
      <c r="D8" s="68">
        <f>2663000/5</f>
        <v>532600</v>
      </c>
    </row>
    <row r="9" spans="2:11">
      <c r="B9" s="13" t="s">
        <v>170</v>
      </c>
      <c r="C9" s="13"/>
      <c r="D9" s="13">
        <v>250</v>
      </c>
      <c r="I9" s="69"/>
      <c r="J9" s="69"/>
      <c r="K9" s="69"/>
    </row>
    <row r="10" spans="2:11">
      <c r="B10" s="76" t="s">
        <v>171</v>
      </c>
      <c r="C10" s="76"/>
      <c r="D10" s="76">
        <v>25</v>
      </c>
      <c r="I10" s="69"/>
      <c r="J10" s="69"/>
      <c r="K10" s="69"/>
    </row>
    <row r="11" spans="2:11">
      <c r="B11" s="100" t="s">
        <v>172</v>
      </c>
      <c r="C11" s="100"/>
      <c r="D11" s="100">
        <v>11</v>
      </c>
      <c r="I11" s="69"/>
      <c r="J11" s="69"/>
      <c r="K11" s="69"/>
    </row>
    <row r="12" spans="2:11">
      <c r="B12" s="76" t="s">
        <v>173</v>
      </c>
      <c r="C12" s="76"/>
      <c r="D12" s="76">
        <v>5</v>
      </c>
      <c r="I12" s="69"/>
      <c r="J12" s="69"/>
      <c r="K12" s="69"/>
    </row>
    <row r="13" spans="2:11">
      <c r="B13" s="13" t="s">
        <v>165</v>
      </c>
      <c r="C13" s="13"/>
      <c r="D13" s="67">
        <f>(D9-D10-D12)/D9</f>
        <v>0.88</v>
      </c>
      <c r="I13" s="69"/>
      <c r="J13" s="69"/>
      <c r="K13" s="69"/>
    </row>
    <row r="14" spans="2:11">
      <c r="B14" s="13"/>
      <c r="C14" s="13"/>
      <c r="D14" s="1"/>
      <c r="I14" s="69"/>
      <c r="J14" s="69"/>
      <c r="K14" s="69"/>
    </row>
    <row r="15" spans="2:11">
      <c r="B15" s="13" t="s">
        <v>166</v>
      </c>
      <c r="C15" s="13"/>
      <c r="D15" s="75">
        <v>1</v>
      </c>
      <c r="I15" s="69"/>
      <c r="J15" s="69"/>
      <c r="K15" s="69"/>
    </row>
    <row r="16" spans="2:11">
      <c r="B16" s="77" t="s">
        <v>167</v>
      </c>
      <c r="C16" s="78"/>
      <c r="D16" s="79">
        <f>+D15*D8</f>
        <v>532600</v>
      </c>
      <c r="I16" s="69"/>
      <c r="J16" s="69"/>
      <c r="K16" s="69"/>
    </row>
    <row r="17" spans="2:7">
      <c r="B17" s="13"/>
      <c r="C17" s="13"/>
      <c r="D17" s="13"/>
    </row>
    <row r="18" spans="2:7">
      <c r="B18" s="13"/>
      <c r="C18" s="13"/>
      <c r="D18" s="13"/>
    </row>
    <row r="19" spans="2:7" ht="15.75">
      <c r="B19" s="84" t="s">
        <v>183</v>
      </c>
      <c r="C19" s="70"/>
      <c r="D19" s="101" t="s">
        <v>169</v>
      </c>
    </row>
    <row r="20" spans="2:7">
      <c r="B20" s="83" t="s">
        <v>184</v>
      </c>
      <c r="C20" s="74"/>
      <c r="D20" s="83">
        <v>4034000</v>
      </c>
    </row>
    <row r="21" spans="2:7">
      <c r="B21" s="83" t="s">
        <v>185</v>
      </c>
      <c r="C21" s="74"/>
      <c r="D21" s="83">
        <v>5</v>
      </c>
    </row>
    <row r="22" spans="2:7">
      <c r="B22" s="1" t="s">
        <v>197</v>
      </c>
      <c r="C22" s="74"/>
      <c r="D22" s="83">
        <f>+D20/12/D21</f>
        <v>67233.333333333343</v>
      </c>
    </row>
    <row r="23" spans="2:7">
      <c r="B23" s="104" t="s">
        <v>198</v>
      </c>
      <c r="C23" s="87"/>
      <c r="D23" s="86">
        <f>+D22*12</f>
        <v>806800.00000000012</v>
      </c>
    </row>
    <row r="24" spans="2:7">
      <c r="B24" s="83" t="s">
        <v>168</v>
      </c>
      <c r="C24" s="74"/>
      <c r="D24" s="83"/>
    </row>
    <row r="25" spans="2:7">
      <c r="B25" s="83"/>
      <c r="C25" s="74"/>
      <c r="D25" s="74"/>
    </row>
    <row r="26" spans="2:7">
      <c r="B26" s="88" t="s">
        <v>187</v>
      </c>
      <c r="C26" s="89"/>
      <c r="D26" s="90"/>
    </row>
    <row r="27" spans="2:7" ht="14.45" customHeight="1">
      <c r="B27" s="91" t="s">
        <v>186</v>
      </c>
      <c r="C27" s="92"/>
      <c r="D27" s="93">
        <f>+D16-D23</f>
        <v>-274200.00000000012</v>
      </c>
    </row>
    <row r="28" spans="2:7">
      <c r="B28" s="74"/>
      <c r="C28" s="74"/>
      <c r="D28" s="74"/>
    </row>
    <row r="29" spans="2:7">
      <c r="B29" s="13"/>
      <c r="C29" s="13"/>
      <c r="D29" s="75"/>
      <c r="G29" s="3"/>
    </row>
    <row r="30" spans="2:7" ht="15.75">
      <c r="B30" s="84" t="s">
        <v>174</v>
      </c>
      <c r="C30" s="70"/>
      <c r="D30" s="85">
        <f>SUM(D31:D37)</f>
        <v>775200</v>
      </c>
    </row>
    <row r="31" spans="2:7">
      <c r="B31" s="71" t="s">
        <v>175</v>
      </c>
      <c r="C31" s="71"/>
      <c r="D31" s="72">
        <v>9700</v>
      </c>
    </row>
    <row r="32" spans="2:7">
      <c r="B32" s="71" t="s">
        <v>176</v>
      </c>
      <c r="C32" s="71"/>
      <c r="D32" s="72">
        <v>145400</v>
      </c>
    </row>
    <row r="33" spans="2:6" ht="14.45" customHeight="1">
      <c r="B33" s="73" t="s">
        <v>177</v>
      </c>
      <c r="C33" s="71"/>
      <c r="D33" s="72">
        <v>15100</v>
      </c>
    </row>
    <row r="34" spans="2:6" ht="14.45" customHeight="1">
      <c r="B34" s="73" t="s">
        <v>179</v>
      </c>
      <c r="C34" s="71"/>
      <c r="D34" s="72">
        <v>35000</v>
      </c>
    </row>
    <row r="35" spans="2:6">
      <c r="B35" s="73" t="s">
        <v>178</v>
      </c>
      <c r="C35" s="71"/>
      <c r="D35" s="72">
        <v>21700</v>
      </c>
    </row>
    <row r="36" spans="2:6">
      <c r="B36" s="73" t="s">
        <v>180</v>
      </c>
      <c r="C36" s="71"/>
      <c r="D36" s="72">
        <v>14300</v>
      </c>
    </row>
    <row r="37" spans="2:6">
      <c r="B37" s="73" t="s">
        <v>181</v>
      </c>
      <c r="C37" s="71"/>
      <c r="D37" s="72">
        <v>534000</v>
      </c>
    </row>
    <row r="38" spans="2:6">
      <c r="B38" s="13"/>
      <c r="C38" s="13"/>
      <c r="D38" s="75"/>
    </row>
    <row r="39" spans="2:6">
      <c r="B39" s="13"/>
      <c r="C39" s="13"/>
      <c r="D39" s="13"/>
    </row>
    <row r="40" spans="2:6" ht="15.75">
      <c r="B40" s="84" t="s">
        <v>199</v>
      </c>
      <c r="C40" s="70"/>
      <c r="D40" s="85">
        <f>+(D20+D30)/D21</f>
        <v>961840</v>
      </c>
    </row>
    <row r="41" spans="2:6">
      <c r="B41" s="13"/>
      <c r="C41" s="13"/>
      <c r="D41" s="13"/>
    </row>
    <row r="42" spans="2:6">
      <c r="B42" s="88" t="s">
        <v>188</v>
      </c>
      <c r="C42" s="89"/>
      <c r="D42" s="90"/>
    </row>
    <row r="43" spans="2:6">
      <c r="B43" s="91" t="s">
        <v>186</v>
      </c>
      <c r="C43" s="92"/>
      <c r="D43" s="93">
        <f>+(D16-D40)</f>
        <v>-429240</v>
      </c>
    </row>
    <row r="44" spans="2:6" s="75" customFormat="1">
      <c r="B44" s="105"/>
      <c r="C44" s="105"/>
      <c r="D44" s="106"/>
    </row>
    <row r="45" spans="2:6" s="75" customFormat="1">
      <c r="B45" s="53" t="s">
        <v>201</v>
      </c>
      <c r="C45" s="107"/>
      <c r="D45" s="108">
        <f>+D8/12</f>
        <v>44383.333333333336</v>
      </c>
    </row>
    <row r="46" spans="2:6" ht="15.75" customHeight="1"/>
    <row r="47" spans="2:6" ht="28.15" customHeight="1">
      <c r="B47" s="158" t="s">
        <v>189</v>
      </c>
      <c r="C47" s="158"/>
      <c r="D47" s="109">
        <f>+D23/D15/12</f>
        <v>67233.333333333343</v>
      </c>
      <c r="F47" s="1"/>
    </row>
    <row r="48" spans="2:6" s="13" customFormat="1" ht="16.5" customHeight="1">
      <c r="B48" s="110" t="s">
        <v>202</v>
      </c>
      <c r="C48" s="110"/>
      <c r="D48" s="111">
        <f>+D45-D47</f>
        <v>-22850.000000000007</v>
      </c>
      <c r="F48" s="1"/>
    </row>
    <row r="49" spans="2:6" ht="29.45" customHeight="1">
      <c r="B49" s="158" t="s">
        <v>190</v>
      </c>
      <c r="C49" s="158"/>
      <c r="D49" s="109">
        <f>+D40/D15/12</f>
        <v>80153.333333333328</v>
      </c>
      <c r="F49" s="1"/>
    </row>
    <row r="50" spans="2:6" s="13" customFormat="1" ht="17.25" customHeight="1">
      <c r="B50" s="110" t="s">
        <v>202</v>
      </c>
      <c r="C50" s="110"/>
      <c r="D50" s="111">
        <f>+D45-D49</f>
        <v>-35769.999999999993</v>
      </c>
      <c r="F50" s="1"/>
    </row>
    <row r="52" spans="2:6">
      <c r="B52" s="2" t="s">
        <v>205</v>
      </c>
    </row>
    <row r="53" spans="2:6">
      <c r="B53" s="13" t="s">
        <v>206</v>
      </c>
      <c r="D53" s="1">
        <f>+(2000000-1200000)/12/5</f>
        <v>13333.333333333334</v>
      </c>
    </row>
    <row r="54" spans="2:6">
      <c r="B54" s="13" t="s">
        <v>207</v>
      </c>
      <c r="D54" s="1">
        <f>+D53+D45</f>
        <v>57716.666666666672</v>
      </c>
    </row>
  </sheetData>
  <mergeCells count="3">
    <mergeCell ref="B49:C49"/>
    <mergeCell ref="B3:D4"/>
    <mergeCell ref="B47:C47"/>
  </mergeCells>
  <pageMargins left="0.7" right="0.7" top="0.78740157499999996" bottom="0.78740157499999996"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dimension ref="A1:J251"/>
  <sheetViews>
    <sheetView workbookViewId="0">
      <selection activeCell="C7" sqref="C7"/>
    </sheetView>
  </sheetViews>
  <sheetFormatPr defaultColWidth="9.140625" defaultRowHeight="15"/>
  <cols>
    <col min="1" max="1" width="10.5703125" style="13" bestFit="1" customWidth="1"/>
    <col min="2" max="2" width="4" style="13" bestFit="1" customWidth="1"/>
    <col min="3" max="3" width="5" style="13" bestFit="1" customWidth="1"/>
    <col min="4" max="4" width="9" style="13" bestFit="1" customWidth="1"/>
    <col min="5" max="5" width="4.5703125" style="13" bestFit="1" customWidth="1"/>
    <col min="6" max="6" width="6" style="13" bestFit="1" customWidth="1"/>
    <col min="7" max="7" width="62" style="13" bestFit="1" customWidth="1"/>
    <col min="8" max="8" width="5.5703125" style="13" bestFit="1" customWidth="1"/>
    <col min="9" max="9" width="7" style="13" bestFit="1" customWidth="1"/>
    <col min="10" max="10" width="8" style="13" bestFit="1" customWidth="1"/>
    <col min="11" max="16384" width="9.140625" style="13"/>
  </cols>
  <sheetData>
    <row r="1" spans="1:10" s="18" customFormat="1" ht="12.75">
      <c r="A1" s="18" t="s">
        <v>38</v>
      </c>
      <c r="B1" s="18" t="s">
        <v>39</v>
      </c>
      <c r="C1" s="19" t="s">
        <v>7</v>
      </c>
      <c r="D1" s="19" t="s">
        <v>19</v>
      </c>
      <c r="E1" s="18" t="s">
        <v>40</v>
      </c>
      <c r="F1" s="19" t="s">
        <v>17</v>
      </c>
      <c r="G1" s="18" t="s">
        <v>18</v>
      </c>
      <c r="H1" s="18" t="s">
        <v>41</v>
      </c>
      <c r="I1" s="18" t="s">
        <v>42</v>
      </c>
      <c r="J1" s="18" t="s">
        <v>43</v>
      </c>
    </row>
    <row r="2" spans="1:10">
      <c r="A2" s="13">
        <v>2015</v>
      </c>
      <c r="B2" s="13">
        <v>207</v>
      </c>
      <c r="C2" s="20" t="s">
        <v>44</v>
      </c>
      <c r="D2" s="20" t="s">
        <v>45</v>
      </c>
      <c r="E2" s="13" t="s">
        <v>46</v>
      </c>
      <c r="F2" s="20" t="s">
        <v>47</v>
      </c>
      <c r="G2" s="13" t="s">
        <v>48</v>
      </c>
      <c r="H2" s="13">
        <v>1</v>
      </c>
      <c r="I2" s="13">
        <v>35</v>
      </c>
      <c r="J2" s="13">
        <v>8.3299999999999999E-2</v>
      </c>
    </row>
    <row r="3" spans="1:10">
      <c r="A3" s="13">
        <v>2015</v>
      </c>
      <c r="B3" s="13">
        <v>205</v>
      </c>
      <c r="C3" s="20" t="s">
        <v>44</v>
      </c>
      <c r="D3" s="20" t="s">
        <v>45</v>
      </c>
      <c r="E3" s="13" t="s">
        <v>46</v>
      </c>
      <c r="F3" s="20" t="s">
        <v>47</v>
      </c>
      <c r="G3" s="13" t="s">
        <v>48</v>
      </c>
      <c r="H3" s="13">
        <v>2</v>
      </c>
      <c r="I3" s="13">
        <v>70</v>
      </c>
      <c r="J3" s="13">
        <v>0.1666</v>
      </c>
    </row>
    <row r="4" spans="1:10">
      <c r="A4" s="13">
        <v>2015</v>
      </c>
      <c r="B4" s="13">
        <v>201</v>
      </c>
      <c r="C4" s="20" t="s">
        <v>44</v>
      </c>
      <c r="D4" s="20" t="s">
        <v>45</v>
      </c>
      <c r="E4" s="13" t="s">
        <v>46</v>
      </c>
      <c r="F4" s="20" t="s">
        <v>47</v>
      </c>
      <c r="G4" s="13" t="s">
        <v>48</v>
      </c>
      <c r="H4" s="13">
        <v>2</v>
      </c>
      <c r="I4" s="13">
        <v>70</v>
      </c>
      <c r="J4" s="13">
        <v>0.1666</v>
      </c>
    </row>
    <row r="5" spans="1:10">
      <c r="A5" s="13">
        <v>2015</v>
      </c>
      <c r="B5" s="13">
        <v>111</v>
      </c>
      <c r="C5" s="20" t="s">
        <v>44</v>
      </c>
      <c r="D5" s="20" t="s">
        <v>45</v>
      </c>
      <c r="E5" s="13" t="s">
        <v>46</v>
      </c>
      <c r="F5" s="20" t="s">
        <v>49</v>
      </c>
      <c r="G5" s="13" t="s">
        <v>50</v>
      </c>
      <c r="H5" s="13">
        <v>7</v>
      </c>
      <c r="I5" s="13">
        <v>2450</v>
      </c>
      <c r="J5" s="13">
        <v>4.6665999999999999</v>
      </c>
    </row>
    <row r="6" spans="1:10">
      <c r="A6" s="13">
        <v>2015</v>
      </c>
      <c r="B6" s="13">
        <v>205</v>
      </c>
      <c r="C6" s="20" t="s">
        <v>44</v>
      </c>
      <c r="D6" s="20" t="s">
        <v>45</v>
      </c>
      <c r="E6" s="13" t="s">
        <v>46</v>
      </c>
      <c r="F6" s="20" t="s">
        <v>49</v>
      </c>
      <c r="G6" s="13" t="s">
        <v>50</v>
      </c>
      <c r="H6" s="13">
        <v>27</v>
      </c>
      <c r="I6" s="13">
        <v>9450</v>
      </c>
      <c r="J6" s="13">
        <v>19.333300000000001</v>
      </c>
    </row>
    <row r="7" spans="1:10">
      <c r="A7" s="13">
        <v>2015</v>
      </c>
      <c r="B7" s="13">
        <v>213</v>
      </c>
      <c r="C7" s="20" t="s">
        <v>44</v>
      </c>
      <c r="D7" s="20" t="s">
        <v>45</v>
      </c>
      <c r="E7" s="13" t="s">
        <v>46</v>
      </c>
      <c r="F7" s="20" t="s">
        <v>49</v>
      </c>
      <c r="G7" s="13" t="s">
        <v>50</v>
      </c>
      <c r="H7" s="13">
        <v>1</v>
      </c>
      <c r="I7" s="13">
        <v>350</v>
      </c>
      <c r="J7" s="13">
        <v>0.66659999999999997</v>
      </c>
    </row>
    <row r="8" spans="1:10">
      <c r="A8" s="13">
        <v>2015</v>
      </c>
      <c r="B8" s="13">
        <v>201</v>
      </c>
      <c r="C8" s="20" t="s">
        <v>44</v>
      </c>
      <c r="D8" s="20" t="s">
        <v>45</v>
      </c>
      <c r="E8" s="13" t="s">
        <v>46</v>
      </c>
      <c r="F8" s="20" t="s">
        <v>49</v>
      </c>
      <c r="G8" s="13" t="s">
        <v>50</v>
      </c>
      <c r="H8" s="13">
        <v>5</v>
      </c>
      <c r="I8" s="13">
        <v>1750</v>
      </c>
      <c r="J8" s="13">
        <v>6</v>
      </c>
    </row>
    <row r="9" spans="1:10">
      <c r="A9" s="13">
        <v>2015</v>
      </c>
      <c r="B9" s="13">
        <v>207</v>
      </c>
      <c r="C9" s="20" t="s">
        <v>44</v>
      </c>
      <c r="D9" s="20" t="s">
        <v>45</v>
      </c>
      <c r="E9" s="13" t="s">
        <v>46</v>
      </c>
      <c r="F9" s="20" t="s">
        <v>49</v>
      </c>
      <c r="G9" s="13" t="s">
        <v>50</v>
      </c>
      <c r="H9" s="13">
        <v>1</v>
      </c>
      <c r="I9" s="13">
        <v>350</v>
      </c>
      <c r="J9" s="13">
        <v>0.66659999999999997</v>
      </c>
    </row>
    <row r="10" spans="1:10">
      <c r="A10" s="13">
        <v>2015</v>
      </c>
      <c r="B10" s="13">
        <v>211</v>
      </c>
      <c r="C10" s="20" t="s">
        <v>44</v>
      </c>
      <c r="D10" s="20" t="s">
        <v>45</v>
      </c>
      <c r="E10" s="13" t="s">
        <v>46</v>
      </c>
      <c r="F10" s="20" t="s">
        <v>49</v>
      </c>
      <c r="G10" s="13" t="s">
        <v>50</v>
      </c>
      <c r="H10" s="13">
        <v>8</v>
      </c>
      <c r="I10" s="13">
        <v>2800</v>
      </c>
      <c r="J10" s="13">
        <v>5.3333000000000004</v>
      </c>
    </row>
    <row r="11" spans="1:10">
      <c r="A11" s="13">
        <v>2015</v>
      </c>
      <c r="B11" s="13">
        <v>201</v>
      </c>
      <c r="C11" s="20" t="s">
        <v>44</v>
      </c>
      <c r="D11" s="20" t="s">
        <v>45</v>
      </c>
      <c r="E11" s="13" t="s">
        <v>46</v>
      </c>
      <c r="F11" s="20" t="s">
        <v>51</v>
      </c>
      <c r="G11" s="13" t="s">
        <v>52</v>
      </c>
      <c r="H11" s="13">
        <v>4</v>
      </c>
      <c r="I11" s="13">
        <v>1060</v>
      </c>
      <c r="J11" s="13">
        <v>2</v>
      </c>
    </row>
    <row r="12" spans="1:10">
      <c r="A12" s="13">
        <v>2015</v>
      </c>
      <c r="B12" s="13">
        <v>211</v>
      </c>
      <c r="C12" s="20" t="s">
        <v>44</v>
      </c>
      <c r="D12" s="20" t="s">
        <v>45</v>
      </c>
      <c r="E12" s="13" t="s">
        <v>46</v>
      </c>
      <c r="F12" s="20" t="s">
        <v>51</v>
      </c>
      <c r="G12" s="13" t="s">
        <v>52</v>
      </c>
      <c r="H12" s="13">
        <v>9</v>
      </c>
      <c r="I12" s="13">
        <v>2385</v>
      </c>
      <c r="J12" s="13">
        <v>4.5</v>
      </c>
    </row>
    <row r="13" spans="1:10">
      <c r="A13" s="13">
        <v>2015</v>
      </c>
      <c r="B13" s="13">
        <v>111</v>
      </c>
      <c r="C13" s="20" t="s">
        <v>44</v>
      </c>
      <c r="D13" s="20" t="s">
        <v>45</v>
      </c>
      <c r="E13" s="13" t="s">
        <v>46</v>
      </c>
      <c r="F13" s="20" t="s">
        <v>51</v>
      </c>
      <c r="G13" s="13" t="s">
        <v>52</v>
      </c>
      <c r="H13" s="13">
        <v>4</v>
      </c>
      <c r="I13" s="13">
        <v>1060</v>
      </c>
      <c r="J13" s="13">
        <v>2</v>
      </c>
    </row>
    <row r="14" spans="1:10">
      <c r="A14" s="13">
        <v>2015</v>
      </c>
      <c r="B14" s="13">
        <v>205</v>
      </c>
      <c r="C14" s="20" t="s">
        <v>44</v>
      </c>
      <c r="D14" s="20" t="s">
        <v>45</v>
      </c>
      <c r="E14" s="13" t="s">
        <v>46</v>
      </c>
      <c r="F14" s="20" t="s">
        <v>51</v>
      </c>
      <c r="G14" s="13" t="s">
        <v>52</v>
      </c>
      <c r="H14" s="13">
        <v>16</v>
      </c>
      <c r="I14" s="13">
        <v>4240</v>
      </c>
      <c r="J14" s="13">
        <v>8</v>
      </c>
    </row>
    <row r="15" spans="1:10">
      <c r="A15" s="13">
        <v>2015</v>
      </c>
      <c r="B15" s="13">
        <v>111</v>
      </c>
      <c r="C15" s="20" t="s">
        <v>44</v>
      </c>
      <c r="D15" s="20" t="s">
        <v>45</v>
      </c>
      <c r="E15" s="13" t="s">
        <v>46</v>
      </c>
      <c r="F15" s="20" t="s">
        <v>53</v>
      </c>
      <c r="G15" s="13" t="s">
        <v>54</v>
      </c>
      <c r="H15" s="13">
        <v>2</v>
      </c>
      <c r="I15" s="13">
        <v>266</v>
      </c>
      <c r="J15" s="13">
        <v>0.5</v>
      </c>
    </row>
    <row r="16" spans="1:10">
      <c r="A16" s="13">
        <v>2015</v>
      </c>
      <c r="B16" s="13">
        <v>207</v>
      </c>
      <c r="C16" s="20" t="s">
        <v>44</v>
      </c>
      <c r="D16" s="20" t="s">
        <v>45</v>
      </c>
      <c r="E16" s="13" t="s">
        <v>46</v>
      </c>
      <c r="F16" s="20" t="s">
        <v>55</v>
      </c>
      <c r="G16" s="13" t="s">
        <v>56</v>
      </c>
      <c r="H16" s="13">
        <v>20</v>
      </c>
      <c r="I16" s="13">
        <v>5360</v>
      </c>
      <c r="J16" s="13">
        <v>10</v>
      </c>
    </row>
    <row r="17" spans="1:10">
      <c r="A17" s="13">
        <v>2015</v>
      </c>
      <c r="B17" s="13">
        <v>211</v>
      </c>
      <c r="C17" s="20" t="s">
        <v>44</v>
      </c>
      <c r="D17" s="20" t="s">
        <v>45</v>
      </c>
      <c r="E17" s="13" t="s">
        <v>46</v>
      </c>
      <c r="F17" s="20" t="s">
        <v>55</v>
      </c>
      <c r="G17" s="13" t="s">
        <v>56</v>
      </c>
      <c r="H17" s="13">
        <v>41</v>
      </c>
      <c r="I17" s="13">
        <v>10988</v>
      </c>
      <c r="J17" s="13">
        <v>20.5</v>
      </c>
    </row>
    <row r="18" spans="1:10">
      <c r="A18" s="13">
        <v>2015</v>
      </c>
      <c r="B18" s="13">
        <v>111</v>
      </c>
      <c r="C18" s="20" t="s">
        <v>44</v>
      </c>
      <c r="D18" s="20" t="s">
        <v>45</v>
      </c>
      <c r="E18" s="13" t="s">
        <v>46</v>
      </c>
      <c r="F18" s="20" t="s">
        <v>55</v>
      </c>
      <c r="G18" s="13" t="s">
        <v>56</v>
      </c>
      <c r="H18" s="13">
        <v>15</v>
      </c>
      <c r="I18" s="13">
        <v>4020</v>
      </c>
      <c r="J18" s="13">
        <v>7.5</v>
      </c>
    </row>
    <row r="19" spans="1:10">
      <c r="A19" s="13">
        <v>2015</v>
      </c>
      <c r="B19" s="13">
        <v>201</v>
      </c>
      <c r="C19" s="20" t="s">
        <v>44</v>
      </c>
      <c r="D19" s="20" t="s">
        <v>45</v>
      </c>
      <c r="E19" s="13" t="s">
        <v>46</v>
      </c>
      <c r="F19" s="20" t="s">
        <v>55</v>
      </c>
      <c r="G19" s="13" t="s">
        <v>56</v>
      </c>
      <c r="H19" s="13">
        <v>28</v>
      </c>
      <c r="I19" s="13">
        <v>7504</v>
      </c>
      <c r="J19" s="13">
        <v>14</v>
      </c>
    </row>
    <row r="20" spans="1:10">
      <c r="A20" s="13">
        <v>2015</v>
      </c>
      <c r="B20" s="13">
        <v>205</v>
      </c>
      <c r="C20" s="20" t="s">
        <v>44</v>
      </c>
      <c r="D20" s="20" t="s">
        <v>45</v>
      </c>
      <c r="E20" s="13" t="s">
        <v>46</v>
      </c>
      <c r="F20" s="20" t="s">
        <v>55</v>
      </c>
      <c r="G20" s="13" t="s">
        <v>56</v>
      </c>
      <c r="H20" s="13">
        <v>137</v>
      </c>
      <c r="I20" s="13">
        <v>36716</v>
      </c>
      <c r="J20" s="13">
        <v>68.5</v>
      </c>
    </row>
    <row r="21" spans="1:10">
      <c r="A21" s="13">
        <v>2015</v>
      </c>
      <c r="B21" s="13">
        <v>211</v>
      </c>
      <c r="C21" s="20" t="s">
        <v>44</v>
      </c>
      <c r="D21" s="20" t="s">
        <v>45</v>
      </c>
      <c r="E21" s="13" t="s">
        <v>46</v>
      </c>
      <c r="F21" s="20" t="s">
        <v>57</v>
      </c>
      <c r="G21" s="13" t="s">
        <v>58</v>
      </c>
      <c r="H21" s="13">
        <v>245</v>
      </c>
      <c r="I21" s="13">
        <v>126910</v>
      </c>
      <c r="J21" s="13">
        <v>183.75</v>
      </c>
    </row>
    <row r="22" spans="1:10">
      <c r="A22" s="13">
        <v>2015</v>
      </c>
      <c r="B22" s="13">
        <v>111</v>
      </c>
      <c r="C22" s="20" t="s">
        <v>44</v>
      </c>
      <c r="D22" s="20" t="s">
        <v>45</v>
      </c>
      <c r="E22" s="13" t="s">
        <v>46</v>
      </c>
      <c r="F22" s="20" t="s">
        <v>57</v>
      </c>
      <c r="G22" s="13" t="s">
        <v>58</v>
      </c>
      <c r="H22" s="13">
        <v>291</v>
      </c>
      <c r="I22" s="13">
        <v>150738</v>
      </c>
      <c r="J22" s="13">
        <v>217.5</v>
      </c>
    </row>
    <row r="23" spans="1:10">
      <c r="A23" s="13">
        <v>2015</v>
      </c>
      <c r="B23" s="13">
        <v>205</v>
      </c>
      <c r="C23" s="20" t="s">
        <v>44</v>
      </c>
      <c r="D23" s="20" t="s">
        <v>45</v>
      </c>
      <c r="E23" s="13" t="s">
        <v>46</v>
      </c>
      <c r="F23" s="20" t="s">
        <v>57</v>
      </c>
      <c r="G23" s="13" t="s">
        <v>58</v>
      </c>
      <c r="H23" s="13">
        <v>328</v>
      </c>
      <c r="I23" s="13">
        <v>169904</v>
      </c>
      <c r="J23" s="13">
        <v>264</v>
      </c>
    </row>
    <row r="24" spans="1:10">
      <c r="A24" s="13">
        <v>2015</v>
      </c>
      <c r="B24" s="13">
        <v>201</v>
      </c>
      <c r="C24" s="20" t="s">
        <v>44</v>
      </c>
      <c r="D24" s="20" t="s">
        <v>45</v>
      </c>
      <c r="E24" s="13" t="s">
        <v>46</v>
      </c>
      <c r="F24" s="20" t="s">
        <v>57</v>
      </c>
      <c r="G24" s="13" t="s">
        <v>58</v>
      </c>
      <c r="H24" s="13">
        <v>168</v>
      </c>
      <c r="I24" s="13">
        <v>87024</v>
      </c>
      <c r="J24" s="13">
        <v>126</v>
      </c>
    </row>
    <row r="25" spans="1:10">
      <c r="A25" s="13">
        <v>2015</v>
      </c>
      <c r="B25" s="13">
        <v>213</v>
      </c>
      <c r="C25" s="20" t="s">
        <v>44</v>
      </c>
      <c r="D25" s="20" t="s">
        <v>45</v>
      </c>
      <c r="E25" s="13" t="s">
        <v>46</v>
      </c>
      <c r="F25" s="20" t="s">
        <v>57</v>
      </c>
      <c r="G25" s="13" t="s">
        <v>58</v>
      </c>
      <c r="H25" s="13">
        <v>7</v>
      </c>
      <c r="I25" s="13">
        <v>3626</v>
      </c>
      <c r="J25" s="13">
        <v>5.25</v>
      </c>
    </row>
    <row r="26" spans="1:10">
      <c r="A26" s="13">
        <v>2015</v>
      </c>
      <c r="B26" s="13">
        <v>207</v>
      </c>
      <c r="C26" s="20" t="s">
        <v>44</v>
      </c>
      <c r="D26" s="20" t="s">
        <v>45</v>
      </c>
      <c r="E26" s="13" t="s">
        <v>46</v>
      </c>
      <c r="F26" s="20" t="s">
        <v>57</v>
      </c>
      <c r="G26" s="13" t="s">
        <v>58</v>
      </c>
      <c r="H26" s="13">
        <v>95</v>
      </c>
      <c r="I26" s="13">
        <v>49210</v>
      </c>
      <c r="J26" s="13">
        <v>71.25</v>
      </c>
    </row>
    <row r="27" spans="1:10">
      <c r="A27" s="13">
        <v>2015</v>
      </c>
      <c r="B27" s="13">
        <v>213</v>
      </c>
      <c r="C27" s="20" t="s">
        <v>44</v>
      </c>
      <c r="D27" s="20" t="s">
        <v>45</v>
      </c>
      <c r="E27" s="13" t="s">
        <v>46</v>
      </c>
      <c r="F27" s="20" t="s">
        <v>59</v>
      </c>
      <c r="G27" s="13" t="s">
        <v>60</v>
      </c>
      <c r="H27" s="13">
        <v>24</v>
      </c>
      <c r="I27" s="13">
        <v>9648</v>
      </c>
      <c r="J27" s="13">
        <v>18</v>
      </c>
    </row>
    <row r="28" spans="1:10">
      <c r="A28" s="13">
        <v>2015</v>
      </c>
      <c r="B28" s="13">
        <v>201</v>
      </c>
      <c r="C28" s="20" t="s">
        <v>44</v>
      </c>
      <c r="D28" s="20" t="s">
        <v>45</v>
      </c>
      <c r="E28" s="13" t="s">
        <v>46</v>
      </c>
      <c r="F28" s="20" t="s">
        <v>59</v>
      </c>
      <c r="G28" s="13" t="s">
        <v>60</v>
      </c>
      <c r="H28" s="13">
        <v>68</v>
      </c>
      <c r="I28" s="13">
        <v>27336</v>
      </c>
      <c r="J28" s="13">
        <v>51</v>
      </c>
    </row>
    <row r="29" spans="1:10">
      <c r="A29" s="13">
        <v>2015</v>
      </c>
      <c r="B29" s="13">
        <v>111</v>
      </c>
      <c r="C29" s="20" t="s">
        <v>44</v>
      </c>
      <c r="D29" s="20" t="s">
        <v>45</v>
      </c>
      <c r="E29" s="13" t="s">
        <v>46</v>
      </c>
      <c r="F29" s="20" t="s">
        <v>59</v>
      </c>
      <c r="G29" s="13" t="s">
        <v>60</v>
      </c>
      <c r="H29" s="13">
        <v>50</v>
      </c>
      <c r="I29" s="13">
        <v>20100</v>
      </c>
      <c r="J29" s="13">
        <v>37.5</v>
      </c>
    </row>
    <row r="30" spans="1:10">
      <c r="A30" s="13">
        <v>2015</v>
      </c>
      <c r="B30" s="13">
        <v>211</v>
      </c>
      <c r="C30" s="20" t="s">
        <v>44</v>
      </c>
      <c r="D30" s="20" t="s">
        <v>45</v>
      </c>
      <c r="E30" s="13" t="s">
        <v>46</v>
      </c>
      <c r="F30" s="20" t="s">
        <v>59</v>
      </c>
      <c r="G30" s="13" t="s">
        <v>60</v>
      </c>
      <c r="H30" s="13">
        <v>68</v>
      </c>
      <c r="I30" s="13">
        <v>27336</v>
      </c>
      <c r="J30" s="13">
        <v>51</v>
      </c>
    </row>
    <row r="31" spans="1:10">
      <c r="A31" s="13">
        <v>2015</v>
      </c>
      <c r="B31" s="13">
        <v>205</v>
      </c>
      <c r="C31" s="20" t="s">
        <v>44</v>
      </c>
      <c r="D31" s="20" t="s">
        <v>45</v>
      </c>
      <c r="E31" s="13" t="s">
        <v>46</v>
      </c>
      <c r="F31" s="20" t="s">
        <v>59</v>
      </c>
      <c r="G31" s="13" t="s">
        <v>60</v>
      </c>
      <c r="H31" s="13">
        <v>226</v>
      </c>
      <c r="I31" s="13">
        <v>90852</v>
      </c>
      <c r="J31" s="13">
        <v>169.5</v>
      </c>
    </row>
    <row r="32" spans="1:10">
      <c r="A32" s="13">
        <v>2015</v>
      </c>
      <c r="B32" s="13">
        <v>211</v>
      </c>
      <c r="C32" s="20" t="s">
        <v>44</v>
      </c>
      <c r="D32" s="20" t="s">
        <v>45</v>
      </c>
      <c r="E32" s="13" t="s">
        <v>61</v>
      </c>
      <c r="F32" s="20" t="s">
        <v>49</v>
      </c>
      <c r="G32" s="13" t="s">
        <v>50</v>
      </c>
      <c r="H32" s="13">
        <v>31</v>
      </c>
      <c r="I32" s="13">
        <v>10850</v>
      </c>
      <c r="J32" s="13">
        <v>30</v>
      </c>
    </row>
    <row r="33" spans="1:10">
      <c r="A33" s="13">
        <v>2015</v>
      </c>
      <c r="B33" s="13">
        <v>213</v>
      </c>
      <c r="C33" s="20" t="s">
        <v>44</v>
      </c>
      <c r="D33" s="20" t="s">
        <v>45</v>
      </c>
      <c r="E33" s="13" t="s">
        <v>61</v>
      </c>
      <c r="F33" s="20" t="s">
        <v>49</v>
      </c>
      <c r="G33" s="13" t="s">
        <v>50</v>
      </c>
      <c r="H33" s="13">
        <v>4</v>
      </c>
      <c r="I33" s="13">
        <v>1400</v>
      </c>
      <c r="J33" s="13">
        <v>2.6665999999999999</v>
      </c>
    </row>
    <row r="34" spans="1:10">
      <c r="A34" s="13">
        <v>2015</v>
      </c>
      <c r="B34" s="13">
        <v>111</v>
      </c>
      <c r="C34" s="20" t="s">
        <v>44</v>
      </c>
      <c r="D34" s="20" t="s">
        <v>45</v>
      </c>
      <c r="E34" s="13" t="s">
        <v>61</v>
      </c>
      <c r="F34" s="20" t="s">
        <v>49</v>
      </c>
      <c r="G34" s="13" t="s">
        <v>50</v>
      </c>
      <c r="H34" s="13">
        <v>119</v>
      </c>
      <c r="I34" s="13">
        <v>41650</v>
      </c>
      <c r="J34" s="13">
        <v>80.666600000000003</v>
      </c>
    </row>
    <row r="35" spans="1:10">
      <c r="A35" s="13">
        <v>2015</v>
      </c>
      <c r="B35" s="13">
        <v>207</v>
      </c>
      <c r="C35" s="20" t="s">
        <v>44</v>
      </c>
      <c r="D35" s="20" t="s">
        <v>45</v>
      </c>
      <c r="E35" s="13" t="s">
        <v>61</v>
      </c>
      <c r="F35" s="20" t="s">
        <v>49</v>
      </c>
      <c r="G35" s="13" t="s">
        <v>50</v>
      </c>
      <c r="H35" s="13">
        <v>7</v>
      </c>
      <c r="I35" s="13">
        <v>2450</v>
      </c>
      <c r="J35" s="13">
        <v>4.6665999999999999</v>
      </c>
    </row>
    <row r="36" spans="1:10">
      <c r="A36" s="13">
        <v>2015</v>
      </c>
      <c r="B36" s="13">
        <v>205</v>
      </c>
      <c r="C36" s="20" t="s">
        <v>44</v>
      </c>
      <c r="D36" s="20" t="s">
        <v>45</v>
      </c>
      <c r="E36" s="13" t="s">
        <v>61</v>
      </c>
      <c r="F36" s="20" t="s">
        <v>49</v>
      </c>
      <c r="G36" s="13" t="s">
        <v>50</v>
      </c>
      <c r="H36" s="13">
        <v>44</v>
      </c>
      <c r="I36" s="13">
        <v>15400</v>
      </c>
      <c r="J36" s="13">
        <v>33.333300000000001</v>
      </c>
    </row>
    <row r="37" spans="1:10">
      <c r="A37" s="13">
        <v>2015</v>
      </c>
      <c r="B37" s="13">
        <v>201</v>
      </c>
      <c r="C37" s="20" t="s">
        <v>44</v>
      </c>
      <c r="D37" s="20" t="s">
        <v>45</v>
      </c>
      <c r="E37" s="13" t="s">
        <v>61</v>
      </c>
      <c r="F37" s="20" t="s">
        <v>49</v>
      </c>
      <c r="G37" s="13" t="s">
        <v>50</v>
      </c>
      <c r="H37" s="13">
        <v>32</v>
      </c>
      <c r="I37" s="13">
        <v>11200</v>
      </c>
      <c r="J37" s="13">
        <v>22.666599999999999</v>
      </c>
    </row>
    <row r="38" spans="1:10">
      <c r="A38" s="13">
        <v>2015</v>
      </c>
      <c r="B38" s="13">
        <v>205</v>
      </c>
      <c r="C38" s="20" t="s">
        <v>44</v>
      </c>
      <c r="D38" s="20" t="s">
        <v>45</v>
      </c>
      <c r="E38" s="13" t="s">
        <v>61</v>
      </c>
      <c r="F38" s="20" t="s">
        <v>51</v>
      </c>
      <c r="G38" s="13" t="s">
        <v>52</v>
      </c>
      <c r="H38" s="13">
        <v>8</v>
      </c>
      <c r="I38" s="13">
        <v>2120</v>
      </c>
      <c r="J38" s="13">
        <v>4</v>
      </c>
    </row>
    <row r="39" spans="1:10">
      <c r="A39" s="13">
        <v>2015</v>
      </c>
      <c r="B39" s="13">
        <v>111</v>
      </c>
      <c r="C39" s="20" t="s">
        <v>44</v>
      </c>
      <c r="D39" s="20" t="s">
        <v>45</v>
      </c>
      <c r="E39" s="13" t="s">
        <v>61</v>
      </c>
      <c r="F39" s="20" t="s">
        <v>51</v>
      </c>
      <c r="G39" s="13" t="s">
        <v>52</v>
      </c>
      <c r="H39" s="13">
        <v>35</v>
      </c>
      <c r="I39" s="13">
        <v>9275</v>
      </c>
      <c r="J39" s="13">
        <v>17.5</v>
      </c>
    </row>
    <row r="40" spans="1:10">
      <c r="A40" s="13">
        <v>2015</v>
      </c>
      <c r="B40" s="13">
        <v>207</v>
      </c>
      <c r="C40" s="20" t="s">
        <v>44</v>
      </c>
      <c r="D40" s="20" t="s">
        <v>45</v>
      </c>
      <c r="E40" s="13" t="s">
        <v>61</v>
      </c>
      <c r="F40" s="20" t="s">
        <v>51</v>
      </c>
      <c r="G40" s="13" t="s">
        <v>52</v>
      </c>
      <c r="H40" s="13">
        <v>2</v>
      </c>
      <c r="I40" s="13">
        <v>530</v>
      </c>
      <c r="J40" s="13">
        <v>1</v>
      </c>
    </row>
    <row r="41" spans="1:10">
      <c r="A41" s="13">
        <v>2015</v>
      </c>
      <c r="B41" s="13">
        <v>211</v>
      </c>
      <c r="C41" s="20" t="s">
        <v>44</v>
      </c>
      <c r="D41" s="20" t="s">
        <v>45</v>
      </c>
      <c r="E41" s="13" t="s">
        <v>61</v>
      </c>
      <c r="F41" s="20" t="s">
        <v>51</v>
      </c>
      <c r="G41" s="13" t="s">
        <v>52</v>
      </c>
      <c r="H41" s="13">
        <v>7</v>
      </c>
      <c r="I41" s="13">
        <v>1855</v>
      </c>
      <c r="J41" s="13">
        <v>3.5</v>
      </c>
    </row>
    <row r="42" spans="1:10">
      <c r="A42" s="13">
        <v>2015</v>
      </c>
      <c r="B42" s="13">
        <v>201</v>
      </c>
      <c r="C42" s="20" t="s">
        <v>44</v>
      </c>
      <c r="D42" s="20" t="s">
        <v>45</v>
      </c>
      <c r="E42" s="13" t="s">
        <v>61</v>
      </c>
      <c r="F42" s="20" t="s">
        <v>51</v>
      </c>
      <c r="G42" s="13" t="s">
        <v>52</v>
      </c>
      <c r="H42" s="13">
        <v>3</v>
      </c>
      <c r="I42" s="13">
        <v>795</v>
      </c>
      <c r="J42" s="13">
        <v>1.5</v>
      </c>
    </row>
    <row r="43" spans="1:10">
      <c r="A43" s="13">
        <v>2015</v>
      </c>
      <c r="B43" s="13">
        <v>213</v>
      </c>
      <c r="C43" s="20" t="s">
        <v>44</v>
      </c>
      <c r="D43" s="20" t="s">
        <v>45</v>
      </c>
      <c r="E43" s="13" t="s">
        <v>61</v>
      </c>
      <c r="F43" s="20" t="s">
        <v>51</v>
      </c>
      <c r="G43" s="13" t="s">
        <v>52</v>
      </c>
      <c r="H43" s="13">
        <v>1</v>
      </c>
      <c r="I43" s="13">
        <v>265</v>
      </c>
      <c r="J43" s="13">
        <v>0.5</v>
      </c>
    </row>
    <row r="44" spans="1:10">
      <c r="A44" s="13">
        <v>2015</v>
      </c>
      <c r="B44" s="13">
        <v>111</v>
      </c>
      <c r="C44" s="20" t="s">
        <v>44</v>
      </c>
      <c r="D44" s="20" t="s">
        <v>45</v>
      </c>
      <c r="E44" s="13" t="s">
        <v>61</v>
      </c>
      <c r="F44" s="20" t="s">
        <v>53</v>
      </c>
      <c r="G44" s="13" t="s">
        <v>54</v>
      </c>
      <c r="H44" s="13">
        <v>6</v>
      </c>
      <c r="I44" s="13">
        <v>798</v>
      </c>
      <c r="J44" s="13">
        <v>1.5</v>
      </c>
    </row>
    <row r="45" spans="1:10">
      <c r="A45" s="13">
        <v>2015</v>
      </c>
      <c r="B45" s="13">
        <v>205</v>
      </c>
      <c r="C45" s="20" t="s">
        <v>44</v>
      </c>
      <c r="D45" s="20" t="s">
        <v>45</v>
      </c>
      <c r="E45" s="13" t="s">
        <v>61</v>
      </c>
      <c r="F45" s="20" t="s">
        <v>53</v>
      </c>
      <c r="G45" s="13" t="s">
        <v>54</v>
      </c>
      <c r="H45" s="13">
        <v>2</v>
      </c>
      <c r="I45" s="13">
        <v>266</v>
      </c>
      <c r="J45" s="13">
        <v>0.5</v>
      </c>
    </row>
    <row r="46" spans="1:10">
      <c r="A46" s="13">
        <v>2015</v>
      </c>
      <c r="B46" s="13">
        <v>201</v>
      </c>
      <c r="C46" s="20" t="s">
        <v>44</v>
      </c>
      <c r="D46" s="20" t="s">
        <v>45</v>
      </c>
      <c r="E46" s="13" t="s">
        <v>61</v>
      </c>
      <c r="F46" s="20" t="s">
        <v>53</v>
      </c>
      <c r="G46" s="13" t="s">
        <v>54</v>
      </c>
      <c r="H46" s="13">
        <v>3</v>
      </c>
      <c r="I46" s="13">
        <v>399</v>
      </c>
      <c r="J46" s="13">
        <v>0.75</v>
      </c>
    </row>
    <row r="47" spans="1:10">
      <c r="A47" s="13">
        <v>2015</v>
      </c>
      <c r="B47" s="13">
        <v>211</v>
      </c>
      <c r="C47" s="20" t="s">
        <v>44</v>
      </c>
      <c r="D47" s="20" t="s">
        <v>45</v>
      </c>
      <c r="E47" s="13" t="s">
        <v>61</v>
      </c>
      <c r="F47" s="20" t="s">
        <v>53</v>
      </c>
      <c r="G47" s="13" t="s">
        <v>54</v>
      </c>
      <c r="H47" s="13">
        <v>4</v>
      </c>
      <c r="I47" s="13">
        <v>532</v>
      </c>
      <c r="J47" s="13">
        <v>1.5</v>
      </c>
    </row>
    <row r="48" spans="1:10">
      <c r="A48" s="13">
        <v>2015</v>
      </c>
      <c r="B48" s="13">
        <v>213</v>
      </c>
      <c r="C48" s="20" t="s">
        <v>44</v>
      </c>
      <c r="D48" s="20" t="s">
        <v>45</v>
      </c>
      <c r="E48" s="13" t="s">
        <v>61</v>
      </c>
      <c r="F48" s="20" t="s">
        <v>57</v>
      </c>
      <c r="G48" s="13" t="s">
        <v>58</v>
      </c>
      <c r="H48" s="13">
        <v>16</v>
      </c>
      <c r="I48" s="13">
        <v>8288</v>
      </c>
      <c r="J48" s="13">
        <v>12</v>
      </c>
    </row>
    <row r="49" spans="1:10">
      <c r="A49" s="13">
        <v>2015</v>
      </c>
      <c r="B49" s="13">
        <v>207</v>
      </c>
      <c r="C49" s="20" t="s">
        <v>44</v>
      </c>
      <c r="D49" s="20" t="s">
        <v>45</v>
      </c>
      <c r="E49" s="13" t="s">
        <v>61</v>
      </c>
      <c r="F49" s="20" t="s">
        <v>57</v>
      </c>
      <c r="G49" s="13" t="s">
        <v>58</v>
      </c>
      <c r="H49" s="13">
        <v>68</v>
      </c>
      <c r="I49" s="13">
        <v>35224</v>
      </c>
      <c r="J49" s="13">
        <v>51</v>
      </c>
    </row>
    <row r="50" spans="1:10">
      <c r="A50" s="13">
        <v>2015</v>
      </c>
      <c r="B50" s="13">
        <v>205</v>
      </c>
      <c r="C50" s="20" t="s">
        <v>44</v>
      </c>
      <c r="D50" s="20" t="s">
        <v>45</v>
      </c>
      <c r="E50" s="13" t="s">
        <v>61</v>
      </c>
      <c r="F50" s="20" t="s">
        <v>57</v>
      </c>
      <c r="G50" s="13" t="s">
        <v>58</v>
      </c>
      <c r="H50" s="13">
        <v>386</v>
      </c>
      <c r="I50" s="13">
        <v>199948</v>
      </c>
      <c r="J50" s="13">
        <v>297</v>
      </c>
    </row>
    <row r="51" spans="1:10">
      <c r="A51" s="13">
        <v>2015</v>
      </c>
      <c r="B51" s="13">
        <v>111</v>
      </c>
      <c r="C51" s="20" t="s">
        <v>44</v>
      </c>
      <c r="D51" s="20" t="s">
        <v>45</v>
      </c>
      <c r="E51" s="13" t="s">
        <v>61</v>
      </c>
      <c r="F51" s="20" t="s">
        <v>57</v>
      </c>
      <c r="G51" s="13" t="s">
        <v>58</v>
      </c>
      <c r="H51" s="13">
        <v>1313</v>
      </c>
      <c r="I51" s="13">
        <v>680134</v>
      </c>
      <c r="J51" s="13">
        <v>971.25</v>
      </c>
    </row>
    <row r="52" spans="1:10">
      <c r="A52" s="13">
        <v>2015</v>
      </c>
      <c r="B52" s="13">
        <v>201</v>
      </c>
      <c r="C52" s="20" t="s">
        <v>44</v>
      </c>
      <c r="D52" s="20" t="s">
        <v>45</v>
      </c>
      <c r="E52" s="13" t="s">
        <v>61</v>
      </c>
      <c r="F52" s="20" t="s">
        <v>57</v>
      </c>
      <c r="G52" s="13" t="s">
        <v>58</v>
      </c>
      <c r="H52" s="13">
        <v>463</v>
      </c>
      <c r="I52" s="13">
        <v>239834</v>
      </c>
      <c r="J52" s="13">
        <v>358.5</v>
      </c>
    </row>
    <row r="53" spans="1:10">
      <c r="A53" s="13">
        <v>2015</v>
      </c>
      <c r="B53" s="13">
        <v>211</v>
      </c>
      <c r="C53" s="20" t="s">
        <v>44</v>
      </c>
      <c r="D53" s="20" t="s">
        <v>45</v>
      </c>
      <c r="E53" s="13" t="s">
        <v>61</v>
      </c>
      <c r="F53" s="20" t="s">
        <v>57</v>
      </c>
      <c r="G53" s="13" t="s">
        <v>58</v>
      </c>
      <c r="H53" s="13">
        <v>313</v>
      </c>
      <c r="I53" s="13">
        <v>162134</v>
      </c>
      <c r="J53" s="13">
        <v>246.75</v>
      </c>
    </row>
    <row r="54" spans="1:10">
      <c r="A54" s="13">
        <v>2016</v>
      </c>
      <c r="B54" s="13">
        <v>213</v>
      </c>
      <c r="C54" s="20" t="s">
        <v>44</v>
      </c>
      <c r="D54" s="20" t="s">
        <v>45</v>
      </c>
      <c r="E54" s="13" t="s">
        <v>46</v>
      </c>
      <c r="F54" s="20" t="s">
        <v>49</v>
      </c>
      <c r="G54" s="13" t="s">
        <v>50</v>
      </c>
      <c r="H54" s="13">
        <v>2</v>
      </c>
      <c r="I54" s="13">
        <v>744</v>
      </c>
      <c r="J54" s="13">
        <v>1.3332999999999999</v>
      </c>
    </row>
    <row r="55" spans="1:10">
      <c r="A55" s="13">
        <v>2016</v>
      </c>
      <c r="B55" s="13">
        <v>205</v>
      </c>
      <c r="C55" s="20" t="s">
        <v>44</v>
      </c>
      <c r="D55" s="20" t="s">
        <v>45</v>
      </c>
      <c r="E55" s="13" t="s">
        <v>46</v>
      </c>
      <c r="F55" s="20" t="s">
        <v>49</v>
      </c>
      <c r="G55" s="13" t="s">
        <v>50</v>
      </c>
      <c r="H55" s="13">
        <v>25</v>
      </c>
      <c r="I55" s="13">
        <v>9300</v>
      </c>
      <c r="J55" s="13">
        <v>16.666599999999999</v>
      </c>
    </row>
    <row r="56" spans="1:10">
      <c r="A56" s="13">
        <v>2016</v>
      </c>
      <c r="B56" s="13">
        <v>211</v>
      </c>
      <c r="C56" s="20" t="s">
        <v>44</v>
      </c>
      <c r="D56" s="20" t="s">
        <v>45</v>
      </c>
      <c r="E56" s="13" t="s">
        <v>46</v>
      </c>
      <c r="F56" s="20" t="s">
        <v>49</v>
      </c>
      <c r="G56" s="13" t="s">
        <v>50</v>
      </c>
      <c r="H56" s="13">
        <v>6</v>
      </c>
      <c r="I56" s="13">
        <v>2232</v>
      </c>
      <c r="J56" s="13">
        <v>4</v>
      </c>
    </row>
    <row r="57" spans="1:10">
      <c r="A57" s="13">
        <v>2016</v>
      </c>
      <c r="B57" s="13">
        <v>201</v>
      </c>
      <c r="C57" s="20" t="s">
        <v>44</v>
      </c>
      <c r="D57" s="20" t="s">
        <v>45</v>
      </c>
      <c r="E57" s="13" t="s">
        <v>46</v>
      </c>
      <c r="F57" s="20" t="s">
        <v>49</v>
      </c>
      <c r="G57" s="13" t="s">
        <v>50</v>
      </c>
      <c r="H57" s="13">
        <v>4</v>
      </c>
      <c r="I57" s="13">
        <v>1488</v>
      </c>
      <c r="J57" s="13">
        <v>6.6665999999999999</v>
      </c>
    </row>
    <row r="58" spans="1:10">
      <c r="A58" s="13">
        <v>2016</v>
      </c>
      <c r="B58" s="13">
        <v>111</v>
      </c>
      <c r="C58" s="20" t="s">
        <v>44</v>
      </c>
      <c r="D58" s="20" t="s">
        <v>45</v>
      </c>
      <c r="E58" s="13" t="s">
        <v>46</v>
      </c>
      <c r="F58" s="20" t="s">
        <v>49</v>
      </c>
      <c r="G58" s="13" t="s">
        <v>50</v>
      </c>
      <c r="H58" s="13">
        <v>16</v>
      </c>
      <c r="I58" s="13">
        <v>5952</v>
      </c>
      <c r="J58" s="13">
        <v>13.333299999999999</v>
      </c>
    </row>
    <row r="59" spans="1:10">
      <c r="A59" s="13">
        <v>2016</v>
      </c>
      <c r="B59" s="13">
        <v>207</v>
      </c>
      <c r="C59" s="20" t="s">
        <v>44</v>
      </c>
      <c r="D59" s="20" t="s">
        <v>45</v>
      </c>
      <c r="E59" s="13" t="s">
        <v>46</v>
      </c>
      <c r="F59" s="20" t="s">
        <v>49</v>
      </c>
      <c r="G59" s="13" t="s">
        <v>50</v>
      </c>
      <c r="H59" s="13">
        <v>2</v>
      </c>
      <c r="I59" s="13">
        <v>744</v>
      </c>
      <c r="J59" s="13">
        <v>2.6665999999999999</v>
      </c>
    </row>
    <row r="60" spans="1:10">
      <c r="A60" s="13">
        <v>2016</v>
      </c>
      <c r="B60" s="13">
        <v>201</v>
      </c>
      <c r="C60" s="20" t="s">
        <v>44</v>
      </c>
      <c r="D60" s="20" t="s">
        <v>45</v>
      </c>
      <c r="E60" s="13" t="s">
        <v>46</v>
      </c>
      <c r="F60" s="20" t="s">
        <v>51</v>
      </c>
      <c r="G60" s="13" t="s">
        <v>52</v>
      </c>
      <c r="H60" s="13">
        <v>7</v>
      </c>
      <c r="I60" s="13">
        <v>1974</v>
      </c>
      <c r="J60" s="13">
        <v>3.5</v>
      </c>
    </row>
    <row r="61" spans="1:10">
      <c r="A61" s="13">
        <v>2016</v>
      </c>
      <c r="B61" s="13">
        <v>111</v>
      </c>
      <c r="C61" s="20" t="s">
        <v>44</v>
      </c>
      <c r="D61" s="20" t="s">
        <v>45</v>
      </c>
      <c r="E61" s="13" t="s">
        <v>46</v>
      </c>
      <c r="F61" s="20" t="s">
        <v>51</v>
      </c>
      <c r="G61" s="13" t="s">
        <v>52</v>
      </c>
      <c r="H61" s="13">
        <v>3</v>
      </c>
      <c r="I61" s="13">
        <v>846</v>
      </c>
      <c r="J61" s="13">
        <v>1.5</v>
      </c>
    </row>
    <row r="62" spans="1:10">
      <c r="A62" s="13">
        <v>2016</v>
      </c>
      <c r="B62" s="13">
        <v>207</v>
      </c>
      <c r="C62" s="20" t="s">
        <v>44</v>
      </c>
      <c r="D62" s="20" t="s">
        <v>45</v>
      </c>
      <c r="E62" s="13" t="s">
        <v>46</v>
      </c>
      <c r="F62" s="20" t="s">
        <v>51</v>
      </c>
      <c r="G62" s="13" t="s">
        <v>52</v>
      </c>
      <c r="H62" s="13">
        <v>2</v>
      </c>
      <c r="I62" s="13">
        <v>564</v>
      </c>
      <c r="J62" s="13">
        <v>1</v>
      </c>
    </row>
    <row r="63" spans="1:10">
      <c r="A63" s="13">
        <v>2016</v>
      </c>
      <c r="B63" s="13">
        <v>211</v>
      </c>
      <c r="C63" s="20" t="s">
        <v>44</v>
      </c>
      <c r="D63" s="20" t="s">
        <v>45</v>
      </c>
      <c r="E63" s="13" t="s">
        <v>46</v>
      </c>
      <c r="F63" s="20" t="s">
        <v>51</v>
      </c>
      <c r="G63" s="13" t="s">
        <v>52</v>
      </c>
      <c r="H63" s="13">
        <v>4</v>
      </c>
      <c r="I63" s="13">
        <v>1128</v>
      </c>
      <c r="J63" s="13">
        <v>2</v>
      </c>
    </row>
    <row r="64" spans="1:10">
      <c r="A64" s="13">
        <v>2016</v>
      </c>
      <c r="B64" s="13">
        <v>205</v>
      </c>
      <c r="C64" s="20" t="s">
        <v>44</v>
      </c>
      <c r="D64" s="20" t="s">
        <v>45</v>
      </c>
      <c r="E64" s="13" t="s">
        <v>46</v>
      </c>
      <c r="F64" s="20" t="s">
        <v>51</v>
      </c>
      <c r="G64" s="13" t="s">
        <v>52</v>
      </c>
      <c r="H64" s="13">
        <v>13</v>
      </c>
      <c r="I64" s="13">
        <v>3666</v>
      </c>
      <c r="J64" s="13">
        <v>6.5</v>
      </c>
    </row>
    <row r="65" spans="1:10">
      <c r="A65" s="13">
        <v>2016</v>
      </c>
      <c r="B65" s="13">
        <v>205</v>
      </c>
      <c r="C65" s="20" t="s">
        <v>44</v>
      </c>
      <c r="D65" s="20" t="s">
        <v>45</v>
      </c>
      <c r="E65" s="13" t="s">
        <v>46</v>
      </c>
      <c r="F65" s="20" t="s">
        <v>53</v>
      </c>
      <c r="G65" s="13" t="s">
        <v>54</v>
      </c>
      <c r="H65" s="13">
        <v>2</v>
      </c>
      <c r="I65" s="13">
        <v>282</v>
      </c>
      <c r="J65" s="13">
        <v>0.5</v>
      </c>
    </row>
    <row r="66" spans="1:10">
      <c r="A66" s="13">
        <v>2016</v>
      </c>
      <c r="B66" s="13">
        <v>111</v>
      </c>
      <c r="C66" s="20" t="s">
        <v>44</v>
      </c>
      <c r="D66" s="20" t="s">
        <v>45</v>
      </c>
      <c r="E66" s="13" t="s">
        <v>46</v>
      </c>
      <c r="F66" s="20" t="s">
        <v>55</v>
      </c>
      <c r="G66" s="13" t="s">
        <v>56</v>
      </c>
      <c r="H66" s="13">
        <v>25</v>
      </c>
      <c r="I66" s="13">
        <v>7125</v>
      </c>
      <c r="J66" s="13">
        <v>12.5</v>
      </c>
    </row>
    <row r="67" spans="1:10">
      <c r="A67" s="13">
        <v>2016</v>
      </c>
      <c r="B67" s="13">
        <v>201</v>
      </c>
      <c r="C67" s="20" t="s">
        <v>44</v>
      </c>
      <c r="D67" s="20" t="s">
        <v>45</v>
      </c>
      <c r="E67" s="13" t="s">
        <v>46</v>
      </c>
      <c r="F67" s="20" t="s">
        <v>55</v>
      </c>
      <c r="G67" s="13" t="s">
        <v>56</v>
      </c>
      <c r="H67" s="13">
        <v>14</v>
      </c>
      <c r="I67" s="13">
        <v>3990</v>
      </c>
      <c r="J67" s="13">
        <v>8</v>
      </c>
    </row>
    <row r="68" spans="1:10">
      <c r="A68" s="13">
        <v>2016</v>
      </c>
      <c r="B68" s="13">
        <v>207</v>
      </c>
      <c r="C68" s="20" t="s">
        <v>44</v>
      </c>
      <c r="D68" s="20" t="s">
        <v>45</v>
      </c>
      <c r="E68" s="13" t="s">
        <v>46</v>
      </c>
      <c r="F68" s="20" t="s">
        <v>55</v>
      </c>
      <c r="G68" s="13" t="s">
        <v>56</v>
      </c>
      <c r="H68" s="13">
        <v>10</v>
      </c>
      <c r="I68" s="13">
        <v>2850</v>
      </c>
      <c r="J68" s="13">
        <v>7</v>
      </c>
    </row>
    <row r="69" spans="1:10">
      <c r="A69" s="13">
        <v>2016</v>
      </c>
      <c r="B69" s="13">
        <v>211</v>
      </c>
      <c r="C69" s="20" t="s">
        <v>44</v>
      </c>
      <c r="D69" s="20" t="s">
        <v>45</v>
      </c>
      <c r="E69" s="13" t="s">
        <v>46</v>
      </c>
      <c r="F69" s="20" t="s">
        <v>55</v>
      </c>
      <c r="G69" s="13" t="s">
        <v>56</v>
      </c>
      <c r="H69" s="13">
        <v>31</v>
      </c>
      <c r="I69" s="13">
        <v>8835</v>
      </c>
      <c r="J69" s="13">
        <v>15.5</v>
      </c>
    </row>
    <row r="70" spans="1:10">
      <c r="A70" s="13">
        <v>2016</v>
      </c>
      <c r="B70" s="13">
        <v>205</v>
      </c>
      <c r="C70" s="20" t="s">
        <v>44</v>
      </c>
      <c r="D70" s="20" t="s">
        <v>45</v>
      </c>
      <c r="E70" s="13" t="s">
        <v>46</v>
      </c>
      <c r="F70" s="20" t="s">
        <v>55</v>
      </c>
      <c r="G70" s="13" t="s">
        <v>56</v>
      </c>
      <c r="H70" s="13">
        <v>170</v>
      </c>
      <c r="I70" s="13">
        <v>48450</v>
      </c>
      <c r="J70" s="13">
        <v>85</v>
      </c>
    </row>
    <row r="71" spans="1:10">
      <c r="A71" s="13">
        <v>2016</v>
      </c>
      <c r="B71" s="13">
        <v>207</v>
      </c>
      <c r="C71" s="20" t="s">
        <v>44</v>
      </c>
      <c r="D71" s="20" t="s">
        <v>45</v>
      </c>
      <c r="E71" s="13" t="s">
        <v>46</v>
      </c>
      <c r="F71" s="20" t="s">
        <v>57</v>
      </c>
      <c r="G71" s="13" t="s">
        <v>58</v>
      </c>
      <c r="H71" s="13">
        <v>44</v>
      </c>
      <c r="I71" s="13">
        <v>24332</v>
      </c>
      <c r="J71" s="13">
        <v>33</v>
      </c>
    </row>
    <row r="72" spans="1:10">
      <c r="A72" s="13">
        <v>2016</v>
      </c>
      <c r="B72" s="13">
        <v>211</v>
      </c>
      <c r="C72" s="20" t="s">
        <v>44</v>
      </c>
      <c r="D72" s="20" t="s">
        <v>45</v>
      </c>
      <c r="E72" s="13" t="s">
        <v>46</v>
      </c>
      <c r="F72" s="20" t="s">
        <v>57</v>
      </c>
      <c r="G72" s="13" t="s">
        <v>58</v>
      </c>
      <c r="H72" s="13">
        <v>173</v>
      </c>
      <c r="I72" s="13">
        <v>95669</v>
      </c>
      <c r="J72" s="13">
        <v>135.75</v>
      </c>
    </row>
    <row r="73" spans="1:10">
      <c r="A73" s="13">
        <v>2016</v>
      </c>
      <c r="B73" s="13">
        <v>111</v>
      </c>
      <c r="C73" s="20" t="s">
        <v>44</v>
      </c>
      <c r="D73" s="20" t="s">
        <v>45</v>
      </c>
      <c r="E73" s="13" t="s">
        <v>46</v>
      </c>
      <c r="F73" s="20" t="s">
        <v>57</v>
      </c>
      <c r="G73" s="13" t="s">
        <v>58</v>
      </c>
      <c r="H73" s="13">
        <v>285</v>
      </c>
      <c r="I73" s="13">
        <v>157605</v>
      </c>
      <c r="J73" s="13">
        <v>226.5</v>
      </c>
    </row>
    <row r="74" spans="1:10">
      <c r="A74" s="13">
        <v>2016</v>
      </c>
      <c r="B74" s="13">
        <v>205</v>
      </c>
      <c r="C74" s="20" t="s">
        <v>44</v>
      </c>
      <c r="D74" s="20" t="s">
        <v>45</v>
      </c>
      <c r="E74" s="13" t="s">
        <v>46</v>
      </c>
      <c r="F74" s="20" t="s">
        <v>57</v>
      </c>
      <c r="G74" s="13" t="s">
        <v>58</v>
      </c>
      <c r="H74" s="13">
        <v>256</v>
      </c>
      <c r="I74" s="13">
        <v>141568</v>
      </c>
      <c r="J74" s="13">
        <v>211.5</v>
      </c>
    </row>
    <row r="75" spans="1:10">
      <c r="A75" s="13">
        <v>2016</v>
      </c>
      <c r="B75" s="13">
        <v>201</v>
      </c>
      <c r="C75" s="20" t="s">
        <v>44</v>
      </c>
      <c r="D75" s="20" t="s">
        <v>45</v>
      </c>
      <c r="E75" s="13" t="s">
        <v>46</v>
      </c>
      <c r="F75" s="20" t="s">
        <v>57</v>
      </c>
      <c r="G75" s="13" t="s">
        <v>58</v>
      </c>
      <c r="H75" s="13">
        <v>167</v>
      </c>
      <c r="I75" s="13">
        <v>92351</v>
      </c>
      <c r="J75" s="13">
        <v>135.75</v>
      </c>
    </row>
    <row r="76" spans="1:10">
      <c r="A76" s="13">
        <v>2016</v>
      </c>
      <c r="B76" s="13">
        <v>201</v>
      </c>
      <c r="C76" s="20" t="s">
        <v>44</v>
      </c>
      <c r="D76" s="20" t="s">
        <v>45</v>
      </c>
      <c r="E76" s="13" t="s">
        <v>46</v>
      </c>
      <c r="F76" s="20" t="s">
        <v>59</v>
      </c>
      <c r="G76" s="13" t="s">
        <v>60</v>
      </c>
      <c r="H76" s="13">
        <v>97</v>
      </c>
      <c r="I76" s="13">
        <v>42389</v>
      </c>
      <c r="J76" s="13">
        <v>72.75</v>
      </c>
    </row>
    <row r="77" spans="1:10">
      <c r="A77" s="13">
        <v>2016</v>
      </c>
      <c r="B77" s="13">
        <v>211</v>
      </c>
      <c r="C77" s="20" t="s">
        <v>44</v>
      </c>
      <c r="D77" s="20" t="s">
        <v>45</v>
      </c>
      <c r="E77" s="13" t="s">
        <v>46</v>
      </c>
      <c r="F77" s="20" t="s">
        <v>59</v>
      </c>
      <c r="G77" s="13" t="s">
        <v>60</v>
      </c>
      <c r="H77" s="13">
        <v>120</v>
      </c>
      <c r="I77" s="13">
        <v>52440</v>
      </c>
      <c r="J77" s="13">
        <v>90</v>
      </c>
    </row>
    <row r="78" spans="1:10">
      <c r="A78" s="13">
        <v>2016</v>
      </c>
      <c r="B78" s="13">
        <v>213</v>
      </c>
      <c r="C78" s="20" t="s">
        <v>44</v>
      </c>
      <c r="D78" s="20" t="s">
        <v>45</v>
      </c>
      <c r="E78" s="13" t="s">
        <v>46</v>
      </c>
      <c r="F78" s="20" t="s">
        <v>59</v>
      </c>
      <c r="G78" s="13" t="s">
        <v>60</v>
      </c>
      <c r="H78" s="13">
        <v>25</v>
      </c>
      <c r="I78" s="13">
        <v>10925</v>
      </c>
      <c r="J78" s="13">
        <v>18.75</v>
      </c>
    </row>
    <row r="79" spans="1:10">
      <c r="A79" s="13">
        <v>2016</v>
      </c>
      <c r="B79" s="13">
        <v>111</v>
      </c>
      <c r="C79" s="20" t="s">
        <v>44</v>
      </c>
      <c r="D79" s="20" t="s">
        <v>45</v>
      </c>
      <c r="E79" s="13" t="s">
        <v>46</v>
      </c>
      <c r="F79" s="20" t="s">
        <v>59</v>
      </c>
      <c r="G79" s="13" t="s">
        <v>60</v>
      </c>
      <c r="H79" s="13">
        <v>45</v>
      </c>
      <c r="I79" s="13">
        <v>19665</v>
      </c>
      <c r="J79" s="13">
        <v>33.75</v>
      </c>
    </row>
    <row r="80" spans="1:10">
      <c r="A80" s="13">
        <v>2016</v>
      </c>
      <c r="B80" s="13">
        <v>205</v>
      </c>
      <c r="C80" s="20" t="s">
        <v>44</v>
      </c>
      <c r="D80" s="20" t="s">
        <v>45</v>
      </c>
      <c r="E80" s="13" t="s">
        <v>46</v>
      </c>
      <c r="F80" s="20" t="s">
        <v>59</v>
      </c>
      <c r="G80" s="13" t="s">
        <v>60</v>
      </c>
      <c r="H80" s="13">
        <v>170</v>
      </c>
      <c r="I80" s="13">
        <v>74290</v>
      </c>
      <c r="J80" s="13">
        <v>132</v>
      </c>
    </row>
    <row r="81" spans="1:10">
      <c r="A81" s="13">
        <v>2016</v>
      </c>
      <c r="B81" s="13">
        <v>205</v>
      </c>
      <c r="C81" s="20" t="s">
        <v>44</v>
      </c>
      <c r="D81" s="20" t="s">
        <v>45</v>
      </c>
      <c r="E81" s="13" t="s">
        <v>61</v>
      </c>
      <c r="F81" s="20" t="s">
        <v>47</v>
      </c>
      <c r="G81" s="13" t="s">
        <v>48</v>
      </c>
      <c r="H81" s="13">
        <v>1</v>
      </c>
      <c r="I81" s="13">
        <v>37</v>
      </c>
      <c r="J81" s="13">
        <v>0.25</v>
      </c>
    </row>
    <row r="82" spans="1:10">
      <c r="A82" s="13">
        <v>2016</v>
      </c>
      <c r="B82" s="13">
        <v>111</v>
      </c>
      <c r="C82" s="20" t="s">
        <v>44</v>
      </c>
      <c r="D82" s="20" t="s">
        <v>45</v>
      </c>
      <c r="E82" s="13" t="s">
        <v>61</v>
      </c>
      <c r="F82" s="20" t="s">
        <v>47</v>
      </c>
      <c r="G82" s="13" t="s">
        <v>48</v>
      </c>
      <c r="H82" s="13">
        <v>4</v>
      </c>
      <c r="I82" s="13">
        <v>148</v>
      </c>
      <c r="J82" s="13">
        <v>0.33329999999999999</v>
      </c>
    </row>
    <row r="83" spans="1:10">
      <c r="A83" s="13">
        <v>2016</v>
      </c>
      <c r="B83" s="13">
        <v>111</v>
      </c>
      <c r="C83" s="20" t="s">
        <v>44</v>
      </c>
      <c r="D83" s="20" t="s">
        <v>45</v>
      </c>
      <c r="E83" s="13" t="s">
        <v>61</v>
      </c>
      <c r="F83" s="20" t="s">
        <v>49</v>
      </c>
      <c r="G83" s="13" t="s">
        <v>50</v>
      </c>
      <c r="H83" s="13">
        <v>119</v>
      </c>
      <c r="I83" s="13">
        <v>44268</v>
      </c>
      <c r="J83" s="13">
        <v>79.333299999999994</v>
      </c>
    </row>
    <row r="84" spans="1:10">
      <c r="A84" s="13">
        <v>2016</v>
      </c>
      <c r="B84" s="13">
        <v>211</v>
      </c>
      <c r="C84" s="20" t="s">
        <v>44</v>
      </c>
      <c r="D84" s="20" t="s">
        <v>45</v>
      </c>
      <c r="E84" s="13" t="s">
        <v>61</v>
      </c>
      <c r="F84" s="20" t="s">
        <v>49</v>
      </c>
      <c r="G84" s="13" t="s">
        <v>50</v>
      </c>
      <c r="H84" s="13">
        <v>32</v>
      </c>
      <c r="I84" s="13">
        <v>11904</v>
      </c>
      <c r="J84" s="13">
        <v>29.333300000000001</v>
      </c>
    </row>
    <row r="85" spans="1:10">
      <c r="A85" s="13">
        <v>2016</v>
      </c>
      <c r="B85" s="13">
        <v>205</v>
      </c>
      <c r="C85" s="20" t="s">
        <v>44</v>
      </c>
      <c r="D85" s="20" t="s">
        <v>45</v>
      </c>
      <c r="E85" s="13" t="s">
        <v>61</v>
      </c>
      <c r="F85" s="20" t="s">
        <v>49</v>
      </c>
      <c r="G85" s="13" t="s">
        <v>50</v>
      </c>
      <c r="H85" s="13">
        <v>44</v>
      </c>
      <c r="I85" s="13">
        <v>16368</v>
      </c>
      <c r="J85" s="13">
        <v>33.333300000000001</v>
      </c>
    </row>
    <row r="86" spans="1:10">
      <c r="A86" s="13">
        <v>2016</v>
      </c>
      <c r="B86" s="13">
        <v>201</v>
      </c>
      <c r="C86" s="20" t="s">
        <v>44</v>
      </c>
      <c r="D86" s="20" t="s">
        <v>45</v>
      </c>
      <c r="E86" s="13" t="s">
        <v>61</v>
      </c>
      <c r="F86" s="20" t="s">
        <v>49</v>
      </c>
      <c r="G86" s="13" t="s">
        <v>50</v>
      </c>
      <c r="H86" s="13">
        <v>16</v>
      </c>
      <c r="I86" s="13">
        <v>5952</v>
      </c>
      <c r="J86" s="13">
        <v>12</v>
      </c>
    </row>
    <row r="87" spans="1:10">
      <c r="A87" s="13">
        <v>2016</v>
      </c>
      <c r="B87" s="13">
        <v>207</v>
      </c>
      <c r="C87" s="20" t="s">
        <v>44</v>
      </c>
      <c r="D87" s="20" t="s">
        <v>45</v>
      </c>
      <c r="E87" s="13" t="s">
        <v>61</v>
      </c>
      <c r="F87" s="20" t="s">
        <v>49</v>
      </c>
      <c r="G87" s="13" t="s">
        <v>50</v>
      </c>
      <c r="H87" s="13">
        <v>8</v>
      </c>
      <c r="I87" s="13">
        <v>2976</v>
      </c>
      <c r="J87" s="13">
        <v>5.3333000000000004</v>
      </c>
    </row>
    <row r="88" spans="1:10">
      <c r="A88" s="13">
        <v>2016</v>
      </c>
      <c r="B88" s="13">
        <v>213</v>
      </c>
      <c r="C88" s="20" t="s">
        <v>44</v>
      </c>
      <c r="D88" s="20" t="s">
        <v>45</v>
      </c>
      <c r="E88" s="13" t="s">
        <v>61</v>
      </c>
      <c r="F88" s="20" t="s">
        <v>49</v>
      </c>
      <c r="G88" s="13" t="s">
        <v>50</v>
      </c>
      <c r="H88" s="13">
        <v>4</v>
      </c>
      <c r="I88" s="13">
        <v>1488</v>
      </c>
      <c r="J88" s="13">
        <v>2.6665999999999999</v>
      </c>
    </row>
    <row r="89" spans="1:10">
      <c r="A89" s="13">
        <v>2016</v>
      </c>
      <c r="B89" s="13">
        <v>111</v>
      </c>
      <c r="C89" s="20" t="s">
        <v>44</v>
      </c>
      <c r="D89" s="20" t="s">
        <v>45</v>
      </c>
      <c r="E89" s="13" t="s">
        <v>61</v>
      </c>
      <c r="F89" s="20" t="s">
        <v>51</v>
      </c>
      <c r="G89" s="13" t="s">
        <v>52</v>
      </c>
      <c r="H89" s="13">
        <v>43</v>
      </c>
      <c r="I89" s="13">
        <v>12126</v>
      </c>
      <c r="J89" s="13">
        <v>21.5</v>
      </c>
    </row>
    <row r="90" spans="1:10">
      <c r="A90" s="13">
        <v>2016</v>
      </c>
      <c r="B90" s="13">
        <v>207</v>
      </c>
      <c r="C90" s="20" t="s">
        <v>44</v>
      </c>
      <c r="D90" s="20" t="s">
        <v>45</v>
      </c>
      <c r="E90" s="13" t="s">
        <v>61</v>
      </c>
      <c r="F90" s="20" t="s">
        <v>51</v>
      </c>
      <c r="G90" s="13" t="s">
        <v>52</v>
      </c>
      <c r="H90" s="13">
        <v>1</v>
      </c>
      <c r="I90" s="13">
        <v>282</v>
      </c>
      <c r="J90" s="13">
        <v>0.5</v>
      </c>
    </row>
    <row r="91" spans="1:10">
      <c r="A91" s="13">
        <v>2016</v>
      </c>
      <c r="B91" s="13">
        <v>205</v>
      </c>
      <c r="C91" s="20" t="s">
        <v>44</v>
      </c>
      <c r="D91" s="20" t="s">
        <v>45</v>
      </c>
      <c r="E91" s="13" t="s">
        <v>61</v>
      </c>
      <c r="F91" s="20" t="s">
        <v>51</v>
      </c>
      <c r="G91" s="13" t="s">
        <v>52</v>
      </c>
      <c r="H91" s="13">
        <v>15</v>
      </c>
      <c r="I91" s="13">
        <v>4230</v>
      </c>
      <c r="J91" s="13">
        <v>9.5</v>
      </c>
    </row>
    <row r="92" spans="1:10">
      <c r="A92" s="13">
        <v>2016</v>
      </c>
      <c r="B92" s="13">
        <v>201</v>
      </c>
      <c r="C92" s="20" t="s">
        <v>44</v>
      </c>
      <c r="D92" s="20" t="s">
        <v>45</v>
      </c>
      <c r="E92" s="13" t="s">
        <v>61</v>
      </c>
      <c r="F92" s="20" t="s">
        <v>51</v>
      </c>
      <c r="G92" s="13" t="s">
        <v>52</v>
      </c>
      <c r="H92" s="13">
        <v>12</v>
      </c>
      <c r="I92" s="13">
        <v>3384</v>
      </c>
      <c r="J92" s="13">
        <v>6</v>
      </c>
    </row>
    <row r="93" spans="1:10">
      <c r="A93" s="13">
        <v>2016</v>
      </c>
      <c r="B93" s="13">
        <v>213</v>
      </c>
      <c r="C93" s="20" t="s">
        <v>44</v>
      </c>
      <c r="D93" s="20" t="s">
        <v>45</v>
      </c>
      <c r="E93" s="13" t="s">
        <v>61</v>
      </c>
      <c r="F93" s="20" t="s">
        <v>51</v>
      </c>
      <c r="G93" s="13" t="s">
        <v>52</v>
      </c>
      <c r="H93" s="13">
        <v>1</v>
      </c>
      <c r="I93" s="13">
        <v>282</v>
      </c>
      <c r="J93" s="13">
        <v>0.5</v>
      </c>
    </row>
    <row r="94" spans="1:10">
      <c r="A94" s="13">
        <v>2016</v>
      </c>
      <c r="B94" s="13">
        <v>211</v>
      </c>
      <c r="C94" s="20" t="s">
        <v>44</v>
      </c>
      <c r="D94" s="20" t="s">
        <v>45</v>
      </c>
      <c r="E94" s="13" t="s">
        <v>61</v>
      </c>
      <c r="F94" s="20" t="s">
        <v>51</v>
      </c>
      <c r="G94" s="13" t="s">
        <v>52</v>
      </c>
      <c r="H94" s="13">
        <v>14</v>
      </c>
      <c r="I94" s="13">
        <v>3948</v>
      </c>
      <c r="J94" s="13">
        <v>8</v>
      </c>
    </row>
    <row r="95" spans="1:10">
      <c r="A95" s="13">
        <v>2016</v>
      </c>
      <c r="B95" s="13">
        <v>201</v>
      </c>
      <c r="C95" s="20" t="s">
        <v>44</v>
      </c>
      <c r="D95" s="20" t="s">
        <v>45</v>
      </c>
      <c r="E95" s="13" t="s">
        <v>61</v>
      </c>
      <c r="F95" s="20" t="s">
        <v>53</v>
      </c>
      <c r="G95" s="13" t="s">
        <v>54</v>
      </c>
      <c r="H95" s="13">
        <v>2</v>
      </c>
      <c r="I95" s="13">
        <v>282</v>
      </c>
      <c r="J95" s="13">
        <v>0.5</v>
      </c>
    </row>
    <row r="96" spans="1:10">
      <c r="A96" s="13">
        <v>2016</v>
      </c>
      <c r="B96" s="13">
        <v>111</v>
      </c>
      <c r="C96" s="20" t="s">
        <v>44</v>
      </c>
      <c r="D96" s="20" t="s">
        <v>45</v>
      </c>
      <c r="E96" s="13" t="s">
        <v>61</v>
      </c>
      <c r="F96" s="20" t="s">
        <v>53</v>
      </c>
      <c r="G96" s="13" t="s">
        <v>54</v>
      </c>
      <c r="H96" s="13">
        <v>8</v>
      </c>
      <c r="I96" s="13">
        <v>1128</v>
      </c>
      <c r="J96" s="13">
        <v>2</v>
      </c>
    </row>
    <row r="97" spans="1:10">
      <c r="A97" s="13">
        <v>2016</v>
      </c>
      <c r="B97" s="13">
        <v>205</v>
      </c>
      <c r="C97" s="20" t="s">
        <v>44</v>
      </c>
      <c r="D97" s="20" t="s">
        <v>45</v>
      </c>
      <c r="E97" s="13" t="s">
        <v>61</v>
      </c>
      <c r="F97" s="20" t="s">
        <v>53</v>
      </c>
      <c r="G97" s="13" t="s">
        <v>54</v>
      </c>
      <c r="H97" s="13">
        <v>3</v>
      </c>
      <c r="I97" s="13">
        <v>423</v>
      </c>
      <c r="J97" s="13">
        <v>0.75</v>
      </c>
    </row>
    <row r="98" spans="1:10">
      <c r="A98" s="13">
        <v>2016</v>
      </c>
      <c r="B98" s="13">
        <v>111</v>
      </c>
      <c r="C98" s="20" t="s">
        <v>44</v>
      </c>
      <c r="D98" s="20" t="s">
        <v>45</v>
      </c>
      <c r="E98" s="13" t="s">
        <v>61</v>
      </c>
      <c r="F98" s="20" t="s">
        <v>57</v>
      </c>
      <c r="G98" s="13" t="s">
        <v>58</v>
      </c>
      <c r="H98" s="13">
        <v>1307</v>
      </c>
      <c r="I98" s="13">
        <v>722771</v>
      </c>
      <c r="J98" s="13">
        <v>980.25</v>
      </c>
    </row>
    <row r="99" spans="1:10">
      <c r="A99" s="13">
        <v>2016</v>
      </c>
      <c r="B99" s="13">
        <v>201</v>
      </c>
      <c r="C99" s="20" t="s">
        <v>44</v>
      </c>
      <c r="D99" s="20" t="s">
        <v>45</v>
      </c>
      <c r="E99" s="13" t="s">
        <v>61</v>
      </c>
      <c r="F99" s="20" t="s">
        <v>57</v>
      </c>
      <c r="G99" s="13" t="s">
        <v>58</v>
      </c>
      <c r="H99" s="13">
        <v>313</v>
      </c>
      <c r="I99" s="13">
        <v>173089</v>
      </c>
      <c r="J99" s="13">
        <v>234.75</v>
      </c>
    </row>
    <row r="100" spans="1:10">
      <c r="A100" s="13">
        <v>2016</v>
      </c>
      <c r="B100" s="13">
        <v>205</v>
      </c>
      <c r="C100" s="20" t="s">
        <v>44</v>
      </c>
      <c r="D100" s="20" t="s">
        <v>45</v>
      </c>
      <c r="E100" s="13" t="s">
        <v>61</v>
      </c>
      <c r="F100" s="20" t="s">
        <v>57</v>
      </c>
      <c r="G100" s="13" t="s">
        <v>58</v>
      </c>
      <c r="H100" s="13">
        <v>596</v>
      </c>
      <c r="I100" s="13">
        <v>329588</v>
      </c>
      <c r="J100" s="13">
        <v>463.5</v>
      </c>
    </row>
    <row r="101" spans="1:10">
      <c r="A101" s="13">
        <v>2016</v>
      </c>
      <c r="B101" s="13">
        <v>207</v>
      </c>
      <c r="C101" s="20" t="s">
        <v>44</v>
      </c>
      <c r="D101" s="20" t="s">
        <v>45</v>
      </c>
      <c r="E101" s="13" t="s">
        <v>61</v>
      </c>
      <c r="F101" s="20" t="s">
        <v>57</v>
      </c>
      <c r="G101" s="13" t="s">
        <v>58</v>
      </c>
      <c r="H101" s="13">
        <v>62</v>
      </c>
      <c r="I101" s="13">
        <v>34286</v>
      </c>
      <c r="J101" s="13">
        <v>46.5</v>
      </c>
    </row>
    <row r="102" spans="1:10">
      <c r="A102" s="13">
        <v>2016</v>
      </c>
      <c r="B102" s="13">
        <v>211</v>
      </c>
      <c r="C102" s="20" t="s">
        <v>44</v>
      </c>
      <c r="D102" s="20" t="s">
        <v>45</v>
      </c>
      <c r="E102" s="13" t="s">
        <v>61</v>
      </c>
      <c r="F102" s="20" t="s">
        <v>57</v>
      </c>
      <c r="G102" s="13" t="s">
        <v>58</v>
      </c>
      <c r="H102" s="13">
        <v>404</v>
      </c>
      <c r="I102" s="13">
        <v>223412</v>
      </c>
      <c r="J102" s="13">
        <v>321</v>
      </c>
    </row>
    <row r="103" spans="1:10">
      <c r="A103" s="13">
        <v>2016</v>
      </c>
      <c r="B103" s="13">
        <v>213</v>
      </c>
      <c r="C103" s="20" t="s">
        <v>44</v>
      </c>
      <c r="D103" s="20" t="s">
        <v>45</v>
      </c>
      <c r="E103" s="13" t="s">
        <v>61</v>
      </c>
      <c r="F103" s="20" t="s">
        <v>57</v>
      </c>
      <c r="G103" s="13" t="s">
        <v>58</v>
      </c>
      <c r="H103" s="13">
        <v>20</v>
      </c>
      <c r="I103" s="13">
        <v>11060</v>
      </c>
      <c r="J103" s="13">
        <v>15</v>
      </c>
    </row>
    <row r="104" spans="1:10">
      <c r="A104" s="13">
        <v>2017</v>
      </c>
      <c r="B104" s="13">
        <v>207</v>
      </c>
      <c r="C104" s="20" t="s">
        <v>44</v>
      </c>
      <c r="D104" s="20" t="s">
        <v>45</v>
      </c>
      <c r="E104" s="13" t="s">
        <v>46</v>
      </c>
      <c r="F104" s="20" t="s">
        <v>49</v>
      </c>
      <c r="G104" s="13" t="s">
        <v>50</v>
      </c>
      <c r="H104" s="13">
        <v>1</v>
      </c>
      <c r="I104" s="13">
        <v>373</v>
      </c>
      <c r="J104" s="13">
        <v>0.66659999999999997</v>
      </c>
    </row>
    <row r="105" spans="1:10">
      <c r="A105" s="13">
        <v>2017</v>
      </c>
      <c r="B105" s="13">
        <v>201</v>
      </c>
      <c r="C105" s="20" t="s">
        <v>44</v>
      </c>
      <c r="D105" s="20" t="s">
        <v>45</v>
      </c>
      <c r="E105" s="13" t="s">
        <v>46</v>
      </c>
      <c r="F105" s="20" t="s">
        <v>49</v>
      </c>
      <c r="G105" s="13" t="s">
        <v>50</v>
      </c>
      <c r="H105" s="13">
        <v>6</v>
      </c>
      <c r="I105" s="13">
        <v>2238</v>
      </c>
      <c r="J105" s="13">
        <v>4</v>
      </c>
    </row>
    <row r="106" spans="1:10">
      <c r="A106" s="13">
        <v>2017</v>
      </c>
      <c r="B106" s="13">
        <v>205</v>
      </c>
      <c r="C106" s="20" t="s">
        <v>44</v>
      </c>
      <c r="D106" s="20" t="s">
        <v>45</v>
      </c>
      <c r="E106" s="13" t="s">
        <v>46</v>
      </c>
      <c r="F106" s="20" t="s">
        <v>49</v>
      </c>
      <c r="G106" s="13" t="s">
        <v>50</v>
      </c>
      <c r="H106" s="13">
        <v>22</v>
      </c>
      <c r="I106" s="13">
        <v>8206</v>
      </c>
      <c r="J106" s="13">
        <v>14.666600000000001</v>
      </c>
    </row>
    <row r="107" spans="1:10">
      <c r="A107" s="13">
        <v>2017</v>
      </c>
      <c r="B107" s="13">
        <v>111</v>
      </c>
      <c r="C107" s="20" t="s">
        <v>44</v>
      </c>
      <c r="D107" s="20" t="s">
        <v>45</v>
      </c>
      <c r="E107" s="13" t="s">
        <v>46</v>
      </c>
      <c r="F107" s="20" t="s">
        <v>49</v>
      </c>
      <c r="G107" s="13" t="s">
        <v>50</v>
      </c>
      <c r="H107" s="13">
        <v>9</v>
      </c>
      <c r="I107" s="13">
        <v>3357</v>
      </c>
      <c r="J107" s="13">
        <v>8.6666000000000007</v>
      </c>
    </row>
    <row r="108" spans="1:10">
      <c r="A108" s="13">
        <v>2017</v>
      </c>
      <c r="B108" s="13">
        <v>211</v>
      </c>
      <c r="C108" s="20" t="s">
        <v>44</v>
      </c>
      <c r="D108" s="20" t="s">
        <v>45</v>
      </c>
      <c r="E108" s="13" t="s">
        <v>46</v>
      </c>
      <c r="F108" s="20" t="s">
        <v>49</v>
      </c>
      <c r="G108" s="13" t="s">
        <v>50</v>
      </c>
      <c r="H108" s="13">
        <v>8</v>
      </c>
      <c r="I108" s="13">
        <v>2984</v>
      </c>
      <c r="J108" s="13">
        <v>6.6665999999999999</v>
      </c>
    </row>
    <row r="109" spans="1:10">
      <c r="A109" s="13">
        <v>2017</v>
      </c>
      <c r="B109" s="13">
        <v>111</v>
      </c>
      <c r="C109" s="20" t="s">
        <v>44</v>
      </c>
      <c r="D109" s="20" t="s">
        <v>45</v>
      </c>
      <c r="E109" s="13" t="s">
        <v>46</v>
      </c>
      <c r="F109" s="20" t="s">
        <v>51</v>
      </c>
      <c r="G109" s="13" t="s">
        <v>52</v>
      </c>
      <c r="H109" s="13">
        <v>2</v>
      </c>
      <c r="I109" s="13">
        <v>566</v>
      </c>
      <c r="J109" s="13">
        <v>2</v>
      </c>
    </row>
    <row r="110" spans="1:10">
      <c r="A110" s="13">
        <v>2017</v>
      </c>
      <c r="B110" s="13">
        <v>201</v>
      </c>
      <c r="C110" s="20" t="s">
        <v>44</v>
      </c>
      <c r="D110" s="20" t="s">
        <v>45</v>
      </c>
      <c r="E110" s="13" t="s">
        <v>46</v>
      </c>
      <c r="F110" s="20" t="s">
        <v>51</v>
      </c>
      <c r="G110" s="13" t="s">
        <v>52</v>
      </c>
      <c r="H110" s="13">
        <v>1</v>
      </c>
      <c r="I110" s="13">
        <v>283</v>
      </c>
      <c r="J110" s="13">
        <v>0.5</v>
      </c>
    </row>
    <row r="111" spans="1:10">
      <c r="A111" s="13">
        <v>2017</v>
      </c>
      <c r="B111" s="13">
        <v>211</v>
      </c>
      <c r="C111" s="20" t="s">
        <v>44</v>
      </c>
      <c r="D111" s="20" t="s">
        <v>45</v>
      </c>
      <c r="E111" s="13" t="s">
        <v>46</v>
      </c>
      <c r="F111" s="20" t="s">
        <v>51</v>
      </c>
      <c r="G111" s="13" t="s">
        <v>52</v>
      </c>
      <c r="H111" s="13">
        <v>1</v>
      </c>
      <c r="I111" s="13">
        <v>283</v>
      </c>
      <c r="J111" s="13">
        <v>0.5</v>
      </c>
    </row>
    <row r="112" spans="1:10">
      <c r="A112" s="13">
        <v>2017</v>
      </c>
      <c r="B112" s="13">
        <v>201</v>
      </c>
      <c r="C112" s="20" t="s">
        <v>44</v>
      </c>
      <c r="D112" s="20" t="s">
        <v>45</v>
      </c>
      <c r="E112" s="13" t="s">
        <v>46</v>
      </c>
      <c r="F112" s="20" t="s">
        <v>53</v>
      </c>
      <c r="G112" s="13" t="s">
        <v>54</v>
      </c>
      <c r="H112" s="13">
        <v>1</v>
      </c>
      <c r="I112" s="13">
        <v>141</v>
      </c>
      <c r="J112" s="13">
        <v>0.25</v>
      </c>
    </row>
    <row r="113" spans="1:10">
      <c r="A113" s="13">
        <v>2017</v>
      </c>
      <c r="B113" s="13">
        <v>207</v>
      </c>
      <c r="C113" s="20" t="s">
        <v>44</v>
      </c>
      <c r="D113" s="20" t="s">
        <v>45</v>
      </c>
      <c r="E113" s="13" t="s">
        <v>46</v>
      </c>
      <c r="F113" s="20" t="s">
        <v>53</v>
      </c>
      <c r="G113" s="13" t="s">
        <v>54</v>
      </c>
      <c r="H113" s="13">
        <v>2</v>
      </c>
      <c r="I113" s="13">
        <v>282</v>
      </c>
      <c r="J113" s="13">
        <v>0.5</v>
      </c>
    </row>
    <row r="114" spans="1:10">
      <c r="A114" s="13">
        <v>2017</v>
      </c>
      <c r="B114" s="13">
        <v>111</v>
      </c>
      <c r="C114" s="20" t="s">
        <v>44</v>
      </c>
      <c r="D114" s="20" t="s">
        <v>45</v>
      </c>
      <c r="E114" s="13" t="s">
        <v>46</v>
      </c>
      <c r="F114" s="20" t="s">
        <v>53</v>
      </c>
      <c r="G114" s="13" t="s">
        <v>54</v>
      </c>
      <c r="H114" s="13">
        <v>1</v>
      </c>
      <c r="I114" s="13">
        <v>141</v>
      </c>
      <c r="J114" s="13">
        <v>0.25</v>
      </c>
    </row>
    <row r="115" spans="1:10">
      <c r="A115" s="13">
        <v>2017</v>
      </c>
      <c r="B115" s="13">
        <v>205</v>
      </c>
      <c r="C115" s="20" t="s">
        <v>44</v>
      </c>
      <c r="D115" s="20" t="s">
        <v>45</v>
      </c>
      <c r="E115" s="13" t="s">
        <v>46</v>
      </c>
      <c r="F115" s="20" t="s">
        <v>53</v>
      </c>
      <c r="G115" s="13" t="s">
        <v>54</v>
      </c>
      <c r="H115" s="13">
        <v>3</v>
      </c>
      <c r="I115" s="13">
        <v>423</v>
      </c>
      <c r="J115" s="13">
        <v>0.75</v>
      </c>
    </row>
    <row r="116" spans="1:10">
      <c r="A116" s="13">
        <v>2017</v>
      </c>
      <c r="B116" s="13">
        <v>211</v>
      </c>
      <c r="C116" s="20" t="s">
        <v>44</v>
      </c>
      <c r="D116" s="20" t="s">
        <v>45</v>
      </c>
      <c r="E116" s="13" t="s">
        <v>46</v>
      </c>
      <c r="F116" s="20" t="s">
        <v>55</v>
      </c>
      <c r="G116" s="13" t="s">
        <v>56</v>
      </c>
      <c r="H116" s="13">
        <v>27</v>
      </c>
      <c r="I116" s="13">
        <v>7533</v>
      </c>
      <c r="J116" s="13">
        <v>13.5</v>
      </c>
    </row>
    <row r="117" spans="1:10">
      <c r="A117" s="13">
        <v>2017</v>
      </c>
      <c r="B117" s="13">
        <v>207</v>
      </c>
      <c r="C117" s="20" t="s">
        <v>44</v>
      </c>
      <c r="D117" s="20" t="s">
        <v>45</v>
      </c>
      <c r="E117" s="13" t="s">
        <v>46</v>
      </c>
      <c r="F117" s="20" t="s">
        <v>55</v>
      </c>
      <c r="G117" s="13" t="s">
        <v>56</v>
      </c>
      <c r="H117" s="13">
        <v>17</v>
      </c>
      <c r="I117" s="13">
        <v>4743</v>
      </c>
      <c r="J117" s="13">
        <v>8.5</v>
      </c>
    </row>
    <row r="118" spans="1:10">
      <c r="A118" s="13">
        <v>2017</v>
      </c>
      <c r="B118" s="13">
        <v>111</v>
      </c>
      <c r="C118" s="20" t="s">
        <v>44</v>
      </c>
      <c r="D118" s="20" t="s">
        <v>45</v>
      </c>
      <c r="E118" s="13" t="s">
        <v>46</v>
      </c>
      <c r="F118" s="20" t="s">
        <v>55</v>
      </c>
      <c r="G118" s="13" t="s">
        <v>56</v>
      </c>
      <c r="H118" s="13">
        <v>42</v>
      </c>
      <c r="I118" s="13">
        <v>11718</v>
      </c>
      <c r="J118" s="13">
        <v>21</v>
      </c>
    </row>
    <row r="119" spans="1:10">
      <c r="A119" s="13">
        <v>2017</v>
      </c>
      <c r="B119" s="13">
        <v>201</v>
      </c>
      <c r="C119" s="20" t="s">
        <v>44</v>
      </c>
      <c r="D119" s="20" t="s">
        <v>45</v>
      </c>
      <c r="E119" s="13" t="s">
        <v>46</v>
      </c>
      <c r="F119" s="20" t="s">
        <v>55</v>
      </c>
      <c r="G119" s="13" t="s">
        <v>56</v>
      </c>
      <c r="H119" s="13">
        <v>6</v>
      </c>
      <c r="I119" s="13">
        <v>1674</v>
      </c>
      <c r="J119" s="13">
        <v>3</v>
      </c>
    </row>
    <row r="120" spans="1:10">
      <c r="A120" s="13">
        <v>2017</v>
      </c>
      <c r="B120" s="13">
        <v>205</v>
      </c>
      <c r="C120" s="20" t="s">
        <v>44</v>
      </c>
      <c r="D120" s="20" t="s">
        <v>45</v>
      </c>
      <c r="E120" s="13" t="s">
        <v>46</v>
      </c>
      <c r="F120" s="20" t="s">
        <v>55</v>
      </c>
      <c r="G120" s="13" t="s">
        <v>56</v>
      </c>
      <c r="H120" s="13">
        <v>154</v>
      </c>
      <c r="I120" s="13">
        <v>42966</v>
      </c>
      <c r="J120" s="13">
        <v>77</v>
      </c>
    </row>
    <row r="121" spans="1:10">
      <c r="A121" s="13">
        <v>2017</v>
      </c>
      <c r="B121" s="13">
        <v>205</v>
      </c>
      <c r="C121" s="20" t="s">
        <v>44</v>
      </c>
      <c r="D121" s="20" t="s">
        <v>45</v>
      </c>
      <c r="E121" s="13" t="s">
        <v>46</v>
      </c>
      <c r="F121" s="20" t="s">
        <v>57</v>
      </c>
      <c r="G121" s="13" t="s">
        <v>58</v>
      </c>
      <c r="H121" s="13">
        <v>305</v>
      </c>
      <c r="I121" s="13">
        <v>168970</v>
      </c>
      <c r="J121" s="13">
        <v>234.75</v>
      </c>
    </row>
    <row r="122" spans="1:10">
      <c r="A122" s="13">
        <v>2017</v>
      </c>
      <c r="B122" s="13">
        <v>201</v>
      </c>
      <c r="C122" s="20" t="s">
        <v>44</v>
      </c>
      <c r="D122" s="20" t="s">
        <v>45</v>
      </c>
      <c r="E122" s="13" t="s">
        <v>46</v>
      </c>
      <c r="F122" s="20" t="s">
        <v>57</v>
      </c>
      <c r="G122" s="13" t="s">
        <v>58</v>
      </c>
      <c r="H122" s="13">
        <v>134</v>
      </c>
      <c r="I122" s="13">
        <v>74236</v>
      </c>
      <c r="J122" s="13">
        <v>103.5</v>
      </c>
    </row>
    <row r="123" spans="1:10">
      <c r="A123" s="13">
        <v>2017</v>
      </c>
      <c r="B123" s="13">
        <v>211</v>
      </c>
      <c r="C123" s="20" t="s">
        <v>44</v>
      </c>
      <c r="D123" s="20" t="s">
        <v>45</v>
      </c>
      <c r="E123" s="13" t="s">
        <v>46</v>
      </c>
      <c r="F123" s="20" t="s">
        <v>57</v>
      </c>
      <c r="G123" s="13" t="s">
        <v>58</v>
      </c>
      <c r="H123" s="13">
        <v>171</v>
      </c>
      <c r="I123" s="13">
        <v>94734</v>
      </c>
      <c r="J123" s="13">
        <v>134.25</v>
      </c>
    </row>
    <row r="124" spans="1:10">
      <c r="A124" s="13">
        <v>2017</v>
      </c>
      <c r="B124" s="13">
        <v>111</v>
      </c>
      <c r="C124" s="20" t="s">
        <v>44</v>
      </c>
      <c r="D124" s="20" t="s">
        <v>45</v>
      </c>
      <c r="E124" s="13" t="s">
        <v>46</v>
      </c>
      <c r="F124" s="20" t="s">
        <v>57</v>
      </c>
      <c r="G124" s="13" t="s">
        <v>58</v>
      </c>
      <c r="H124" s="13">
        <v>189</v>
      </c>
      <c r="I124" s="13">
        <v>104706</v>
      </c>
      <c r="J124" s="13">
        <v>158.25</v>
      </c>
    </row>
    <row r="125" spans="1:10">
      <c r="A125" s="13">
        <v>2017</v>
      </c>
      <c r="B125" s="13">
        <v>207</v>
      </c>
      <c r="C125" s="20" t="s">
        <v>44</v>
      </c>
      <c r="D125" s="20" t="s">
        <v>45</v>
      </c>
      <c r="E125" s="13" t="s">
        <v>46</v>
      </c>
      <c r="F125" s="20" t="s">
        <v>57</v>
      </c>
      <c r="G125" s="13" t="s">
        <v>58</v>
      </c>
      <c r="H125" s="13">
        <v>58</v>
      </c>
      <c r="I125" s="13">
        <v>32132</v>
      </c>
      <c r="J125" s="13">
        <v>43.5</v>
      </c>
    </row>
    <row r="126" spans="1:10">
      <c r="A126" s="13">
        <v>2017</v>
      </c>
      <c r="B126" s="13">
        <v>201</v>
      </c>
      <c r="C126" s="20" t="s">
        <v>44</v>
      </c>
      <c r="D126" s="20" t="s">
        <v>45</v>
      </c>
      <c r="E126" s="13" t="s">
        <v>46</v>
      </c>
      <c r="F126" s="20" t="s">
        <v>59</v>
      </c>
      <c r="G126" s="13" t="s">
        <v>60</v>
      </c>
      <c r="H126" s="13">
        <v>106</v>
      </c>
      <c r="I126" s="13">
        <v>45686</v>
      </c>
      <c r="J126" s="13">
        <v>79.5</v>
      </c>
    </row>
    <row r="127" spans="1:10">
      <c r="A127" s="13">
        <v>2017</v>
      </c>
      <c r="B127" s="13">
        <v>111</v>
      </c>
      <c r="C127" s="20" t="s">
        <v>44</v>
      </c>
      <c r="D127" s="20" t="s">
        <v>45</v>
      </c>
      <c r="E127" s="13" t="s">
        <v>46</v>
      </c>
      <c r="F127" s="20" t="s">
        <v>59</v>
      </c>
      <c r="G127" s="13" t="s">
        <v>60</v>
      </c>
      <c r="H127" s="13">
        <v>113</v>
      </c>
      <c r="I127" s="13">
        <v>48703</v>
      </c>
      <c r="J127" s="13">
        <v>93.75</v>
      </c>
    </row>
    <row r="128" spans="1:10">
      <c r="A128" s="13">
        <v>2017</v>
      </c>
      <c r="B128" s="13">
        <v>205</v>
      </c>
      <c r="C128" s="20" t="s">
        <v>44</v>
      </c>
      <c r="D128" s="20" t="s">
        <v>45</v>
      </c>
      <c r="E128" s="13" t="s">
        <v>46</v>
      </c>
      <c r="F128" s="20" t="s">
        <v>59</v>
      </c>
      <c r="G128" s="13" t="s">
        <v>60</v>
      </c>
      <c r="H128" s="13">
        <v>159</v>
      </c>
      <c r="I128" s="13">
        <v>68529</v>
      </c>
      <c r="J128" s="13">
        <v>123.75</v>
      </c>
    </row>
    <row r="129" spans="1:10">
      <c r="A129" s="13">
        <v>2017</v>
      </c>
      <c r="B129" s="13">
        <v>211</v>
      </c>
      <c r="C129" s="20" t="s">
        <v>44</v>
      </c>
      <c r="D129" s="20" t="s">
        <v>45</v>
      </c>
      <c r="E129" s="13" t="s">
        <v>46</v>
      </c>
      <c r="F129" s="20" t="s">
        <v>59</v>
      </c>
      <c r="G129" s="13" t="s">
        <v>60</v>
      </c>
      <c r="H129" s="13">
        <v>81</v>
      </c>
      <c r="I129" s="13">
        <v>34911</v>
      </c>
      <c r="J129" s="13">
        <v>60.75</v>
      </c>
    </row>
    <row r="130" spans="1:10">
      <c r="A130" s="13">
        <v>2017</v>
      </c>
      <c r="B130" s="13">
        <v>213</v>
      </c>
      <c r="C130" s="20" t="s">
        <v>44</v>
      </c>
      <c r="D130" s="20" t="s">
        <v>45</v>
      </c>
      <c r="E130" s="13" t="s">
        <v>46</v>
      </c>
      <c r="F130" s="20" t="s">
        <v>59</v>
      </c>
      <c r="G130" s="13" t="s">
        <v>60</v>
      </c>
      <c r="H130" s="13">
        <v>53</v>
      </c>
      <c r="I130" s="13">
        <v>22843</v>
      </c>
      <c r="J130" s="13">
        <v>39.75</v>
      </c>
    </row>
    <row r="131" spans="1:10">
      <c r="A131" s="13">
        <v>2017</v>
      </c>
      <c r="B131" s="13">
        <v>111</v>
      </c>
      <c r="C131" s="20" t="s">
        <v>44</v>
      </c>
      <c r="D131" s="20" t="s">
        <v>45</v>
      </c>
      <c r="E131" s="13" t="s">
        <v>61</v>
      </c>
      <c r="F131" s="20" t="s">
        <v>49</v>
      </c>
      <c r="G131" s="13" t="s">
        <v>50</v>
      </c>
      <c r="H131" s="13">
        <v>104</v>
      </c>
      <c r="I131" s="13">
        <v>38792</v>
      </c>
      <c r="J131" s="13">
        <v>69.333299999999994</v>
      </c>
    </row>
    <row r="132" spans="1:10">
      <c r="A132" s="13">
        <v>2017</v>
      </c>
      <c r="B132" s="13">
        <v>201</v>
      </c>
      <c r="C132" s="20" t="s">
        <v>44</v>
      </c>
      <c r="D132" s="20" t="s">
        <v>45</v>
      </c>
      <c r="E132" s="13" t="s">
        <v>61</v>
      </c>
      <c r="F132" s="20" t="s">
        <v>49</v>
      </c>
      <c r="G132" s="13" t="s">
        <v>50</v>
      </c>
      <c r="H132" s="13">
        <v>25</v>
      </c>
      <c r="I132" s="13">
        <v>9325</v>
      </c>
      <c r="J132" s="13">
        <v>16.666599999999999</v>
      </c>
    </row>
    <row r="133" spans="1:10">
      <c r="A133" s="13">
        <v>2017</v>
      </c>
      <c r="B133" s="13">
        <v>209</v>
      </c>
      <c r="C133" s="20" t="s">
        <v>44</v>
      </c>
      <c r="D133" s="20" t="s">
        <v>45</v>
      </c>
      <c r="E133" s="13" t="s">
        <v>61</v>
      </c>
      <c r="F133" s="20" t="s">
        <v>49</v>
      </c>
      <c r="G133" s="13" t="s">
        <v>50</v>
      </c>
      <c r="H133" s="13">
        <v>1</v>
      </c>
      <c r="I133" s="13">
        <v>373</v>
      </c>
      <c r="J133" s="13">
        <v>0.66659999999999997</v>
      </c>
    </row>
    <row r="134" spans="1:10">
      <c r="A134" s="13">
        <v>2017</v>
      </c>
      <c r="B134" s="13">
        <v>211</v>
      </c>
      <c r="C134" s="20" t="s">
        <v>44</v>
      </c>
      <c r="D134" s="20" t="s">
        <v>45</v>
      </c>
      <c r="E134" s="13" t="s">
        <v>61</v>
      </c>
      <c r="F134" s="20" t="s">
        <v>49</v>
      </c>
      <c r="G134" s="13" t="s">
        <v>50</v>
      </c>
      <c r="H134" s="13">
        <v>27</v>
      </c>
      <c r="I134" s="13">
        <v>10071</v>
      </c>
      <c r="J134" s="13">
        <v>18</v>
      </c>
    </row>
    <row r="135" spans="1:10">
      <c r="A135" s="13">
        <v>2017</v>
      </c>
      <c r="B135" s="13">
        <v>205</v>
      </c>
      <c r="C135" s="20" t="s">
        <v>44</v>
      </c>
      <c r="D135" s="20" t="s">
        <v>45</v>
      </c>
      <c r="E135" s="13" t="s">
        <v>61</v>
      </c>
      <c r="F135" s="20" t="s">
        <v>49</v>
      </c>
      <c r="G135" s="13" t="s">
        <v>50</v>
      </c>
      <c r="H135" s="13">
        <v>46</v>
      </c>
      <c r="I135" s="13">
        <v>17158</v>
      </c>
      <c r="J135" s="13">
        <v>38.666600000000003</v>
      </c>
    </row>
    <row r="136" spans="1:10">
      <c r="A136" s="13">
        <v>2017</v>
      </c>
      <c r="B136" s="13">
        <v>207</v>
      </c>
      <c r="C136" s="20" t="s">
        <v>44</v>
      </c>
      <c r="D136" s="20" t="s">
        <v>45</v>
      </c>
      <c r="E136" s="13" t="s">
        <v>61</v>
      </c>
      <c r="F136" s="20" t="s">
        <v>49</v>
      </c>
      <c r="G136" s="13" t="s">
        <v>50</v>
      </c>
      <c r="H136" s="13">
        <v>8</v>
      </c>
      <c r="I136" s="13">
        <v>2984</v>
      </c>
      <c r="J136" s="13">
        <v>5.3333000000000004</v>
      </c>
    </row>
    <row r="137" spans="1:10">
      <c r="A137" s="13">
        <v>2017</v>
      </c>
      <c r="B137" s="13">
        <v>213</v>
      </c>
      <c r="C137" s="20" t="s">
        <v>44</v>
      </c>
      <c r="D137" s="20" t="s">
        <v>45</v>
      </c>
      <c r="E137" s="13" t="s">
        <v>61</v>
      </c>
      <c r="F137" s="20" t="s">
        <v>49</v>
      </c>
      <c r="G137" s="13" t="s">
        <v>50</v>
      </c>
      <c r="H137" s="13">
        <v>3</v>
      </c>
      <c r="I137" s="13">
        <v>1119</v>
      </c>
      <c r="J137" s="13">
        <v>2</v>
      </c>
    </row>
    <row r="138" spans="1:10">
      <c r="A138" s="13">
        <v>2017</v>
      </c>
      <c r="B138" s="13">
        <v>205</v>
      </c>
      <c r="C138" s="20" t="s">
        <v>44</v>
      </c>
      <c r="D138" s="20" t="s">
        <v>45</v>
      </c>
      <c r="E138" s="13" t="s">
        <v>61</v>
      </c>
      <c r="F138" s="20" t="s">
        <v>51</v>
      </c>
      <c r="G138" s="13" t="s">
        <v>52</v>
      </c>
      <c r="H138" s="13">
        <v>15</v>
      </c>
      <c r="I138" s="13">
        <v>4245</v>
      </c>
      <c r="J138" s="13">
        <v>7.5</v>
      </c>
    </row>
    <row r="139" spans="1:10">
      <c r="A139" s="13">
        <v>2017</v>
      </c>
      <c r="B139" s="13">
        <v>213</v>
      </c>
      <c r="C139" s="20" t="s">
        <v>44</v>
      </c>
      <c r="D139" s="20" t="s">
        <v>45</v>
      </c>
      <c r="E139" s="13" t="s">
        <v>61</v>
      </c>
      <c r="F139" s="20" t="s">
        <v>51</v>
      </c>
      <c r="G139" s="13" t="s">
        <v>52</v>
      </c>
      <c r="H139" s="13">
        <v>2</v>
      </c>
      <c r="I139" s="13">
        <v>566</v>
      </c>
      <c r="J139" s="13">
        <v>1</v>
      </c>
    </row>
    <row r="140" spans="1:10">
      <c r="A140" s="13">
        <v>2017</v>
      </c>
      <c r="B140" s="13">
        <v>111</v>
      </c>
      <c r="C140" s="20" t="s">
        <v>44</v>
      </c>
      <c r="D140" s="20" t="s">
        <v>45</v>
      </c>
      <c r="E140" s="13" t="s">
        <v>61</v>
      </c>
      <c r="F140" s="20" t="s">
        <v>51</v>
      </c>
      <c r="G140" s="13" t="s">
        <v>52</v>
      </c>
      <c r="H140" s="13">
        <v>33</v>
      </c>
      <c r="I140" s="13">
        <v>9339</v>
      </c>
      <c r="J140" s="13">
        <v>16.5</v>
      </c>
    </row>
    <row r="141" spans="1:10">
      <c r="A141" s="13">
        <v>2017</v>
      </c>
      <c r="B141" s="13">
        <v>201</v>
      </c>
      <c r="C141" s="20" t="s">
        <v>44</v>
      </c>
      <c r="D141" s="20" t="s">
        <v>45</v>
      </c>
      <c r="E141" s="13" t="s">
        <v>61</v>
      </c>
      <c r="F141" s="20" t="s">
        <v>51</v>
      </c>
      <c r="G141" s="13" t="s">
        <v>52</v>
      </c>
      <c r="H141" s="13">
        <v>9</v>
      </c>
      <c r="I141" s="13">
        <v>2547</v>
      </c>
      <c r="J141" s="13">
        <v>4.5</v>
      </c>
    </row>
    <row r="142" spans="1:10">
      <c r="A142" s="13">
        <v>2017</v>
      </c>
      <c r="B142" s="13">
        <v>211</v>
      </c>
      <c r="C142" s="20" t="s">
        <v>44</v>
      </c>
      <c r="D142" s="20" t="s">
        <v>45</v>
      </c>
      <c r="E142" s="13" t="s">
        <v>61</v>
      </c>
      <c r="F142" s="20" t="s">
        <v>51</v>
      </c>
      <c r="G142" s="13" t="s">
        <v>52</v>
      </c>
      <c r="H142" s="13">
        <v>10</v>
      </c>
      <c r="I142" s="13">
        <v>2830</v>
      </c>
      <c r="J142" s="13">
        <v>5</v>
      </c>
    </row>
    <row r="143" spans="1:10">
      <c r="A143" s="13">
        <v>2017</v>
      </c>
      <c r="B143" s="13">
        <v>207</v>
      </c>
      <c r="C143" s="20" t="s">
        <v>44</v>
      </c>
      <c r="D143" s="20" t="s">
        <v>45</v>
      </c>
      <c r="E143" s="13" t="s">
        <v>61</v>
      </c>
      <c r="F143" s="20" t="s">
        <v>53</v>
      </c>
      <c r="G143" s="13" t="s">
        <v>54</v>
      </c>
      <c r="H143" s="13">
        <v>1</v>
      </c>
      <c r="I143" s="13">
        <v>141</v>
      </c>
      <c r="J143" s="13">
        <v>0.25</v>
      </c>
    </row>
    <row r="144" spans="1:10">
      <c r="A144" s="13">
        <v>2017</v>
      </c>
      <c r="B144" s="13">
        <v>205</v>
      </c>
      <c r="C144" s="20" t="s">
        <v>44</v>
      </c>
      <c r="D144" s="20" t="s">
        <v>45</v>
      </c>
      <c r="E144" s="13" t="s">
        <v>61</v>
      </c>
      <c r="F144" s="20" t="s">
        <v>53</v>
      </c>
      <c r="G144" s="13" t="s">
        <v>54</v>
      </c>
      <c r="H144" s="13">
        <v>4</v>
      </c>
      <c r="I144" s="13">
        <v>564</v>
      </c>
      <c r="J144" s="13">
        <v>1</v>
      </c>
    </row>
    <row r="145" spans="1:10">
      <c r="A145" s="13">
        <v>2017</v>
      </c>
      <c r="B145" s="13">
        <v>211</v>
      </c>
      <c r="C145" s="20" t="s">
        <v>44</v>
      </c>
      <c r="D145" s="20" t="s">
        <v>45</v>
      </c>
      <c r="E145" s="13" t="s">
        <v>61</v>
      </c>
      <c r="F145" s="20" t="s">
        <v>53</v>
      </c>
      <c r="G145" s="13" t="s">
        <v>54</v>
      </c>
      <c r="H145" s="13">
        <v>1</v>
      </c>
      <c r="I145" s="13">
        <v>141</v>
      </c>
      <c r="J145" s="13">
        <v>0.25</v>
      </c>
    </row>
    <row r="146" spans="1:10">
      <c r="A146" s="13">
        <v>2017</v>
      </c>
      <c r="B146" s="13">
        <v>111</v>
      </c>
      <c r="C146" s="20" t="s">
        <v>44</v>
      </c>
      <c r="D146" s="20" t="s">
        <v>45</v>
      </c>
      <c r="E146" s="13" t="s">
        <v>61</v>
      </c>
      <c r="F146" s="20" t="s">
        <v>53</v>
      </c>
      <c r="G146" s="13" t="s">
        <v>54</v>
      </c>
      <c r="H146" s="13">
        <v>2</v>
      </c>
      <c r="I146" s="13">
        <v>282</v>
      </c>
      <c r="J146" s="13">
        <v>0.5</v>
      </c>
    </row>
    <row r="147" spans="1:10">
      <c r="A147" s="13">
        <v>2017</v>
      </c>
      <c r="B147" s="13">
        <v>201</v>
      </c>
      <c r="C147" s="20" t="s">
        <v>44</v>
      </c>
      <c r="D147" s="20" t="s">
        <v>45</v>
      </c>
      <c r="E147" s="13" t="s">
        <v>61</v>
      </c>
      <c r="F147" s="20" t="s">
        <v>53</v>
      </c>
      <c r="G147" s="13" t="s">
        <v>54</v>
      </c>
      <c r="H147" s="13">
        <v>1</v>
      </c>
      <c r="I147" s="13">
        <v>141</v>
      </c>
      <c r="J147" s="13">
        <v>0.25</v>
      </c>
    </row>
    <row r="148" spans="1:10">
      <c r="A148" s="13">
        <v>2017</v>
      </c>
      <c r="B148" s="13">
        <v>209</v>
      </c>
      <c r="C148" s="20" t="s">
        <v>44</v>
      </c>
      <c r="D148" s="20" t="s">
        <v>45</v>
      </c>
      <c r="E148" s="13" t="s">
        <v>61</v>
      </c>
      <c r="F148" s="20" t="s">
        <v>57</v>
      </c>
      <c r="G148" s="13" t="s">
        <v>58</v>
      </c>
      <c r="H148" s="13">
        <v>1</v>
      </c>
      <c r="I148" s="13">
        <v>554</v>
      </c>
      <c r="J148" s="13">
        <v>0.75</v>
      </c>
    </row>
    <row r="149" spans="1:10">
      <c r="A149" s="13">
        <v>2017</v>
      </c>
      <c r="B149" s="13">
        <v>201</v>
      </c>
      <c r="C149" s="20" t="s">
        <v>44</v>
      </c>
      <c r="D149" s="20" t="s">
        <v>45</v>
      </c>
      <c r="E149" s="13" t="s">
        <v>61</v>
      </c>
      <c r="F149" s="20" t="s">
        <v>57</v>
      </c>
      <c r="G149" s="13" t="s">
        <v>58</v>
      </c>
      <c r="H149" s="13">
        <v>149</v>
      </c>
      <c r="I149" s="13">
        <v>82546</v>
      </c>
      <c r="J149" s="13">
        <v>111</v>
      </c>
    </row>
    <row r="150" spans="1:10">
      <c r="A150" s="13">
        <v>2017</v>
      </c>
      <c r="B150" s="13">
        <v>111</v>
      </c>
      <c r="C150" s="20" t="s">
        <v>44</v>
      </c>
      <c r="D150" s="20" t="s">
        <v>45</v>
      </c>
      <c r="E150" s="13" t="s">
        <v>61</v>
      </c>
      <c r="F150" s="20" t="s">
        <v>57</v>
      </c>
      <c r="G150" s="13" t="s">
        <v>58</v>
      </c>
      <c r="H150" s="13">
        <v>494</v>
      </c>
      <c r="I150" s="13">
        <v>273676</v>
      </c>
      <c r="J150" s="13">
        <v>393</v>
      </c>
    </row>
    <row r="151" spans="1:10">
      <c r="A151" s="13">
        <v>2017</v>
      </c>
      <c r="B151" s="13">
        <v>205</v>
      </c>
      <c r="C151" s="20" t="s">
        <v>44</v>
      </c>
      <c r="D151" s="20" t="s">
        <v>45</v>
      </c>
      <c r="E151" s="13" t="s">
        <v>61</v>
      </c>
      <c r="F151" s="20" t="s">
        <v>57</v>
      </c>
      <c r="G151" s="13" t="s">
        <v>58</v>
      </c>
      <c r="H151" s="13">
        <v>289</v>
      </c>
      <c r="I151" s="13">
        <v>160106</v>
      </c>
      <c r="J151" s="13">
        <v>233.25</v>
      </c>
    </row>
    <row r="152" spans="1:10">
      <c r="A152" s="13">
        <v>2017</v>
      </c>
      <c r="B152" s="13">
        <v>207</v>
      </c>
      <c r="C152" s="20" t="s">
        <v>44</v>
      </c>
      <c r="D152" s="20" t="s">
        <v>45</v>
      </c>
      <c r="E152" s="13" t="s">
        <v>61</v>
      </c>
      <c r="F152" s="20" t="s">
        <v>57</v>
      </c>
      <c r="G152" s="13" t="s">
        <v>58</v>
      </c>
      <c r="H152" s="13">
        <v>35</v>
      </c>
      <c r="I152" s="13">
        <v>19390</v>
      </c>
      <c r="J152" s="13">
        <v>27.75</v>
      </c>
    </row>
    <row r="153" spans="1:10">
      <c r="A153" s="13">
        <v>2017</v>
      </c>
      <c r="B153" s="13">
        <v>211</v>
      </c>
      <c r="C153" s="20" t="s">
        <v>44</v>
      </c>
      <c r="D153" s="20" t="s">
        <v>45</v>
      </c>
      <c r="E153" s="13" t="s">
        <v>61</v>
      </c>
      <c r="F153" s="20" t="s">
        <v>57</v>
      </c>
      <c r="G153" s="13" t="s">
        <v>58</v>
      </c>
      <c r="H153" s="13">
        <v>152</v>
      </c>
      <c r="I153" s="13">
        <v>84208</v>
      </c>
      <c r="J153" s="13">
        <v>114</v>
      </c>
    </row>
    <row r="154" spans="1:10">
      <c r="A154" s="13">
        <v>2017</v>
      </c>
      <c r="B154" s="13">
        <v>213</v>
      </c>
      <c r="C154" s="20" t="s">
        <v>44</v>
      </c>
      <c r="D154" s="20" t="s">
        <v>45</v>
      </c>
      <c r="E154" s="13" t="s">
        <v>61</v>
      </c>
      <c r="F154" s="20" t="s">
        <v>57</v>
      </c>
      <c r="G154" s="13" t="s">
        <v>58</v>
      </c>
      <c r="H154" s="13">
        <v>20</v>
      </c>
      <c r="I154" s="13">
        <v>11080</v>
      </c>
      <c r="J154" s="13">
        <v>15</v>
      </c>
    </row>
    <row r="155" spans="1:10">
      <c r="A155" s="13">
        <v>2018</v>
      </c>
      <c r="B155" s="13">
        <v>111</v>
      </c>
      <c r="C155" s="20" t="s">
        <v>44</v>
      </c>
      <c r="D155" s="20" t="s">
        <v>45</v>
      </c>
      <c r="E155" s="13" t="s">
        <v>46</v>
      </c>
      <c r="F155" s="20" t="s">
        <v>47</v>
      </c>
      <c r="G155" s="13" t="s">
        <v>48</v>
      </c>
      <c r="H155" s="13">
        <v>1</v>
      </c>
      <c r="I155" s="13">
        <v>37</v>
      </c>
      <c r="J155" s="13">
        <v>8.3299999999999999E-2</v>
      </c>
    </row>
    <row r="156" spans="1:10">
      <c r="A156" s="13">
        <v>2018</v>
      </c>
      <c r="B156" s="13">
        <v>111</v>
      </c>
      <c r="C156" s="20" t="s">
        <v>44</v>
      </c>
      <c r="D156" s="20" t="s">
        <v>45</v>
      </c>
      <c r="E156" s="13" t="s">
        <v>46</v>
      </c>
      <c r="F156" s="20" t="s">
        <v>49</v>
      </c>
      <c r="G156" s="13" t="s">
        <v>50</v>
      </c>
      <c r="H156" s="13">
        <v>10</v>
      </c>
      <c r="I156" s="13">
        <v>3740</v>
      </c>
      <c r="J156" s="13">
        <v>9.3332999999999995</v>
      </c>
    </row>
    <row r="157" spans="1:10">
      <c r="A157" s="13">
        <v>2018</v>
      </c>
      <c r="B157" s="13">
        <v>211</v>
      </c>
      <c r="C157" s="20" t="s">
        <v>44</v>
      </c>
      <c r="D157" s="20" t="s">
        <v>45</v>
      </c>
      <c r="E157" s="13" t="s">
        <v>46</v>
      </c>
      <c r="F157" s="20" t="s">
        <v>49</v>
      </c>
      <c r="G157" s="13" t="s">
        <v>50</v>
      </c>
      <c r="H157" s="13">
        <v>11</v>
      </c>
      <c r="I157" s="13">
        <v>4114</v>
      </c>
      <c r="J157" s="13">
        <v>11.333299999999999</v>
      </c>
    </row>
    <row r="158" spans="1:10">
      <c r="A158" s="13">
        <v>2018</v>
      </c>
      <c r="B158" s="13">
        <v>205</v>
      </c>
      <c r="C158" s="20" t="s">
        <v>44</v>
      </c>
      <c r="D158" s="20" t="s">
        <v>45</v>
      </c>
      <c r="E158" s="13" t="s">
        <v>46</v>
      </c>
      <c r="F158" s="20" t="s">
        <v>49</v>
      </c>
      <c r="G158" s="13" t="s">
        <v>50</v>
      </c>
      <c r="H158" s="13">
        <v>21</v>
      </c>
      <c r="I158" s="13">
        <v>7854</v>
      </c>
      <c r="J158" s="13">
        <v>15.333299999999999</v>
      </c>
    </row>
    <row r="159" spans="1:10">
      <c r="A159" s="13">
        <v>2018</v>
      </c>
      <c r="B159" s="13">
        <v>201</v>
      </c>
      <c r="C159" s="20" t="s">
        <v>44</v>
      </c>
      <c r="D159" s="20" t="s">
        <v>45</v>
      </c>
      <c r="E159" s="13" t="s">
        <v>46</v>
      </c>
      <c r="F159" s="20" t="s">
        <v>49</v>
      </c>
      <c r="G159" s="13" t="s">
        <v>50</v>
      </c>
      <c r="H159" s="13">
        <v>9</v>
      </c>
      <c r="I159" s="13">
        <v>3366</v>
      </c>
      <c r="J159" s="13">
        <v>6</v>
      </c>
    </row>
    <row r="160" spans="1:10">
      <c r="A160" s="13">
        <v>2018</v>
      </c>
      <c r="B160" s="13">
        <v>207</v>
      </c>
      <c r="C160" s="20" t="s">
        <v>44</v>
      </c>
      <c r="D160" s="20" t="s">
        <v>45</v>
      </c>
      <c r="E160" s="13" t="s">
        <v>46</v>
      </c>
      <c r="F160" s="20" t="s">
        <v>49</v>
      </c>
      <c r="G160" s="13" t="s">
        <v>50</v>
      </c>
      <c r="H160" s="13">
        <v>2</v>
      </c>
      <c r="I160" s="13">
        <v>748</v>
      </c>
      <c r="J160" s="13">
        <v>2.6665999999999999</v>
      </c>
    </row>
    <row r="161" spans="1:10">
      <c r="A161" s="13">
        <v>2018</v>
      </c>
      <c r="B161" s="13">
        <v>201</v>
      </c>
      <c r="C161" s="20" t="s">
        <v>44</v>
      </c>
      <c r="D161" s="20" t="s">
        <v>45</v>
      </c>
      <c r="E161" s="13" t="s">
        <v>46</v>
      </c>
      <c r="F161" s="20" t="s">
        <v>51</v>
      </c>
      <c r="G161" s="13" t="s">
        <v>52</v>
      </c>
      <c r="H161" s="13">
        <v>2</v>
      </c>
      <c r="I161" s="13">
        <v>565</v>
      </c>
      <c r="J161" s="13">
        <v>1</v>
      </c>
    </row>
    <row r="162" spans="1:10">
      <c r="A162" s="13">
        <v>2018</v>
      </c>
      <c r="B162" s="13">
        <v>207</v>
      </c>
      <c r="C162" s="20" t="s">
        <v>44</v>
      </c>
      <c r="D162" s="20" t="s">
        <v>45</v>
      </c>
      <c r="E162" s="13" t="s">
        <v>46</v>
      </c>
      <c r="F162" s="20" t="s">
        <v>51</v>
      </c>
      <c r="G162" s="13" t="s">
        <v>52</v>
      </c>
      <c r="H162" s="13">
        <v>2</v>
      </c>
      <c r="I162" s="13">
        <v>566</v>
      </c>
      <c r="J162" s="13">
        <v>1</v>
      </c>
    </row>
    <row r="163" spans="1:10">
      <c r="A163" s="13">
        <v>2018</v>
      </c>
      <c r="B163" s="13">
        <v>213</v>
      </c>
      <c r="C163" s="20" t="s">
        <v>44</v>
      </c>
      <c r="D163" s="20" t="s">
        <v>45</v>
      </c>
      <c r="E163" s="13" t="s">
        <v>46</v>
      </c>
      <c r="F163" s="20" t="s">
        <v>51</v>
      </c>
      <c r="G163" s="13" t="s">
        <v>52</v>
      </c>
      <c r="H163" s="13">
        <v>1</v>
      </c>
      <c r="I163" s="13">
        <v>283</v>
      </c>
      <c r="J163" s="13">
        <v>0.5</v>
      </c>
    </row>
    <row r="164" spans="1:10">
      <c r="A164" s="13">
        <v>2018</v>
      </c>
      <c r="B164" s="13">
        <v>111</v>
      </c>
      <c r="C164" s="20" t="s">
        <v>44</v>
      </c>
      <c r="D164" s="20" t="s">
        <v>45</v>
      </c>
      <c r="E164" s="13" t="s">
        <v>46</v>
      </c>
      <c r="F164" s="20" t="s">
        <v>51</v>
      </c>
      <c r="G164" s="13" t="s">
        <v>52</v>
      </c>
      <c r="H164" s="13">
        <v>7</v>
      </c>
      <c r="I164" s="13">
        <v>1980</v>
      </c>
      <c r="J164" s="13">
        <v>3.5</v>
      </c>
    </row>
    <row r="165" spans="1:10">
      <c r="A165" s="13">
        <v>2018</v>
      </c>
      <c r="B165" s="13">
        <v>205</v>
      </c>
      <c r="C165" s="20" t="s">
        <v>44</v>
      </c>
      <c r="D165" s="20" t="s">
        <v>45</v>
      </c>
      <c r="E165" s="13" t="s">
        <v>46</v>
      </c>
      <c r="F165" s="20" t="s">
        <v>51</v>
      </c>
      <c r="G165" s="13" t="s">
        <v>52</v>
      </c>
      <c r="H165" s="13">
        <v>6</v>
      </c>
      <c r="I165" s="13">
        <v>1697</v>
      </c>
      <c r="J165" s="13">
        <v>3</v>
      </c>
    </row>
    <row r="166" spans="1:10">
      <c r="A166" s="13">
        <v>2018</v>
      </c>
      <c r="B166" s="13">
        <v>211</v>
      </c>
      <c r="C166" s="20" t="s">
        <v>44</v>
      </c>
      <c r="D166" s="20" t="s">
        <v>45</v>
      </c>
      <c r="E166" s="13" t="s">
        <v>46</v>
      </c>
      <c r="F166" s="20" t="s">
        <v>51</v>
      </c>
      <c r="G166" s="13" t="s">
        <v>52</v>
      </c>
      <c r="H166" s="13">
        <v>5</v>
      </c>
      <c r="I166" s="13">
        <v>1415</v>
      </c>
      <c r="J166" s="13">
        <v>2.5</v>
      </c>
    </row>
    <row r="167" spans="1:10">
      <c r="A167" s="13">
        <v>2018</v>
      </c>
      <c r="B167" s="13">
        <v>111</v>
      </c>
      <c r="C167" s="20" t="s">
        <v>44</v>
      </c>
      <c r="D167" s="20" t="s">
        <v>45</v>
      </c>
      <c r="E167" s="13" t="s">
        <v>46</v>
      </c>
      <c r="F167" s="20" t="s">
        <v>53</v>
      </c>
      <c r="G167" s="13" t="s">
        <v>54</v>
      </c>
      <c r="H167" s="13">
        <v>4</v>
      </c>
      <c r="I167" s="13">
        <v>568</v>
      </c>
      <c r="J167" s="13">
        <v>1</v>
      </c>
    </row>
    <row r="168" spans="1:10">
      <c r="A168" s="13">
        <v>2018</v>
      </c>
      <c r="B168" s="13">
        <v>205</v>
      </c>
      <c r="C168" s="20" t="s">
        <v>44</v>
      </c>
      <c r="D168" s="20" t="s">
        <v>45</v>
      </c>
      <c r="E168" s="13" t="s">
        <v>46</v>
      </c>
      <c r="F168" s="20" t="s">
        <v>53</v>
      </c>
      <c r="G168" s="13" t="s">
        <v>54</v>
      </c>
      <c r="H168" s="13">
        <v>4</v>
      </c>
      <c r="I168" s="13">
        <v>568</v>
      </c>
      <c r="J168" s="13">
        <v>1</v>
      </c>
    </row>
    <row r="169" spans="1:10">
      <c r="A169" s="13">
        <v>2018</v>
      </c>
      <c r="B169" s="13">
        <v>207</v>
      </c>
      <c r="C169" s="20" t="s">
        <v>44</v>
      </c>
      <c r="D169" s="20" t="s">
        <v>45</v>
      </c>
      <c r="E169" s="13" t="s">
        <v>46</v>
      </c>
      <c r="F169" s="20" t="s">
        <v>55</v>
      </c>
      <c r="G169" s="13" t="s">
        <v>56</v>
      </c>
      <c r="H169" s="13">
        <v>16</v>
      </c>
      <c r="I169" s="13">
        <v>4624</v>
      </c>
      <c r="J169" s="13">
        <v>8</v>
      </c>
    </row>
    <row r="170" spans="1:10">
      <c r="A170" s="13">
        <v>2018</v>
      </c>
      <c r="B170" s="13">
        <v>211</v>
      </c>
      <c r="C170" s="20" t="s">
        <v>44</v>
      </c>
      <c r="D170" s="20" t="s">
        <v>45</v>
      </c>
      <c r="E170" s="13" t="s">
        <v>46</v>
      </c>
      <c r="F170" s="20" t="s">
        <v>55</v>
      </c>
      <c r="G170" s="13" t="s">
        <v>56</v>
      </c>
      <c r="H170" s="13">
        <v>41</v>
      </c>
      <c r="I170" s="13">
        <v>11849</v>
      </c>
      <c r="J170" s="13">
        <v>20.5</v>
      </c>
    </row>
    <row r="171" spans="1:10">
      <c r="A171" s="13">
        <v>2018</v>
      </c>
      <c r="B171" s="13">
        <v>201</v>
      </c>
      <c r="C171" s="20" t="s">
        <v>44</v>
      </c>
      <c r="D171" s="20" t="s">
        <v>45</v>
      </c>
      <c r="E171" s="13" t="s">
        <v>46</v>
      </c>
      <c r="F171" s="20" t="s">
        <v>55</v>
      </c>
      <c r="G171" s="13" t="s">
        <v>56</v>
      </c>
      <c r="H171" s="13">
        <v>34</v>
      </c>
      <c r="I171" s="13">
        <v>9826</v>
      </c>
      <c r="J171" s="13">
        <v>17</v>
      </c>
    </row>
    <row r="172" spans="1:10">
      <c r="A172" s="13">
        <v>2018</v>
      </c>
      <c r="B172" s="13">
        <v>111</v>
      </c>
      <c r="C172" s="20" t="s">
        <v>44</v>
      </c>
      <c r="D172" s="20" t="s">
        <v>45</v>
      </c>
      <c r="E172" s="13" t="s">
        <v>46</v>
      </c>
      <c r="F172" s="20" t="s">
        <v>55</v>
      </c>
      <c r="G172" s="13" t="s">
        <v>56</v>
      </c>
      <c r="H172" s="13">
        <v>44</v>
      </c>
      <c r="I172" s="13">
        <v>12716</v>
      </c>
      <c r="J172" s="13">
        <v>25</v>
      </c>
    </row>
    <row r="173" spans="1:10">
      <c r="A173" s="13">
        <v>2018</v>
      </c>
      <c r="B173" s="13">
        <v>205</v>
      </c>
      <c r="C173" s="20" t="s">
        <v>44</v>
      </c>
      <c r="D173" s="20" t="s">
        <v>45</v>
      </c>
      <c r="E173" s="13" t="s">
        <v>46</v>
      </c>
      <c r="F173" s="20" t="s">
        <v>55</v>
      </c>
      <c r="G173" s="13" t="s">
        <v>56</v>
      </c>
      <c r="H173" s="13">
        <v>117</v>
      </c>
      <c r="I173" s="13">
        <v>33813</v>
      </c>
      <c r="J173" s="13">
        <v>58.5</v>
      </c>
    </row>
    <row r="174" spans="1:10">
      <c r="A174" s="13">
        <v>2018</v>
      </c>
      <c r="B174" s="13">
        <v>111</v>
      </c>
      <c r="C174" s="20" t="s">
        <v>44</v>
      </c>
      <c r="D174" s="20" t="s">
        <v>45</v>
      </c>
      <c r="E174" s="13" t="s">
        <v>46</v>
      </c>
      <c r="F174" s="20" t="s">
        <v>57</v>
      </c>
      <c r="G174" s="13" t="s">
        <v>58</v>
      </c>
      <c r="H174" s="13">
        <v>349</v>
      </c>
      <c r="I174" s="13">
        <v>193695</v>
      </c>
      <c r="J174" s="13">
        <v>279.75</v>
      </c>
    </row>
    <row r="175" spans="1:10">
      <c r="A175" s="13">
        <v>2018</v>
      </c>
      <c r="B175" s="13">
        <v>205</v>
      </c>
      <c r="C175" s="20" t="s">
        <v>44</v>
      </c>
      <c r="D175" s="20" t="s">
        <v>45</v>
      </c>
      <c r="E175" s="13" t="s">
        <v>46</v>
      </c>
      <c r="F175" s="20" t="s">
        <v>57</v>
      </c>
      <c r="G175" s="13" t="s">
        <v>58</v>
      </c>
      <c r="H175" s="13">
        <v>514</v>
      </c>
      <c r="I175" s="13">
        <v>285270</v>
      </c>
      <c r="J175" s="13">
        <v>432</v>
      </c>
    </row>
    <row r="176" spans="1:10">
      <c r="A176" s="13">
        <v>2018</v>
      </c>
      <c r="B176" s="13">
        <v>213</v>
      </c>
      <c r="C176" s="20" t="s">
        <v>44</v>
      </c>
      <c r="D176" s="20" t="s">
        <v>45</v>
      </c>
      <c r="E176" s="13" t="s">
        <v>46</v>
      </c>
      <c r="F176" s="20" t="s">
        <v>57</v>
      </c>
      <c r="G176" s="13" t="s">
        <v>58</v>
      </c>
      <c r="H176" s="13">
        <v>41</v>
      </c>
      <c r="I176" s="13">
        <v>22755</v>
      </c>
      <c r="J176" s="13">
        <v>30.75</v>
      </c>
    </row>
    <row r="177" spans="1:10">
      <c r="A177" s="13">
        <v>2018</v>
      </c>
      <c r="B177" s="13">
        <v>201</v>
      </c>
      <c r="C177" s="20" t="s">
        <v>44</v>
      </c>
      <c r="D177" s="20" t="s">
        <v>45</v>
      </c>
      <c r="E177" s="13" t="s">
        <v>46</v>
      </c>
      <c r="F177" s="20" t="s">
        <v>57</v>
      </c>
      <c r="G177" s="13" t="s">
        <v>58</v>
      </c>
      <c r="H177" s="13">
        <v>236</v>
      </c>
      <c r="I177" s="13">
        <v>130980</v>
      </c>
      <c r="J177" s="13">
        <v>192</v>
      </c>
    </row>
    <row r="178" spans="1:10">
      <c r="A178" s="13">
        <v>2018</v>
      </c>
      <c r="B178" s="13">
        <v>207</v>
      </c>
      <c r="C178" s="20" t="s">
        <v>44</v>
      </c>
      <c r="D178" s="20" t="s">
        <v>45</v>
      </c>
      <c r="E178" s="13" t="s">
        <v>46</v>
      </c>
      <c r="F178" s="20" t="s">
        <v>57</v>
      </c>
      <c r="G178" s="13" t="s">
        <v>58</v>
      </c>
      <c r="H178" s="13">
        <v>91</v>
      </c>
      <c r="I178" s="13">
        <v>50505</v>
      </c>
      <c r="J178" s="13">
        <v>108.75</v>
      </c>
    </row>
    <row r="179" spans="1:10">
      <c r="A179" s="13">
        <v>2018</v>
      </c>
      <c r="B179" s="13">
        <v>211</v>
      </c>
      <c r="C179" s="20" t="s">
        <v>44</v>
      </c>
      <c r="D179" s="20" t="s">
        <v>45</v>
      </c>
      <c r="E179" s="13" t="s">
        <v>46</v>
      </c>
      <c r="F179" s="20" t="s">
        <v>57</v>
      </c>
      <c r="G179" s="13" t="s">
        <v>58</v>
      </c>
      <c r="H179" s="13">
        <v>202</v>
      </c>
      <c r="I179" s="13">
        <v>112110</v>
      </c>
      <c r="J179" s="13">
        <v>213</v>
      </c>
    </row>
    <row r="180" spans="1:10">
      <c r="A180" s="13">
        <v>2018</v>
      </c>
      <c r="B180" s="13">
        <v>207</v>
      </c>
      <c r="C180" s="20" t="s">
        <v>44</v>
      </c>
      <c r="D180" s="20" t="s">
        <v>45</v>
      </c>
      <c r="E180" s="13" t="s">
        <v>46</v>
      </c>
      <c r="F180" s="20" t="s">
        <v>59</v>
      </c>
      <c r="G180" s="13" t="s">
        <v>60</v>
      </c>
      <c r="H180" s="13">
        <v>23</v>
      </c>
      <c r="I180" s="13">
        <v>9928</v>
      </c>
      <c r="J180" s="13">
        <v>17.25</v>
      </c>
    </row>
    <row r="181" spans="1:10">
      <c r="A181" s="13">
        <v>2018</v>
      </c>
      <c r="B181" s="13">
        <v>211</v>
      </c>
      <c r="C181" s="20" t="s">
        <v>44</v>
      </c>
      <c r="D181" s="20" t="s">
        <v>45</v>
      </c>
      <c r="E181" s="13" t="s">
        <v>46</v>
      </c>
      <c r="F181" s="20" t="s">
        <v>59</v>
      </c>
      <c r="G181" s="13" t="s">
        <v>60</v>
      </c>
      <c r="H181" s="13">
        <v>108</v>
      </c>
      <c r="I181" s="13">
        <v>46616</v>
      </c>
      <c r="J181" s="13">
        <v>82.5</v>
      </c>
    </row>
    <row r="182" spans="1:10">
      <c r="A182" s="13">
        <v>2018</v>
      </c>
      <c r="B182" s="13">
        <v>201</v>
      </c>
      <c r="C182" s="20" t="s">
        <v>44</v>
      </c>
      <c r="D182" s="20" t="s">
        <v>45</v>
      </c>
      <c r="E182" s="13" t="s">
        <v>46</v>
      </c>
      <c r="F182" s="20" t="s">
        <v>59</v>
      </c>
      <c r="G182" s="13" t="s">
        <v>60</v>
      </c>
      <c r="H182" s="13">
        <v>69</v>
      </c>
      <c r="I182" s="13">
        <v>29779</v>
      </c>
      <c r="J182" s="13">
        <v>51.75</v>
      </c>
    </row>
    <row r="183" spans="1:10">
      <c r="A183" s="13">
        <v>2018</v>
      </c>
      <c r="B183" s="13">
        <v>205</v>
      </c>
      <c r="C183" s="20" t="s">
        <v>44</v>
      </c>
      <c r="D183" s="20" t="s">
        <v>45</v>
      </c>
      <c r="E183" s="13" t="s">
        <v>46</v>
      </c>
      <c r="F183" s="20" t="s">
        <v>59</v>
      </c>
      <c r="G183" s="13" t="s">
        <v>60</v>
      </c>
      <c r="H183" s="13">
        <v>192</v>
      </c>
      <c r="I183" s="13">
        <v>82867</v>
      </c>
      <c r="J183" s="13">
        <v>144</v>
      </c>
    </row>
    <row r="184" spans="1:10">
      <c r="A184" s="13">
        <v>2018</v>
      </c>
      <c r="B184" s="13">
        <v>111</v>
      </c>
      <c r="C184" s="20" t="s">
        <v>44</v>
      </c>
      <c r="D184" s="20" t="s">
        <v>45</v>
      </c>
      <c r="E184" s="13" t="s">
        <v>46</v>
      </c>
      <c r="F184" s="20" t="s">
        <v>59</v>
      </c>
      <c r="G184" s="13" t="s">
        <v>60</v>
      </c>
      <c r="H184" s="13">
        <v>134</v>
      </c>
      <c r="I184" s="13">
        <v>57852</v>
      </c>
      <c r="J184" s="13">
        <v>103.5</v>
      </c>
    </row>
    <row r="185" spans="1:10">
      <c r="A185" s="13">
        <v>2018</v>
      </c>
      <c r="B185" s="13">
        <v>213</v>
      </c>
      <c r="C185" s="20" t="s">
        <v>44</v>
      </c>
      <c r="D185" s="20" t="s">
        <v>45</v>
      </c>
      <c r="E185" s="13" t="s">
        <v>46</v>
      </c>
      <c r="F185" s="20" t="s">
        <v>59</v>
      </c>
      <c r="G185" s="13" t="s">
        <v>60</v>
      </c>
      <c r="H185" s="13">
        <v>38</v>
      </c>
      <c r="I185" s="13">
        <v>16405</v>
      </c>
      <c r="J185" s="13">
        <v>28.5</v>
      </c>
    </row>
    <row r="186" spans="1:10">
      <c r="A186" s="13">
        <v>2018</v>
      </c>
      <c r="B186" s="13">
        <v>211</v>
      </c>
      <c r="C186" s="20" t="s">
        <v>44</v>
      </c>
      <c r="D186" s="20" t="s">
        <v>45</v>
      </c>
      <c r="E186" s="13" t="s">
        <v>61</v>
      </c>
      <c r="F186" s="20" t="s">
        <v>47</v>
      </c>
      <c r="G186" s="13" t="s">
        <v>48</v>
      </c>
      <c r="H186" s="13">
        <v>1</v>
      </c>
      <c r="I186" s="13">
        <v>37</v>
      </c>
      <c r="J186" s="13">
        <v>8.3299999999999999E-2</v>
      </c>
    </row>
    <row r="187" spans="1:10">
      <c r="A187" s="13">
        <v>2018</v>
      </c>
      <c r="B187" s="13">
        <v>207</v>
      </c>
      <c r="C187" s="20" t="s">
        <v>44</v>
      </c>
      <c r="D187" s="20" t="s">
        <v>45</v>
      </c>
      <c r="E187" s="13" t="s">
        <v>61</v>
      </c>
      <c r="F187" s="20" t="s">
        <v>49</v>
      </c>
      <c r="G187" s="13" t="s">
        <v>50</v>
      </c>
      <c r="H187" s="13">
        <v>8</v>
      </c>
      <c r="I187" s="13">
        <v>2992</v>
      </c>
      <c r="J187" s="13">
        <v>5.3333000000000004</v>
      </c>
    </row>
    <row r="188" spans="1:10">
      <c r="A188" s="13">
        <v>2018</v>
      </c>
      <c r="B188" s="13">
        <v>211</v>
      </c>
      <c r="C188" s="20" t="s">
        <v>44</v>
      </c>
      <c r="D188" s="20" t="s">
        <v>45</v>
      </c>
      <c r="E188" s="13" t="s">
        <v>61</v>
      </c>
      <c r="F188" s="20" t="s">
        <v>49</v>
      </c>
      <c r="G188" s="13" t="s">
        <v>50</v>
      </c>
      <c r="H188" s="13">
        <v>30</v>
      </c>
      <c r="I188" s="13">
        <v>11220</v>
      </c>
      <c r="J188" s="13">
        <v>20</v>
      </c>
    </row>
    <row r="189" spans="1:10">
      <c r="A189" s="13">
        <v>2018</v>
      </c>
      <c r="B189" s="13">
        <v>201</v>
      </c>
      <c r="C189" s="20" t="s">
        <v>44</v>
      </c>
      <c r="D189" s="20" t="s">
        <v>45</v>
      </c>
      <c r="E189" s="13" t="s">
        <v>61</v>
      </c>
      <c r="F189" s="20" t="s">
        <v>49</v>
      </c>
      <c r="G189" s="13" t="s">
        <v>50</v>
      </c>
      <c r="H189" s="13">
        <v>28</v>
      </c>
      <c r="I189" s="13">
        <v>10472</v>
      </c>
      <c r="J189" s="13">
        <v>18.666599999999999</v>
      </c>
    </row>
    <row r="190" spans="1:10">
      <c r="A190" s="13">
        <v>2018</v>
      </c>
      <c r="B190" s="13">
        <v>205</v>
      </c>
      <c r="C190" s="20" t="s">
        <v>44</v>
      </c>
      <c r="D190" s="20" t="s">
        <v>45</v>
      </c>
      <c r="E190" s="13" t="s">
        <v>61</v>
      </c>
      <c r="F190" s="20" t="s">
        <v>49</v>
      </c>
      <c r="G190" s="13" t="s">
        <v>50</v>
      </c>
      <c r="H190" s="13">
        <v>50</v>
      </c>
      <c r="I190" s="13">
        <v>18700</v>
      </c>
      <c r="J190" s="13">
        <v>41.333300000000001</v>
      </c>
    </row>
    <row r="191" spans="1:10">
      <c r="A191" s="13">
        <v>2018</v>
      </c>
      <c r="B191" s="13">
        <v>111</v>
      </c>
      <c r="C191" s="20" t="s">
        <v>44</v>
      </c>
      <c r="D191" s="20" t="s">
        <v>45</v>
      </c>
      <c r="E191" s="13" t="s">
        <v>61</v>
      </c>
      <c r="F191" s="20" t="s">
        <v>49</v>
      </c>
      <c r="G191" s="13" t="s">
        <v>50</v>
      </c>
      <c r="H191" s="13">
        <v>114</v>
      </c>
      <c r="I191" s="13">
        <v>42636</v>
      </c>
      <c r="J191" s="13">
        <v>80</v>
      </c>
    </row>
    <row r="192" spans="1:10">
      <c r="A192" s="13">
        <v>2018</v>
      </c>
      <c r="B192" s="13">
        <v>213</v>
      </c>
      <c r="C192" s="20" t="s">
        <v>44</v>
      </c>
      <c r="D192" s="20" t="s">
        <v>45</v>
      </c>
      <c r="E192" s="13" t="s">
        <v>61</v>
      </c>
      <c r="F192" s="20" t="s">
        <v>49</v>
      </c>
      <c r="G192" s="13" t="s">
        <v>50</v>
      </c>
      <c r="H192" s="13">
        <v>1</v>
      </c>
      <c r="I192" s="13">
        <v>374</v>
      </c>
      <c r="J192" s="13">
        <v>0.66659999999999997</v>
      </c>
    </row>
    <row r="193" spans="1:10">
      <c r="A193" s="13">
        <v>2018</v>
      </c>
      <c r="B193" s="13">
        <v>111</v>
      </c>
      <c r="C193" s="20" t="s">
        <v>44</v>
      </c>
      <c r="D193" s="20" t="s">
        <v>45</v>
      </c>
      <c r="E193" s="13" t="s">
        <v>61</v>
      </c>
      <c r="F193" s="20" t="s">
        <v>51</v>
      </c>
      <c r="G193" s="13" t="s">
        <v>52</v>
      </c>
      <c r="H193" s="13">
        <v>34</v>
      </c>
      <c r="I193" s="13">
        <v>9616</v>
      </c>
      <c r="J193" s="13">
        <v>19</v>
      </c>
    </row>
    <row r="194" spans="1:10">
      <c r="A194" s="13">
        <v>2018</v>
      </c>
      <c r="B194" s="13">
        <v>207</v>
      </c>
      <c r="C194" s="20" t="s">
        <v>44</v>
      </c>
      <c r="D194" s="20" t="s">
        <v>45</v>
      </c>
      <c r="E194" s="13" t="s">
        <v>61</v>
      </c>
      <c r="F194" s="20" t="s">
        <v>51</v>
      </c>
      <c r="G194" s="13" t="s">
        <v>52</v>
      </c>
      <c r="H194" s="13">
        <v>1</v>
      </c>
      <c r="I194" s="13">
        <v>283</v>
      </c>
      <c r="J194" s="13">
        <v>0.5</v>
      </c>
    </row>
    <row r="195" spans="1:10">
      <c r="A195" s="13">
        <v>2018</v>
      </c>
      <c r="B195" s="13">
        <v>205</v>
      </c>
      <c r="C195" s="20" t="s">
        <v>44</v>
      </c>
      <c r="D195" s="20" t="s">
        <v>45</v>
      </c>
      <c r="E195" s="13" t="s">
        <v>61</v>
      </c>
      <c r="F195" s="20" t="s">
        <v>51</v>
      </c>
      <c r="G195" s="13" t="s">
        <v>52</v>
      </c>
      <c r="H195" s="13">
        <v>18</v>
      </c>
      <c r="I195" s="13">
        <v>5088</v>
      </c>
      <c r="J195" s="13">
        <v>11</v>
      </c>
    </row>
    <row r="196" spans="1:10">
      <c r="A196" s="13">
        <v>2018</v>
      </c>
      <c r="B196" s="13">
        <v>201</v>
      </c>
      <c r="C196" s="20" t="s">
        <v>44</v>
      </c>
      <c r="D196" s="20" t="s">
        <v>45</v>
      </c>
      <c r="E196" s="13" t="s">
        <v>61</v>
      </c>
      <c r="F196" s="20" t="s">
        <v>51</v>
      </c>
      <c r="G196" s="13" t="s">
        <v>52</v>
      </c>
      <c r="H196" s="13">
        <v>4</v>
      </c>
      <c r="I196" s="13">
        <v>1130</v>
      </c>
      <c r="J196" s="13">
        <v>2</v>
      </c>
    </row>
    <row r="197" spans="1:10">
      <c r="A197" s="13">
        <v>2018</v>
      </c>
      <c r="B197" s="13">
        <v>211</v>
      </c>
      <c r="C197" s="20" t="s">
        <v>44</v>
      </c>
      <c r="D197" s="20" t="s">
        <v>45</v>
      </c>
      <c r="E197" s="13" t="s">
        <v>61</v>
      </c>
      <c r="F197" s="20" t="s">
        <v>51</v>
      </c>
      <c r="G197" s="13" t="s">
        <v>52</v>
      </c>
      <c r="H197" s="13">
        <v>11</v>
      </c>
      <c r="I197" s="13">
        <v>3108</v>
      </c>
      <c r="J197" s="13">
        <v>6.5</v>
      </c>
    </row>
    <row r="198" spans="1:10">
      <c r="A198" s="13">
        <v>2018</v>
      </c>
      <c r="B198" s="13">
        <v>213</v>
      </c>
      <c r="C198" s="20" t="s">
        <v>44</v>
      </c>
      <c r="D198" s="20" t="s">
        <v>45</v>
      </c>
      <c r="E198" s="13" t="s">
        <v>61</v>
      </c>
      <c r="F198" s="20" t="s">
        <v>51</v>
      </c>
      <c r="G198" s="13" t="s">
        <v>52</v>
      </c>
      <c r="H198" s="13">
        <v>2</v>
      </c>
      <c r="I198" s="13">
        <v>566</v>
      </c>
      <c r="J198" s="13">
        <v>1</v>
      </c>
    </row>
    <row r="199" spans="1:10">
      <c r="A199" s="13">
        <v>2018</v>
      </c>
      <c r="B199" s="13">
        <v>201</v>
      </c>
      <c r="C199" s="20" t="s">
        <v>44</v>
      </c>
      <c r="D199" s="20" t="s">
        <v>45</v>
      </c>
      <c r="E199" s="13" t="s">
        <v>61</v>
      </c>
      <c r="F199" s="20" t="s">
        <v>53</v>
      </c>
      <c r="G199" s="13" t="s">
        <v>54</v>
      </c>
      <c r="H199" s="13">
        <v>2</v>
      </c>
      <c r="I199" s="13">
        <v>284</v>
      </c>
      <c r="J199" s="13">
        <v>0.5</v>
      </c>
    </row>
    <row r="200" spans="1:10">
      <c r="A200" s="13">
        <v>2018</v>
      </c>
      <c r="B200" s="13">
        <v>211</v>
      </c>
      <c r="C200" s="20" t="s">
        <v>44</v>
      </c>
      <c r="D200" s="20" t="s">
        <v>45</v>
      </c>
      <c r="E200" s="13" t="s">
        <v>61</v>
      </c>
      <c r="F200" s="20" t="s">
        <v>53</v>
      </c>
      <c r="G200" s="13" t="s">
        <v>54</v>
      </c>
      <c r="H200" s="13">
        <v>4</v>
      </c>
      <c r="I200" s="13">
        <v>568</v>
      </c>
      <c r="J200" s="13">
        <v>2</v>
      </c>
    </row>
    <row r="201" spans="1:10">
      <c r="A201" s="13">
        <v>2018</v>
      </c>
      <c r="B201" s="13">
        <v>205</v>
      </c>
      <c r="C201" s="20" t="s">
        <v>44</v>
      </c>
      <c r="D201" s="20" t="s">
        <v>45</v>
      </c>
      <c r="E201" s="13" t="s">
        <v>61</v>
      </c>
      <c r="F201" s="20" t="s">
        <v>53</v>
      </c>
      <c r="G201" s="13" t="s">
        <v>54</v>
      </c>
      <c r="H201" s="13">
        <v>4</v>
      </c>
      <c r="I201" s="13">
        <v>568</v>
      </c>
      <c r="J201" s="13">
        <v>2</v>
      </c>
    </row>
    <row r="202" spans="1:10">
      <c r="A202" s="13">
        <v>2018</v>
      </c>
      <c r="B202" s="13">
        <v>111</v>
      </c>
      <c r="C202" s="20" t="s">
        <v>44</v>
      </c>
      <c r="D202" s="20" t="s">
        <v>45</v>
      </c>
      <c r="E202" s="13" t="s">
        <v>61</v>
      </c>
      <c r="F202" s="20" t="s">
        <v>53</v>
      </c>
      <c r="G202" s="13" t="s">
        <v>54</v>
      </c>
      <c r="H202" s="13">
        <v>10</v>
      </c>
      <c r="I202" s="13">
        <v>1420</v>
      </c>
      <c r="J202" s="13">
        <v>2.5</v>
      </c>
    </row>
    <row r="203" spans="1:10">
      <c r="A203" s="13">
        <v>2018</v>
      </c>
      <c r="B203" s="13">
        <v>201</v>
      </c>
      <c r="C203" s="20" t="s">
        <v>44</v>
      </c>
      <c r="D203" s="20" t="s">
        <v>45</v>
      </c>
      <c r="E203" s="13" t="s">
        <v>61</v>
      </c>
      <c r="F203" s="20" t="s">
        <v>57</v>
      </c>
      <c r="G203" s="13" t="s">
        <v>58</v>
      </c>
      <c r="H203" s="13">
        <v>260</v>
      </c>
      <c r="I203" s="13">
        <v>144300</v>
      </c>
      <c r="J203" s="13">
        <v>256.5</v>
      </c>
    </row>
    <row r="204" spans="1:10">
      <c r="A204" s="13">
        <v>2018</v>
      </c>
      <c r="B204" s="13">
        <v>211</v>
      </c>
      <c r="C204" s="20" t="s">
        <v>44</v>
      </c>
      <c r="D204" s="20" t="s">
        <v>45</v>
      </c>
      <c r="E204" s="13" t="s">
        <v>61</v>
      </c>
      <c r="F204" s="20" t="s">
        <v>57</v>
      </c>
      <c r="G204" s="13" t="s">
        <v>58</v>
      </c>
      <c r="H204" s="13">
        <v>250</v>
      </c>
      <c r="I204" s="13">
        <v>138750</v>
      </c>
      <c r="J204" s="13">
        <v>361.5</v>
      </c>
    </row>
    <row r="205" spans="1:10">
      <c r="A205" s="13">
        <v>2018</v>
      </c>
      <c r="B205" s="13">
        <v>205</v>
      </c>
      <c r="C205" s="20" t="s">
        <v>44</v>
      </c>
      <c r="D205" s="20" t="s">
        <v>45</v>
      </c>
      <c r="E205" s="13" t="s">
        <v>61</v>
      </c>
      <c r="F205" s="20" t="s">
        <v>57</v>
      </c>
      <c r="G205" s="13" t="s">
        <v>58</v>
      </c>
      <c r="H205" s="13">
        <v>734</v>
      </c>
      <c r="I205" s="13">
        <v>407370</v>
      </c>
      <c r="J205" s="13">
        <v>562.5</v>
      </c>
    </row>
    <row r="206" spans="1:10">
      <c r="A206" s="13">
        <v>2018</v>
      </c>
      <c r="B206" s="13">
        <v>207</v>
      </c>
      <c r="C206" s="20" t="s">
        <v>44</v>
      </c>
      <c r="D206" s="20" t="s">
        <v>45</v>
      </c>
      <c r="E206" s="13" t="s">
        <v>61</v>
      </c>
      <c r="F206" s="20" t="s">
        <v>57</v>
      </c>
      <c r="G206" s="13" t="s">
        <v>58</v>
      </c>
      <c r="H206" s="13">
        <v>59</v>
      </c>
      <c r="I206" s="13">
        <v>32745</v>
      </c>
      <c r="J206" s="13">
        <v>71.25</v>
      </c>
    </row>
    <row r="207" spans="1:10">
      <c r="A207" s="13">
        <v>2018</v>
      </c>
      <c r="B207" s="13">
        <v>213</v>
      </c>
      <c r="C207" s="20" t="s">
        <v>44</v>
      </c>
      <c r="D207" s="20" t="s">
        <v>45</v>
      </c>
      <c r="E207" s="13" t="s">
        <v>61</v>
      </c>
      <c r="F207" s="20" t="s">
        <v>57</v>
      </c>
      <c r="G207" s="13" t="s">
        <v>58</v>
      </c>
      <c r="H207" s="13">
        <v>14</v>
      </c>
      <c r="I207" s="13">
        <v>7770</v>
      </c>
      <c r="J207" s="13">
        <v>10.5</v>
      </c>
    </row>
    <row r="208" spans="1:10">
      <c r="A208" s="13">
        <v>2018</v>
      </c>
      <c r="B208" s="13">
        <v>111</v>
      </c>
      <c r="C208" s="20" t="s">
        <v>44</v>
      </c>
      <c r="D208" s="20" t="s">
        <v>45</v>
      </c>
      <c r="E208" s="13" t="s">
        <v>61</v>
      </c>
      <c r="F208" s="20" t="s">
        <v>57</v>
      </c>
      <c r="G208" s="13" t="s">
        <v>58</v>
      </c>
      <c r="H208" s="13">
        <v>1233</v>
      </c>
      <c r="I208" s="13">
        <v>684315</v>
      </c>
      <c r="J208" s="13">
        <v>944.25</v>
      </c>
    </row>
    <row r="209" spans="1:10">
      <c r="A209" s="13">
        <v>2018</v>
      </c>
      <c r="B209" s="13">
        <v>111</v>
      </c>
      <c r="C209" s="20" t="s">
        <v>44</v>
      </c>
      <c r="D209" s="20" t="s">
        <v>45</v>
      </c>
      <c r="E209" s="13" t="s">
        <v>61</v>
      </c>
      <c r="F209" s="20" t="s">
        <v>59</v>
      </c>
      <c r="G209" s="13" t="s">
        <v>60</v>
      </c>
      <c r="H209" s="13">
        <v>1</v>
      </c>
      <c r="I209" s="13">
        <v>432</v>
      </c>
      <c r="J209" s="13">
        <v>0.75</v>
      </c>
    </row>
    <row r="210" spans="1:10">
      <c r="A210" s="13">
        <v>2019</v>
      </c>
      <c r="B210" s="13">
        <v>213</v>
      </c>
      <c r="C210" s="20" t="s">
        <v>44</v>
      </c>
      <c r="D210" s="20" t="s">
        <v>45</v>
      </c>
      <c r="E210" s="13" t="s">
        <v>46</v>
      </c>
      <c r="F210" s="20" t="s">
        <v>49</v>
      </c>
      <c r="G210" s="13" t="s">
        <v>50</v>
      </c>
      <c r="H210" s="13">
        <v>1</v>
      </c>
      <c r="I210" s="13">
        <v>377</v>
      </c>
      <c r="J210" s="13">
        <v>0.66659999999999997</v>
      </c>
    </row>
    <row r="211" spans="1:10">
      <c r="A211" s="13">
        <v>2019</v>
      </c>
      <c r="B211" s="13">
        <v>201</v>
      </c>
      <c r="C211" s="20" t="s">
        <v>44</v>
      </c>
      <c r="D211" s="20" t="s">
        <v>45</v>
      </c>
      <c r="E211" s="13" t="s">
        <v>46</v>
      </c>
      <c r="F211" s="20" t="s">
        <v>49</v>
      </c>
      <c r="G211" s="13" t="s">
        <v>50</v>
      </c>
      <c r="H211" s="13">
        <v>6</v>
      </c>
      <c r="I211" s="13">
        <v>2262</v>
      </c>
      <c r="J211" s="13">
        <v>4</v>
      </c>
    </row>
    <row r="212" spans="1:10">
      <c r="A212" s="13">
        <v>2019</v>
      </c>
      <c r="B212" s="13">
        <v>207</v>
      </c>
      <c r="C212" s="20" t="s">
        <v>44</v>
      </c>
      <c r="D212" s="20" t="s">
        <v>45</v>
      </c>
      <c r="E212" s="13" t="s">
        <v>46</v>
      </c>
      <c r="F212" s="20" t="s">
        <v>49</v>
      </c>
      <c r="G212" s="13" t="s">
        <v>50</v>
      </c>
      <c r="H212" s="13">
        <v>1</v>
      </c>
      <c r="I212" s="13">
        <v>377</v>
      </c>
      <c r="J212" s="13">
        <v>0.66659999999999997</v>
      </c>
    </row>
    <row r="213" spans="1:10">
      <c r="A213" s="13">
        <v>2019</v>
      </c>
      <c r="B213" s="13">
        <v>111</v>
      </c>
      <c r="C213" s="20" t="s">
        <v>44</v>
      </c>
      <c r="D213" s="20" t="s">
        <v>45</v>
      </c>
      <c r="E213" s="13" t="s">
        <v>46</v>
      </c>
      <c r="F213" s="20" t="s">
        <v>49</v>
      </c>
      <c r="G213" s="13" t="s">
        <v>50</v>
      </c>
      <c r="H213" s="13">
        <v>3</v>
      </c>
      <c r="I213" s="13">
        <v>1131</v>
      </c>
      <c r="J213" s="13">
        <v>2</v>
      </c>
    </row>
    <row r="214" spans="1:10">
      <c r="A214" s="13">
        <v>2019</v>
      </c>
      <c r="B214" s="13">
        <v>211</v>
      </c>
      <c r="C214" s="20" t="s">
        <v>44</v>
      </c>
      <c r="D214" s="20" t="s">
        <v>45</v>
      </c>
      <c r="E214" s="13" t="s">
        <v>46</v>
      </c>
      <c r="F214" s="20" t="s">
        <v>49</v>
      </c>
      <c r="G214" s="13" t="s">
        <v>50</v>
      </c>
      <c r="H214" s="13">
        <v>3</v>
      </c>
      <c r="I214" s="13">
        <v>1131</v>
      </c>
      <c r="J214" s="13">
        <v>2</v>
      </c>
    </row>
    <row r="215" spans="1:10">
      <c r="A215" s="13">
        <v>2019</v>
      </c>
      <c r="B215" s="13">
        <v>205</v>
      </c>
      <c r="C215" s="20" t="s">
        <v>44</v>
      </c>
      <c r="D215" s="20" t="s">
        <v>45</v>
      </c>
      <c r="E215" s="13" t="s">
        <v>46</v>
      </c>
      <c r="F215" s="20" t="s">
        <v>49</v>
      </c>
      <c r="G215" s="13" t="s">
        <v>50</v>
      </c>
      <c r="H215" s="13">
        <v>10</v>
      </c>
      <c r="I215" s="13">
        <v>3770</v>
      </c>
      <c r="J215" s="13">
        <v>6.6665999999999999</v>
      </c>
    </row>
    <row r="216" spans="1:10">
      <c r="A216" s="13">
        <v>2019</v>
      </c>
      <c r="B216" s="13">
        <v>111</v>
      </c>
      <c r="C216" s="20" t="s">
        <v>44</v>
      </c>
      <c r="D216" s="20" t="s">
        <v>45</v>
      </c>
      <c r="E216" s="13" t="s">
        <v>46</v>
      </c>
      <c r="F216" s="20" t="s">
        <v>51</v>
      </c>
      <c r="G216" s="13" t="s">
        <v>52</v>
      </c>
      <c r="H216" s="13">
        <v>1</v>
      </c>
      <c r="I216" s="13">
        <v>285</v>
      </c>
      <c r="J216" s="13">
        <v>0.5</v>
      </c>
    </row>
    <row r="217" spans="1:10">
      <c r="A217" s="13">
        <v>2019</v>
      </c>
      <c r="B217" s="13">
        <v>205</v>
      </c>
      <c r="C217" s="20" t="s">
        <v>44</v>
      </c>
      <c r="D217" s="20" t="s">
        <v>45</v>
      </c>
      <c r="E217" s="13" t="s">
        <v>46</v>
      </c>
      <c r="F217" s="20" t="s">
        <v>53</v>
      </c>
      <c r="G217" s="13" t="s">
        <v>54</v>
      </c>
      <c r="H217" s="13">
        <v>1</v>
      </c>
      <c r="I217" s="13">
        <v>143</v>
      </c>
      <c r="J217" s="13">
        <v>0.25</v>
      </c>
    </row>
    <row r="218" spans="1:10">
      <c r="A218" s="13">
        <v>2019</v>
      </c>
      <c r="B218" s="13">
        <v>111</v>
      </c>
      <c r="C218" s="20" t="s">
        <v>44</v>
      </c>
      <c r="D218" s="20" t="s">
        <v>45</v>
      </c>
      <c r="E218" s="13" t="s">
        <v>46</v>
      </c>
      <c r="F218" s="20" t="s">
        <v>55</v>
      </c>
      <c r="G218" s="13" t="s">
        <v>56</v>
      </c>
      <c r="H218" s="13">
        <v>8</v>
      </c>
      <c r="I218" s="13">
        <v>2336</v>
      </c>
      <c r="J218" s="13">
        <v>4</v>
      </c>
    </row>
    <row r="219" spans="1:10">
      <c r="A219" s="13">
        <v>2019</v>
      </c>
      <c r="B219" s="13">
        <v>207</v>
      </c>
      <c r="C219" s="20" t="s">
        <v>44</v>
      </c>
      <c r="D219" s="20" t="s">
        <v>45</v>
      </c>
      <c r="E219" s="13" t="s">
        <v>46</v>
      </c>
      <c r="F219" s="20" t="s">
        <v>55</v>
      </c>
      <c r="G219" s="13" t="s">
        <v>56</v>
      </c>
      <c r="H219" s="13">
        <v>2</v>
      </c>
      <c r="I219" s="13">
        <v>584</v>
      </c>
      <c r="J219" s="13">
        <v>1</v>
      </c>
    </row>
    <row r="220" spans="1:10">
      <c r="A220" s="13">
        <v>2019</v>
      </c>
      <c r="B220" s="13">
        <v>201</v>
      </c>
      <c r="C220" s="20" t="s">
        <v>44</v>
      </c>
      <c r="D220" s="20" t="s">
        <v>45</v>
      </c>
      <c r="E220" s="13" t="s">
        <v>46</v>
      </c>
      <c r="F220" s="20" t="s">
        <v>55</v>
      </c>
      <c r="G220" s="13" t="s">
        <v>56</v>
      </c>
      <c r="H220" s="13">
        <v>12</v>
      </c>
      <c r="I220" s="13">
        <v>3504</v>
      </c>
      <c r="J220" s="13">
        <v>6</v>
      </c>
    </row>
    <row r="221" spans="1:10">
      <c r="A221" s="13">
        <v>2019</v>
      </c>
      <c r="B221" s="13">
        <v>211</v>
      </c>
      <c r="C221" s="20" t="s">
        <v>44</v>
      </c>
      <c r="D221" s="20" t="s">
        <v>45</v>
      </c>
      <c r="E221" s="13" t="s">
        <v>46</v>
      </c>
      <c r="F221" s="20" t="s">
        <v>55</v>
      </c>
      <c r="G221" s="13" t="s">
        <v>56</v>
      </c>
      <c r="H221" s="13">
        <v>7</v>
      </c>
      <c r="I221" s="13">
        <v>2044</v>
      </c>
      <c r="J221" s="13">
        <v>3.5</v>
      </c>
    </row>
    <row r="222" spans="1:10">
      <c r="A222" s="13">
        <v>2019</v>
      </c>
      <c r="B222" s="13">
        <v>205</v>
      </c>
      <c r="C222" s="20" t="s">
        <v>44</v>
      </c>
      <c r="D222" s="20" t="s">
        <v>45</v>
      </c>
      <c r="E222" s="13" t="s">
        <v>46</v>
      </c>
      <c r="F222" s="20" t="s">
        <v>55</v>
      </c>
      <c r="G222" s="13" t="s">
        <v>56</v>
      </c>
      <c r="H222" s="13">
        <v>18</v>
      </c>
      <c r="I222" s="13">
        <v>5256</v>
      </c>
      <c r="J222" s="13">
        <v>9</v>
      </c>
    </row>
    <row r="223" spans="1:10">
      <c r="A223" s="13">
        <v>2019</v>
      </c>
      <c r="B223" s="13">
        <v>205</v>
      </c>
      <c r="C223" s="20" t="s">
        <v>44</v>
      </c>
      <c r="D223" s="20" t="s">
        <v>45</v>
      </c>
      <c r="E223" s="13" t="s">
        <v>46</v>
      </c>
      <c r="F223" s="20" t="s">
        <v>57</v>
      </c>
      <c r="G223" s="13" t="s">
        <v>58</v>
      </c>
      <c r="H223" s="13">
        <v>112</v>
      </c>
      <c r="I223" s="13">
        <v>62496</v>
      </c>
      <c r="J223" s="13">
        <v>84</v>
      </c>
    </row>
    <row r="224" spans="1:10">
      <c r="A224" s="13">
        <v>2019</v>
      </c>
      <c r="B224" s="13">
        <v>201</v>
      </c>
      <c r="C224" s="20" t="s">
        <v>44</v>
      </c>
      <c r="D224" s="20" t="s">
        <v>45</v>
      </c>
      <c r="E224" s="13" t="s">
        <v>46</v>
      </c>
      <c r="F224" s="20" t="s">
        <v>57</v>
      </c>
      <c r="G224" s="13" t="s">
        <v>58</v>
      </c>
      <c r="H224" s="13">
        <v>37</v>
      </c>
      <c r="I224" s="13">
        <v>20646</v>
      </c>
      <c r="J224" s="13">
        <v>27.75</v>
      </c>
    </row>
    <row r="225" spans="1:10">
      <c r="A225" s="13">
        <v>2019</v>
      </c>
      <c r="B225" s="13">
        <v>207</v>
      </c>
      <c r="C225" s="20" t="s">
        <v>44</v>
      </c>
      <c r="D225" s="20" t="s">
        <v>45</v>
      </c>
      <c r="E225" s="13" t="s">
        <v>46</v>
      </c>
      <c r="F225" s="20" t="s">
        <v>57</v>
      </c>
      <c r="G225" s="13" t="s">
        <v>58</v>
      </c>
      <c r="H225" s="13">
        <v>8</v>
      </c>
      <c r="I225" s="13">
        <v>4464</v>
      </c>
      <c r="J225" s="13">
        <v>6</v>
      </c>
    </row>
    <row r="226" spans="1:10">
      <c r="A226" s="13">
        <v>2019</v>
      </c>
      <c r="B226" s="13">
        <v>213</v>
      </c>
      <c r="C226" s="20" t="s">
        <v>44</v>
      </c>
      <c r="D226" s="20" t="s">
        <v>45</v>
      </c>
      <c r="E226" s="13" t="s">
        <v>46</v>
      </c>
      <c r="F226" s="20" t="s">
        <v>57</v>
      </c>
      <c r="G226" s="13" t="s">
        <v>58</v>
      </c>
      <c r="H226" s="13">
        <v>9</v>
      </c>
      <c r="I226" s="13">
        <v>5022</v>
      </c>
      <c r="J226" s="13">
        <v>6.75</v>
      </c>
    </row>
    <row r="227" spans="1:10">
      <c r="A227" s="13">
        <v>2019</v>
      </c>
      <c r="B227" s="13">
        <v>211</v>
      </c>
      <c r="C227" s="20" t="s">
        <v>44</v>
      </c>
      <c r="D227" s="20" t="s">
        <v>45</v>
      </c>
      <c r="E227" s="13" t="s">
        <v>46</v>
      </c>
      <c r="F227" s="20" t="s">
        <v>57</v>
      </c>
      <c r="G227" s="13" t="s">
        <v>58</v>
      </c>
      <c r="H227" s="13">
        <v>31</v>
      </c>
      <c r="I227" s="13">
        <v>17298</v>
      </c>
      <c r="J227" s="13">
        <v>23.25</v>
      </c>
    </row>
    <row r="228" spans="1:10">
      <c r="A228" s="13">
        <v>2019</v>
      </c>
      <c r="B228" s="13">
        <v>111</v>
      </c>
      <c r="C228" s="20" t="s">
        <v>44</v>
      </c>
      <c r="D228" s="20" t="s">
        <v>45</v>
      </c>
      <c r="E228" s="13" t="s">
        <v>46</v>
      </c>
      <c r="F228" s="20" t="s">
        <v>57</v>
      </c>
      <c r="G228" s="13" t="s">
        <v>58</v>
      </c>
      <c r="H228" s="13">
        <v>58</v>
      </c>
      <c r="I228" s="13">
        <v>32364</v>
      </c>
      <c r="J228" s="13">
        <v>43.5</v>
      </c>
    </row>
    <row r="229" spans="1:10">
      <c r="A229" s="13">
        <v>2019</v>
      </c>
      <c r="B229" s="13">
        <v>205</v>
      </c>
      <c r="C229" s="20" t="s">
        <v>44</v>
      </c>
      <c r="D229" s="20" t="s">
        <v>45</v>
      </c>
      <c r="E229" s="13" t="s">
        <v>46</v>
      </c>
      <c r="F229" s="20" t="s">
        <v>59</v>
      </c>
      <c r="G229" s="13" t="s">
        <v>60</v>
      </c>
      <c r="H229" s="13">
        <v>41</v>
      </c>
      <c r="I229" s="13">
        <v>17794</v>
      </c>
      <c r="J229" s="13">
        <v>30.75</v>
      </c>
    </row>
    <row r="230" spans="1:10">
      <c r="A230" s="13">
        <v>2019</v>
      </c>
      <c r="B230" s="13">
        <v>111</v>
      </c>
      <c r="C230" s="20" t="s">
        <v>44</v>
      </c>
      <c r="D230" s="20" t="s">
        <v>45</v>
      </c>
      <c r="E230" s="13" t="s">
        <v>46</v>
      </c>
      <c r="F230" s="20" t="s">
        <v>59</v>
      </c>
      <c r="G230" s="13" t="s">
        <v>60</v>
      </c>
      <c r="H230" s="13">
        <v>13</v>
      </c>
      <c r="I230" s="13">
        <v>5642</v>
      </c>
      <c r="J230" s="13">
        <v>9.75</v>
      </c>
    </row>
    <row r="231" spans="1:10">
      <c r="A231" s="13">
        <v>2019</v>
      </c>
      <c r="B231" s="13">
        <v>201</v>
      </c>
      <c r="C231" s="20" t="s">
        <v>44</v>
      </c>
      <c r="D231" s="20" t="s">
        <v>45</v>
      </c>
      <c r="E231" s="13" t="s">
        <v>46</v>
      </c>
      <c r="F231" s="20" t="s">
        <v>59</v>
      </c>
      <c r="G231" s="13" t="s">
        <v>60</v>
      </c>
      <c r="H231" s="13">
        <v>18</v>
      </c>
      <c r="I231" s="13">
        <v>7812</v>
      </c>
      <c r="J231" s="13">
        <v>13.5</v>
      </c>
    </row>
    <row r="232" spans="1:10">
      <c r="A232" s="13">
        <v>2019</v>
      </c>
      <c r="B232" s="13">
        <v>211</v>
      </c>
      <c r="C232" s="20" t="s">
        <v>44</v>
      </c>
      <c r="D232" s="20" t="s">
        <v>45</v>
      </c>
      <c r="E232" s="13" t="s">
        <v>46</v>
      </c>
      <c r="F232" s="20" t="s">
        <v>59</v>
      </c>
      <c r="G232" s="13" t="s">
        <v>60</v>
      </c>
      <c r="H232" s="13">
        <v>20</v>
      </c>
      <c r="I232" s="13">
        <v>8680</v>
      </c>
      <c r="J232" s="13">
        <v>15</v>
      </c>
    </row>
    <row r="233" spans="1:10">
      <c r="A233" s="13">
        <v>2019</v>
      </c>
      <c r="B233" s="13">
        <v>207</v>
      </c>
      <c r="C233" s="20" t="s">
        <v>44</v>
      </c>
      <c r="D233" s="20" t="s">
        <v>45</v>
      </c>
      <c r="E233" s="13" t="s">
        <v>46</v>
      </c>
      <c r="F233" s="20" t="s">
        <v>59</v>
      </c>
      <c r="G233" s="13" t="s">
        <v>60</v>
      </c>
      <c r="H233" s="13">
        <v>3</v>
      </c>
      <c r="I233" s="13">
        <v>1302</v>
      </c>
      <c r="J233" s="13">
        <v>2.25</v>
      </c>
    </row>
    <row r="234" spans="1:10">
      <c r="A234" s="13">
        <v>2019</v>
      </c>
      <c r="B234" s="13">
        <v>213</v>
      </c>
      <c r="C234" s="20" t="s">
        <v>44</v>
      </c>
      <c r="D234" s="20" t="s">
        <v>45</v>
      </c>
      <c r="E234" s="13" t="s">
        <v>46</v>
      </c>
      <c r="F234" s="20" t="s">
        <v>59</v>
      </c>
      <c r="G234" s="13" t="s">
        <v>60</v>
      </c>
      <c r="H234" s="13">
        <v>3</v>
      </c>
      <c r="I234" s="13">
        <v>1302</v>
      </c>
      <c r="J234" s="13">
        <v>2.25</v>
      </c>
    </row>
    <row r="235" spans="1:10">
      <c r="A235" s="13">
        <v>2019</v>
      </c>
      <c r="B235" s="13">
        <v>205</v>
      </c>
      <c r="C235" s="20" t="s">
        <v>44</v>
      </c>
      <c r="D235" s="20" t="s">
        <v>45</v>
      </c>
      <c r="E235" s="13" t="s">
        <v>61</v>
      </c>
      <c r="F235" s="20" t="s">
        <v>49</v>
      </c>
      <c r="G235" s="13" t="s">
        <v>50</v>
      </c>
      <c r="H235" s="13">
        <v>14</v>
      </c>
      <c r="I235" s="13">
        <v>5278</v>
      </c>
      <c r="J235" s="13">
        <v>9.3332999999999995</v>
      </c>
    </row>
    <row r="236" spans="1:10">
      <c r="A236" s="13">
        <v>2019</v>
      </c>
      <c r="B236" s="13">
        <v>211</v>
      </c>
      <c r="C236" s="20" t="s">
        <v>44</v>
      </c>
      <c r="D236" s="20" t="s">
        <v>45</v>
      </c>
      <c r="E236" s="13" t="s">
        <v>61</v>
      </c>
      <c r="F236" s="20" t="s">
        <v>49</v>
      </c>
      <c r="G236" s="13" t="s">
        <v>50</v>
      </c>
      <c r="H236" s="13">
        <v>4</v>
      </c>
      <c r="I236" s="13">
        <v>1508</v>
      </c>
      <c r="J236" s="13">
        <v>2.6665999999999999</v>
      </c>
    </row>
    <row r="237" spans="1:10">
      <c r="A237" s="13">
        <v>2019</v>
      </c>
      <c r="B237" s="13">
        <v>201</v>
      </c>
      <c r="C237" s="20" t="s">
        <v>44</v>
      </c>
      <c r="D237" s="20" t="s">
        <v>45</v>
      </c>
      <c r="E237" s="13" t="s">
        <v>61</v>
      </c>
      <c r="F237" s="20" t="s">
        <v>49</v>
      </c>
      <c r="G237" s="13" t="s">
        <v>50</v>
      </c>
      <c r="H237" s="13">
        <v>2</v>
      </c>
      <c r="I237" s="13">
        <v>754</v>
      </c>
      <c r="J237" s="13">
        <v>1.3332999999999999</v>
      </c>
    </row>
    <row r="238" spans="1:10">
      <c r="A238" s="13">
        <v>2019</v>
      </c>
      <c r="B238" s="13">
        <v>111</v>
      </c>
      <c r="C238" s="20" t="s">
        <v>44</v>
      </c>
      <c r="D238" s="20" t="s">
        <v>45</v>
      </c>
      <c r="E238" s="13" t="s">
        <v>61</v>
      </c>
      <c r="F238" s="20" t="s">
        <v>49</v>
      </c>
      <c r="G238" s="13" t="s">
        <v>50</v>
      </c>
      <c r="H238" s="13">
        <v>18</v>
      </c>
      <c r="I238" s="13">
        <v>6786</v>
      </c>
      <c r="J238" s="13">
        <v>12</v>
      </c>
    </row>
    <row r="239" spans="1:10">
      <c r="A239" s="13">
        <v>2019</v>
      </c>
      <c r="B239" s="13">
        <v>207</v>
      </c>
      <c r="C239" s="20" t="s">
        <v>44</v>
      </c>
      <c r="D239" s="20" t="s">
        <v>45</v>
      </c>
      <c r="E239" s="13" t="s">
        <v>61</v>
      </c>
      <c r="F239" s="20" t="s">
        <v>49</v>
      </c>
      <c r="G239" s="13" t="s">
        <v>50</v>
      </c>
      <c r="H239" s="13">
        <v>1</v>
      </c>
      <c r="I239" s="13">
        <v>377</v>
      </c>
      <c r="J239" s="13">
        <v>0.66659999999999997</v>
      </c>
    </row>
    <row r="240" spans="1:10">
      <c r="A240" s="13">
        <v>2019</v>
      </c>
      <c r="B240" s="13">
        <v>213</v>
      </c>
      <c r="C240" s="20" t="s">
        <v>44</v>
      </c>
      <c r="D240" s="20" t="s">
        <v>45</v>
      </c>
      <c r="E240" s="13" t="s">
        <v>61</v>
      </c>
      <c r="F240" s="20" t="s">
        <v>49</v>
      </c>
      <c r="G240" s="13" t="s">
        <v>50</v>
      </c>
      <c r="H240" s="13">
        <v>1</v>
      </c>
      <c r="I240" s="13">
        <v>377</v>
      </c>
      <c r="J240" s="13">
        <v>0.66659999999999997</v>
      </c>
    </row>
    <row r="241" spans="1:10">
      <c r="A241" s="13">
        <v>2019</v>
      </c>
      <c r="B241" s="13">
        <v>205</v>
      </c>
      <c r="C241" s="20" t="s">
        <v>44</v>
      </c>
      <c r="D241" s="20" t="s">
        <v>45</v>
      </c>
      <c r="E241" s="13" t="s">
        <v>61</v>
      </c>
      <c r="F241" s="20" t="s">
        <v>51</v>
      </c>
      <c r="G241" s="13" t="s">
        <v>52</v>
      </c>
      <c r="H241" s="13">
        <v>4</v>
      </c>
      <c r="I241" s="13">
        <v>1140</v>
      </c>
      <c r="J241" s="13">
        <v>2</v>
      </c>
    </row>
    <row r="242" spans="1:10">
      <c r="A242" s="13">
        <v>2019</v>
      </c>
      <c r="B242" s="13">
        <v>211</v>
      </c>
      <c r="C242" s="20" t="s">
        <v>44</v>
      </c>
      <c r="D242" s="20" t="s">
        <v>45</v>
      </c>
      <c r="E242" s="13" t="s">
        <v>61</v>
      </c>
      <c r="F242" s="20" t="s">
        <v>51</v>
      </c>
      <c r="G242" s="13" t="s">
        <v>52</v>
      </c>
      <c r="H242" s="13">
        <v>1</v>
      </c>
      <c r="I242" s="13">
        <v>285</v>
      </c>
      <c r="J242" s="13">
        <v>0.5</v>
      </c>
    </row>
    <row r="243" spans="1:10">
      <c r="A243" s="13">
        <v>2019</v>
      </c>
      <c r="B243" s="13">
        <v>111</v>
      </c>
      <c r="C243" s="20" t="s">
        <v>44</v>
      </c>
      <c r="D243" s="20" t="s">
        <v>45</v>
      </c>
      <c r="E243" s="13" t="s">
        <v>61</v>
      </c>
      <c r="F243" s="20" t="s">
        <v>51</v>
      </c>
      <c r="G243" s="13" t="s">
        <v>52</v>
      </c>
      <c r="H243" s="13">
        <v>13</v>
      </c>
      <c r="I243" s="13">
        <v>3705</v>
      </c>
      <c r="J243" s="13">
        <v>6.5</v>
      </c>
    </row>
    <row r="244" spans="1:10">
      <c r="A244" s="13">
        <v>2019</v>
      </c>
      <c r="B244" s="13">
        <v>111</v>
      </c>
      <c r="C244" s="20" t="s">
        <v>44</v>
      </c>
      <c r="D244" s="20" t="s">
        <v>45</v>
      </c>
      <c r="E244" s="13" t="s">
        <v>61</v>
      </c>
      <c r="F244" s="20" t="s">
        <v>53</v>
      </c>
      <c r="G244" s="13" t="s">
        <v>54</v>
      </c>
      <c r="H244" s="13">
        <v>3</v>
      </c>
      <c r="I244" s="13">
        <v>429</v>
      </c>
      <c r="J244" s="13">
        <v>0.75</v>
      </c>
    </row>
    <row r="245" spans="1:10">
      <c r="A245" s="13">
        <v>2019</v>
      </c>
      <c r="B245" s="13">
        <v>205</v>
      </c>
      <c r="C245" s="20" t="s">
        <v>44</v>
      </c>
      <c r="D245" s="20" t="s">
        <v>45</v>
      </c>
      <c r="E245" s="13" t="s">
        <v>61</v>
      </c>
      <c r="F245" s="20" t="s">
        <v>57</v>
      </c>
      <c r="G245" s="13" t="s">
        <v>58</v>
      </c>
      <c r="H245" s="13">
        <v>144</v>
      </c>
      <c r="I245" s="13">
        <v>80352</v>
      </c>
      <c r="J245" s="13">
        <v>108</v>
      </c>
    </row>
    <row r="246" spans="1:10">
      <c r="A246" s="13">
        <v>2019</v>
      </c>
      <c r="B246" s="13">
        <v>211</v>
      </c>
      <c r="C246" s="20" t="s">
        <v>44</v>
      </c>
      <c r="D246" s="20" t="s">
        <v>45</v>
      </c>
      <c r="E246" s="13" t="s">
        <v>61</v>
      </c>
      <c r="F246" s="20" t="s">
        <v>57</v>
      </c>
      <c r="G246" s="13" t="s">
        <v>58</v>
      </c>
      <c r="H246" s="13">
        <v>25</v>
      </c>
      <c r="I246" s="13">
        <v>13950</v>
      </c>
      <c r="J246" s="13">
        <v>18.75</v>
      </c>
    </row>
    <row r="247" spans="1:10">
      <c r="A247" s="13">
        <v>2019</v>
      </c>
      <c r="B247" s="13">
        <v>111</v>
      </c>
      <c r="C247" s="20" t="s">
        <v>44</v>
      </c>
      <c r="D247" s="20" t="s">
        <v>45</v>
      </c>
      <c r="E247" s="13" t="s">
        <v>61</v>
      </c>
      <c r="F247" s="20" t="s">
        <v>57</v>
      </c>
      <c r="G247" s="13" t="s">
        <v>58</v>
      </c>
      <c r="H247" s="13">
        <v>219</v>
      </c>
      <c r="I247" s="13">
        <v>122202</v>
      </c>
      <c r="J247" s="13">
        <v>164.25</v>
      </c>
    </row>
    <row r="248" spans="1:10">
      <c r="A248" s="13">
        <v>2019</v>
      </c>
      <c r="B248" s="13">
        <v>201</v>
      </c>
      <c r="C248" s="20" t="s">
        <v>44</v>
      </c>
      <c r="D248" s="20" t="s">
        <v>45</v>
      </c>
      <c r="E248" s="13" t="s">
        <v>61</v>
      </c>
      <c r="F248" s="20" t="s">
        <v>57</v>
      </c>
      <c r="G248" s="13" t="s">
        <v>58</v>
      </c>
      <c r="H248" s="13">
        <v>11</v>
      </c>
      <c r="I248" s="13">
        <v>6138</v>
      </c>
      <c r="J248" s="13">
        <v>8.25</v>
      </c>
    </row>
    <row r="249" spans="1:10">
      <c r="A249" s="13">
        <v>2019</v>
      </c>
      <c r="B249" s="13">
        <v>207</v>
      </c>
      <c r="C249" s="20" t="s">
        <v>44</v>
      </c>
      <c r="D249" s="20" t="s">
        <v>45</v>
      </c>
      <c r="E249" s="13" t="s">
        <v>61</v>
      </c>
      <c r="F249" s="20" t="s">
        <v>57</v>
      </c>
      <c r="G249" s="13" t="s">
        <v>58</v>
      </c>
      <c r="H249" s="13">
        <v>23</v>
      </c>
      <c r="I249" s="13">
        <v>12834</v>
      </c>
      <c r="J249" s="13">
        <v>17.25</v>
      </c>
    </row>
    <row r="250" spans="1:10">
      <c r="A250" s="13">
        <v>2019</v>
      </c>
      <c r="B250" s="13">
        <v>213</v>
      </c>
      <c r="C250" s="20" t="s">
        <v>44</v>
      </c>
      <c r="D250" s="20" t="s">
        <v>45</v>
      </c>
      <c r="E250" s="13" t="s">
        <v>61</v>
      </c>
      <c r="F250" s="20" t="s">
        <v>57</v>
      </c>
      <c r="G250" s="13" t="s">
        <v>58</v>
      </c>
      <c r="H250" s="13">
        <v>5</v>
      </c>
      <c r="I250" s="13">
        <v>2790</v>
      </c>
      <c r="J250" s="13">
        <v>3.75</v>
      </c>
    </row>
    <row r="251" spans="1:10">
      <c r="C251" s="20"/>
      <c r="D251" s="20"/>
      <c r="F251" s="2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3</vt:i4>
      </vt:variant>
    </vt:vector>
  </HeadingPairs>
  <TitlesOfParts>
    <vt:vector size="10" baseType="lpstr">
      <vt:lpstr>Zadávací list</vt:lpstr>
      <vt:lpstr>tabulky</vt:lpstr>
      <vt:lpstr>propagace</vt:lpstr>
      <vt:lpstr>Harmonogram</vt:lpstr>
      <vt:lpstr>ORL</vt:lpstr>
      <vt:lpstr>modelace</vt:lpstr>
      <vt:lpstr>Spectrum -2-2019</vt:lpstr>
      <vt:lpstr>ORL!Oblast_tisku</vt:lpstr>
      <vt:lpstr>tabulky!Oblast_tisku</vt:lpstr>
      <vt:lpstr>'Zadávací list'!Oblast_tisku</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dc:creator>
  <cp:lastModifiedBy>65512</cp:lastModifiedBy>
  <cp:lastPrinted>2019-04-03T11:49:16Z</cp:lastPrinted>
  <dcterms:created xsi:type="dcterms:W3CDTF">2017-12-08T10:24:07Z</dcterms:created>
  <dcterms:modified xsi:type="dcterms:W3CDTF">2019-04-04T12:12:45Z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-203534639</vt:i4>
  </property>
  <property fmtid="{D5CDD505-2E9C-101B-9397-08002B2CF9AE}" pid="3" name="_NewReviewCycle">
    <vt:lpwstr/>
  </property>
  <property fmtid="{D5CDD505-2E9C-101B-9397-08002B2CF9AE}" pid="4" name="_EmailSubject">
    <vt:lpwstr>projekt logopedie</vt:lpwstr>
  </property>
  <property fmtid="{D5CDD505-2E9C-101B-9397-08002B2CF9AE}" pid="5" name="_AuthorEmail">
    <vt:lpwstr>pkreuzingerova@volny.cz</vt:lpwstr>
  </property>
  <property fmtid="{D5CDD505-2E9C-101B-9397-08002B2CF9AE}" pid="6" name="_AuthorEmailDisplayName">
    <vt:lpwstr>Pavla Kreuzingerová</vt:lpwstr>
  </property>
  <property fmtid="{D5CDD505-2E9C-101B-9397-08002B2CF9AE}" pid="7" name="_PreviousAdHocReviewCycleID">
    <vt:i4>-203534639</vt:i4>
  </property>
  <property fmtid="{D5CDD505-2E9C-101B-9397-08002B2CF9AE}" pid="8" name="_ReviewingToolsShownOnce">
    <vt:lpwstr/>
  </property>
</Properties>
</file>