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3820"/>
  <mc:AlternateContent xmlns:mc="http://schemas.openxmlformats.org/markup-compatibility/2006">
    <mc:Choice Requires="x15">
      <x15ac:absPath xmlns:x15ac="http://schemas.microsoft.com/office/spreadsheetml/2010/11/ac" url="O:\Rozpočet\Rozpočet 2020\Rozpočet FNOL 2020\OEC\"/>
    </mc:Choice>
  </mc:AlternateContent>
  <xr:revisionPtr revIDLastSave="0" documentId="13_ncr:1_{65209122-2371-4052-90CF-838954ECFC4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501 16 003 - R2020" sheetId="6" r:id="rId1"/>
    <sheet name="Počet dárců" sheetId="5" r:id="rId2"/>
  </sheets>
  <definedNames>
    <definedName name="_xlnm.Print_Area" localSheetId="1">'Počet dárců'!$A$1:$G$46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5" i="6" l="1"/>
  <c r="E56" i="6" l="1"/>
  <c r="B56" i="6"/>
  <c r="E47" i="6"/>
  <c r="B47" i="6"/>
  <c r="B24" i="6"/>
  <c r="E24" i="6" s="1"/>
  <c r="B23" i="6"/>
  <c r="B22" i="6"/>
  <c r="B21" i="6"/>
  <c r="E21" i="6" s="1"/>
  <c r="C34" i="6"/>
  <c r="C33" i="6"/>
  <c r="C32" i="6"/>
  <c r="C31" i="6"/>
  <c r="B34" i="6"/>
  <c r="E34" i="6" s="1"/>
  <c r="B33" i="6"/>
  <c r="E33" i="6" s="1"/>
  <c r="B32" i="6"/>
  <c r="D32" i="6" s="1"/>
  <c r="B31" i="6"/>
  <c r="B35" i="6" s="1"/>
  <c r="D34" i="6"/>
  <c r="E32" i="6"/>
  <c r="E23" i="6"/>
  <c r="E22" i="6"/>
  <c r="I6" i="6"/>
  <c r="I5" i="6" s="1"/>
  <c r="H6" i="6"/>
  <c r="H5" i="6" s="1"/>
  <c r="G61" i="5"/>
  <c r="F61" i="5"/>
  <c r="E61" i="5"/>
  <c r="D61" i="5"/>
  <c r="C61" i="5"/>
  <c r="B61" i="5"/>
  <c r="I60" i="5"/>
  <c r="L60" i="5" s="1"/>
  <c r="I59" i="5"/>
  <c r="L59" i="5" s="1"/>
  <c r="I58" i="5"/>
  <c r="L58" i="5" s="1"/>
  <c r="I57" i="5"/>
  <c r="L57" i="5" s="1"/>
  <c r="I56" i="5"/>
  <c r="L56" i="5" s="1"/>
  <c r="I55" i="5"/>
  <c r="L55" i="5" s="1"/>
  <c r="I54" i="5"/>
  <c r="L54" i="5" s="1"/>
  <c r="I53" i="5"/>
  <c r="L53" i="5" s="1"/>
  <c r="I52" i="5"/>
  <c r="L52" i="5" s="1"/>
  <c r="I51" i="5"/>
  <c r="L51" i="5" s="1"/>
  <c r="I50" i="5"/>
  <c r="L50" i="5" s="1"/>
  <c r="I49" i="5"/>
  <c r="E31" i="6" l="1"/>
  <c r="E35" i="6" s="1"/>
  <c r="G34" i="6"/>
  <c r="F34" i="6" s="1"/>
  <c r="C24" i="6" s="1"/>
  <c r="F24" i="6" s="1"/>
  <c r="G32" i="6"/>
  <c r="F32" i="6" s="1"/>
  <c r="C22" i="6" s="1"/>
  <c r="F22" i="6" s="1"/>
  <c r="E30" i="6"/>
  <c r="B30" i="6"/>
  <c r="D31" i="6"/>
  <c r="D33" i="6"/>
  <c r="G33" i="6" s="1"/>
  <c r="F33" i="6" s="1"/>
  <c r="C23" i="6" s="1"/>
  <c r="F23" i="6" s="1"/>
  <c r="C30" i="6"/>
  <c r="B20" i="6"/>
  <c r="E25" i="6"/>
  <c r="I61" i="5"/>
  <c r="L61" i="5" s="1"/>
  <c r="J49" i="5"/>
  <c r="J50" i="5"/>
  <c r="M50" i="5" s="1"/>
  <c r="J51" i="5"/>
  <c r="M51" i="5" s="1"/>
  <c r="J52" i="5"/>
  <c r="M52" i="5" s="1"/>
  <c r="J53" i="5"/>
  <c r="M53" i="5" s="1"/>
  <c r="J54" i="5"/>
  <c r="M54" i="5" s="1"/>
  <c r="J55" i="5"/>
  <c r="M55" i="5" s="1"/>
  <c r="J56" i="5"/>
  <c r="M56" i="5" s="1"/>
  <c r="J57" i="5"/>
  <c r="M57" i="5" s="1"/>
  <c r="J58" i="5"/>
  <c r="M58" i="5" s="1"/>
  <c r="J59" i="5"/>
  <c r="M59" i="5" s="1"/>
  <c r="J60" i="5"/>
  <c r="M60" i="5" s="1"/>
  <c r="L49" i="5"/>
  <c r="D30" i="6" l="1"/>
  <c r="G30" i="6"/>
  <c r="F30" i="6" s="1"/>
  <c r="G31" i="6"/>
  <c r="F31" i="6" s="1"/>
  <c r="C21" i="6" s="1"/>
  <c r="F21" i="6" s="1"/>
  <c r="F25" i="6" s="1"/>
  <c r="G25" i="6" s="1"/>
  <c r="J61" i="5"/>
  <c r="M61" i="5" s="1"/>
  <c r="M49" i="5"/>
  <c r="C20" i="6" l="1"/>
  <c r="C55" i="6" l="1"/>
  <c r="C54" i="6"/>
  <c r="C53" i="6"/>
  <c r="C52" i="6"/>
  <c r="C46" i="6"/>
  <c r="C45" i="6"/>
  <c r="C44" i="6"/>
  <c r="C43" i="6"/>
  <c r="B55" i="6"/>
  <c r="E55" i="6" s="1"/>
  <c r="B54" i="6"/>
  <c r="E54" i="6" s="1"/>
  <c r="B53" i="6"/>
  <c r="E53" i="6" s="1"/>
  <c r="B52" i="6"/>
  <c r="E52" i="6" s="1"/>
  <c r="B46" i="6"/>
  <c r="E46" i="6" s="1"/>
  <c r="B45" i="6"/>
  <c r="E45" i="6" s="1"/>
  <c r="B44" i="6"/>
  <c r="E44" i="6" s="1"/>
  <c r="B43" i="6"/>
  <c r="M6" i="6"/>
  <c r="M5" i="6" s="1"/>
  <c r="C6" i="6"/>
  <c r="C5" i="6" s="1"/>
  <c r="D6" i="6"/>
  <c r="D5" i="6" s="1"/>
  <c r="E6" i="6"/>
  <c r="E5" i="6" s="1"/>
  <c r="F6" i="6"/>
  <c r="F5" i="6" s="1"/>
  <c r="G6" i="6"/>
  <c r="G5" i="6" s="1"/>
  <c r="J6" i="6"/>
  <c r="J5" i="6" s="1"/>
  <c r="K6" i="6"/>
  <c r="K5" i="6" s="1"/>
  <c r="B6" i="6"/>
  <c r="B5" i="6" s="1"/>
  <c r="G46" i="5"/>
  <c r="F46" i="5"/>
  <c r="E46" i="5"/>
  <c r="D46" i="5"/>
  <c r="C46" i="5"/>
  <c r="B46" i="5"/>
  <c r="G16" i="5"/>
  <c r="F16" i="5"/>
  <c r="E16" i="5"/>
  <c r="D16" i="5"/>
  <c r="C16" i="5"/>
  <c r="B16" i="5"/>
  <c r="I15" i="5"/>
  <c r="J15" i="5" s="1"/>
  <c r="M15" i="5" s="1"/>
  <c r="I14" i="5"/>
  <c r="L14" i="5" s="1"/>
  <c r="I13" i="5"/>
  <c r="L13" i="5" s="1"/>
  <c r="I12" i="5"/>
  <c r="J12" i="5" s="1"/>
  <c r="M12" i="5" s="1"/>
  <c r="I11" i="5"/>
  <c r="L11" i="5" s="1"/>
  <c r="I10" i="5"/>
  <c r="J10" i="5" s="1"/>
  <c r="M10" i="5" s="1"/>
  <c r="I9" i="5"/>
  <c r="L9" i="5" s="1"/>
  <c r="I8" i="5"/>
  <c r="J8" i="5" s="1"/>
  <c r="M8" i="5" s="1"/>
  <c r="I7" i="5"/>
  <c r="J7" i="5" s="1"/>
  <c r="M7" i="5" s="1"/>
  <c r="I6" i="5"/>
  <c r="L6" i="5" s="1"/>
  <c r="I5" i="5"/>
  <c r="J5" i="5" s="1"/>
  <c r="M5" i="5" s="1"/>
  <c r="I4" i="5"/>
  <c r="I45" i="5"/>
  <c r="L45" i="5" s="1"/>
  <c r="I44" i="5"/>
  <c r="L44" i="5" s="1"/>
  <c r="I43" i="5"/>
  <c r="J43" i="5" s="1"/>
  <c r="M43" i="5" s="1"/>
  <c r="I42" i="5"/>
  <c r="L42" i="5" s="1"/>
  <c r="I41" i="5"/>
  <c r="L41" i="5" s="1"/>
  <c r="I40" i="5"/>
  <c r="L40" i="5" s="1"/>
  <c r="I39" i="5"/>
  <c r="J39" i="5" s="1"/>
  <c r="M39" i="5" s="1"/>
  <c r="I38" i="5"/>
  <c r="J38" i="5" s="1"/>
  <c r="M38" i="5" s="1"/>
  <c r="I37" i="5"/>
  <c r="J37" i="5" s="1"/>
  <c r="M37" i="5" s="1"/>
  <c r="I36" i="5"/>
  <c r="L36" i="5" s="1"/>
  <c r="I35" i="5"/>
  <c r="J35" i="5" s="1"/>
  <c r="M35" i="5" s="1"/>
  <c r="I34" i="5"/>
  <c r="L34" i="5" s="1"/>
  <c r="E43" i="6" l="1"/>
  <c r="E42" i="6" s="1"/>
  <c r="J45" i="5"/>
  <c r="M45" i="5" s="1"/>
  <c r="D54" i="6"/>
  <c r="G54" i="6" s="1"/>
  <c r="F54" i="6" s="1"/>
  <c r="D53" i="6"/>
  <c r="G53" i="6" s="1"/>
  <c r="F53" i="6" s="1"/>
  <c r="D45" i="6"/>
  <c r="G45" i="6" s="1"/>
  <c r="F45" i="6" s="1"/>
  <c r="D44" i="6"/>
  <c r="G44" i="6" s="1"/>
  <c r="F44" i="6" s="1"/>
  <c r="D43" i="6"/>
  <c r="G43" i="6" s="1"/>
  <c r="F43" i="6" s="1"/>
  <c r="D52" i="6"/>
  <c r="D55" i="6"/>
  <c r="G55" i="6" s="1"/>
  <c r="F55" i="6" s="1"/>
  <c r="E51" i="6"/>
  <c r="C51" i="6"/>
  <c r="D46" i="6"/>
  <c r="C42" i="6"/>
  <c r="B51" i="6"/>
  <c r="B42" i="6"/>
  <c r="J6" i="5"/>
  <c r="M6" i="5" s="1"/>
  <c r="J34" i="5"/>
  <c r="M34" i="5" s="1"/>
  <c r="J41" i="5"/>
  <c r="M41" i="5" s="1"/>
  <c r="J44" i="5"/>
  <c r="M44" i="5" s="1"/>
  <c r="J42" i="5"/>
  <c r="M42" i="5" s="1"/>
  <c r="J40" i="5"/>
  <c r="M40" i="5" s="1"/>
  <c r="L38" i="5"/>
  <c r="L37" i="5"/>
  <c r="J36" i="5"/>
  <c r="M36" i="5" s="1"/>
  <c r="L35" i="5"/>
  <c r="L39" i="5"/>
  <c r="L43" i="5"/>
  <c r="I46" i="5"/>
  <c r="L46" i="5" s="1"/>
  <c r="L15" i="5"/>
  <c r="J14" i="5"/>
  <c r="M14" i="5" s="1"/>
  <c r="J13" i="5"/>
  <c r="M13" i="5" s="1"/>
  <c r="L12" i="5"/>
  <c r="J11" i="5"/>
  <c r="M11" i="5" s="1"/>
  <c r="L10" i="5"/>
  <c r="J9" i="5"/>
  <c r="M9" i="5" s="1"/>
  <c r="L8" i="5"/>
  <c r="L7" i="5"/>
  <c r="I16" i="5"/>
  <c r="L16" i="5" s="1"/>
  <c r="L5" i="5"/>
  <c r="L4" i="5"/>
  <c r="J4" i="5"/>
  <c r="M4" i="5" s="1"/>
  <c r="C31" i="5"/>
  <c r="D31" i="5"/>
  <c r="E31" i="5"/>
  <c r="F31" i="5"/>
  <c r="G31" i="5"/>
  <c r="B31" i="5"/>
  <c r="L19" i="5"/>
  <c r="I20" i="5"/>
  <c r="J20" i="5" s="1"/>
  <c r="M20" i="5" s="1"/>
  <c r="I21" i="5"/>
  <c r="J21" i="5" s="1"/>
  <c r="M21" i="5" s="1"/>
  <c r="I22" i="5"/>
  <c r="J22" i="5" s="1"/>
  <c r="M22" i="5" s="1"/>
  <c r="I23" i="5"/>
  <c r="J23" i="5" s="1"/>
  <c r="M23" i="5" s="1"/>
  <c r="I24" i="5"/>
  <c r="L24" i="5" s="1"/>
  <c r="I25" i="5"/>
  <c r="J25" i="5" s="1"/>
  <c r="M25" i="5" s="1"/>
  <c r="I26" i="5"/>
  <c r="L26" i="5" s="1"/>
  <c r="I27" i="5"/>
  <c r="J27" i="5" s="1"/>
  <c r="M27" i="5" s="1"/>
  <c r="I28" i="5"/>
  <c r="J28" i="5" s="1"/>
  <c r="M28" i="5" s="1"/>
  <c r="I29" i="5"/>
  <c r="J29" i="5" s="1"/>
  <c r="M29" i="5" s="1"/>
  <c r="I30" i="5"/>
  <c r="L30" i="5" s="1"/>
  <c r="J19" i="5"/>
  <c r="I19" i="5"/>
  <c r="D51" i="6" l="1"/>
  <c r="G51" i="6" s="1"/>
  <c r="F51" i="6" s="1"/>
  <c r="D42" i="6"/>
  <c r="G42" i="6" s="1"/>
  <c r="F42" i="6" s="1"/>
  <c r="G46" i="6"/>
  <c r="F46" i="6" s="1"/>
  <c r="G52" i="6"/>
  <c r="F52" i="6" s="1"/>
  <c r="I31" i="5"/>
  <c r="L31" i="5"/>
  <c r="M19" i="5"/>
  <c r="J46" i="5"/>
  <c r="M46" i="5" s="1"/>
  <c r="J16" i="5"/>
  <c r="M16" i="5" s="1"/>
  <c r="J30" i="5"/>
  <c r="M30" i="5" s="1"/>
  <c r="L29" i="5"/>
  <c r="L28" i="5"/>
  <c r="L27" i="5"/>
  <c r="J26" i="5"/>
  <c r="M26" i="5" s="1"/>
  <c r="L25" i="5"/>
  <c r="J24" i="5"/>
  <c r="M24" i="5" s="1"/>
  <c r="L23" i="5"/>
  <c r="L22" i="5"/>
  <c r="L21" i="5"/>
  <c r="L20" i="5"/>
  <c r="J31" i="5" l="1"/>
  <c r="M31" i="5" s="1"/>
  <c r="L6" i="6" l="1"/>
  <c r="L5" i="6" s="1"/>
</calcChain>
</file>

<file path=xl/sharedStrings.xml><?xml version="1.0" encoding="utf-8"?>
<sst xmlns="http://schemas.openxmlformats.org/spreadsheetml/2006/main" count="177" uniqueCount="72">
  <si>
    <t>Odhad</t>
  </si>
  <si>
    <t>Rozpočet</t>
  </si>
  <si>
    <t>Skutečnost</t>
  </si>
  <si>
    <t>čestní + ostatní + vyřazení</t>
  </si>
  <si>
    <t>čestní</t>
  </si>
  <si>
    <t>vyřazení</t>
  </si>
  <si>
    <t>placení</t>
  </si>
  <si>
    <t>Počet dárců</t>
  </si>
  <si>
    <t>Potraviny na dárce v Kč</t>
  </si>
  <si>
    <t>Norma potravin na dárce v Kč</t>
  </si>
  <si>
    <t>na skutečnosti</t>
  </si>
  <si>
    <t>podíl 9-12/2016</t>
  </si>
  <si>
    <t>podíl 1-8/2016</t>
  </si>
  <si>
    <t>1 - 8/2017</t>
  </si>
  <si>
    <t>1 - 8/2016</t>
  </si>
  <si>
    <t>9 - 12/2016</t>
  </si>
  <si>
    <t>2016 celkem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</si>
  <si>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</si>
  <si>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</si>
  <si>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</si>
  <si>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</si>
  <si>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</si>
  <si>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</si>
  <si>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</si>
  <si>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</si>
  <si>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</si>
  <si>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</si>
  <si>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</si>
  <si>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</si>
  <si>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čestní + ostatní</t>
  </si>
  <si>
    <t>CELKEM</t>
  </si>
  <si>
    <t>autologní</t>
  </si>
  <si>
    <t>kontrola</t>
  </si>
  <si>
    <t>čest.+ost.</t>
  </si>
  <si>
    <t>čest.+ost.+vyř.</t>
  </si>
  <si>
    <t>2015</t>
  </si>
  <si>
    <t>2016</t>
  </si>
  <si>
    <t>2017</t>
  </si>
  <si>
    <t>FNOL</t>
  </si>
  <si>
    <t>Skutečnost 01-08</t>
  </si>
  <si>
    <t xml:space="preserve">  K35    TO: Transfuzní oddělení</t>
  </si>
  <si>
    <t xml:space="preserve">    3501    TO: vedení klinického pracoviště</t>
  </si>
  <si>
    <t xml:space="preserve">    3503    TO: TO - krizová připravenost</t>
  </si>
  <si>
    <t xml:space="preserve">    3521    TO: ambulance - hematologická poradna</t>
  </si>
  <si>
    <t xml:space="preserve">    3522    TO: odběrné místo Jesenícká nemocnice</t>
  </si>
  <si>
    <t xml:space="preserve">    3541    TO: laboratoř - SVLS</t>
  </si>
  <si>
    <t xml:space="preserve">    3544    TO: pochůzková služba</t>
  </si>
  <si>
    <t xml:space="preserve">    3581    TO: klinická hodnocení</t>
  </si>
  <si>
    <t xml:space="preserve">    3587    TO: rezidenti 2013 - ošetřovatelská péče</t>
  </si>
  <si>
    <t xml:space="preserve">    3590    TO: výroba</t>
  </si>
  <si>
    <t>Odhad 01-12</t>
  </si>
  <si>
    <t>Celkový počet odběrů</t>
  </si>
  <si>
    <t xml:space="preserve">  z toho - čestní dárci</t>
  </si>
  <si>
    <t xml:space="preserve">  z toho - placení dárci</t>
  </si>
  <si>
    <t xml:space="preserve">  z toho - autologní odběry</t>
  </si>
  <si>
    <t xml:space="preserve">  z toho - vyřazení dárci</t>
  </si>
  <si>
    <t>9 - 12/2017</t>
  </si>
  <si>
    <t>2017 celkem</t>
  </si>
  <si>
    <t>podíl 1-8/2017</t>
  </si>
  <si>
    <t>podíl 9-12/2017</t>
  </si>
  <si>
    <t>1 - 8/2018</t>
  </si>
  <si>
    <r>
      <t xml:space="preserve">Počet všech </t>
    </r>
    <r>
      <rPr>
        <b/>
        <u/>
        <sz val="11"/>
        <color theme="1"/>
        <rFont val="Calibri"/>
        <family val="2"/>
        <charset val="238"/>
        <scheme val="minor"/>
      </rPr>
      <t>odebraných</t>
    </r>
    <r>
      <rPr>
        <sz val="11"/>
        <color theme="1"/>
        <rFont val="Calibri"/>
        <family val="2"/>
        <charset val="238"/>
        <scheme val="minor"/>
      </rPr>
      <t xml:space="preserve"> odběrů</t>
    </r>
  </si>
  <si>
    <t>účet 501 16 003 - dárci krve POTRAVINY</t>
  </si>
  <si>
    <t>Návrh rozpočtu 2020</t>
  </si>
  <si>
    <t>Odhad r. 2019 dle počtu dárců a normy potravin</t>
  </si>
  <si>
    <t>Odhad 2019</t>
  </si>
  <si>
    <t>9 - 12/2018</t>
  </si>
  <si>
    <t>2018 celkem</t>
  </si>
  <si>
    <t>podíl 1-8/2018</t>
  </si>
  <si>
    <t>podíl 9-12/2018</t>
  </si>
  <si>
    <t>1 - 8/2019</t>
  </si>
  <si>
    <t>Zpracoval: Ing. H. Silná, OEC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</si>
</sst>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20" x14ac:knownFonts="1">
    <font>
      <sz val="10"/>
      <color theme="1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ahoma"/>
      <family val="2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Tahoma"/>
      <family val="2"/>
    </font>
    <font>
      <b/>
      <sz val="16"/>
      <color theme="3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rgb="FF454545"/>
      <name val="Calibri"/>
      <family val="2"/>
      <charset val="238"/>
      <scheme val="minor"/>
    </font>
    <font>
      <b/>
      <sz val="11"/>
      <color rgb="FF454545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/>
    <xf numFmtId="3" fontId="0" fillId="0" borderId="0" xfId="0" applyNumberForma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/>
    <xf numFmtId="0" fontId="8" fillId="2" borderId="1" xfId="0" applyFont="1" applyFill="1" applyBorder="1" applyAlignment="1">
      <alignment horizontal="center"/>
    </xf>
    <xf numFmtId="0" fontId="4" fillId="4" borderId="1" xfId="0" applyFont="1" applyFill="1" applyBorder="1"/>
    <xf numFmtId="0" fontId="9" fillId="5" borderId="1" xfId="0" applyFont="1" applyFill="1" applyBorder="1"/>
    <xf numFmtId="3" fontId="4" fillId="0" borderId="1" xfId="0" applyNumberFormat="1" applyFont="1" applyBorder="1"/>
    <xf numFmtId="3" fontId="9" fillId="5" borderId="1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3" fontId="11" fillId="0" borderId="0" xfId="0" applyNumberFormat="1" applyFont="1" applyBorder="1"/>
    <xf numFmtId="3" fontId="11" fillId="0" borderId="0" xfId="0" applyNumberFormat="1" applyFont="1"/>
    <xf numFmtId="0" fontId="12" fillId="0" borderId="0" xfId="0" applyFont="1"/>
    <xf numFmtId="3" fontId="14" fillId="0" borderId="1" xfId="0" applyNumberFormat="1" applyFont="1" applyBorder="1" applyAlignment="1">
      <alignment horizontal="right" vertical="top"/>
    </xf>
    <xf numFmtId="0" fontId="13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3" fontId="15" fillId="5" borderId="1" xfId="0" applyNumberFormat="1" applyFont="1" applyFill="1" applyBorder="1" applyAlignment="1">
      <alignment horizontal="right" vertical="top"/>
    </xf>
    <xf numFmtId="0" fontId="13" fillId="3" borderId="1" xfId="0" applyFont="1" applyFill="1" applyBorder="1" applyAlignment="1">
      <alignment vertical="center"/>
    </xf>
    <xf numFmtId="3" fontId="15" fillId="3" borderId="1" xfId="0" applyNumberFormat="1" applyFont="1" applyFill="1" applyBorder="1" applyAlignment="1">
      <alignment horizontal="right" vertical="top"/>
    </xf>
    <xf numFmtId="3" fontId="15" fillId="5" borderId="2" xfId="0" applyNumberFormat="1" applyFont="1" applyFill="1" applyBorder="1" applyAlignment="1">
      <alignment horizontal="right" vertical="top"/>
    </xf>
    <xf numFmtId="3" fontId="15" fillId="5" borderId="3" xfId="0" applyNumberFormat="1" applyFont="1" applyFill="1" applyBorder="1" applyAlignment="1">
      <alignment horizontal="right" vertical="top"/>
    </xf>
    <xf numFmtId="3" fontId="15" fillId="3" borderId="2" xfId="0" applyNumberFormat="1" applyFont="1" applyFill="1" applyBorder="1" applyAlignment="1">
      <alignment horizontal="right" vertical="top"/>
    </xf>
    <xf numFmtId="3" fontId="15" fillId="3" borderId="3" xfId="0" applyNumberFormat="1" applyFont="1" applyFill="1" applyBorder="1" applyAlignment="1">
      <alignment horizontal="right" vertical="top"/>
    </xf>
    <xf numFmtId="3" fontId="14" fillId="0" borderId="2" xfId="0" applyNumberFormat="1" applyFont="1" applyBorder="1" applyAlignment="1">
      <alignment horizontal="right" vertical="top"/>
    </xf>
    <xf numFmtId="3" fontId="14" fillId="0" borderId="3" xfId="0" applyNumberFormat="1" applyFont="1" applyBorder="1" applyAlignment="1">
      <alignment horizontal="right" vertical="top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3" fillId="0" borderId="0" xfId="0" applyFont="1" applyAlignment="1"/>
    <xf numFmtId="3" fontId="3" fillId="0" borderId="0" xfId="0" applyNumberFormat="1" applyFont="1" applyAlignment="1"/>
    <xf numFmtId="0" fontId="3" fillId="0" borderId="0" xfId="0" applyFont="1" applyBorder="1" applyAlignment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/>
    <xf numFmtId="3" fontId="3" fillId="4" borderId="1" xfId="0" applyNumberFormat="1" applyFont="1" applyFill="1" applyBorder="1" applyAlignment="1"/>
    <xf numFmtId="0" fontId="3" fillId="0" borderId="1" xfId="0" applyFont="1" applyBorder="1" applyAlignment="1"/>
    <xf numFmtId="3" fontId="3" fillId="0" borderId="1" xfId="0" applyNumberFormat="1" applyFont="1" applyBorder="1" applyAlignment="1"/>
    <xf numFmtId="0" fontId="9" fillId="5" borderId="1" xfId="0" applyFont="1" applyFill="1" applyBorder="1" applyAlignment="1"/>
    <xf numFmtId="3" fontId="9" fillId="5" borderId="1" xfId="0" applyNumberFormat="1" applyFont="1" applyFill="1" applyBorder="1" applyAlignment="1"/>
    <xf numFmtId="0" fontId="8" fillId="2" borderId="1" xfId="0" applyFont="1" applyFill="1" applyBorder="1" applyAlignment="1"/>
    <xf numFmtId="49" fontId="8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/>
    <xf numFmtId="9" fontId="18" fillId="4" borderId="1" xfId="1" applyFont="1" applyFill="1" applyBorder="1" applyAlignment="1"/>
    <xf numFmtId="9" fontId="19" fillId="0" borderId="1" xfId="1" applyFont="1" applyBorder="1" applyAlignment="1"/>
    <xf numFmtId="10" fontId="18" fillId="5" borderId="1" xfId="1" applyNumberFormat="1" applyFont="1" applyFill="1" applyBorder="1" applyAlignment="1"/>
    <xf numFmtId="0" fontId="12" fillId="0" borderId="0" xfId="0" applyFont="1" applyAlignment="1"/>
    <xf numFmtId="0" fontId="9" fillId="0" borderId="0" xfId="0" applyFont="1" applyAlignment="1"/>
    <xf numFmtId="3" fontId="9" fillId="0" borderId="0" xfId="0" applyNumberFormat="1" applyFont="1" applyAlignment="1"/>
    <xf numFmtId="14" fontId="5" fillId="0" borderId="0" xfId="0" applyNumberFormat="1" applyFont="1" applyAlignment="1">
      <alignment horizontal="center"/>
    </xf>
    <xf numFmtId="3" fontId="15" fillId="9" borderId="6" xfId="0" applyNumberFormat="1" applyFont="1" applyFill="1" applyBorder="1" applyAlignment="1">
      <alignment horizontal="right" vertical="top"/>
    </xf>
    <xf numFmtId="3" fontId="15" fillId="8" borderId="6" xfId="0" applyNumberFormat="1" applyFont="1" applyFill="1" applyBorder="1" applyAlignment="1">
      <alignment horizontal="right" vertical="top"/>
    </xf>
    <xf numFmtId="3" fontId="14" fillId="0" borderId="6" xfId="0" applyNumberFormat="1" applyFont="1" applyBorder="1" applyAlignment="1">
      <alignment horizontal="right" vertical="top"/>
    </xf>
    <xf numFmtId="3" fontId="15" fillId="7" borderId="6" xfId="0" applyNumberFormat="1" applyFont="1" applyFill="1" applyBorder="1" applyAlignment="1">
      <alignment horizontal="right" vertical="top"/>
    </xf>
    <xf numFmtId="10" fontId="18" fillId="5" borderId="0" xfId="1" applyNumberFormat="1" applyFont="1" applyFill="1" applyBorder="1" applyAlignment="1"/>
    <xf numFmtId="0" fontId="8" fillId="2" borderId="0" xfId="0" applyFont="1" applyFill="1" applyBorder="1" applyAlignment="1">
      <alignment horizontal="center"/>
    </xf>
    <xf numFmtId="9" fontId="18" fillId="4" borderId="0" xfId="1" applyFont="1" applyFill="1" applyBorder="1" applyAlignment="1"/>
    <xf numFmtId="9" fontId="19" fillId="0" borderId="0" xfId="1" applyFont="1" applyBorder="1" applyAlignment="1"/>
    <xf numFmtId="3" fontId="14" fillId="0" borderId="9" xfId="0" applyNumberFormat="1" applyFont="1" applyBorder="1" applyAlignment="1">
      <alignment horizontal="right" vertical="top"/>
    </xf>
    <xf numFmtId="0" fontId="2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/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/>
    <xf numFmtId="0" fontId="8" fillId="2" borderId="4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colors>
    <mruColors>
      <color rgb="FFFFFF99"/>
      <color rgb="FFFFFFCC"/>
      <color rgb="FFF454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9"/>
  <sheetViews>
    <sheetView tabSelected="1" workbookViewId="0">
      <selection activeCell="K15" sqref="K15"/>
    </sheetView>
  </sheetViews>
  <sheetFormatPr defaultRowHeight="12.75" customHeight="1" x14ac:dyDescent="0.2"/>
  <cols>
    <col min="1" max="1" width="49.5703125" style="3" customWidth="1"/>
    <col min="2" max="2" width="11.42578125" style="3" bestFit="1" customWidth="1"/>
    <col min="3" max="3" width="13.140625" style="3" customWidth="1"/>
    <col min="4" max="4" width="11.42578125" style="3" bestFit="1" customWidth="1"/>
    <col min="5" max="5" width="13.140625" style="3" bestFit="1" customWidth="1"/>
    <col min="6" max="6" width="13.42578125" style="3" customWidth="1"/>
    <col min="7" max="9" width="15.140625" style="3" customWidth="1"/>
    <col min="10" max="10" width="11.42578125" style="3" bestFit="1" customWidth="1"/>
    <col min="11" max="11" width="16" style="3" bestFit="1" customWidth="1"/>
    <col min="12" max="12" width="12.42578125" style="3" customWidth="1"/>
    <col min="13" max="13" width="13.5703125" style="3" customWidth="1"/>
    <col min="14" max="16384" width="9.140625" style="3"/>
  </cols>
  <sheetData>
    <row r="1" spans="1:13" ht="21" customHeight="1" x14ac:dyDescent="0.35">
      <c r="A1" s="52" t="s">
        <v>62</v>
      </c>
    </row>
    <row r="3" spans="1:13" ht="15" x14ac:dyDescent="0.25">
      <c r="A3" s="5"/>
      <c r="B3" s="69" t="s">
        <v>35</v>
      </c>
      <c r="C3" s="70"/>
      <c r="D3" s="71" t="s">
        <v>36</v>
      </c>
      <c r="E3" s="72"/>
      <c r="F3" s="69" t="s">
        <v>37</v>
      </c>
      <c r="G3" s="70"/>
      <c r="H3" s="75">
        <v>2018</v>
      </c>
      <c r="I3" s="76"/>
      <c r="J3" s="73">
        <v>2019</v>
      </c>
      <c r="K3" s="74"/>
      <c r="L3" s="74"/>
      <c r="M3" s="68" t="s">
        <v>63</v>
      </c>
    </row>
    <row r="4" spans="1:13" ht="15" x14ac:dyDescent="0.25">
      <c r="A4" s="5"/>
      <c r="B4" s="28" t="s">
        <v>1</v>
      </c>
      <c r="C4" s="29" t="s">
        <v>2</v>
      </c>
      <c r="D4" s="30" t="s">
        <v>1</v>
      </c>
      <c r="E4" s="30" t="s">
        <v>2</v>
      </c>
      <c r="F4" s="28" t="s">
        <v>1</v>
      </c>
      <c r="G4" s="29" t="s">
        <v>2</v>
      </c>
      <c r="H4" s="31" t="s">
        <v>1</v>
      </c>
      <c r="I4" s="29" t="s">
        <v>2</v>
      </c>
      <c r="J4" s="30" t="s">
        <v>1</v>
      </c>
      <c r="K4" s="30" t="s">
        <v>39</v>
      </c>
      <c r="L4" s="30" t="s">
        <v>50</v>
      </c>
      <c r="M4" s="68"/>
    </row>
    <row r="5" spans="1:13" ht="15" x14ac:dyDescent="0.2">
      <c r="A5" s="18" t="s">
        <v>38</v>
      </c>
      <c r="B5" s="22">
        <f>SUM(B6)</f>
        <v>2119.9999332251373</v>
      </c>
      <c r="C5" s="23">
        <f t="shared" ref="C5:M5" si="0">SUM(C6)</f>
        <v>1795.5227600000001</v>
      </c>
      <c r="D5" s="19">
        <f t="shared" si="0"/>
        <v>2114.0001908508302</v>
      </c>
      <c r="E5" s="19">
        <f t="shared" si="0"/>
        <v>1766.0814800000001</v>
      </c>
      <c r="F5" s="22">
        <f t="shared" si="0"/>
        <v>1900</v>
      </c>
      <c r="G5" s="23">
        <f t="shared" si="0"/>
        <v>1850.8189</v>
      </c>
      <c r="H5" s="19">
        <f t="shared" si="0"/>
        <v>1900</v>
      </c>
      <c r="I5" s="19">
        <f t="shared" si="0"/>
        <v>1936.97561</v>
      </c>
      <c r="J5" s="19">
        <f t="shared" si="0"/>
        <v>1925</v>
      </c>
      <c r="K5" s="19">
        <f t="shared" si="0"/>
        <v>1133.28394</v>
      </c>
      <c r="L5" s="19">
        <f t="shared" si="0"/>
        <v>1701.6852459469419</v>
      </c>
      <c r="M5" s="56">
        <f t="shared" si="0"/>
        <v>1925</v>
      </c>
    </row>
    <row r="6" spans="1:13" ht="15" x14ac:dyDescent="0.2">
      <c r="A6" s="20" t="s">
        <v>40</v>
      </c>
      <c r="B6" s="24">
        <f>SUM(B7:B15)</f>
        <v>2119.9999332251373</v>
      </c>
      <c r="C6" s="25">
        <f t="shared" ref="C6:M6" si="1">SUM(C7:C15)</f>
        <v>1795.5227600000001</v>
      </c>
      <c r="D6" s="21">
        <f t="shared" si="1"/>
        <v>2114.0001908508302</v>
      </c>
      <c r="E6" s="21">
        <f t="shared" si="1"/>
        <v>1766.0814800000001</v>
      </c>
      <c r="F6" s="24">
        <f t="shared" si="1"/>
        <v>1900</v>
      </c>
      <c r="G6" s="25">
        <f t="shared" si="1"/>
        <v>1850.8189</v>
      </c>
      <c r="H6" s="21">
        <f t="shared" ref="H6:I6" si="2">SUM(H7:H15)</f>
        <v>1900</v>
      </c>
      <c r="I6" s="21">
        <f t="shared" si="2"/>
        <v>1936.97561</v>
      </c>
      <c r="J6" s="21">
        <f t="shared" si="1"/>
        <v>1925</v>
      </c>
      <c r="K6" s="21">
        <f t="shared" si="1"/>
        <v>1133.28394</v>
      </c>
      <c r="L6" s="21">
        <f t="shared" si="1"/>
        <v>1701.6852459469419</v>
      </c>
      <c r="M6" s="57">
        <f t="shared" si="1"/>
        <v>1925</v>
      </c>
    </row>
    <row r="7" spans="1:13" ht="15" x14ac:dyDescent="0.2">
      <c r="A7" s="17" t="s">
        <v>41</v>
      </c>
      <c r="B7" s="26">
        <v>0</v>
      </c>
      <c r="C7" s="27">
        <v>0</v>
      </c>
      <c r="D7" s="16">
        <v>0</v>
      </c>
      <c r="E7" s="16">
        <v>0</v>
      </c>
      <c r="F7" s="26">
        <v>0</v>
      </c>
      <c r="G7" s="27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58">
        <v>0</v>
      </c>
    </row>
    <row r="8" spans="1:13" ht="15" x14ac:dyDescent="0.2">
      <c r="A8" s="17" t="s">
        <v>42</v>
      </c>
      <c r="B8" s="26">
        <v>0</v>
      </c>
      <c r="C8" s="27">
        <v>0</v>
      </c>
      <c r="D8" s="16">
        <v>0</v>
      </c>
      <c r="E8" s="16">
        <v>0</v>
      </c>
      <c r="F8" s="26">
        <v>0</v>
      </c>
      <c r="G8" s="27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58">
        <v>0</v>
      </c>
    </row>
    <row r="9" spans="1:13" ht="15" x14ac:dyDescent="0.2">
      <c r="A9" s="17" t="s">
        <v>43</v>
      </c>
      <c r="B9" s="26">
        <v>0</v>
      </c>
      <c r="C9" s="27">
        <v>0</v>
      </c>
      <c r="D9" s="16">
        <v>0</v>
      </c>
      <c r="E9" s="16">
        <v>0</v>
      </c>
      <c r="F9" s="26">
        <v>0</v>
      </c>
      <c r="G9" s="27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58">
        <v>0</v>
      </c>
    </row>
    <row r="10" spans="1:13" ht="15" x14ac:dyDescent="0.2">
      <c r="A10" s="17" t="s">
        <v>44</v>
      </c>
      <c r="B10" s="26">
        <v>175.999994456427</v>
      </c>
      <c r="C10" s="27">
        <v>0</v>
      </c>
      <c r="D10" s="16">
        <v>0</v>
      </c>
      <c r="E10" s="16">
        <v>0</v>
      </c>
      <c r="F10" s="26">
        <v>0</v>
      </c>
      <c r="G10" s="27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58">
        <v>0</v>
      </c>
    </row>
    <row r="11" spans="1:13" ht="15" x14ac:dyDescent="0.2">
      <c r="A11" s="17" t="s">
        <v>45</v>
      </c>
      <c r="B11" s="26">
        <v>0</v>
      </c>
      <c r="C11" s="27">
        <v>0</v>
      </c>
      <c r="D11" s="16">
        <v>0</v>
      </c>
      <c r="E11" s="16">
        <v>0</v>
      </c>
      <c r="F11" s="26">
        <v>0</v>
      </c>
      <c r="G11" s="27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58">
        <v>0</v>
      </c>
    </row>
    <row r="12" spans="1:13" ht="15" x14ac:dyDescent="0.2">
      <c r="A12" s="17" t="s">
        <v>46</v>
      </c>
      <c r="B12" s="26">
        <v>0</v>
      </c>
      <c r="C12" s="27">
        <v>0</v>
      </c>
      <c r="D12" s="16">
        <v>0</v>
      </c>
      <c r="E12" s="16">
        <v>0</v>
      </c>
      <c r="F12" s="26">
        <v>0</v>
      </c>
      <c r="G12" s="27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58">
        <v>0</v>
      </c>
    </row>
    <row r="13" spans="1:13" ht="15" x14ac:dyDescent="0.2">
      <c r="A13" s="17" t="s">
        <v>47</v>
      </c>
      <c r="B13" s="26">
        <v>0</v>
      </c>
      <c r="C13" s="27">
        <v>0</v>
      </c>
      <c r="D13" s="16">
        <v>0</v>
      </c>
      <c r="E13" s="16">
        <v>0</v>
      </c>
      <c r="F13" s="26">
        <v>0</v>
      </c>
      <c r="G13" s="27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58">
        <v>0</v>
      </c>
    </row>
    <row r="14" spans="1:13" ht="15" x14ac:dyDescent="0.2">
      <c r="A14" s="17" t="s">
        <v>48</v>
      </c>
      <c r="B14" s="26">
        <v>0</v>
      </c>
      <c r="C14" s="27">
        <v>0</v>
      </c>
      <c r="D14" s="16">
        <v>0</v>
      </c>
      <c r="E14" s="16">
        <v>0</v>
      </c>
      <c r="F14" s="26">
        <v>0</v>
      </c>
      <c r="G14" s="16">
        <v>0</v>
      </c>
      <c r="H14" s="64">
        <v>0</v>
      </c>
      <c r="I14" s="64">
        <v>0</v>
      </c>
      <c r="J14" s="64">
        <v>0</v>
      </c>
      <c r="K14" s="64">
        <v>0</v>
      </c>
      <c r="L14" s="16">
        <v>0</v>
      </c>
      <c r="M14" s="58">
        <v>0</v>
      </c>
    </row>
    <row r="15" spans="1:13" ht="15" x14ac:dyDescent="0.2">
      <c r="A15" s="17" t="s">
        <v>49</v>
      </c>
      <c r="B15" s="26">
        <v>1943.9999387687101</v>
      </c>
      <c r="C15" s="27">
        <v>1795.5227600000001</v>
      </c>
      <c r="D15" s="16">
        <v>2114.0001908508302</v>
      </c>
      <c r="E15" s="16">
        <v>1766.0814800000001</v>
      </c>
      <c r="F15" s="26">
        <v>1900</v>
      </c>
      <c r="G15" s="16">
        <v>1850.8189</v>
      </c>
      <c r="H15" s="64">
        <v>1900</v>
      </c>
      <c r="I15" s="64">
        <v>1936.97561</v>
      </c>
      <c r="J15" s="64">
        <v>1925</v>
      </c>
      <c r="K15" s="64">
        <v>1133.28394</v>
      </c>
      <c r="L15" s="16">
        <f>1/G25*K15</f>
        <v>1701.6852459469419</v>
      </c>
      <c r="M15" s="59">
        <v>1925</v>
      </c>
    </row>
    <row r="18" spans="1:9" ht="12.75" customHeight="1" x14ac:dyDescent="0.25">
      <c r="A18" s="66" t="s">
        <v>64</v>
      </c>
      <c r="B18" s="67" t="s">
        <v>7</v>
      </c>
      <c r="C18" s="67"/>
      <c r="D18" s="67" t="s">
        <v>9</v>
      </c>
      <c r="E18" s="66" t="s">
        <v>8</v>
      </c>
      <c r="F18" s="66"/>
      <c r="G18" s="34"/>
      <c r="H18" s="34"/>
      <c r="I18" s="34"/>
    </row>
    <row r="19" spans="1:9" ht="28.5" customHeight="1" x14ac:dyDescent="0.25">
      <c r="A19" s="66"/>
      <c r="B19" s="35" t="s">
        <v>70</v>
      </c>
      <c r="C19" s="36" t="s">
        <v>65</v>
      </c>
      <c r="D19" s="67"/>
      <c r="E19" s="35" t="s">
        <v>70</v>
      </c>
      <c r="F19" s="36" t="s">
        <v>65</v>
      </c>
      <c r="G19" s="34"/>
      <c r="H19" s="34"/>
      <c r="I19" s="34"/>
    </row>
    <row r="20" spans="1:9" ht="12.75" customHeight="1" x14ac:dyDescent="0.25">
      <c r="A20" s="37" t="s">
        <v>61</v>
      </c>
      <c r="B20" s="38">
        <f>SUM(B21:B23)</f>
        <v>18234</v>
      </c>
      <c r="C20" s="38">
        <f>SUM(C21:C23)</f>
        <v>27374.057048179689</v>
      </c>
      <c r="D20" s="37"/>
      <c r="E20" s="37"/>
      <c r="F20" s="37"/>
      <c r="G20" s="34"/>
      <c r="H20" s="34"/>
      <c r="I20" s="34"/>
    </row>
    <row r="21" spans="1:9" ht="12.75" customHeight="1" x14ac:dyDescent="0.25">
      <c r="A21" s="39" t="s">
        <v>52</v>
      </c>
      <c r="B21" s="40">
        <f>SUM('Počet dárců'!B49:B56)</f>
        <v>17779</v>
      </c>
      <c r="C21" s="40">
        <f>1/F31*B21</f>
        <v>26663.995946630635</v>
      </c>
      <c r="D21" s="40">
        <v>70</v>
      </c>
      <c r="E21" s="40">
        <f>B21*D21</f>
        <v>1244530</v>
      </c>
      <c r="F21" s="40">
        <f>C21*D21</f>
        <v>1866479.7162641445</v>
      </c>
      <c r="G21" s="34"/>
      <c r="H21" s="34"/>
      <c r="I21" s="34"/>
    </row>
    <row r="22" spans="1:9" ht="12.75" customHeight="1" x14ac:dyDescent="0.25">
      <c r="A22" s="39" t="s">
        <v>53</v>
      </c>
      <c r="B22" s="40">
        <f>SUM('Počet dárců'!D49:D56)</f>
        <v>209</v>
      </c>
      <c r="C22" s="40">
        <f>1/F32*B22</f>
        <v>297.13253012048193</v>
      </c>
      <c r="D22" s="40">
        <v>23</v>
      </c>
      <c r="E22" s="40">
        <f t="shared" ref="E22:E24" si="3">B22*D22</f>
        <v>4807</v>
      </c>
      <c r="F22" s="40">
        <f t="shared" ref="F22:F24" si="4">C22*D22</f>
        <v>6834.0481927710844</v>
      </c>
      <c r="G22" s="34"/>
      <c r="H22" s="34"/>
      <c r="I22" s="34"/>
    </row>
    <row r="23" spans="1:9" ht="12.75" customHeight="1" x14ac:dyDescent="0.25">
      <c r="A23" s="39" t="s">
        <v>54</v>
      </c>
      <c r="B23" s="40">
        <f>SUM('Počet dárců'!E49:E56)</f>
        <v>246</v>
      </c>
      <c r="C23" s="40">
        <f>1/F33*B23</f>
        <v>412.92857142857144</v>
      </c>
      <c r="D23" s="40">
        <v>24</v>
      </c>
      <c r="E23" s="40">
        <f t="shared" si="3"/>
        <v>5904</v>
      </c>
      <c r="F23" s="40">
        <f t="shared" si="4"/>
        <v>9910.2857142857138</v>
      </c>
      <c r="G23" s="34"/>
      <c r="H23" s="34"/>
      <c r="I23" s="34"/>
    </row>
    <row r="24" spans="1:9" ht="12.75" customHeight="1" x14ac:dyDescent="0.25">
      <c r="A24" s="39" t="s">
        <v>55</v>
      </c>
      <c r="B24" s="40">
        <f>SUM('Počet dárců'!C49:C56)</f>
        <v>816</v>
      </c>
      <c r="C24" s="40">
        <f>1/F34*B24</f>
        <v>1320.0733944954129</v>
      </c>
      <c r="D24" s="40">
        <v>16.73</v>
      </c>
      <c r="E24" s="40">
        <f t="shared" si="3"/>
        <v>13651.68</v>
      </c>
      <c r="F24" s="40">
        <f t="shared" si="4"/>
        <v>22084.827889908258</v>
      </c>
      <c r="G24" s="34"/>
      <c r="H24" s="34"/>
      <c r="I24" s="34"/>
    </row>
    <row r="25" spans="1:9" ht="12.75" customHeight="1" x14ac:dyDescent="0.25">
      <c r="A25" s="41" t="s">
        <v>30</v>
      </c>
      <c r="B25" s="41"/>
      <c r="C25" s="41"/>
      <c r="D25" s="41"/>
      <c r="E25" s="42">
        <f>SUM(E21:E24)</f>
        <v>1268892.68</v>
      </c>
      <c r="F25" s="42">
        <f>SUM(F21:F24)</f>
        <v>1905308.8780611097</v>
      </c>
      <c r="G25" s="51">
        <f>E25/F25</f>
        <v>0.6659774142716729</v>
      </c>
      <c r="H25" s="60"/>
      <c r="I25" s="60"/>
    </row>
    <row r="28" spans="1:9" ht="12.75" customHeight="1" x14ac:dyDescent="0.25">
      <c r="A28" s="43"/>
      <c r="B28" s="66" t="s">
        <v>2</v>
      </c>
      <c r="C28" s="66"/>
      <c r="D28" s="66"/>
      <c r="E28" s="6" t="s">
        <v>0</v>
      </c>
      <c r="F28" s="6" t="s">
        <v>68</v>
      </c>
      <c r="G28" s="6" t="s">
        <v>69</v>
      </c>
      <c r="H28" s="61"/>
      <c r="I28" s="61"/>
    </row>
    <row r="29" spans="1:9" ht="12.75" customHeight="1" x14ac:dyDescent="0.25">
      <c r="A29" s="43"/>
      <c r="B29" s="44" t="s">
        <v>60</v>
      </c>
      <c r="C29" s="45" t="s">
        <v>66</v>
      </c>
      <c r="D29" s="6" t="s">
        <v>67</v>
      </c>
      <c r="E29" s="6">
        <v>2018</v>
      </c>
      <c r="F29" s="6" t="s">
        <v>10</v>
      </c>
      <c r="G29" s="6" t="s">
        <v>10</v>
      </c>
      <c r="H29" s="61"/>
      <c r="I29" s="61"/>
    </row>
    <row r="30" spans="1:9" ht="12.75" customHeight="1" x14ac:dyDescent="0.25">
      <c r="A30" s="47" t="s">
        <v>51</v>
      </c>
      <c r="B30" s="48">
        <f>SUM(B31:B34)</f>
        <v>18918</v>
      </c>
      <c r="C30" s="48">
        <f t="shared" ref="C30:D30" si="5">SUM(C31:C34)</f>
        <v>9557</v>
      </c>
      <c r="D30" s="48">
        <f t="shared" si="5"/>
        <v>28475</v>
      </c>
      <c r="E30" s="48">
        <f>SUM(E31:E34)</f>
        <v>28377</v>
      </c>
      <c r="F30" s="49">
        <f t="shared" ref="F30:F34" si="6">1-G30</f>
        <v>0.66437225636523267</v>
      </c>
      <c r="G30" s="49">
        <f>C30/D30</f>
        <v>0.33562774363476733</v>
      </c>
      <c r="H30" s="62"/>
      <c r="I30" s="62"/>
    </row>
    <row r="31" spans="1:9" ht="12.75" customHeight="1" x14ac:dyDescent="0.25">
      <c r="A31" s="39" t="s">
        <v>52</v>
      </c>
      <c r="B31" s="40">
        <f>SUM('Počet dárců'!B34:B41)</f>
        <v>17763</v>
      </c>
      <c r="C31" s="40">
        <f>SUM('Počet dárců'!B42:B45)</f>
        <v>8877</v>
      </c>
      <c r="D31" s="40">
        <f>C31+B31</f>
        <v>26640</v>
      </c>
      <c r="E31" s="46">
        <f t="shared" ref="E31:E34" si="7">B31/8*12</f>
        <v>26644.5</v>
      </c>
      <c r="F31" s="50">
        <f t="shared" si="6"/>
        <v>0.66677927927927927</v>
      </c>
      <c r="G31" s="50">
        <f>C31/D31</f>
        <v>0.33322072072072073</v>
      </c>
      <c r="H31" s="63"/>
      <c r="I31" s="63"/>
    </row>
    <row r="32" spans="1:9" ht="12.75" customHeight="1" x14ac:dyDescent="0.25">
      <c r="A32" s="39" t="s">
        <v>53</v>
      </c>
      <c r="B32" s="40">
        <f>SUM('Počet dárců'!D34:D41)</f>
        <v>249</v>
      </c>
      <c r="C32" s="40">
        <f>SUM('Počet dárců'!D42:D45)</f>
        <v>105</v>
      </c>
      <c r="D32" s="40">
        <f t="shared" ref="D32:D34" si="8">C32+B32</f>
        <v>354</v>
      </c>
      <c r="E32" s="46">
        <f t="shared" si="7"/>
        <v>373.5</v>
      </c>
      <c r="F32" s="50">
        <f t="shared" si="6"/>
        <v>0.70338983050847459</v>
      </c>
      <c r="G32" s="50">
        <f t="shared" ref="G32:G34" si="9">C32/D32</f>
        <v>0.29661016949152541</v>
      </c>
      <c r="H32" s="63"/>
      <c r="I32" s="63"/>
    </row>
    <row r="33" spans="1:11" ht="12.75" customHeight="1" x14ac:dyDescent="0.25">
      <c r="A33" s="39" t="s">
        <v>54</v>
      </c>
      <c r="B33" s="40">
        <f>SUM('Počet dárců'!E34:E41)</f>
        <v>252</v>
      </c>
      <c r="C33" s="40">
        <f>SUM('Počet dárců'!E42:E45)</f>
        <v>171</v>
      </c>
      <c r="D33" s="40">
        <f t="shared" si="8"/>
        <v>423</v>
      </c>
      <c r="E33" s="46">
        <f t="shared" si="7"/>
        <v>378</v>
      </c>
      <c r="F33" s="50">
        <f t="shared" si="6"/>
        <v>0.5957446808510638</v>
      </c>
      <c r="G33" s="50">
        <f t="shared" si="9"/>
        <v>0.40425531914893614</v>
      </c>
      <c r="H33" s="63"/>
      <c r="I33" s="63"/>
    </row>
    <row r="34" spans="1:11" ht="12.75" customHeight="1" x14ac:dyDescent="0.25">
      <c r="A34" s="39" t="s">
        <v>55</v>
      </c>
      <c r="B34" s="40">
        <f>SUM('Počet dárců'!C34:C41)</f>
        <v>654</v>
      </c>
      <c r="C34" s="40">
        <f>SUM('Počet dárců'!C42:C45)</f>
        <v>404</v>
      </c>
      <c r="D34" s="40">
        <f t="shared" si="8"/>
        <v>1058</v>
      </c>
      <c r="E34" s="46">
        <f t="shared" si="7"/>
        <v>981</v>
      </c>
      <c r="F34" s="50">
        <f t="shared" si="6"/>
        <v>0.61814744801512289</v>
      </c>
      <c r="G34" s="50">
        <f t="shared" si="9"/>
        <v>0.38185255198487711</v>
      </c>
      <c r="H34" s="63"/>
      <c r="I34" s="63"/>
    </row>
    <row r="35" spans="1:11" ht="12.75" customHeight="1" x14ac:dyDescent="0.25">
      <c r="A35" s="53"/>
      <c r="B35" s="54">
        <f>B31*D21+B32*D22+B33*D23+B34*D24</f>
        <v>1266126.42</v>
      </c>
      <c r="C35" s="53"/>
      <c r="D35" s="53"/>
      <c r="E35" s="54">
        <f>E31*D21+E32*D22+E33*D23+E34*D24</f>
        <v>1899189.63</v>
      </c>
      <c r="F35" s="53"/>
      <c r="G35" s="53"/>
      <c r="H35" s="53"/>
      <c r="I35" s="53"/>
    </row>
    <row r="39" spans="1:11" ht="15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ht="15" x14ac:dyDescent="0.25">
      <c r="A40" s="43"/>
      <c r="B40" s="66" t="s">
        <v>2</v>
      </c>
      <c r="C40" s="66"/>
      <c r="D40" s="66"/>
      <c r="E40" s="6" t="s">
        <v>0</v>
      </c>
      <c r="F40" s="6" t="s">
        <v>58</v>
      </c>
      <c r="G40" s="6" t="s">
        <v>59</v>
      </c>
      <c r="H40" s="61"/>
      <c r="I40" s="61"/>
      <c r="J40" s="32"/>
      <c r="K40" s="32"/>
    </row>
    <row r="41" spans="1:11" ht="15" x14ac:dyDescent="0.25">
      <c r="A41" s="43"/>
      <c r="B41" s="44" t="s">
        <v>13</v>
      </c>
      <c r="C41" s="45" t="s">
        <v>56</v>
      </c>
      <c r="D41" s="6" t="s">
        <v>57</v>
      </c>
      <c r="E41" s="6">
        <v>2017</v>
      </c>
      <c r="F41" s="6" t="s">
        <v>10</v>
      </c>
      <c r="G41" s="6" t="s">
        <v>10</v>
      </c>
      <c r="H41" s="61"/>
      <c r="I41" s="61"/>
      <c r="J41" s="32"/>
      <c r="K41" s="32"/>
    </row>
    <row r="42" spans="1:11" ht="15" x14ac:dyDescent="0.25">
      <c r="A42" s="47" t="s">
        <v>51</v>
      </c>
      <c r="B42" s="48">
        <f>SUM(B43:B46)</f>
        <v>19059</v>
      </c>
      <c r="C42" s="48">
        <f t="shared" ref="C42:D42" si="10">SUM(C43:C46)</f>
        <v>9733</v>
      </c>
      <c r="D42" s="48">
        <f t="shared" si="10"/>
        <v>28792</v>
      </c>
      <c r="E42" s="48">
        <f>SUM(E43:E46)</f>
        <v>28588.5</v>
      </c>
      <c r="F42" s="49">
        <f t="shared" ref="F42:F46" si="11">1-G42</f>
        <v>0.66195470964156711</v>
      </c>
      <c r="G42" s="49">
        <f>C42/D42</f>
        <v>0.33804529035843289</v>
      </c>
      <c r="H42" s="62"/>
      <c r="I42" s="62"/>
      <c r="J42" s="33"/>
      <c r="K42" s="33"/>
    </row>
    <row r="43" spans="1:11" ht="15" x14ac:dyDescent="0.25">
      <c r="A43" s="39" t="s">
        <v>52</v>
      </c>
      <c r="B43" s="40">
        <f>SUM('Počet dárců'!B19:B26)</f>
        <v>17483</v>
      </c>
      <c r="C43" s="40">
        <f>SUM('Počet dárců'!B27:B30)</f>
        <v>9055</v>
      </c>
      <c r="D43" s="40">
        <f>C43+B43</f>
        <v>26538</v>
      </c>
      <c r="E43" s="46">
        <f t="shared" ref="E43:E46" si="12">B43/8*12</f>
        <v>26224.5</v>
      </c>
      <c r="F43" s="50">
        <f t="shared" si="11"/>
        <v>0.65879116738262122</v>
      </c>
      <c r="G43" s="50">
        <f>C43/D43</f>
        <v>0.34120883261737883</v>
      </c>
      <c r="H43" s="63"/>
      <c r="I43" s="63"/>
      <c r="J43" s="33"/>
      <c r="K43" s="33"/>
    </row>
    <row r="44" spans="1:11" ht="15" x14ac:dyDescent="0.25">
      <c r="A44" s="39" t="s">
        <v>53</v>
      </c>
      <c r="B44" s="40">
        <f>SUM('Počet dárců'!D19:D26)</f>
        <v>312</v>
      </c>
      <c r="C44" s="40">
        <f>SUM('Počet dárců'!D27:D30)</f>
        <v>174</v>
      </c>
      <c r="D44" s="40">
        <f t="shared" ref="D44:D46" si="13">C44+B44</f>
        <v>486</v>
      </c>
      <c r="E44" s="46">
        <f t="shared" si="12"/>
        <v>468</v>
      </c>
      <c r="F44" s="50">
        <f t="shared" si="11"/>
        <v>0.64197530864197527</v>
      </c>
      <c r="G44" s="50">
        <f t="shared" ref="G44:G46" si="14">C44/D44</f>
        <v>0.35802469135802467</v>
      </c>
      <c r="H44" s="63"/>
      <c r="I44" s="63"/>
      <c r="J44" s="33"/>
      <c r="K44" s="33"/>
    </row>
    <row r="45" spans="1:11" ht="15" x14ac:dyDescent="0.25">
      <c r="A45" s="39" t="s">
        <v>54</v>
      </c>
      <c r="B45" s="40">
        <f>SUM('Počet dárců'!E19:E26)</f>
        <v>315</v>
      </c>
      <c r="C45" s="40">
        <f>SUM('Počet dárců'!E27:E30)</f>
        <v>128</v>
      </c>
      <c r="D45" s="40">
        <f t="shared" si="13"/>
        <v>443</v>
      </c>
      <c r="E45" s="46">
        <f t="shared" si="12"/>
        <v>472.5</v>
      </c>
      <c r="F45" s="50">
        <f t="shared" si="11"/>
        <v>0.71106094808126419</v>
      </c>
      <c r="G45" s="50">
        <f t="shared" si="14"/>
        <v>0.28893905191873587</v>
      </c>
      <c r="H45" s="63"/>
      <c r="I45" s="63"/>
      <c r="J45" s="33"/>
      <c r="K45" s="33"/>
    </row>
    <row r="46" spans="1:11" ht="15" x14ac:dyDescent="0.25">
      <c r="A46" s="39" t="s">
        <v>55</v>
      </c>
      <c r="B46" s="40">
        <f>SUM('Počet dárců'!C19:C26)</f>
        <v>949</v>
      </c>
      <c r="C46" s="40">
        <f>SUM('Počet dárců'!C27:C30)</f>
        <v>376</v>
      </c>
      <c r="D46" s="40">
        <f t="shared" si="13"/>
        <v>1325</v>
      </c>
      <c r="E46" s="46">
        <f t="shared" si="12"/>
        <v>1423.5</v>
      </c>
      <c r="F46" s="50">
        <f t="shared" si="11"/>
        <v>0.7162264150943396</v>
      </c>
      <c r="G46" s="50">
        <f t="shared" si="14"/>
        <v>0.2837735849056604</v>
      </c>
      <c r="H46" s="63"/>
      <c r="I46" s="63"/>
      <c r="J46" s="33"/>
      <c r="K46" s="33"/>
    </row>
    <row r="47" spans="1:11" s="4" customFormat="1" ht="15" x14ac:dyDescent="0.25">
      <c r="A47" s="53"/>
      <c r="B47" s="54">
        <f>B43*D21+B44*D22+B45*D23+B46*D24</f>
        <v>1254422.77</v>
      </c>
      <c r="C47" s="53"/>
      <c r="D47" s="53"/>
      <c r="E47" s="54">
        <f>E43*D21+E44*D22+E45*D23+E46*D24</f>
        <v>1881634.155</v>
      </c>
      <c r="F47" s="53"/>
      <c r="G47" s="53"/>
      <c r="H47" s="53"/>
      <c r="I47" s="53"/>
      <c r="J47" s="53"/>
      <c r="K47" s="53"/>
    </row>
    <row r="48" spans="1:11" ht="15" x14ac:dyDescent="0.25">
      <c r="A48" s="32"/>
      <c r="B48" s="33"/>
      <c r="C48" s="32"/>
      <c r="D48" s="32"/>
      <c r="E48" s="33"/>
      <c r="F48" s="32"/>
      <c r="G48" s="32"/>
      <c r="H48" s="32"/>
      <c r="I48" s="32"/>
      <c r="J48" s="32"/>
      <c r="K48" s="32"/>
    </row>
    <row r="49" spans="1:11" ht="15" x14ac:dyDescent="0.25">
      <c r="A49" s="43"/>
      <c r="B49" s="66" t="s">
        <v>2</v>
      </c>
      <c r="C49" s="66"/>
      <c r="D49" s="66"/>
      <c r="E49" s="6" t="s">
        <v>0</v>
      </c>
      <c r="F49" s="6" t="s">
        <v>12</v>
      </c>
      <c r="G49" s="6" t="s">
        <v>11</v>
      </c>
      <c r="H49" s="61"/>
      <c r="I49" s="61"/>
      <c r="J49" s="32"/>
      <c r="K49" s="32"/>
    </row>
    <row r="50" spans="1:11" ht="15" x14ac:dyDescent="0.25">
      <c r="A50" s="43"/>
      <c r="B50" s="44" t="s">
        <v>14</v>
      </c>
      <c r="C50" s="45" t="s">
        <v>15</v>
      </c>
      <c r="D50" s="6" t="s">
        <v>16</v>
      </c>
      <c r="E50" s="6">
        <v>2016</v>
      </c>
      <c r="F50" s="6" t="s">
        <v>10</v>
      </c>
      <c r="G50" s="6" t="s">
        <v>10</v>
      </c>
      <c r="H50" s="61"/>
      <c r="I50" s="61"/>
      <c r="J50" s="32"/>
      <c r="K50" s="32"/>
    </row>
    <row r="51" spans="1:11" ht="15" x14ac:dyDescent="0.25">
      <c r="A51" s="47" t="s">
        <v>51</v>
      </c>
      <c r="B51" s="48">
        <f>SUM(B52:B55)</f>
        <v>18946</v>
      </c>
      <c r="C51" s="48">
        <f>SUM(C52:C55)</f>
        <v>9738</v>
      </c>
      <c r="D51" s="48">
        <f>SUM(D52:D55)</f>
        <v>28684</v>
      </c>
      <c r="E51" s="48">
        <f>SUM(E52:E55)</f>
        <v>28419</v>
      </c>
      <c r="F51" s="49">
        <f t="shared" ref="F51:F55" si="15">1-G51</f>
        <v>0.66050760005578024</v>
      </c>
      <c r="G51" s="49">
        <f>C51/D51</f>
        <v>0.33949239994421976</v>
      </c>
      <c r="H51" s="62"/>
      <c r="I51" s="62"/>
      <c r="J51" s="33"/>
      <c r="K51" s="33"/>
    </row>
    <row r="52" spans="1:11" ht="15" x14ac:dyDescent="0.25">
      <c r="A52" s="39" t="s">
        <v>52</v>
      </c>
      <c r="B52" s="40">
        <f>SUM('Počet dárců'!B4:B11)</f>
        <v>17493</v>
      </c>
      <c r="C52" s="40">
        <f>SUM('Počet dárců'!B12:B15)</f>
        <v>9003</v>
      </c>
      <c r="D52" s="40">
        <f>C52+B52</f>
        <v>26496</v>
      </c>
      <c r="E52" s="46">
        <f>B52/8*12</f>
        <v>26239.5</v>
      </c>
      <c r="F52" s="50">
        <f t="shared" si="15"/>
        <v>0.66021286231884058</v>
      </c>
      <c r="G52" s="50">
        <f>C52/D52</f>
        <v>0.33978713768115942</v>
      </c>
      <c r="H52" s="63"/>
      <c r="I52" s="63"/>
      <c r="J52" s="33"/>
      <c r="K52" s="33"/>
    </row>
    <row r="53" spans="1:11" ht="15" x14ac:dyDescent="0.25">
      <c r="A53" s="39" t="s">
        <v>53</v>
      </c>
      <c r="B53" s="40">
        <f>SUM('Počet dárců'!D4:D11)</f>
        <v>321</v>
      </c>
      <c r="C53" s="40">
        <f>SUM('Počet dárců'!D12:D15)</f>
        <v>176</v>
      </c>
      <c r="D53" s="40">
        <f t="shared" ref="D53:D55" si="16">C53+B53</f>
        <v>497</v>
      </c>
      <c r="E53" s="46">
        <f t="shared" ref="E53:E55" si="17">B53/8*12</f>
        <v>481.5</v>
      </c>
      <c r="F53" s="50">
        <f t="shared" si="15"/>
        <v>0.64587525150905434</v>
      </c>
      <c r="G53" s="50">
        <f t="shared" ref="G53:G55" si="18">C53/D53</f>
        <v>0.35412474849094566</v>
      </c>
      <c r="H53" s="63"/>
      <c r="I53" s="63"/>
      <c r="J53" s="33"/>
      <c r="K53" s="33"/>
    </row>
    <row r="54" spans="1:11" ht="15" x14ac:dyDescent="0.25">
      <c r="A54" s="39" t="s">
        <v>54</v>
      </c>
      <c r="B54" s="40">
        <f>SUM('Počet dárců'!E4:E11)</f>
        <v>270</v>
      </c>
      <c r="C54" s="40">
        <f>SUM('Počet dárců'!E12:E15)</f>
        <v>158</v>
      </c>
      <c r="D54" s="40">
        <f t="shared" si="16"/>
        <v>428</v>
      </c>
      <c r="E54" s="46">
        <f t="shared" si="17"/>
        <v>405</v>
      </c>
      <c r="F54" s="50">
        <f t="shared" si="15"/>
        <v>0.63084112149532712</v>
      </c>
      <c r="G54" s="50">
        <f t="shared" si="18"/>
        <v>0.36915887850467288</v>
      </c>
      <c r="H54" s="63"/>
      <c r="I54" s="63"/>
      <c r="J54" s="33"/>
      <c r="K54" s="33"/>
    </row>
    <row r="55" spans="1:11" ht="15" x14ac:dyDescent="0.25">
      <c r="A55" s="39" t="s">
        <v>55</v>
      </c>
      <c r="B55" s="40">
        <f>SUM('Počet dárců'!C4:C11)</f>
        <v>862</v>
      </c>
      <c r="C55" s="40">
        <f>SUM('Počet dárců'!C12:C15)</f>
        <v>401</v>
      </c>
      <c r="D55" s="40">
        <f t="shared" si="16"/>
        <v>1263</v>
      </c>
      <c r="E55" s="46">
        <f t="shared" si="17"/>
        <v>1293</v>
      </c>
      <c r="F55" s="50">
        <f t="shared" si="15"/>
        <v>0.68250197941409341</v>
      </c>
      <c r="G55" s="50">
        <f t="shared" si="18"/>
        <v>0.31749802058590659</v>
      </c>
      <c r="H55" s="63"/>
      <c r="I55" s="63"/>
      <c r="J55" s="33"/>
      <c r="K55" s="33"/>
    </row>
    <row r="56" spans="1:11" s="4" customFormat="1" ht="15" x14ac:dyDescent="0.25">
      <c r="A56" s="53"/>
      <c r="B56" s="54">
        <f>B52*D21+B53*D22+B54*D23+B55*D24</f>
        <v>1252794.26</v>
      </c>
      <c r="C56" s="53"/>
      <c r="D56" s="53"/>
      <c r="E56" s="54">
        <f>E52*D21+E53*D22+E54*D23+E55*D24</f>
        <v>1879191.39</v>
      </c>
      <c r="F56" s="53"/>
      <c r="G56" s="53"/>
      <c r="H56" s="53"/>
      <c r="I56" s="53"/>
      <c r="J56" s="53"/>
      <c r="K56" s="53"/>
    </row>
    <row r="57" spans="1:11" ht="15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</row>
    <row r="58" spans="1:11" ht="15" x14ac:dyDescent="0.25">
      <c r="A58" s="65" t="s">
        <v>71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</row>
    <row r="59" spans="1:11" x14ac:dyDescent="0.2">
      <c r="A59" s="55">
        <v>43746</v>
      </c>
    </row>
  </sheetData>
  <mergeCells count="13">
    <mergeCell ref="B49:D49"/>
    <mergeCell ref="M3:M4"/>
    <mergeCell ref="B3:C3"/>
    <mergeCell ref="D3:E3"/>
    <mergeCell ref="F3:G3"/>
    <mergeCell ref="J3:L3"/>
    <mergeCell ref="B40:D40"/>
    <mergeCell ref="H3:I3"/>
    <mergeCell ref="A18:A19"/>
    <mergeCell ref="B18:C18"/>
    <mergeCell ref="D18:D19"/>
    <mergeCell ref="E18:F18"/>
    <mergeCell ref="B28:D28"/>
  </mergeCells>
  <pageMargins left="0.23622047244094491" right="0.23622047244094491" top="0.35433070866141736" bottom="0.35433070866141736" header="0.31496062992125984" footer="0.31496062992125984"/>
  <pageSetup paperSize="9" scale="7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1"/>
  <sheetViews>
    <sheetView topLeftCell="A31" workbookViewId="0">
      <selection activeCell="B50" sqref="B49:B56"/>
    </sheetView>
  </sheetViews>
  <sheetFormatPr defaultRowHeight="12.75" x14ac:dyDescent="0.2"/>
  <cols>
    <col min="1" max="1" width="10.42578125" customWidth="1"/>
    <col min="2" max="6" width="14.5703125" customWidth="1"/>
    <col min="7" max="7" width="24" bestFit="1" customWidth="1"/>
    <col min="8" max="8" width="1" customWidth="1"/>
    <col min="9" max="9" width="9.42578125" bestFit="1" customWidth="1"/>
    <col min="10" max="10" width="13.85546875" bestFit="1" customWidth="1"/>
    <col min="11" max="11" width="1" customWidth="1"/>
    <col min="12" max="13" width="8.42578125" bestFit="1" customWidth="1"/>
  </cols>
  <sheetData>
    <row r="1" spans="1:13" ht="21" x14ac:dyDescent="0.35">
      <c r="A1" s="15" t="s">
        <v>7</v>
      </c>
    </row>
    <row r="3" spans="1:13" ht="15" x14ac:dyDescent="0.25">
      <c r="A3" s="6">
        <v>2016</v>
      </c>
      <c r="B3" s="6" t="s">
        <v>4</v>
      </c>
      <c r="C3" s="6" t="s">
        <v>5</v>
      </c>
      <c r="D3" s="6" t="s">
        <v>6</v>
      </c>
      <c r="E3" s="6" t="s">
        <v>31</v>
      </c>
      <c r="F3" s="6" t="s">
        <v>29</v>
      </c>
      <c r="G3" s="6" t="s">
        <v>3</v>
      </c>
      <c r="I3" s="11" t="s">
        <v>33</v>
      </c>
      <c r="J3" s="11" t="s">
        <v>34</v>
      </c>
      <c r="K3" s="12"/>
      <c r="L3" s="11" t="s">
        <v>32</v>
      </c>
      <c r="M3" s="11" t="s">
        <v>32</v>
      </c>
    </row>
    <row r="4" spans="1:13" ht="15" x14ac:dyDescent="0.25">
      <c r="A4" s="7" t="s">
        <v>17</v>
      </c>
      <c r="B4" s="9">
        <v>2215</v>
      </c>
      <c r="C4" s="9">
        <v>112</v>
      </c>
      <c r="D4" s="9">
        <v>31</v>
      </c>
      <c r="E4" s="9">
        <v>53</v>
      </c>
      <c r="F4" s="9">
        <v>2299</v>
      </c>
      <c r="G4" s="9">
        <v>2411</v>
      </c>
      <c r="I4" s="13">
        <f>B4+D4+E4</f>
        <v>2299</v>
      </c>
      <c r="J4" s="13">
        <f>I4+C4</f>
        <v>2411</v>
      </c>
      <c r="K4" s="13"/>
      <c r="L4" s="13">
        <f>F4-I4</f>
        <v>0</v>
      </c>
      <c r="M4" s="13">
        <f>G4-J4</f>
        <v>0</v>
      </c>
    </row>
    <row r="5" spans="1:13" ht="15" x14ac:dyDescent="0.25">
      <c r="A5" s="7" t="s">
        <v>18</v>
      </c>
      <c r="B5" s="9">
        <v>2164</v>
      </c>
      <c r="C5" s="9">
        <v>136</v>
      </c>
      <c r="D5" s="9">
        <v>32</v>
      </c>
      <c r="E5" s="9">
        <v>38</v>
      </c>
      <c r="F5" s="9">
        <v>2234</v>
      </c>
      <c r="G5" s="9">
        <v>2370</v>
      </c>
      <c r="I5" s="13">
        <f t="shared" ref="I5:I15" si="0">B5+D5+E5</f>
        <v>2234</v>
      </c>
      <c r="J5" s="13">
        <f t="shared" ref="J5:J15" si="1">I5+C5</f>
        <v>2370</v>
      </c>
      <c r="K5" s="13"/>
      <c r="L5" s="13">
        <f t="shared" ref="L5:L16" si="2">F5-I5</f>
        <v>0</v>
      </c>
      <c r="M5" s="13">
        <f t="shared" ref="M5:M16" si="3">G5-J5</f>
        <v>0</v>
      </c>
    </row>
    <row r="6" spans="1:13" ht="15" x14ac:dyDescent="0.25">
      <c r="A6" s="7" t="s">
        <v>19</v>
      </c>
      <c r="B6" s="9">
        <v>2165</v>
      </c>
      <c r="C6" s="9">
        <v>110</v>
      </c>
      <c r="D6" s="9">
        <v>35</v>
      </c>
      <c r="E6" s="9">
        <v>35</v>
      </c>
      <c r="F6" s="9">
        <v>2235</v>
      </c>
      <c r="G6" s="9">
        <v>2345</v>
      </c>
      <c r="I6" s="13">
        <f t="shared" si="0"/>
        <v>2235</v>
      </c>
      <c r="J6" s="13">
        <f t="shared" si="1"/>
        <v>2345</v>
      </c>
      <c r="K6" s="13"/>
      <c r="L6" s="13">
        <f t="shared" si="2"/>
        <v>0</v>
      </c>
      <c r="M6" s="13">
        <f t="shared" si="3"/>
        <v>0</v>
      </c>
    </row>
    <row r="7" spans="1:13" ht="15" x14ac:dyDescent="0.25">
      <c r="A7" s="7" t="s">
        <v>20</v>
      </c>
      <c r="B7" s="9">
        <v>2268</v>
      </c>
      <c r="C7" s="9">
        <v>103</v>
      </c>
      <c r="D7" s="9">
        <v>41</v>
      </c>
      <c r="E7" s="9">
        <v>45</v>
      </c>
      <c r="F7" s="9">
        <v>2354</v>
      </c>
      <c r="G7" s="9">
        <v>2457</v>
      </c>
      <c r="I7" s="13">
        <f t="shared" si="0"/>
        <v>2354</v>
      </c>
      <c r="J7" s="13">
        <f t="shared" si="1"/>
        <v>2457</v>
      </c>
      <c r="K7" s="13"/>
      <c r="L7" s="13">
        <f t="shared" si="2"/>
        <v>0</v>
      </c>
      <c r="M7" s="13">
        <f t="shared" si="3"/>
        <v>0</v>
      </c>
    </row>
    <row r="8" spans="1:13" ht="15" x14ac:dyDescent="0.25">
      <c r="A8" s="7" t="s">
        <v>21</v>
      </c>
      <c r="B8" s="9">
        <v>2339</v>
      </c>
      <c r="C8" s="9">
        <v>111</v>
      </c>
      <c r="D8" s="9">
        <v>39</v>
      </c>
      <c r="E8" s="9">
        <v>32</v>
      </c>
      <c r="F8" s="9">
        <v>2410</v>
      </c>
      <c r="G8" s="9">
        <v>2521</v>
      </c>
      <c r="I8" s="13">
        <f t="shared" si="0"/>
        <v>2410</v>
      </c>
      <c r="J8" s="13">
        <f t="shared" si="1"/>
        <v>2521</v>
      </c>
      <c r="K8" s="13"/>
      <c r="L8" s="13">
        <f t="shared" si="2"/>
        <v>0</v>
      </c>
      <c r="M8" s="13">
        <f t="shared" si="3"/>
        <v>0</v>
      </c>
    </row>
    <row r="9" spans="1:13" ht="15" x14ac:dyDescent="0.25">
      <c r="A9" s="7" t="s">
        <v>22</v>
      </c>
      <c r="B9" s="9">
        <v>2286</v>
      </c>
      <c r="C9" s="9">
        <v>112</v>
      </c>
      <c r="D9" s="9">
        <v>49</v>
      </c>
      <c r="E9" s="9">
        <v>16</v>
      </c>
      <c r="F9" s="9">
        <v>2351</v>
      </c>
      <c r="G9" s="9">
        <v>2463</v>
      </c>
      <c r="I9" s="13">
        <f t="shared" si="0"/>
        <v>2351</v>
      </c>
      <c r="J9" s="13">
        <f t="shared" si="1"/>
        <v>2463</v>
      </c>
      <c r="K9" s="13"/>
      <c r="L9" s="13">
        <f t="shared" si="2"/>
        <v>0</v>
      </c>
      <c r="M9" s="13">
        <f t="shared" si="3"/>
        <v>0</v>
      </c>
    </row>
    <row r="10" spans="1:13" ht="15" x14ac:dyDescent="0.25">
      <c r="A10" s="7" t="s">
        <v>23</v>
      </c>
      <c r="B10" s="9">
        <v>1916</v>
      </c>
      <c r="C10" s="9">
        <v>91</v>
      </c>
      <c r="D10" s="9">
        <v>48</v>
      </c>
      <c r="E10" s="9">
        <v>10</v>
      </c>
      <c r="F10" s="9">
        <v>1974</v>
      </c>
      <c r="G10" s="9">
        <v>2065</v>
      </c>
      <c r="I10" s="13">
        <f t="shared" si="0"/>
        <v>1974</v>
      </c>
      <c r="J10" s="13">
        <f t="shared" si="1"/>
        <v>2065</v>
      </c>
      <c r="K10" s="13"/>
      <c r="L10" s="13">
        <f t="shared" si="2"/>
        <v>0</v>
      </c>
      <c r="M10" s="13">
        <f t="shared" si="3"/>
        <v>0</v>
      </c>
    </row>
    <row r="11" spans="1:13" ht="15" x14ac:dyDescent="0.25">
      <c r="A11" s="7" t="s">
        <v>24</v>
      </c>
      <c r="B11" s="9">
        <v>2140</v>
      </c>
      <c r="C11" s="9">
        <v>87</v>
      </c>
      <c r="D11" s="9">
        <v>46</v>
      </c>
      <c r="E11" s="9">
        <v>41</v>
      </c>
      <c r="F11" s="9">
        <v>2227</v>
      </c>
      <c r="G11" s="9">
        <v>2314</v>
      </c>
      <c r="I11" s="13">
        <f t="shared" si="0"/>
        <v>2227</v>
      </c>
      <c r="J11" s="13">
        <f t="shared" si="1"/>
        <v>2314</v>
      </c>
      <c r="K11" s="13"/>
      <c r="L11" s="13">
        <f t="shared" si="2"/>
        <v>0</v>
      </c>
      <c r="M11" s="13">
        <f t="shared" si="3"/>
        <v>0</v>
      </c>
    </row>
    <row r="12" spans="1:13" ht="15" x14ac:dyDescent="0.25">
      <c r="A12" s="7" t="s">
        <v>25</v>
      </c>
      <c r="B12" s="9">
        <v>2448</v>
      </c>
      <c r="C12" s="9">
        <v>106</v>
      </c>
      <c r="D12" s="9">
        <v>53</v>
      </c>
      <c r="E12" s="9">
        <v>53</v>
      </c>
      <c r="F12" s="9">
        <v>2554</v>
      </c>
      <c r="G12" s="9">
        <v>2660</v>
      </c>
      <c r="I12" s="13">
        <f t="shared" si="0"/>
        <v>2554</v>
      </c>
      <c r="J12" s="13">
        <f t="shared" si="1"/>
        <v>2660</v>
      </c>
      <c r="K12" s="13"/>
      <c r="L12" s="13">
        <f t="shared" si="2"/>
        <v>0</v>
      </c>
      <c r="M12" s="13">
        <f t="shared" si="3"/>
        <v>0</v>
      </c>
    </row>
    <row r="13" spans="1:13" ht="15" x14ac:dyDescent="0.25">
      <c r="A13" s="7" t="s">
        <v>26</v>
      </c>
      <c r="B13" s="9">
        <v>2037</v>
      </c>
      <c r="C13" s="9">
        <v>97</v>
      </c>
      <c r="D13" s="9">
        <v>42</v>
      </c>
      <c r="E13" s="9">
        <v>38</v>
      </c>
      <c r="F13" s="9">
        <v>2117</v>
      </c>
      <c r="G13" s="9">
        <v>2214</v>
      </c>
      <c r="I13" s="13">
        <f t="shared" si="0"/>
        <v>2117</v>
      </c>
      <c r="J13" s="13">
        <f t="shared" si="1"/>
        <v>2214</v>
      </c>
      <c r="K13" s="13"/>
      <c r="L13" s="13">
        <f t="shared" si="2"/>
        <v>0</v>
      </c>
      <c r="M13" s="13">
        <f t="shared" si="3"/>
        <v>0</v>
      </c>
    </row>
    <row r="14" spans="1:13" ht="15" x14ac:dyDescent="0.25">
      <c r="A14" s="7" t="s">
        <v>27</v>
      </c>
      <c r="B14" s="9">
        <v>2220</v>
      </c>
      <c r="C14" s="9">
        <v>105</v>
      </c>
      <c r="D14" s="9">
        <v>50</v>
      </c>
      <c r="E14" s="9">
        <v>48</v>
      </c>
      <c r="F14" s="9">
        <v>2318</v>
      </c>
      <c r="G14" s="9">
        <v>2423</v>
      </c>
      <c r="I14" s="13">
        <f t="shared" si="0"/>
        <v>2318</v>
      </c>
      <c r="J14" s="13">
        <f t="shared" si="1"/>
        <v>2423</v>
      </c>
      <c r="K14" s="13"/>
      <c r="L14" s="13">
        <f t="shared" si="2"/>
        <v>0</v>
      </c>
      <c r="M14" s="13">
        <f t="shared" si="3"/>
        <v>0</v>
      </c>
    </row>
    <row r="15" spans="1:13" ht="15" x14ac:dyDescent="0.25">
      <c r="A15" s="7" t="s">
        <v>28</v>
      </c>
      <c r="B15" s="9">
        <v>2298</v>
      </c>
      <c r="C15" s="9">
        <v>93</v>
      </c>
      <c r="D15" s="9">
        <v>31</v>
      </c>
      <c r="E15" s="9">
        <v>19</v>
      </c>
      <c r="F15" s="9">
        <v>2348</v>
      </c>
      <c r="G15" s="9">
        <v>2441</v>
      </c>
      <c r="I15" s="13">
        <f t="shared" si="0"/>
        <v>2348</v>
      </c>
      <c r="J15" s="13">
        <f t="shared" si="1"/>
        <v>2441</v>
      </c>
      <c r="K15" s="13"/>
      <c r="L15" s="13">
        <f t="shared" si="2"/>
        <v>0</v>
      </c>
      <c r="M15" s="13">
        <f t="shared" si="3"/>
        <v>0</v>
      </c>
    </row>
    <row r="16" spans="1:13" ht="15" x14ac:dyDescent="0.25">
      <c r="A16" s="8" t="s">
        <v>30</v>
      </c>
      <c r="B16" s="10">
        <f>SUM(B4:B15)</f>
        <v>26496</v>
      </c>
      <c r="C16" s="10">
        <f t="shared" ref="C16" si="4">SUM(C4:C15)</f>
        <v>1263</v>
      </c>
      <c r="D16" s="10">
        <f t="shared" ref="D16" si="5">SUM(D4:D15)</f>
        <v>497</v>
      </c>
      <c r="E16" s="10">
        <f t="shared" ref="E16" si="6">SUM(E4:E15)</f>
        <v>428</v>
      </c>
      <c r="F16" s="10">
        <f t="shared" ref="F16" si="7">SUM(F4:F15)</f>
        <v>27421</v>
      </c>
      <c r="G16" s="10">
        <f t="shared" ref="G16" si="8">SUM(G4:G15)</f>
        <v>28684</v>
      </c>
      <c r="I16" s="14">
        <f>SUM(I4:I15)</f>
        <v>27421</v>
      </c>
      <c r="J16" s="14">
        <f>SUM(J4:J15)</f>
        <v>28684</v>
      </c>
      <c r="K16" s="14"/>
      <c r="L16" s="13">
        <f t="shared" si="2"/>
        <v>0</v>
      </c>
      <c r="M16" s="13">
        <f t="shared" si="3"/>
        <v>0</v>
      </c>
    </row>
    <row r="17" spans="1:13" ht="15" x14ac:dyDescent="0.25">
      <c r="A17" s="5"/>
      <c r="B17" s="5"/>
      <c r="C17" s="5"/>
      <c r="D17" s="5"/>
      <c r="E17" s="5"/>
      <c r="F17" s="5"/>
      <c r="G17" s="5"/>
    </row>
    <row r="18" spans="1:13" ht="15" x14ac:dyDescent="0.25">
      <c r="A18" s="6">
        <v>2017</v>
      </c>
      <c r="B18" s="6" t="s">
        <v>4</v>
      </c>
      <c r="C18" s="6" t="s">
        <v>5</v>
      </c>
      <c r="D18" s="6" t="s">
        <v>6</v>
      </c>
      <c r="E18" s="6" t="s">
        <v>31</v>
      </c>
      <c r="F18" s="6" t="s">
        <v>29</v>
      </c>
      <c r="G18" s="6" t="s">
        <v>3</v>
      </c>
      <c r="I18" s="11" t="s">
        <v>33</v>
      </c>
      <c r="J18" s="11" t="s">
        <v>34</v>
      </c>
      <c r="K18" s="12"/>
      <c r="L18" s="11" t="s">
        <v>32</v>
      </c>
      <c r="M18" s="11" t="s">
        <v>32</v>
      </c>
    </row>
    <row r="19" spans="1:13" ht="15" x14ac:dyDescent="0.25">
      <c r="A19" s="7" t="s">
        <v>17</v>
      </c>
      <c r="B19" s="9">
        <v>2261</v>
      </c>
      <c r="C19" s="9">
        <v>132</v>
      </c>
      <c r="D19" s="9">
        <v>42</v>
      </c>
      <c r="E19" s="9">
        <v>46</v>
      </c>
      <c r="F19" s="9">
        <v>2349</v>
      </c>
      <c r="G19" s="9">
        <v>2481</v>
      </c>
      <c r="H19" s="2"/>
      <c r="I19" s="13">
        <f>B19+D19+E19</f>
        <v>2349</v>
      </c>
      <c r="J19" s="13">
        <f>I19+C19</f>
        <v>2481</v>
      </c>
      <c r="K19" s="13"/>
      <c r="L19" s="13">
        <f>F19-I19</f>
        <v>0</v>
      </c>
      <c r="M19" s="13">
        <f>G19-J19</f>
        <v>0</v>
      </c>
    </row>
    <row r="20" spans="1:13" ht="15" x14ac:dyDescent="0.25">
      <c r="A20" s="7" t="s">
        <v>18</v>
      </c>
      <c r="B20" s="9">
        <v>2146</v>
      </c>
      <c r="C20" s="9">
        <v>113</v>
      </c>
      <c r="D20" s="9">
        <v>33</v>
      </c>
      <c r="E20" s="9">
        <v>48</v>
      </c>
      <c r="F20" s="9">
        <v>2227</v>
      </c>
      <c r="G20" s="9">
        <v>2340</v>
      </c>
      <c r="H20" s="2"/>
      <c r="I20" s="13">
        <f t="shared" ref="I20:I30" si="9">B20+D20+E20</f>
        <v>2227</v>
      </c>
      <c r="J20" s="13">
        <f t="shared" ref="J20:J30" si="10">I20+C20</f>
        <v>2340</v>
      </c>
      <c r="K20" s="13"/>
      <c r="L20" s="13">
        <f t="shared" ref="L20:L30" si="11">F20-I20</f>
        <v>0</v>
      </c>
      <c r="M20" s="13">
        <f t="shared" ref="M20:M30" si="12">G20-J20</f>
        <v>0</v>
      </c>
    </row>
    <row r="21" spans="1:13" ht="15" x14ac:dyDescent="0.25">
      <c r="A21" s="7" t="s">
        <v>19</v>
      </c>
      <c r="B21" s="9">
        <v>2377</v>
      </c>
      <c r="C21" s="9">
        <v>139</v>
      </c>
      <c r="D21" s="9">
        <v>52</v>
      </c>
      <c r="E21" s="9">
        <v>57</v>
      </c>
      <c r="F21" s="9">
        <v>2486</v>
      </c>
      <c r="G21" s="9">
        <v>2625</v>
      </c>
      <c r="H21" s="2"/>
      <c r="I21" s="13">
        <f t="shared" si="9"/>
        <v>2486</v>
      </c>
      <c r="J21" s="13">
        <f t="shared" si="10"/>
        <v>2625</v>
      </c>
      <c r="K21" s="13"/>
      <c r="L21" s="13">
        <f t="shared" si="11"/>
        <v>0</v>
      </c>
      <c r="M21" s="13">
        <f t="shared" si="12"/>
        <v>0</v>
      </c>
    </row>
    <row r="22" spans="1:13" ht="15" x14ac:dyDescent="0.25">
      <c r="A22" s="7" t="s">
        <v>20</v>
      </c>
      <c r="B22" s="9">
        <v>1837</v>
      </c>
      <c r="C22" s="9">
        <v>94</v>
      </c>
      <c r="D22" s="9">
        <v>33</v>
      </c>
      <c r="E22" s="9">
        <v>26</v>
      </c>
      <c r="F22" s="9">
        <v>1896</v>
      </c>
      <c r="G22" s="9">
        <v>1990</v>
      </c>
      <c r="H22" s="2"/>
      <c r="I22" s="13">
        <f t="shared" si="9"/>
        <v>1896</v>
      </c>
      <c r="J22" s="13">
        <f t="shared" si="10"/>
        <v>1990</v>
      </c>
      <c r="K22" s="13"/>
      <c r="L22" s="13">
        <f t="shared" si="11"/>
        <v>0</v>
      </c>
      <c r="M22" s="13">
        <f t="shared" si="12"/>
        <v>0</v>
      </c>
    </row>
    <row r="23" spans="1:13" ht="15" x14ac:dyDescent="0.25">
      <c r="A23" s="7" t="s">
        <v>21</v>
      </c>
      <c r="B23" s="9">
        <v>2283</v>
      </c>
      <c r="C23" s="9">
        <v>140</v>
      </c>
      <c r="D23" s="9">
        <v>42</v>
      </c>
      <c r="E23" s="9">
        <v>58</v>
      </c>
      <c r="F23" s="9">
        <v>2383</v>
      </c>
      <c r="G23" s="9">
        <v>2523</v>
      </c>
      <c r="H23" s="2"/>
      <c r="I23" s="13">
        <f t="shared" si="9"/>
        <v>2383</v>
      </c>
      <c r="J23" s="13">
        <f t="shared" si="10"/>
        <v>2523</v>
      </c>
      <c r="K23" s="13"/>
      <c r="L23" s="13">
        <f t="shared" si="11"/>
        <v>0</v>
      </c>
      <c r="M23" s="13">
        <f t="shared" si="12"/>
        <v>0</v>
      </c>
    </row>
    <row r="24" spans="1:13" ht="15" x14ac:dyDescent="0.25">
      <c r="A24" s="7" t="s">
        <v>22</v>
      </c>
      <c r="B24" s="9">
        <v>2498</v>
      </c>
      <c r="C24" s="9">
        <v>134</v>
      </c>
      <c r="D24" s="9">
        <v>35</v>
      </c>
      <c r="E24" s="9">
        <v>27</v>
      </c>
      <c r="F24" s="9">
        <v>2560</v>
      </c>
      <c r="G24" s="9">
        <v>2694</v>
      </c>
      <c r="H24" s="2"/>
      <c r="I24" s="13">
        <f t="shared" si="9"/>
        <v>2560</v>
      </c>
      <c r="J24" s="13">
        <f t="shared" si="10"/>
        <v>2694</v>
      </c>
      <c r="K24" s="13"/>
      <c r="L24" s="13">
        <f t="shared" si="11"/>
        <v>0</v>
      </c>
      <c r="M24" s="13">
        <f t="shared" si="12"/>
        <v>0</v>
      </c>
    </row>
    <row r="25" spans="1:13" ht="15" x14ac:dyDescent="0.25">
      <c r="A25" s="7" t="s">
        <v>23</v>
      </c>
      <c r="B25" s="9">
        <v>1849</v>
      </c>
      <c r="C25" s="9">
        <v>91</v>
      </c>
      <c r="D25" s="9">
        <v>35</v>
      </c>
      <c r="E25" s="9">
        <v>17</v>
      </c>
      <c r="F25" s="9">
        <v>1901</v>
      </c>
      <c r="G25" s="9">
        <v>1992</v>
      </c>
      <c r="H25" s="2"/>
      <c r="I25" s="13">
        <f t="shared" si="9"/>
        <v>1901</v>
      </c>
      <c r="J25" s="13">
        <f t="shared" si="10"/>
        <v>1992</v>
      </c>
      <c r="K25" s="13"/>
      <c r="L25" s="13">
        <f t="shared" si="11"/>
        <v>0</v>
      </c>
      <c r="M25" s="13">
        <f t="shared" si="12"/>
        <v>0</v>
      </c>
    </row>
    <row r="26" spans="1:13" ht="15" x14ac:dyDescent="0.25">
      <c r="A26" s="7" t="s">
        <v>24</v>
      </c>
      <c r="B26" s="9">
        <v>2232</v>
      </c>
      <c r="C26" s="9">
        <v>106</v>
      </c>
      <c r="D26" s="9">
        <v>40</v>
      </c>
      <c r="E26" s="9">
        <v>36</v>
      </c>
      <c r="F26" s="9">
        <v>2308</v>
      </c>
      <c r="G26" s="9">
        <v>2414</v>
      </c>
      <c r="H26" s="2"/>
      <c r="I26" s="13">
        <f t="shared" si="9"/>
        <v>2308</v>
      </c>
      <c r="J26" s="13">
        <f t="shared" si="10"/>
        <v>2414</v>
      </c>
      <c r="K26" s="13"/>
      <c r="L26" s="13">
        <f t="shared" si="11"/>
        <v>0</v>
      </c>
      <c r="M26" s="13">
        <f t="shared" si="12"/>
        <v>0</v>
      </c>
    </row>
    <row r="27" spans="1:13" ht="15" x14ac:dyDescent="0.25">
      <c r="A27" s="7" t="s">
        <v>25</v>
      </c>
      <c r="B27" s="9">
        <v>1983</v>
      </c>
      <c r="C27" s="9">
        <v>80</v>
      </c>
      <c r="D27" s="9">
        <v>42</v>
      </c>
      <c r="E27" s="9">
        <v>39</v>
      </c>
      <c r="F27" s="9">
        <v>2064</v>
      </c>
      <c r="G27" s="9">
        <v>2144</v>
      </c>
      <c r="H27" s="2"/>
      <c r="I27" s="13">
        <f t="shared" si="9"/>
        <v>2064</v>
      </c>
      <c r="J27" s="13">
        <f t="shared" si="10"/>
        <v>2144</v>
      </c>
      <c r="K27" s="13"/>
      <c r="L27" s="13">
        <f t="shared" si="11"/>
        <v>0</v>
      </c>
      <c r="M27" s="13">
        <f t="shared" si="12"/>
        <v>0</v>
      </c>
    </row>
    <row r="28" spans="1:13" ht="15" x14ac:dyDescent="0.25">
      <c r="A28" s="7" t="s">
        <v>26</v>
      </c>
      <c r="B28" s="9">
        <v>2463</v>
      </c>
      <c r="C28" s="9">
        <v>123</v>
      </c>
      <c r="D28" s="9">
        <v>47</v>
      </c>
      <c r="E28" s="9">
        <v>36</v>
      </c>
      <c r="F28" s="9">
        <v>2546</v>
      </c>
      <c r="G28" s="9">
        <v>2669</v>
      </c>
      <c r="H28" s="2"/>
      <c r="I28" s="13">
        <f t="shared" si="9"/>
        <v>2546</v>
      </c>
      <c r="J28" s="13">
        <f t="shared" si="10"/>
        <v>2669</v>
      </c>
      <c r="K28" s="13"/>
      <c r="L28" s="13">
        <f t="shared" si="11"/>
        <v>0</v>
      </c>
      <c r="M28" s="13">
        <f t="shared" si="12"/>
        <v>0</v>
      </c>
    </row>
    <row r="29" spans="1:13" ht="15" x14ac:dyDescent="0.25">
      <c r="A29" s="7" t="s">
        <v>27</v>
      </c>
      <c r="B29" s="9">
        <v>2506</v>
      </c>
      <c r="C29" s="9">
        <v>100</v>
      </c>
      <c r="D29" s="9">
        <v>43</v>
      </c>
      <c r="E29" s="9">
        <v>34</v>
      </c>
      <c r="F29" s="9">
        <v>2583</v>
      </c>
      <c r="G29" s="9">
        <v>2683</v>
      </c>
      <c r="H29" s="2"/>
      <c r="I29" s="13">
        <f t="shared" si="9"/>
        <v>2583</v>
      </c>
      <c r="J29" s="13">
        <f t="shared" si="10"/>
        <v>2683</v>
      </c>
      <c r="K29" s="13"/>
      <c r="L29" s="13">
        <f t="shared" si="11"/>
        <v>0</v>
      </c>
      <c r="M29" s="13">
        <f t="shared" si="12"/>
        <v>0</v>
      </c>
    </row>
    <row r="30" spans="1:13" ht="15" x14ac:dyDescent="0.25">
      <c r="A30" s="7" t="s">
        <v>28</v>
      </c>
      <c r="B30" s="9">
        <v>2103</v>
      </c>
      <c r="C30" s="9">
        <v>73</v>
      </c>
      <c r="D30" s="9">
        <v>42</v>
      </c>
      <c r="E30" s="9">
        <v>19</v>
      </c>
      <c r="F30" s="9">
        <v>2164</v>
      </c>
      <c r="G30" s="9">
        <v>2237</v>
      </c>
      <c r="H30" s="2"/>
      <c r="I30" s="13">
        <f t="shared" si="9"/>
        <v>2164</v>
      </c>
      <c r="J30" s="13">
        <f t="shared" si="10"/>
        <v>2237</v>
      </c>
      <c r="K30" s="13"/>
      <c r="L30" s="13">
        <f t="shared" si="11"/>
        <v>0</v>
      </c>
      <c r="M30" s="13">
        <f t="shared" si="12"/>
        <v>0</v>
      </c>
    </row>
    <row r="31" spans="1:13" ht="15" x14ac:dyDescent="0.25">
      <c r="A31" s="8" t="s">
        <v>30</v>
      </c>
      <c r="B31" s="10">
        <f>SUM(B19:B30)</f>
        <v>26538</v>
      </c>
      <c r="C31" s="10">
        <f t="shared" ref="C31:G31" si="13">SUM(C19:C30)</f>
        <v>1325</v>
      </c>
      <c r="D31" s="10">
        <f t="shared" si="13"/>
        <v>486</v>
      </c>
      <c r="E31" s="10">
        <f t="shared" si="13"/>
        <v>443</v>
      </c>
      <c r="F31" s="10">
        <f t="shared" si="13"/>
        <v>27467</v>
      </c>
      <c r="G31" s="10">
        <f t="shared" si="13"/>
        <v>28792</v>
      </c>
      <c r="H31" s="2"/>
      <c r="I31" s="14">
        <f>SUM(I19:I30)</f>
        <v>27467</v>
      </c>
      <c r="J31" s="14">
        <f>SUM(J19:J30)</f>
        <v>28792</v>
      </c>
      <c r="K31" s="14"/>
      <c r="L31" s="13">
        <f t="shared" ref="L31" si="14">F31-I31</f>
        <v>0</v>
      </c>
      <c r="M31" s="13">
        <f t="shared" ref="M31" si="15">G31-J31</f>
        <v>0</v>
      </c>
    </row>
    <row r="32" spans="1:13" x14ac:dyDescent="0.2">
      <c r="E32" s="1"/>
    </row>
    <row r="33" spans="1:13" ht="15" x14ac:dyDescent="0.25">
      <c r="A33" s="6">
        <v>2018</v>
      </c>
      <c r="B33" s="6" t="s">
        <v>4</v>
      </c>
      <c r="C33" s="6" t="s">
        <v>5</v>
      </c>
      <c r="D33" s="6" t="s">
        <v>6</v>
      </c>
      <c r="E33" s="6" t="s">
        <v>31</v>
      </c>
      <c r="F33" s="6" t="s">
        <v>29</v>
      </c>
      <c r="G33" s="6" t="s">
        <v>3</v>
      </c>
      <c r="I33" s="11" t="s">
        <v>33</v>
      </c>
      <c r="J33" s="11" t="s">
        <v>34</v>
      </c>
      <c r="K33" s="12"/>
      <c r="L33" s="11" t="s">
        <v>32</v>
      </c>
      <c r="M33" s="11" t="s">
        <v>32</v>
      </c>
    </row>
    <row r="34" spans="1:13" ht="15" x14ac:dyDescent="0.25">
      <c r="A34" s="7" t="s">
        <v>17</v>
      </c>
      <c r="B34" s="9">
        <v>2424</v>
      </c>
      <c r="C34" s="9">
        <v>72</v>
      </c>
      <c r="D34" s="9">
        <v>34</v>
      </c>
      <c r="E34" s="9">
        <v>48</v>
      </c>
      <c r="F34" s="9">
        <v>2506</v>
      </c>
      <c r="G34" s="9">
        <v>2578</v>
      </c>
      <c r="I34" s="13">
        <f>B34+D34+E34</f>
        <v>2506</v>
      </c>
      <c r="J34" s="13">
        <f>I34+C34</f>
        <v>2578</v>
      </c>
      <c r="K34" s="13"/>
      <c r="L34" s="13">
        <f>F34-I34</f>
        <v>0</v>
      </c>
      <c r="M34" s="13">
        <f>G34-J34</f>
        <v>0</v>
      </c>
    </row>
    <row r="35" spans="1:13" ht="15" x14ac:dyDescent="0.25">
      <c r="A35" s="7" t="s">
        <v>18</v>
      </c>
      <c r="B35" s="9">
        <v>1890</v>
      </c>
      <c r="C35" s="9">
        <v>74</v>
      </c>
      <c r="D35" s="9">
        <v>27</v>
      </c>
      <c r="E35" s="9">
        <v>32</v>
      </c>
      <c r="F35" s="9">
        <v>1949</v>
      </c>
      <c r="G35" s="9">
        <v>2023</v>
      </c>
      <c r="I35" s="13">
        <f t="shared" ref="I35:I45" si="16">B35+D35+E35</f>
        <v>1949</v>
      </c>
      <c r="J35" s="13">
        <f t="shared" ref="J35:J45" si="17">I35+C35</f>
        <v>2023</v>
      </c>
      <c r="K35" s="13"/>
      <c r="L35" s="13">
        <f t="shared" ref="L35:L46" si="18">F35-I35</f>
        <v>0</v>
      </c>
      <c r="M35" s="13">
        <f t="shared" ref="M35:M46" si="19">G35-J35</f>
        <v>0</v>
      </c>
    </row>
    <row r="36" spans="1:13" ht="15" x14ac:dyDescent="0.25">
      <c r="A36" s="7" t="s">
        <v>19</v>
      </c>
      <c r="B36" s="9">
        <v>2187</v>
      </c>
      <c r="C36" s="9">
        <v>77</v>
      </c>
      <c r="D36" s="9">
        <v>29</v>
      </c>
      <c r="E36" s="9">
        <v>21</v>
      </c>
      <c r="F36" s="9">
        <v>2237</v>
      </c>
      <c r="G36" s="9">
        <v>2314</v>
      </c>
      <c r="I36" s="13">
        <f t="shared" si="16"/>
        <v>2237</v>
      </c>
      <c r="J36" s="13">
        <f t="shared" si="17"/>
        <v>2314</v>
      </c>
      <c r="K36" s="13"/>
      <c r="L36" s="13">
        <f t="shared" si="18"/>
        <v>0</v>
      </c>
      <c r="M36" s="13">
        <f t="shared" si="19"/>
        <v>0</v>
      </c>
    </row>
    <row r="37" spans="1:13" ht="15" x14ac:dyDescent="0.25">
      <c r="A37" s="7" t="s">
        <v>20</v>
      </c>
      <c r="B37" s="9">
        <v>2353</v>
      </c>
      <c r="C37" s="9">
        <v>80</v>
      </c>
      <c r="D37" s="9">
        <v>37</v>
      </c>
      <c r="E37" s="9">
        <v>35</v>
      </c>
      <c r="F37" s="9">
        <v>2425</v>
      </c>
      <c r="G37" s="9">
        <v>2505</v>
      </c>
      <c r="I37" s="13">
        <f t="shared" si="16"/>
        <v>2425</v>
      </c>
      <c r="J37" s="13">
        <f t="shared" si="17"/>
        <v>2505</v>
      </c>
      <c r="K37" s="13"/>
      <c r="L37" s="13">
        <f t="shared" si="18"/>
        <v>0</v>
      </c>
      <c r="M37" s="13">
        <f t="shared" si="19"/>
        <v>0</v>
      </c>
    </row>
    <row r="38" spans="1:13" ht="15" x14ac:dyDescent="0.25">
      <c r="A38" s="7" t="s">
        <v>21</v>
      </c>
      <c r="B38" s="9">
        <v>2198</v>
      </c>
      <c r="C38" s="9">
        <v>78</v>
      </c>
      <c r="D38" s="9">
        <v>32</v>
      </c>
      <c r="E38" s="9">
        <v>31</v>
      </c>
      <c r="F38" s="9">
        <v>2261</v>
      </c>
      <c r="G38" s="9">
        <v>2339</v>
      </c>
      <c r="I38" s="13">
        <f t="shared" si="16"/>
        <v>2261</v>
      </c>
      <c r="J38" s="13">
        <f t="shared" si="17"/>
        <v>2339</v>
      </c>
      <c r="K38" s="13"/>
      <c r="L38" s="13">
        <f t="shared" si="18"/>
        <v>0</v>
      </c>
      <c r="M38" s="13">
        <f t="shared" si="19"/>
        <v>0</v>
      </c>
    </row>
    <row r="39" spans="1:13" ht="15" x14ac:dyDescent="0.25">
      <c r="A39" s="7" t="s">
        <v>22</v>
      </c>
      <c r="B39" s="9">
        <v>2332</v>
      </c>
      <c r="C39" s="9">
        <v>97</v>
      </c>
      <c r="D39" s="9">
        <v>35</v>
      </c>
      <c r="E39" s="9">
        <v>27</v>
      </c>
      <c r="F39" s="9">
        <v>2394</v>
      </c>
      <c r="G39" s="9">
        <v>2491</v>
      </c>
      <c r="I39" s="13">
        <f t="shared" si="16"/>
        <v>2394</v>
      </c>
      <c r="J39" s="13">
        <f t="shared" si="17"/>
        <v>2491</v>
      </c>
      <c r="K39" s="13"/>
      <c r="L39" s="13">
        <f t="shared" si="18"/>
        <v>0</v>
      </c>
      <c r="M39" s="13">
        <f t="shared" si="19"/>
        <v>0</v>
      </c>
    </row>
    <row r="40" spans="1:13" ht="15" x14ac:dyDescent="0.25">
      <c r="A40" s="7" t="s">
        <v>23</v>
      </c>
      <c r="B40" s="9">
        <v>2155</v>
      </c>
      <c r="C40" s="9">
        <v>86</v>
      </c>
      <c r="D40" s="9">
        <v>30</v>
      </c>
      <c r="E40" s="9">
        <v>17</v>
      </c>
      <c r="F40" s="9">
        <v>2202</v>
      </c>
      <c r="G40" s="9">
        <v>2288</v>
      </c>
      <c r="I40" s="13">
        <f t="shared" si="16"/>
        <v>2202</v>
      </c>
      <c r="J40" s="13">
        <f t="shared" si="17"/>
        <v>2288</v>
      </c>
      <c r="K40" s="13"/>
      <c r="L40" s="13">
        <f t="shared" si="18"/>
        <v>0</v>
      </c>
      <c r="M40" s="13">
        <f t="shared" si="19"/>
        <v>0</v>
      </c>
    </row>
    <row r="41" spans="1:13" ht="15" x14ac:dyDescent="0.25">
      <c r="A41" s="7" t="s">
        <v>24</v>
      </c>
      <c r="B41" s="9">
        <v>2224</v>
      </c>
      <c r="C41" s="9">
        <v>90</v>
      </c>
      <c r="D41" s="9">
        <v>25</v>
      </c>
      <c r="E41" s="9">
        <v>41</v>
      </c>
      <c r="F41" s="9">
        <v>2290</v>
      </c>
      <c r="G41" s="9">
        <v>2380</v>
      </c>
      <c r="I41" s="13">
        <f t="shared" si="16"/>
        <v>2290</v>
      </c>
      <c r="J41" s="13">
        <f t="shared" si="17"/>
        <v>2380</v>
      </c>
      <c r="K41" s="13"/>
      <c r="L41" s="13">
        <f t="shared" si="18"/>
        <v>0</v>
      </c>
      <c r="M41" s="13">
        <f t="shared" si="19"/>
        <v>0</v>
      </c>
    </row>
    <row r="42" spans="1:13" ht="15" x14ac:dyDescent="0.25">
      <c r="A42" s="7" t="s">
        <v>25</v>
      </c>
      <c r="B42" s="9">
        <v>2020</v>
      </c>
      <c r="C42" s="9">
        <v>89</v>
      </c>
      <c r="D42" s="9">
        <v>26</v>
      </c>
      <c r="E42" s="9">
        <v>38</v>
      </c>
      <c r="F42" s="9">
        <v>2084</v>
      </c>
      <c r="G42" s="9">
        <v>2173</v>
      </c>
      <c r="I42" s="13">
        <f t="shared" si="16"/>
        <v>2084</v>
      </c>
      <c r="J42" s="13">
        <f t="shared" si="17"/>
        <v>2173</v>
      </c>
      <c r="K42" s="13"/>
      <c r="L42" s="13">
        <f t="shared" si="18"/>
        <v>0</v>
      </c>
      <c r="M42" s="13">
        <f t="shared" si="19"/>
        <v>0</v>
      </c>
    </row>
    <row r="43" spans="1:13" ht="15" x14ac:dyDescent="0.25">
      <c r="A43" s="7" t="s">
        <v>26</v>
      </c>
      <c r="B43" s="9">
        <v>2602</v>
      </c>
      <c r="C43" s="9">
        <v>109</v>
      </c>
      <c r="D43" s="9">
        <v>27</v>
      </c>
      <c r="E43" s="9">
        <v>72</v>
      </c>
      <c r="F43" s="9">
        <v>2701</v>
      </c>
      <c r="G43" s="9">
        <v>2810</v>
      </c>
      <c r="I43" s="13">
        <f t="shared" si="16"/>
        <v>2701</v>
      </c>
      <c r="J43" s="13">
        <f t="shared" si="17"/>
        <v>2810</v>
      </c>
      <c r="K43" s="13"/>
      <c r="L43" s="13">
        <f t="shared" si="18"/>
        <v>0</v>
      </c>
      <c r="M43" s="13">
        <f t="shared" si="19"/>
        <v>0</v>
      </c>
    </row>
    <row r="44" spans="1:13" ht="15" x14ac:dyDescent="0.25">
      <c r="A44" s="7" t="s">
        <v>27</v>
      </c>
      <c r="B44" s="9">
        <v>2495</v>
      </c>
      <c r="C44" s="9">
        <v>138</v>
      </c>
      <c r="D44" s="9">
        <v>27</v>
      </c>
      <c r="E44" s="9">
        <v>39</v>
      </c>
      <c r="F44" s="9">
        <v>2561</v>
      </c>
      <c r="G44" s="9">
        <v>2699</v>
      </c>
      <c r="I44" s="13">
        <f t="shared" si="16"/>
        <v>2561</v>
      </c>
      <c r="J44" s="13">
        <f t="shared" si="17"/>
        <v>2699</v>
      </c>
      <c r="K44" s="13"/>
      <c r="L44" s="13">
        <f t="shared" si="18"/>
        <v>0</v>
      </c>
      <c r="M44" s="13">
        <f t="shared" si="19"/>
        <v>0</v>
      </c>
    </row>
    <row r="45" spans="1:13" ht="15" x14ac:dyDescent="0.25">
      <c r="A45" s="7" t="s">
        <v>28</v>
      </c>
      <c r="B45" s="9">
        <v>1760</v>
      </c>
      <c r="C45" s="9">
        <v>68</v>
      </c>
      <c r="D45" s="9">
        <v>25</v>
      </c>
      <c r="E45" s="9">
        <v>22</v>
      </c>
      <c r="F45" s="9">
        <v>1807</v>
      </c>
      <c r="G45" s="9">
        <v>1875</v>
      </c>
      <c r="I45" s="13">
        <f t="shared" si="16"/>
        <v>1807</v>
      </c>
      <c r="J45" s="13">
        <f t="shared" si="17"/>
        <v>1875</v>
      </c>
      <c r="K45" s="13"/>
      <c r="L45" s="13">
        <f t="shared" si="18"/>
        <v>0</v>
      </c>
      <c r="M45" s="13">
        <f t="shared" si="19"/>
        <v>0</v>
      </c>
    </row>
    <row r="46" spans="1:13" ht="15" x14ac:dyDescent="0.25">
      <c r="A46" s="8" t="s">
        <v>30</v>
      </c>
      <c r="B46" s="10">
        <f>SUM(B34:B45)</f>
        <v>26640</v>
      </c>
      <c r="C46" s="10">
        <f t="shared" ref="C46" si="20">SUM(C34:C45)</f>
        <v>1058</v>
      </c>
      <c r="D46" s="10">
        <f t="shared" ref="D46" si="21">SUM(D34:D45)</f>
        <v>354</v>
      </c>
      <c r="E46" s="10">
        <f t="shared" ref="E46" si="22">SUM(E34:E45)</f>
        <v>423</v>
      </c>
      <c r="F46" s="10">
        <f t="shared" ref="F46" si="23">SUM(F34:F45)</f>
        <v>27417</v>
      </c>
      <c r="G46" s="10">
        <f t="shared" ref="G46" si="24">SUM(G34:G45)</f>
        <v>28475</v>
      </c>
      <c r="I46" s="14">
        <f>SUM(I34:I45)</f>
        <v>27417</v>
      </c>
      <c r="J46" s="14">
        <f>SUM(J34:J45)</f>
        <v>28475</v>
      </c>
      <c r="K46" s="14"/>
      <c r="L46" s="13">
        <f t="shared" si="18"/>
        <v>0</v>
      </c>
      <c r="M46" s="13">
        <f t="shared" si="19"/>
        <v>0</v>
      </c>
    </row>
    <row r="48" spans="1:13" ht="15" x14ac:dyDescent="0.25">
      <c r="A48" s="6">
        <v>2019</v>
      </c>
      <c r="B48" s="6" t="s">
        <v>4</v>
      </c>
      <c r="C48" s="6" t="s">
        <v>5</v>
      </c>
      <c r="D48" s="6" t="s">
        <v>6</v>
      </c>
      <c r="E48" s="6" t="s">
        <v>31</v>
      </c>
      <c r="F48" s="6" t="s">
        <v>29</v>
      </c>
      <c r="G48" s="6" t="s">
        <v>3</v>
      </c>
      <c r="H48" s="1"/>
      <c r="I48" s="11" t="s">
        <v>33</v>
      </c>
      <c r="J48" s="11" t="s">
        <v>34</v>
      </c>
      <c r="K48" s="12"/>
      <c r="L48" s="11" t="s">
        <v>32</v>
      </c>
      <c r="M48" s="11" t="s">
        <v>32</v>
      </c>
    </row>
    <row r="49" spans="1:13" ht="15" x14ac:dyDescent="0.25">
      <c r="A49" s="7" t="s">
        <v>17</v>
      </c>
      <c r="B49" s="9">
        <v>2372</v>
      </c>
      <c r="C49" s="9">
        <v>93</v>
      </c>
      <c r="D49" s="9">
        <v>29</v>
      </c>
      <c r="E49" s="9">
        <v>43</v>
      </c>
      <c r="F49" s="9">
        <v>2444</v>
      </c>
      <c r="G49" s="9">
        <v>2537</v>
      </c>
      <c r="H49" s="1"/>
      <c r="I49" s="13">
        <f>B49+D49+E49</f>
        <v>2444</v>
      </c>
      <c r="J49" s="13">
        <f>I49+C49</f>
        <v>2537</v>
      </c>
      <c r="K49" s="13"/>
      <c r="L49" s="13">
        <f>F49-I49</f>
        <v>0</v>
      </c>
      <c r="M49" s="13">
        <f>G49-J49</f>
        <v>0</v>
      </c>
    </row>
    <row r="50" spans="1:13" ht="15" x14ac:dyDescent="0.25">
      <c r="A50" s="7" t="s">
        <v>18</v>
      </c>
      <c r="B50" s="9">
        <v>2178</v>
      </c>
      <c r="C50" s="9">
        <v>91</v>
      </c>
      <c r="D50" s="9">
        <v>23</v>
      </c>
      <c r="E50" s="9">
        <v>34</v>
      </c>
      <c r="F50" s="9">
        <v>2235</v>
      </c>
      <c r="G50" s="9">
        <v>2326</v>
      </c>
      <c r="H50" s="1"/>
      <c r="I50" s="13">
        <f t="shared" ref="I50:I60" si="25">B50+D50+E50</f>
        <v>2235</v>
      </c>
      <c r="J50" s="13">
        <f t="shared" ref="J50:J60" si="26">I50+C50</f>
        <v>2326</v>
      </c>
      <c r="K50" s="13"/>
      <c r="L50" s="13">
        <f t="shared" ref="L50:L61" si="27">F50-I50</f>
        <v>0</v>
      </c>
      <c r="M50" s="13">
        <f t="shared" ref="M50:M61" si="28">G50-J50</f>
        <v>0</v>
      </c>
    </row>
    <row r="51" spans="1:13" ht="15" x14ac:dyDescent="0.25">
      <c r="A51" s="7" t="s">
        <v>19</v>
      </c>
      <c r="B51" s="9">
        <v>2342</v>
      </c>
      <c r="C51" s="9">
        <v>102</v>
      </c>
      <c r="D51" s="9">
        <v>31</v>
      </c>
      <c r="E51" s="9">
        <v>46</v>
      </c>
      <c r="F51" s="9">
        <v>2419</v>
      </c>
      <c r="G51" s="9">
        <v>2521</v>
      </c>
      <c r="H51" s="1"/>
      <c r="I51" s="13">
        <f t="shared" si="25"/>
        <v>2419</v>
      </c>
      <c r="J51" s="13">
        <f t="shared" si="26"/>
        <v>2521</v>
      </c>
      <c r="K51" s="13"/>
      <c r="L51" s="13">
        <f t="shared" si="27"/>
        <v>0</v>
      </c>
      <c r="M51" s="13">
        <f t="shared" si="28"/>
        <v>0</v>
      </c>
    </row>
    <row r="52" spans="1:13" ht="15" x14ac:dyDescent="0.25">
      <c r="A52" s="7" t="s">
        <v>20</v>
      </c>
      <c r="B52" s="9">
        <v>2143</v>
      </c>
      <c r="C52" s="9">
        <v>91</v>
      </c>
      <c r="D52" s="9">
        <v>32</v>
      </c>
      <c r="E52" s="9">
        <v>30</v>
      </c>
      <c r="F52" s="9">
        <v>2205</v>
      </c>
      <c r="G52" s="9">
        <v>2296</v>
      </c>
      <c r="H52" s="1"/>
      <c r="I52" s="13">
        <f t="shared" si="25"/>
        <v>2205</v>
      </c>
      <c r="J52" s="13">
        <f t="shared" si="26"/>
        <v>2296</v>
      </c>
      <c r="K52" s="13"/>
      <c r="L52" s="13">
        <f t="shared" si="27"/>
        <v>0</v>
      </c>
      <c r="M52" s="13">
        <f t="shared" si="28"/>
        <v>0</v>
      </c>
    </row>
    <row r="53" spans="1:13" ht="15" x14ac:dyDescent="0.25">
      <c r="A53" s="7" t="s">
        <v>21</v>
      </c>
      <c r="B53" s="9">
        <v>2384</v>
      </c>
      <c r="C53" s="9">
        <v>117</v>
      </c>
      <c r="D53" s="9">
        <v>23</v>
      </c>
      <c r="E53" s="9">
        <v>50</v>
      </c>
      <c r="F53" s="9">
        <v>2457</v>
      </c>
      <c r="G53" s="9">
        <v>2574</v>
      </c>
      <c r="H53" s="1"/>
      <c r="I53" s="13">
        <f t="shared" si="25"/>
        <v>2457</v>
      </c>
      <c r="J53" s="13">
        <f t="shared" si="26"/>
        <v>2574</v>
      </c>
      <c r="K53" s="13"/>
      <c r="L53" s="13">
        <f t="shared" si="27"/>
        <v>0</v>
      </c>
      <c r="M53" s="13">
        <f t="shared" si="28"/>
        <v>0</v>
      </c>
    </row>
    <row r="54" spans="1:13" ht="15" x14ac:dyDescent="0.25">
      <c r="A54" s="7" t="s">
        <v>22</v>
      </c>
      <c r="B54" s="9">
        <v>2252</v>
      </c>
      <c r="C54" s="9">
        <v>162</v>
      </c>
      <c r="D54" s="9">
        <v>25</v>
      </c>
      <c r="E54" s="9">
        <v>20</v>
      </c>
      <c r="F54" s="9">
        <v>2297</v>
      </c>
      <c r="G54" s="9">
        <v>2459</v>
      </c>
      <c r="H54" s="1"/>
      <c r="I54" s="13">
        <f t="shared" si="25"/>
        <v>2297</v>
      </c>
      <c r="J54" s="13">
        <f t="shared" si="26"/>
        <v>2459</v>
      </c>
      <c r="K54" s="13"/>
      <c r="L54" s="13">
        <f t="shared" si="27"/>
        <v>0</v>
      </c>
      <c r="M54" s="13">
        <f t="shared" si="28"/>
        <v>0</v>
      </c>
    </row>
    <row r="55" spans="1:13" ht="15" x14ac:dyDescent="0.25">
      <c r="A55" s="7" t="s">
        <v>23</v>
      </c>
      <c r="B55" s="9">
        <v>1987</v>
      </c>
      <c r="C55" s="9">
        <v>64</v>
      </c>
      <c r="D55" s="9">
        <v>23</v>
      </c>
      <c r="E55" s="9">
        <v>6</v>
      </c>
      <c r="F55" s="9">
        <v>2016</v>
      </c>
      <c r="G55" s="9">
        <v>2080</v>
      </c>
      <c r="H55" s="1"/>
      <c r="I55" s="13">
        <f t="shared" si="25"/>
        <v>2016</v>
      </c>
      <c r="J55" s="13">
        <f t="shared" si="26"/>
        <v>2080</v>
      </c>
      <c r="K55" s="13"/>
      <c r="L55" s="13">
        <f t="shared" si="27"/>
        <v>0</v>
      </c>
      <c r="M55" s="13">
        <f t="shared" si="28"/>
        <v>0</v>
      </c>
    </row>
    <row r="56" spans="1:13" ht="15" x14ac:dyDescent="0.25">
      <c r="A56" s="7" t="s">
        <v>24</v>
      </c>
      <c r="B56" s="9">
        <v>2121</v>
      </c>
      <c r="C56" s="9">
        <v>96</v>
      </c>
      <c r="D56" s="9">
        <v>23</v>
      </c>
      <c r="E56" s="9">
        <v>17</v>
      </c>
      <c r="F56" s="9">
        <v>2161</v>
      </c>
      <c r="G56" s="9">
        <v>2257</v>
      </c>
      <c r="H56" s="1"/>
      <c r="I56" s="13">
        <f t="shared" si="25"/>
        <v>2161</v>
      </c>
      <c r="J56" s="13">
        <f t="shared" si="26"/>
        <v>2257</v>
      </c>
      <c r="K56" s="13"/>
      <c r="L56" s="13">
        <f t="shared" si="27"/>
        <v>0</v>
      </c>
      <c r="M56" s="13">
        <f t="shared" si="28"/>
        <v>0</v>
      </c>
    </row>
    <row r="57" spans="1:13" ht="15" x14ac:dyDescent="0.25">
      <c r="A57" s="7" t="s">
        <v>25</v>
      </c>
      <c r="B57" s="9">
        <v>2210</v>
      </c>
      <c r="C57" s="9">
        <v>85</v>
      </c>
      <c r="D57" s="9">
        <v>30</v>
      </c>
      <c r="E57" s="9">
        <v>41</v>
      </c>
      <c r="F57" s="9">
        <v>2281</v>
      </c>
      <c r="G57" s="9">
        <v>2366</v>
      </c>
      <c r="H57" s="1"/>
      <c r="I57" s="13">
        <f t="shared" si="25"/>
        <v>2281</v>
      </c>
      <c r="J57" s="13">
        <f t="shared" si="26"/>
        <v>2366</v>
      </c>
      <c r="K57" s="13"/>
      <c r="L57" s="13">
        <f t="shared" si="27"/>
        <v>0</v>
      </c>
      <c r="M57" s="13">
        <f t="shared" si="28"/>
        <v>0</v>
      </c>
    </row>
    <row r="58" spans="1:13" ht="15" x14ac:dyDescent="0.25">
      <c r="A58" s="7" t="s">
        <v>26</v>
      </c>
      <c r="B58" s="9"/>
      <c r="C58" s="9"/>
      <c r="D58" s="9"/>
      <c r="E58" s="9"/>
      <c r="F58" s="9"/>
      <c r="G58" s="9"/>
      <c r="H58" s="1"/>
      <c r="I58" s="13">
        <f t="shared" si="25"/>
        <v>0</v>
      </c>
      <c r="J58" s="13">
        <f t="shared" si="26"/>
        <v>0</v>
      </c>
      <c r="K58" s="13"/>
      <c r="L58" s="13">
        <f t="shared" si="27"/>
        <v>0</v>
      </c>
      <c r="M58" s="13">
        <f t="shared" si="28"/>
        <v>0</v>
      </c>
    </row>
    <row r="59" spans="1:13" ht="15" x14ac:dyDescent="0.25">
      <c r="A59" s="7" t="s">
        <v>27</v>
      </c>
      <c r="B59" s="9"/>
      <c r="C59" s="9"/>
      <c r="D59" s="9"/>
      <c r="E59" s="9"/>
      <c r="F59" s="9"/>
      <c r="G59" s="9"/>
      <c r="H59" s="1"/>
      <c r="I59" s="13">
        <f t="shared" si="25"/>
        <v>0</v>
      </c>
      <c r="J59" s="13">
        <f t="shared" si="26"/>
        <v>0</v>
      </c>
      <c r="K59" s="13"/>
      <c r="L59" s="13">
        <f t="shared" si="27"/>
        <v>0</v>
      </c>
      <c r="M59" s="13">
        <f t="shared" si="28"/>
        <v>0</v>
      </c>
    </row>
    <row r="60" spans="1:13" ht="15" x14ac:dyDescent="0.25">
      <c r="A60" s="7" t="s">
        <v>28</v>
      </c>
      <c r="B60" s="9"/>
      <c r="C60" s="9"/>
      <c r="D60" s="9"/>
      <c r="E60" s="9"/>
      <c r="F60" s="9"/>
      <c r="G60" s="9"/>
      <c r="H60" s="1"/>
      <c r="I60" s="13">
        <f t="shared" si="25"/>
        <v>0</v>
      </c>
      <c r="J60" s="13">
        <f t="shared" si="26"/>
        <v>0</v>
      </c>
      <c r="K60" s="13"/>
      <c r="L60" s="13">
        <f t="shared" si="27"/>
        <v>0</v>
      </c>
      <c r="M60" s="13">
        <f t="shared" si="28"/>
        <v>0</v>
      </c>
    </row>
    <row r="61" spans="1:13" ht="15" x14ac:dyDescent="0.25">
      <c r="A61" s="8" t="s">
        <v>30</v>
      </c>
      <c r="B61" s="10">
        <f>SUM(B49:B60)</f>
        <v>19989</v>
      </c>
      <c r="C61" s="10">
        <f t="shared" ref="C61:G61" si="29">SUM(C49:C60)</f>
        <v>901</v>
      </c>
      <c r="D61" s="10">
        <f t="shared" si="29"/>
        <v>239</v>
      </c>
      <c r="E61" s="10">
        <f t="shared" si="29"/>
        <v>287</v>
      </c>
      <c r="F61" s="10">
        <f t="shared" si="29"/>
        <v>20515</v>
      </c>
      <c r="G61" s="10">
        <f t="shared" si="29"/>
        <v>21416</v>
      </c>
      <c r="H61" s="1"/>
      <c r="I61" s="14">
        <f>SUM(I49:I60)</f>
        <v>20515</v>
      </c>
      <c r="J61" s="14">
        <f>SUM(J49:J60)</f>
        <v>21416</v>
      </c>
      <c r="K61" s="14"/>
      <c r="L61" s="13">
        <f t="shared" si="27"/>
        <v>0</v>
      </c>
      <c r="M61" s="13">
        <f t="shared" si="28"/>
        <v>0</v>
      </c>
    </row>
  </sheetData>
  <pageMargins left="0.25" right="0.25" top="0.75" bottom="0.75" header="0.3" footer="0.3"/>
  <pageSetup paperSize="9" scale="9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501 16 003 - R2020</vt:lpstr>
      <vt:lpstr>Počet dárců</vt:lpstr>
      <vt:lpstr>'Počet dárců'!Oblast_tisku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Tichá Zdeňka</dc:creator>
  <cp:lastModifiedBy>Uživatel systému Windows</cp:lastModifiedBy>
  <cp:lastPrinted>2018-09-19T11:27:00Z</cp:lastPrinted>
  <dcterms:created xsi:type="dcterms:W3CDTF">2015-09-24T07:20:40Z</dcterms:created>
  <dcterms:modified xsi:type="dcterms:W3CDTF">2019-10-11T07:49:05Z</dcterms:modified>
</cp:coreProperties>
</file>