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zpočet\Rozpočet 2020\Rozpočet FNOL 2020\OEC\"/>
    </mc:Choice>
  </mc:AlternateContent>
  <xr:revisionPtr revIDLastSave="0" documentId="13_ncr:1_{18E2A962-4C43-46C5-80E2-E87C3E04FD9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DS" sheetId="1" r:id="rId1"/>
    <sheet name="účto" sheetId="2" r:id="rId2"/>
  </sheets>
  <definedNames>
    <definedName name="_xlnm.Print_Area" localSheetId="0">HDS!$A$1:$P$37</definedName>
    <definedName name="_xlnm.Print_Area" localSheetId="1">účto!$B$2:$E$59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9" i="1" l="1"/>
  <c r="L19" i="1"/>
  <c r="K19" i="1"/>
  <c r="J19" i="1"/>
  <c r="I25" i="1"/>
  <c r="G25" i="1"/>
  <c r="F25" i="1"/>
  <c r="C25" i="1"/>
  <c r="B25" i="1"/>
  <c r="H25" i="1"/>
  <c r="E25" i="1"/>
  <c r="D25" i="1"/>
  <c r="P24" i="1"/>
  <c r="O24" i="1"/>
  <c r="I20" i="1"/>
  <c r="I19" i="1" s="1"/>
  <c r="H20" i="1"/>
  <c r="G20" i="1"/>
  <c r="G19" i="1" s="1"/>
  <c r="F20" i="1"/>
  <c r="F19" i="1" s="1"/>
  <c r="E20" i="1"/>
  <c r="E19" i="1" s="1"/>
  <c r="D20" i="1"/>
  <c r="D19" i="1" s="1"/>
  <c r="C20" i="1"/>
  <c r="C19" i="1" s="1"/>
  <c r="B20" i="1"/>
  <c r="B19" i="1" s="1"/>
  <c r="M14" i="1"/>
  <c r="M13" i="1" s="1"/>
  <c r="L14" i="1"/>
  <c r="L13" i="1" s="1"/>
  <c r="K14" i="1"/>
  <c r="K13" i="1" s="1"/>
  <c r="J14" i="1"/>
  <c r="J13" i="1" s="1"/>
  <c r="H19" i="1"/>
  <c r="P18" i="1"/>
  <c r="D33" i="1" s="1"/>
  <c r="O18" i="1"/>
  <c r="B35" i="1"/>
  <c r="O25" i="1" l="1"/>
  <c r="O26" i="1"/>
  <c r="P26" i="1"/>
  <c r="P25" i="1" s="1"/>
  <c r="O20" i="1"/>
  <c r="O19" i="1"/>
  <c r="P20" i="1"/>
  <c r="P19" i="1" s="1"/>
  <c r="I14" i="1"/>
  <c r="I13" i="1" s="1"/>
  <c r="H14" i="1"/>
  <c r="H13" i="1" s="1"/>
  <c r="G14" i="1"/>
  <c r="G13" i="1" s="1"/>
  <c r="F14" i="1"/>
  <c r="F13" i="1" s="1"/>
  <c r="E14" i="1"/>
  <c r="E13" i="1" s="1"/>
  <c r="D14" i="1"/>
  <c r="D13" i="1" s="1"/>
  <c r="C14" i="1"/>
  <c r="C13" i="1" s="1"/>
  <c r="B14" i="1"/>
  <c r="B13" i="1" s="1"/>
  <c r="P12" i="1"/>
  <c r="O12" i="1"/>
  <c r="O6" i="1"/>
  <c r="O13" i="1" l="1"/>
  <c r="O14" i="1"/>
  <c r="P14" i="1"/>
  <c r="P13" i="1" s="1"/>
  <c r="M8" i="1"/>
  <c r="M7" i="1" s="1"/>
  <c r="L8" i="1"/>
  <c r="L7" i="1" s="1"/>
  <c r="K8" i="1"/>
  <c r="K7" i="1" s="1"/>
  <c r="J8" i="1"/>
  <c r="J7" i="1" s="1"/>
  <c r="I8" i="1"/>
  <c r="I7" i="1" s="1"/>
  <c r="H8" i="1"/>
  <c r="H7" i="1" s="1"/>
  <c r="G8" i="1"/>
  <c r="G7" i="1" s="1"/>
  <c r="F8" i="1"/>
  <c r="F7" i="1" s="1"/>
  <c r="E8" i="1"/>
  <c r="E7" i="1" s="1"/>
  <c r="D8" i="1"/>
  <c r="D7" i="1" s="1"/>
  <c r="C8" i="1"/>
  <c r="C7" i="1" s="1"/>
  <c r="B8" i="1"/>
  <c r="P6" i="1"/>
  <c r="B7" i="1" l="1"/>
  <c r="O7" i="1" s="1"/>
  <c r="O8" i="1"/>
  <c r="P8" i="1"/>
  <c r="C33" i="1" s="1"/>
  <c r="P7" i="1" l="1"/>
  <c r="C35" i="1"/>
</calcChain>
</file>

<file path=xl/sharedStrings.xml><?xml version="1.0" encoding="utf-8"?>
<sst xmlns="http://schemas.openxmlformats.org/spreadsheetml/2006/main" count="144" uniqueCount="73">
  <si>
    <t>počet jednotek:</t>
  </si>
  <si>
    <t>Celkem náklad:</t>
  </si>
  <si>
    <t>DIALÝZA - strava pro dialyzované pacienty</t>
  </si>
  <si>
    <t>půměrná cena jednotky:</t>
  </si>
  <si>
    <t>měsíc:</t>
  </si>
  <si>
    <t>Průměr/měsíc:</t>
  </si>
  <si>
    <t>Celkem/rok:</t>
  </si>
  <si>
    <t>Evidenční číslo dokladu</t>
  </si>
  <si>
    <t>Popis</t>
  </si>
  <si>
    <t>Datum zaúčtování</t>
  </si>
  <si>
    <t>Částka MD</t>
  </si>
  <si>
    <t>Dialýza</t>
  </si>
  <si>
    <t>ID-2016-56-000001</t>
  </si>
  <si>
    <t>ID-2016-56-000024</t>
  </si>
  <si>
    <t>ID-2016-56-000046</t>
  </si>
  <si>
    <t>ID-2016-56-000073</t>
  </si>
  <si>
    <t>ID-2016-56-000090</t>
  </si>
  <si>
    <t>ID-2016-56-000113</t>
  </si>
  <si>
    <t>ID-2016-56-000134</t>
  </si>
  <si>
    <t>ID-2016-56-000156</t>
  </si>
  <si>
    <t>Cena dle vyh. 55/2000</t>
  </si>
  <si>
    <t>ID-2016-56-000178</t>
  </si>
  <si>
    <t>ID-2016-56-000201</t>
  </si>
  <si>
    <t>ID-2016-56-000237</t>
  </si>
  <si>
    <t>ID-2016-56-000262</t>
  </si>
  <si>
    <t>ID-2017-56-000002</t>
  </si>
  <si>
    <t>Interní doklad</t>
  </si>
  <si>
    <t>ID-2017-56-000027</t>
  </si>
  <si>
    <t>ID-2017-56-000072</t>
  </si>
  <si>
    <t>Přeučtování pac. stravy na hemodialýzu</t>
  </si>
  <si>
    <t>ID-2017-56-000091</t>
  </si>
  <si>
    <t>Přeúčtování pac. stravy na hemodialýzu</t>
  </si>
  <si>
    <t>ID-2017-56-000097</t>
  </si>
  <si>
    <t>Přeúčtování zůstatk. pac. stravy na hemodialýzu</t>
  </si>
  <si>
    <t>ID-2017-56-000123</t>
  </si>
  <si>
    <t>ID-2017-56-000173</t>
  </si>
  <si>
    <t>ID-2017-56-000192</t>
  </si>
  <si>
    <t>ID-2017-56-000150</t>
  </si>
  <si>
    <t>dle 55/2000</t>
  </si>
  <si>
    <t>prům. cena</t>
  </si>
  <si>
    <t>prům. počet</t>
  </si>
  <si>
    <t>pacienti/měsíc = 960</t>
  </si>
  <si>
    <t>2018</t>
  </si>
  <si>
    <t>ID-2018-56-000021</t>
  </si>
  <si>
    <t>ID-2018-56-000043</t>
  </si>
  <si>
    <t>ID-2018-56-000068</t>
  </si>
  <si>
    <t>ID-2018-56-000096</t>
  </si>
  <si>
    <t>ID-2018-56-000124</t>
  </si>
  <si>
    <t>ID-2018-56-000149</t>
  </si>
  <si>
    <t>ID-2018-56-000172</t>
  </si>
  <si>
    <t>ID-2018-56-000200</t>
  </si>
  <si>
    <t>Přeúčtování pac. stravy na hemodialýzu 8/18</t>
  </si>
  <si>
    <t>ID-2017-56-000214</t>
  </si>
  <si>
    <t>ID-2017-56-000237</t>
  </si>
  <si>
    <t>ID-2017-56-000249</t>
  </si>
  <si>
    <t>ID-2017-56-000295</t>
  </si>
  <si>
    <t>2019</t>
  </si>
  <si>
    <t>Rozpočet 2020</t>
  </si>
  <si>
    <t>ID-2018-56-000211</t>
  </si>
  <si>
    <t>ID-2018-56-000212</t>
  </si>
  <si>
    <t>ID-2018-56-000263</t>
  </si>
  <si>
    <t>ID-2018-56-000276</t>
  </si>
  <si>
    <t>ID-2018-56-000303</t>
  </si>
  <si>
    <t>ID-2019-56-000021</t>
  </si>
  <si>
    <t>ID-2019-56-000057</t>
  </si>
  <si>
    <t>ID-2019-56-000086</t>
  </si>
  <si>
    <t>ID-2019-56-000099</t>
  </si>
  <si>
    <t>ID-2019-56-000131</t>
  </si>
  <si>
    <t>ID-2019-56-000178</t>
  </si>
  <si>
    <t>ID-2019-56-000209</t>
  </si>
  <si>
    <t>ID-2019-56-000226</t>
  </si>
  <si>
    <t>ID-2019-56-000232</t>
  </si>
  <si>
    <t>rozpočet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</si>
</sst>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#,##0.00_ ;\-#,##0.00\ "/>
    <numFmt numFmtId="166" formatCode="#,##0\ &quot;Kč&quot;"/>
    <numFmt numFmtId="167" formatCode="#,##0_ ;\-#,##0\ "/>
    <numFmt numFmtId="168" formatCode="0.00;\-0.0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0" xfId="0" applyFont="1" applyAlignment="1">
      <alignment horizontal="right"/>
    </xf>
    <xf numFmtId="0" fontId="0" fillId="0" borderId="0" xfId="0" applyFont="1" applyFill="1" applyAlignment="1">
      <alignment vertical="top"/>
    </xf>
    <xf numFmtId="14" fontId="0" fillId="0" borderId="0" xfId="0" applyNumberFormat="1" applyFont="1" applyFill="1" applyAlignment="1">
      <alignment horizontal="right" vertical="top"/>
    </xf>
    <xf numFmtId="0" fontId="0" fillId="0" borderId="0" xfId="0" applyFill="1" applyAlignment="1">
      <alignment vertical="top"/>
    </xf>
    <xf numFmtId="165" fontId="0" fillId="0" borderId="0" xfId="0" applyNumberFormat="1" applyFont="1" applyFill="1" applyAlignment="1">
      <alignment horizontal="right" vertical="top"/>
    </xf>
    <xf numFmtId="4" fontId="0" fillId="0" borderId="8" xfId="0" applyNumberFormat="1" applyBorder="1"/>
    <xf numFmtId="4" fontId="0" fillId="0" borderId="0" xfId="0" applyNumberFormat="1" applyBorder="1"/>
    <xf numFmtId="4" fontId="0" fillId="0" borderId="5" xfId="0" applyNumberFormat="1" applyBorder="1"/>
    <xf numFmtId="4" fontId="0" fillId="0" borderId="6" xfId="0" applyNumberFormat="1" applyBorder="1"/>
    <xf numFmtId="4" fontId="0" fillId="0" borderId="0" xfId="0" applyNumberFormat="1"/>
    <xf numFmtId="4" fontId="0" fillId="0" borderId="2" xfId="0" applyNumberFormat="1" applyBorder="1"/>
    <xf numFmtId="4" fontId="0" fillId="0" borderId="9" xfId="0" applyNumberFormat="1" applyBorder="1"/>
    <xf numFmtId="4" fontId="0" fillId="0" borderId="3" xfId="0" applyNumberFormat="1" applyBorder="1"/>
    <xf numFmtId="4" fontId="0" fillId="0" borderId="11" xfId="0" applyNumberFormat="1" applyBorder="1"/>
    <xf numFmtId="4" fontId="0" fillId="0" borderId="12" xfId="0" applyNumberFormat="1" applyBorder="1"/>
    <xf numFmtId="4" fontId="0" fillId="0" borderId="4" xfId="0" applyNumberFormat="1" applyBorder="1"/>
    <xf numFmtId="4" fontId="2" fillId="0" borderId="0" xfId="0" applyNumberFormat="1" applyFont="1"/>
    <xf numFmtId="4" fontId="2" fillId="0" borderId="1" xfId="0" applyNumberFormat="1" applyFont="1" applyBorder="1" applyAlignment="1">
      <alignment horizontal="center"/>
    </xf>
    <xf numFmtId="4" fontId="0" fillId="0" borderId="10" xfId="0" applyNumberFormat="1" applyBorder="1"/>
    <xf numFmtId="3" fontId="2" fillId="0" borderId="13" xfId="0" applyNumberFormat="1" applyFont="1" applyBorder="1" applyAlignment="1">
      <alignment horizontal="center"/>
    </xf>
    <xf numFmtId="3" fontId="2" fillId="0" borderId="14" xfId="0" applyNumberFormat="1" applyFont="1" applyBorder="1" applyAlignment="1">
      <alignment horizontal="center"/>
    </xf>
    <xf numFmtId="3" fontId="2" fillId="0" borderId="15" xfId="0" applyNumberFormat="1" applyFont="1" applyBorder="1" applyAlignment="1">
      <alignment horizontal="center"/>
    </xf>
    <xf numFmtId="166" fontId="0" fillId="0" borderId="0" xfId="0" applyNumberFormat="1"/>
    <xf numFmtId="22" fontId="0" fillId="0" borderId="0" xfId="0" applyNumberFormat="1"/>
    <xf numFmtId="14" fontId="0" fillId="0" borderId="0" xfId="0" applyNumberFormat="1"/>
    <xf numFmtId="3" fontId="0" fillId="0" borderId="6" xfId="0" applyNumberFormat="1" applyBorder="1"/>
    <xf numFmtId="3" fontId="0" fillId="0" borderId="7" xfId="0" applyNumberFormat="1" applyBorder="1"/>
    <xf numFmtId="49" fontId="1" fillId="0" borderId="0" xfId="0" applyNumberFormat="1" applyFont="1" applyAlignment="1">
      <alignment horizontal="right"/>
    </xf>
    <xf numFmtId="44" fontId="0" fillId="0" borderId="0" xfId="2" applyFont="1"/>
    <xf numFmtId="164" fontId="0" fillId="0" borderId="0" xfId="1" applyFont="1"/>
    <xf numFmtId="0" fontId="1" fillId="2" borderId="0" xfId="0" applyFont="1" applyFill="1"/>
    <xf numFmtId="4" fontId="1" fillId="2" borderId="0" xfId="0" applyNumberFormat="1" applyFont="1" applyFill="1"/>
    <xf numFmtId="0" fontId="0" fillId="0" borderId="0" xfId="0" applyBorder="1"/>
    <xf numFmtId="3" fontId="0" fillId="0" borderId="5" xfId="0" applyNumberFormat="1" applyBorder="1"/>
    <xf numFmtId="3" fontId="0" fillId="0" borderId="6" xfId="0" applyNumberFormat="1" applyFont="1" applyBorder="1"/>
    <xf numFmtId="4" fontId="0" fillId="0" borderId="0" xfId="0" applyNumberFormat="1" applyFont="1" applyFill="1" applyAlignment="1">
      <alignment horizontal="right" vertical="top"/>
    </xf>
    <xf numFmtId="4" fontId="0" fillId="0" borderId="0" xfId="0" applyNumberFormat="1" applyFont="1" applyFill="1" applyAlignment="1">
      <alignment vertical="top"/>
    </xf>
    <xf numFmtId="0" fontId="1" fillId="0" borderId="0" xfId="0" applyFont="1" applyFill="1"/>
    <xf numFmtId="167" fontId="0" fillId="0" borderId="5" xfId="1" applyNumberFormat="1" applyFont="1" applyBorder="1"/>
    <xf numFmtId="167" fontId="0" fillId="0" borderId="6" xfId="1" applyNumberFormat="1" applyFont="1" applyBorder="1"/>
    <xf numFmtId="165" fontId="0" fillId="0" borderId="10" xfId="2" applyNumberFormat="1" applyFont="1" applyBorder="1"/>
    <xf numFmtId="165" fontId="0" fillId="0" borderId="11" xfId="2" applyNumberFormat="1" applyFont="1" applyBorder="1"/>
    <xf numFmtId="0" fontId="0" fillId="0" borderId="0" xfId="0" applyAlignment="1">
      <alignment vertical="top"/>
    </xf>
    <xf numFmtId="14" fontId="0" fillId="0" borderId="0" xfId="0" applyNumberFormat="1" applyAlignment="1">
      <alignment horizontal="right" vertical="top"/>
    </xf>
    <xf numFmtId="168" fontId="0" fillId="0" borderId="0" xfId="0" applyNumberFormat="1" applyAlignment="1">
      <alignment horizontal="right" vertical="top"/>
    </xf>
    <xf numFmtId="4" fontId="0" fillId="0" borderId="0" xfId="0" applyNumberFormat="1" applyFont="1" applyFill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right" vertical="top"/>
    </xf>
    <xf numFmtId="4" fontId="0" fillId="0" borderId="0" xfId="0" applyNumberFormat="1" applyAlignment="1">
      <alignment vertical="top"/>
    </xf>
    <xf numFmtId="4" fontId="1" fillId="0" borderId="0" xfId="0" applyNumberFormat="1" applyFont="1"/>
  </cellXfs>
  <cellStyles count="3">
    <cellStyle name="Čárka" xfId="1" builtinId="3"/>
    <cellStyle name="Měna" xfId="2" builtinId="4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"/>
  <sheetViews>
    <sheetView tabSelected="1" workbookViewId="0">
      <selection activeCell="B4" sqref="B4"/>
    </sheetView>
  </sheetViews>
  <sheetFormatPr defaultRowHeight="15" x14ac:dyDescent="0.25"/>
  <cols>
    <col min="1" max="1" width="22.7109375" customWidth="1"/>
    <col min="2" max="2" width="11.42578125" bestFit="1" customWidth="1"/>
    <col min="3" max="4" width="11.42578125" customWidth="1"/>
    <col min="5" max="9" width="11.42578125" bestFit="1" customWidth="1"/>
    <col min="10" max="13" width="11.42578125" customWidth="1"/>
    <col min="14" max="14" width="2.85546875" customWidth="1"/>
    <col min="15" max="15" width="16.5703125" customWidth="1"/>
    <col min="16" max="16" width="14.5703125" customWidth="1"/>
  </cols>
  <sheetData>
    <row r="1" spans="1:16" x14ac:dyDescent="0.25">
      <c r="A1" s="1" t="s">
        <v>2</v>
      </c>
    </row>
    <row r="2" spans="1:16" x14ac:dyDescent="0.25">
      <c r="D2" t="s">
        <v>20</v>
      </c>
      <c r="F2" s="28">
        <v>35</v>
      </c>
    </row>
    <row r="3" spans="1:16" x14ac:dyDescent="0.25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x14ac:dyDescent="0.25">
      <c r="B4" s="33">
        <v>2016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s="2" customFormat="1" x14ac:dyDescent="0.25">
      <c r="A5" s="6" t="s">
        <v>4</v>
      </c>
      <c r="B5" s="25">
        <v>1</v>
      </c>
      <c r="C5" s="26">
        <v>2</v>
      </c>
      <c r="D5" s="26">
        <v>3</v>
      </c>
      <c r="E5" s="26">
        <v>4</v>
      </c>
      <c r="F5" s="26">
        <v>5</v>
      </c>
      <c r="G5" s="26">
        <v>6</v>
      </c>
      <c r="H5" s="26">
        <v>7</v>
      </c>
      <c r="I5" s="26">
        <v>8</v>
      </c>
      <c r="J5" s="26">
        <v>9</v>
      </c>
      <c r="K5" s="26">
        <v>10</v>
      </c>
      <c r="L5" s="26">
        <v>11</v>
      </c>
      <c r="M5" s="27">
        <v>12</v>
      </c>
      <c r="N5" s="22"/>
      <c r="O5" s="23" t="s">
        <v>5</v>
      </c>
      <c r="P5" s="23" t="s">
        <v>6</v>
      </c>
    </row>
    <row r="6" spans="1:16" x14ac:dyDescent="0.25">
      <c r="A6" s="3" t="s">
        <v>0</v>
      </c>
      <c r="B6" s="13">
        <v>907</v>
      </c>
      <c r="C6" s="14">
        <v>865</v>
      </c>
      <c r="D6" s="14">
        <v>950</v>
      </c>
      <c r="E6" s="14">
        <v>924</v>
      </c>
      <c r="F6" s="14">
        <v>962</v>
      </c>
      <c r="G6" s="31">
        <v>946</v>
      </c>
      <c r="H6" s="31">
        <v>981</v>
      </c>
      <c r="I6" s="31">
        <v>1030</v>
      </c>
      <c r="J6" s="31">
        <v>985</v>
      </c>
      <c r="K6" s="31">
        <v>1020</v>
      </c>
      <c r="L6" s="31">
        <v>1011</v>
      </c>
      <c r="M6" s="32">
        <v>1006</v>
      </c>
      <c r="N6" s="15"/>
      <c r="O6" s="16">
        <f>AVERAGE(B6:M6)</f>
        <v>965.58333333333337</v>
      </c>
      <c r="P6" s="16">
        <f>SUM(B6:M6)</f>
        <v>11587</v>
      </c>
    </row>
    <row r="7" spans="1:16" x14ac:dyDescent="0.25">
      <c r="A7" s="4" t="s">
        <v>3</v>
      </c>
      <c r="B7" s="11">
        <f t="shared" ref="B7:M7" si="0">+B8/B6</f>
        <v>33.304410143329655</v>
      </c>
      <c r="C7" s="12">
        <f t="shared" si="0"/>
        <v>35.612994219653181</v>
      </c>
      <c r="D7" s="12">
        <f t="shared" si="0"/>
        <v>34.102947368421049</v>
      </c>
      <c r="E7" s="12">
        <f t="shared" si="0"/>
        <v>33.204372294372291</v>
      </c>
      <c r="F7" s="12">
        <f t="shared" si="0"/>
        <v>34.648076923076921</v>
      </c>
      <c r="G7" s="12">
        <f t="shared" si="0"/>
        <v>33.43551797040169</v>
      </c>
      <c r="H7" s="12">
        <f t="shared" si="0"/>
        <v>33.182762487257904</v>
      </c>
      <c r="I7" s="12">
        <f t="shared" si="0"/>
        <v>33.511601941747571</v>
      </c>
      <c r="J7" s="12">
        <f t="shared" si="0"/>
        <v>32.530751269035534</v>
      </c>
      <c r="K7" s="12">
        <f t="shared" si="0"/>
        <v>31.992607843137254</v>
      </c>
      <c r="L7" s="12">
        <f t="shared" si="0"/>
        <v>31.206488625123637</v>
      </c>
      <c r="M7" s="17">
        <f t="shared" si="0"/>
        <v>29.479483101391651</v>
      </c>
      <c r="N7" s="15"/>
      <c r="O7" s="18">
        <f>AVERAGE(B7:M7)</f>
        <v>33.017667848912367</v>
      </c>
      <c r="P7" s="18">
        <f>+P8/P6</f>
        <v>32.968243721411923</v>
      </c>
    </row>
    <row r="8" spans="1:16" x14ac:dyDescent="0.25">
      <c r="A8" s="5" t="s">
        <v>1</v>
      </c>
      <c r="B8" s="24">
        <f>+účto!E4</f>
        <v>30207.1</v>
      </c>
      <c r="C8" s="19">
        <f>+účto!E5</f>
        <v>30805.24</v>
      </c>
      <c r="D8" s="19">
        <f>+účto!E6</f>
        <v>32397.8</v>
      </c>
      <c r="E8" s="19">
        <f>+účto!E7</f>
        <v>30680.84</v>
      </c>
      <c r="F8" s="19">
        <f>+účto!E8</f>
        <v>33331.449999999997</v>
      </c>
      <c r="G8" s="19">
        <f>+účto!E9</f>
        <v>31630</v>
      </c>
      <c r="H8" s="19">
        <f>+účto!E10</f>
        <v>32552.29</v>
      </c>
      <c r="I8" s="19">
        <f>+účto!E11</f>
        <v>34516.949999999997</v>
      </c>
      <c r="J8" s="19">
        <f>účto!E12</f>
        <v>32042.79</v>
      </c>
      <c r="K8" s="19">
        <f>účto!E13</f>
        <v>32632.46</v>
      </c>
      <c r="L8" s="19">
        <f>účto!E14</f>
        <v>31549.759999999998</v>
      </c>
      <c r="M8" s="20">
        <f>účto!E15</f>
        <v>29656.36</v>
      </c>
      <c r="N8" s="15"/>
      <c r="O8" s="21">
        <f>AVERAGE(B8:M8)</f>
        <v>31833.586666666666</v>
      </c>
      <c r="P8" s="21">
        <f>SUM(B8:M8)</f>
        <v>382003.04</v>
      </c>
    </row>
    <row r="9" spans="1:16" x14ac:dyDescent="0.25">
      <c r="O9" s="15"/>
    </row>
    <row r="10" spans="1:16" x14ac:dyDescent="0.25">
      <c r="B10" s="33">
        <v>2017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</row>
    <row r="11" spans="1:16" x14ac:dyDescent="0.25">
      <c r="A11" s="6" t="s">
        <v>4</v>
      </c>
      <c r="B11" s="25">
        <v>1</v>
      </c>
      <c r="C11" s="26">
        <v>2</v>
      </c>
      <c r="D11" s="26">
        <v>3</v>
      </c>
      <c r="E11" s="26">
        <v>4</v>
      </c>
      <c r="F11" s="26">
        <v>5</v>
      </c>
      <c r="G11" s="26">
        <v>6</v>
      </c>
      <c r="H11" s="26">
        <v>7</v>
      </c>
      <c r="I11" s="26">
        <v>8</v>
      </c>
      <c r="J11" s="26">
        <v>9</v>
      </c>
      <c r="K11" s="26">
        <v>10</v>
      </c>
      <c r="L11" s="26">
        <v>11</v>
      </c>
      <c r="M11" s="27">
        <v>12</v>
      </c>
      <c r="O11" s="23" t="s">
        <v>5</v>
      </c>
      <c r="P11" s="23" t="s">
        <v>6</v>
      </c>
    </row>
    <row r="12" spans="1:16" x14ac:dyDescent="0.25">
      <c r="A12" s="3" t="s">
        <v>0</v>
      </c>
      <c r="B12" s="13">
        <v>993</v>
      </c>
      <c r="C12" s="14">
        <v>894</v>
      </c>
      <c r="D12" s="14">
        <v>993</v>
      </c>
      <c r="E12" s="14">
        <v>941</v>
      </c>
      <c r="F12" s="14">
        <v>964</v>
      </c>
      <c r="G12" s="31">
        <v>898</v>
      </c>
      <c r="H12" s="31">
        <v>943</v>
      </c>
      <c r="I12" s="31">
        <v>989</v>
      </c>
      <c r="J12" s="31">
        <v>903</v>
      </c>
      <c r="K12" s="31">
        <v>934</v>
      </c>
      <c r="L12" s="31">
        <v>919</v>
      </c>
      <c r="M12" s="32">
        <v>930</v>
      </c>
      <c r="O12" s="16">
        <f>AVERAGE(B12:M12)</f>
        <v>941.75</v>
      </c>
      <c r="P12" s="16">
        <f>SUM(B12:M12)</f>
        <v>11301</v>
      </c>
    </row>
    <row r="13" spans="1:16" x14ac:dyDescent="0.25">
      <c r="A13" s="4" t="s">
        <v>3</v>
      </c>
      <c r="B13" s="11">
        <f>B14/B12</f>
        <v>31.923031218529708</v>
      </c>
      <c r="C13" s="12">
        <f t="shared" ref="C13:M13" si="1">C14/C12</f>
        <v>31.429988814317674</v>
      </c>
      <c r="D13" s="12">
        <f t="shared" si="1"/>
        <v>26.734431017119839</v>
      </c>
      <c r="E13" s="12">
        <f t="shared" si="1"/>
        <v>28.681147715196598</v>
      </c>
      <c r="F13" s="12">
        <f t="shared" si="1"/>
        <v>31.395134854771783</v>
      </c>
      <c r="G13" s="12">
        <f t="shared" si="1"/>
        <v>29.680122494432073</v>
      </c>
      <c r="H13" s="12">
        <f t="shared" si="1"/>
        <v>29.412481442205728</v>
      </c>
      <c r="I13" s="12">
        <f t="shared" si="1"/>
        <v>31.363144590495452</v>
      </c>
      <c r="J13" s="12">
        <f t="shared" si="1"/>
        <v>32.426589147286819</v>
      </c>
      <c r="K13" s="12">
        <f t="shared" si="1"/>
        <v>37.727098501070664</v>
      </c>
      <c r="L13" s="12">
        <f t="shared" si="1"/>
        <v>32.250076169749725</v>
      </c>
      <c r="M13" s="17">
        <f t="shared" si="1"/>
        <v>32.198526881720433</v>
      </c>
      <c r="O13" s="18">
        <f>AVERAGE(B13:M13)</f>
        <v>31.268481070574708</v>
      </c>
      <c r="P13" s="18">
        <f>+P14/P12</f>
        <v>31.245622511282185</v>
      </c>
    </row>
    <row r="14" spans="1:16" x14ac:dyDescent="0.25">
      <c r="A14" s="5" t="s">
        <v>1</v>
      </c>
      <c r="B14" s="24">
        <f>účto!E19</f>
        <v>31699.57</v>
      </c>
      <c r="C14" s="19">
        <f>účto!E20</f>
        <v>28098.41</v>
      </c>
      <c r="D14" s="19">
        <f>účto!E21</f>
        <v>26547.29</v>
      </c>
      <c r="E14" s="19">
        <f>účto!E22+účto!E23</f>
        <v>26988.959999999999</v>
      </c>
      <c r="F14" s="19">
        <f>účto!E24</f>
        <v>30264.91</v>
      </c>
      <c r="G14" s="19">
        <f>účto!E25</f>
        <v>26652.75</v>
      </c>
      <c r="H14" s="19">
        <f>účto!E26</f>
        <v>27735.97</v>
      </c>
      <c r="I14" s="19">
        <f>účto!E27</f>
        <v>31018.15</v>
      </c>
      <c r="J14" s="19">
        <f>účto!E28</f>
        <v>29281.21</v>
      </c>
      <c r="K14" s="19">
        <f>účto!E29</f>
        <v>35237.11</v>
      </c>
      <c r="L14" s="19">
        <f>účto!E30</f>
        <v>29637.82</v>
      </c>
      <c r="M14" s="20">
        <f>účto!E31</f>
        <v>29944.63</v>
      </c>
      <c r="O14" s="21">
        <f>AVERAGE(B14:M14)</f>
        <v>29425.564999999999</v>
      </c>
      <c r="P14" s="21">
        <f>SUM(B14:M14)</f>
        <v>353106.77999999997</v>
      </c>
    </row>
    <row r="15" spans="1:16" x14ac:dyDescent="0.25">
      <c r="A15" s="38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O15" s="12"/>
      <c r="P15" s="12"/>
    </row>
    <row r="16" spans="1:16" x14ac:dyDescent="0.25">
      <c r="B16" s="33" t="s">
        <v>42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6" x14ac:dyDescent="0.25">
      <c r="A17" s="6" t="s">
        <v>4</v>
      </c>
      <c r="B17" s="25">
        <v>1</v>
      </c>
      <c r="C17" s="26">
        <v>2</v>
      </c>
      <c r="D17" s="26">
        <v>3</v>
      </c>
      <c r="E17" s="26">
        <v>4</v>
      </c>
      <c r="F17" s="26">
        <v>5</v>
      </c>
      <c r="G17" s="26">
        <v>6</v>
      </c>
      <c r="H17" s="26">
        <v>7</v>
      </c>
      <c r="I17" s="26">
        <v>8</v>
      </c>
      <c r="J17" s="26">
        <v>9</v>
      </c>
      <c r="K17" s="26">
        <v>10</v>
      </c>
      <c r="L17" s="26">
        <v>11</v>
      </c>
      <c r="M17" s="27">
        <v>12</v>
      </c>
      <c r="O17" s="23" t="s">
        <v>5</v>
      </c>
      <c r="P17" s="23" t="s">
        <v>6</v>
      </c>
    </row>
    <row r="18" spans="1:16" x14ac:dyDescent="0.25">
      <c r="A18" s="3" t="s">
        <v>0</v>
      </c>
      <c r="B18" s="39">
        <v>980</v>
      </c>
      <c r="C18" s="31">
        <v>859</v>
      </c>
      <c r="D18" s="31">
        <v>943</v>
      </c>
      <c r="E18" s="40">
        <v>954</v>
      </c>
      <c r="F18" s="31">
        <v>994</v>
      </c>
      <c r="G18" s="31">
        <v>970</v>
      </c>
      <c r="H18" s="31">
        <v>949</v>
      </c>
      <c r="I18" s="31">
        <v>995</v>
      </c>
      <c r="J18" s="31">
        <v>971</v>
      </c>
      <c r="K18" s="31">
        <v>1061</v>
      </c>
      <c r="L18" s="31">
        <v>1020</v>
      </c>
      <c r="M18" s="32">
        <v>1002</v>
      </c>
      <c r="O18" s="16">
        <f>AVERAGE(B18:M18)</f>
        <v>974.83333333333337</v>
      </c>
      <c r="P18" s="16">
        <f>SUM(B18:M18)</f>
        <v>11698</v>
      </c>
    </row>
    <row r="19" spans="1:16" x14ac:dyDescent="0.25">
      <c r="A19" s="4" t="s">
        <v>3</v>
      </c>
      <c r="B19" s="11">
        <f>B20/B18</f>
        <v>33.049755102040812</v>
      </c>
      <c r="C19" s="12">
        <f t="shared" ref="C19:M19" si="2">C20/C18</f>
        <v>31.888870779976717</v>
      </c>
      <c r="D19" s="12">
        <f t="shared" si="2"/>
        <v>30.069692470837754</v>
      </c>
      <c r="E19" s="12">
        <f t="shared" si="2"/>
        <v>29.842421383647796</v>
      </c>
      <c r="F19" s="12">
        <f t="shared" si="2"/>
        <v>31.853883299798792</v>
      </c>
      <c r="G19" s="12">
        <f t="shared" si="2"/>
        <v>31.560298969072168</v>
      </c>
      <c r="H19" s="12">
        <f t="shared" si="2"/>
        <v>31.907734457323496</v>
      </c>
      <c r="I19" s="12">
        <f t="shared" si="2"/>
        <v>32.610793969849247</v>
      </c>
      <c r="J19" s="12">
        <f t="shared" si="2"/>
        <v>34.212924819773427</v>
      </c>
      <c r="K19" s="12">
        <f t="shared" si="2"/>
        <v>34.422262016965121</v>
      </c>
      <c r="L19" s="12">
        <f t="shared" si="2"/>
        <v>31.363333333333333</v>
      </c>
      <c r="M19" s="17">
        <f t="shared" si="2"/>
        <v>33.908273453093805</v>
      </c>
      <c r="O19" s="18">
        <f>AVERAGE(B19:M19)</f>
        <v>32.224187004642708</v>
      </c>
      <c r="P19" s="18">
        <f>+P20/P18</f>
        <v>32.255135920670199</v>
      </c>
    </row>
    <row r="20" spans="1:16" x14ac:dyDescent="0.25">
      <c r="A20" s="5" t="s">
        <v>1</v>
      </c>
      <c r="B20" s="24">
        <f>účto!E35</f>
        <v>32388.76</v>
      </c>
      <c r="C20" s="19">
        <f>účto!E36</f>
        <v>27392.54</v>
      </c>
      <c r="D20" s="19">
        <f>účto!E37</f>
        <v>28355.72</v>
      </c>
      <c r="E20" s="19">
        <f>účto!E38</f>
        <v>28469.67</v>
      </c>
      <c r="F20" s="19">
        <f>účto!E39</f>
        <v>31662.76</v>
      </c>
      <c r="G20" s="19">
        <f>účto!E40</f>
        <v>30613.49</v>
      </c>
      <c r="H20" s="19">
        <f>účto!E41</f>
        <v>30280.44</v>
      </c>
      <c r="I20" s="19">
        <f>účto!E42</f>
        <v>32447.74</v>
      </c>
      <c r="J20" s="47">
        <v>33220.75</v>
      </c>
      <c r="K20" s="47">
        <v>36522.019999999997</v>
      </c>
      <c r="L20" s="19">
        <v>31990.6</v>
      </c>
      <c r="M20" s="20">
        <v>33976.089999999997</v>
      </c>
      <c r="O20" s="21">
        <f>AVERAGE(B20:M20)</f>
        <v>31443.381666666664</v>
      </c>
      <c r="P20" s="21">
        <f>SUM(B20:M20)</f>
        <v>377320.57999999996</v>
      </c>
    </row>
    <row r="22" spans="1:16" x14ac:dyDescent="0.25">
      <c r="B22" s="33" t="s">
        <v>56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6" x14ac:dyDescent="0.25">
      <c r="A23" s="6" t="s">
        <v>4</v>
      </c>
      <c r="B23" s="25">
        <v>1</v>
      </c>
      <c r="C23" s="26">
        <v>2</v>
      </c>
      <c r="D23" s="26">
        <v>3</v>
      </c>
      <c r="E23" s="26">
        <v>4</v>
      </c>
      <c r="F23" s="26">
        <v>5</v>
      </c>
      <c r="G23" s="26">
        <v>6</v>
      </c>
      <c r="H23" s="26">
        <v>7</v>
      </c>
      <c r="I23" s="26">
        <v>8</v>
      </c>
      <c r="J23" s="26">
        <v>9</v>
      </c>
      <c r="K23" s="26">
        <v>10</v>
      </c>
      <c r="L23" s="26">
        <v>11</v>
      </c>
      <c r="M23" s="27">
        <v>12</v>
      </c>
      <c r="O23" s="23" t="s">
        <v>5</v>
      </c>
      <c r="P23" s="23" t="s">
        <v>6</v>
      </c>
    </row>
    <row r="24" spans="1:16" x14ac:dyDescent="0.25">
      <c r="A24" s="3" t="s">
        <v>0</v>
      </c>
      <c r="B24" s="44">
        <v>1007</v>
      </c>
      <c r="C24" s="45">
        <v>892</v>
      </c>
      <c r="D24" s="45">
        <v>964</v>
      </c>
      <c r="E24" s="45">
        <v>941</v>
      </c>
      <c r="F24" s="45">
        <v>966</v>
      </c>
      <c r="G24" s="45">
        <v>907</v>
      </c>
      <c r="H24" s="45">
        <v>950</v>
      </c>
      <c r="I24" s="45">
        <v>946</v>
      </c>
      <c r="J24" s="31"/>
      <c r="K24" s="31"/>
      <c r="L24" s="31"/>
      <c r="M24" s="32"/>
      <c r="O24" s="16">
        <f>AVERAGE(B24:M24)</f>
        <v>946.625</v>
      </c>
      <c r="P24" s="16">
        <f>SUM(B24:M24)</f>
        <v>7573</v>
      </c>
    </row>
    <row r="25" spans="1:16" x14ac:dyDescent="0.25">
      <c r="A25" s="4" t="s">
        <v>3</v>
      </c>
      <c r="B25" s="11">
        <f>B26/B24</f>
        <v>32.932254220456798</v>
      </c>
      <c r="C25" s="12">
        <f t="shared" ref="C25:I25" si="3">C26/C24</f>
        <v>29.422130044843051</v>
      </c>
      <c r="D25" s="12">
        <f t="shared" si="3"/>
        <v>30.369387966804979</v>
      </c>
      <c r="E25" s="12">
        <f t="shared" si="3"/>
        <v>35.481094580233794</v>
      </c>
      <c r="F25" s="12">
        <f t="shared" si="3"/>
        <v>29.913478260869564</v>
      </c>
      <c r="G25" s="12">
        <f t="shared" si="3"/>
        <v>31.10792723263506</v>
      </c>
      <c r="H25" s="12">
        <f t="shared" si="3"/>
        <v>30.905568421052632</v>
      </c>
      <c r="I25" s="12">
        <f t="shared" si="3"/>
        <v>31.323953488372091</v>
      </c>
      <c r="J25" s="12"/>
      <c r="K25" s="12"/>
      <c r="L25" s="12"/>
      <c r="M25" s="17"/>
      <c r="O25" s="18">
        <f>AVERAGE(B25:M25)</f>
        <v>31.431974276908498</v>
      </c>
      <c r="P25" s="18">
        <f>+P26/P24</f>
        <v>31.450571768123595</v>
      </c>
    </row>
    <row r="26" spans="1:16" x14ac:dyDescent="0.25">
      <c r="A26" s="5" t="s">
        <v>1</v>
      </c>
      <c r="B26" s="46">
        <v>33162.78</v>
      </c>
      <c r="C26" s="47">
        <v>26244.54</v>
      </c>
      <c r="D26" s="47">
        <v>29276.09</v>
      </c>
      <c r="E26" s="47">
        <v>33387.71</v>
      </c>
      <c r="F26" s="47">
        <v>28896.42</v>
      </c>
      <c r="G26" s="47">
        <v>28214.89</v>
      </c>
      <c r="H26" s="47">
        <v>29360.29</v>
      </c>
      <c r="I26" s="19">
        <v>29632.46</v>
      </c>
      <c r="J26" s="19"/>
      <c r="K26" s="19"/>
      <c r="L26" s="19"/>
      <c r="M26" s="20"/>
      <c r="O26" s="21">
        <f>AVERAGE(B26:M26)</f>
        <v>29771.897499999999</v>
      </c>
      <c r="P26" s="21">
        <f>SUM(B26:M26)</f>
        <v>238175.18</v>
      </c>
    </row>
    <row r="32" spans="1:16" x14ac:dyDescent="0.25">
      <c r="A32" t="s">
        <v>57</v>
      </c>
      <c r="B32" t="s">
        <v>38</v>
      </c>
      <c r="C32" t="s">
        <v>39</v>
      </c>
      <c r="D32" t="s">
        <v>40</v>
      </c>
    </row>
    <row r="33" spans="1:4" x14ac:dyDescent="0.25">
      <c r="B33" s="34">
        <v>35</v>
      </c>
      <c r="C33" s="34">
        <f>+(P8+P14+P20+P26)/(+P6+P12+P18+P24)</f>
        <v>32.035996584359211</v>
      </c>
      <c r="D33" s="35">
        <f>(P6+P12+P18+P24)/44</f>
        <v>958.15909090909088</v>
      </c>
    </row>
    <row r="35" spans="1:4" x14ac:dyDescent="0.25">
      <c r="A35" s="36" t="s">
        <v>41</v>
      </c>
      <c r="B35" s="37">
        <f>960*B33*12</f>
        <v>403200</v>
      </c>
      <c r="C35" s="37">
        <f>960*C33*12</f>
        <v>369054.68065181811</v>
      </c>
      <c r="D35" s="43"/>
    </row>
    <row r="37" spans="1:4" x14ac:dyDescent="0.25">
      <c r="A37" s="1" t="s">
        <v>72</v>
      </c>
      <c r="B37" s="55">
        <v>380000</v>
      </c>
    </row>
  </sheetData>
  <pageMargins left="0.15748031496062992" right="0.15748031496062992" top="0.78740157480314965" bottom="0.78740157480314965" header="0.31496062992125984" footer="0.31496062992125984"/>
  <pageSetup paperSize="9" scale="74" orientation="landscape" r:id="rId1"/>
  <ignoredErrors>
    <ignoredError sqref="B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T59"/>
  <sheetViews>
    <sheetView workbookViewId="0">
      <selection activeCell="B2" sqref="B2"/>
    </sheetView>
  </sheetViews>
  <sheetFormatPr defaultRowHeight="15" x14ac:dyDescent="0.25"/>
  <cols>
    <col min="2" max="2" width="21" customWidth="1"/>
    <col min="3" max="3" width="44" bestFit="1" customWidth="1"/>
    <col min="4" max="5" width="16.7109375" customWidth="1"/>
    <col min="11" max="11" width="15" customWidth="1"/>
    <col min="12" max="12" width="10.42578125" customWidth="1"/>
    <col min="19" max="19" width="15.28515625" bestFit="1" customWidth="1"/>
    <col min="20" max="20" width="10.140625" bestFit="1" customWidth="1"/>
  </cols>
  <sheetData>
    <row r="2" spans="2:20" x14ac:dyDescent="0.25">
      <c r="B2" s="1">
        <v>2016</v>
      </c>
    </row>
    <row r="3" spans="2:20" x14ac:dyDescent="0.25">
      <c r="B3" s="7" t="s">
        <v>7</v>
      </c>
      <c r="C3" s="9" t="s">
        <v>8</v>
      </c>
      <c r="D3" s="7" t="s">
        <v>9</v>
      </c>
      <c r="E3" s="7" t="s">
        <v>10</v>
      </c>
    </row>
    <row r="4" spans="2:20" x14ac:dyDescent="0.25">
      <c r="B4" s="7" t="s">
        <v>12</v>
      </c>
      <c r="C4" s="9" t="s">
        <v>11</v>
      </c>
      <c r="D4" s="8">
        <v>42370</v>
      </c>
      <c r="E4" s="10">
        <v>30207.1</v>
      </c>
      <c r="S4" s="29"/>
      <c r="T4" s="30"/>
    </row>
    <row r="5" spans="2:20" x14ac:dyDescent="0.25">
      <c r="B5" s="7" t="s">
        <v>13</v>
      </c>
      <c r="C5" s="9" t="s">
        <v>11</v>
      </c>
      <c r="D5" s="8">
        <v>42401</v>
      </c>
      <c r="E5" s="10">
        <v>30805.24</v>
      </c>
      <c r="S5" s="29"/>
      <c r="T5" s="30"/>
    </row>
    <row r="6" spans="2:20" x14ac:dyDescent="0.25">
      <c r="B6" s="7" t="s">
        <v>14</v>
      </c>
      <c r="C6" s="9" t="s">
        <v>11</v>
      </c>
      <c r="D6" s="8">
        <v>42430</v>
      </c>
      <c r="E6" s="10">
        <v>32397.8</v>
      </c>
      <c r="S6" s="29"/>
      <c r="T6" s="30"/>
    </row>
    <row r="7" spans="2:20" x14ac:dyDescent="0.25">
      <c r="B7" s="7" t="s">
        <v>15</v>
      </c>
      <c r="C7" s="9" t="s">
        <v>11</v>
      </c>
      <c r="D7" s="8">
        <v>42461</v>
      </c>
      <c r="E7" s="10">
        <v>30680.84</v>
      </c>
      <c r="S7" s="29"/>
      <c r="T7" s="30"/>
    </row>
    <row r="8" spans="2:20" x14ac:dyDescent="0.25">
      <c r="B8" s="7" t="s">
        <v>16</v>
      </c>
      <c r="C8" s="9" t="s">
        <v>11</v>
      </c>
      <c r="D8" s="8">
        <v>42491</v>
      </c>
      <c r="E8" s="10">
        <v>33331.449999999997</v>
      </c>
      <c r="S8" s="29"/>
      <c r="T8" s="30"/>
    </row>
    <row r="9" spans="2:20" x14ac:dyDescent="0.25">
      <c r="B9" s="7" t="s">
        <v>17</v>
      </c>
      <c r="C9" s="9" t="s">
        <v>11</v>
      </c>
      <c r="D9" s="8">
        <v>42522</v>
      </c>
      <c r="E9" s="10">
        <v>31630</v>
      </c>
      <c r="S9" s="29"/>
      <c r="T9" s="30"/>
    </row>
    <row r="10" spans="2:20" x14ac:dyDescent="0.25">
      <c r="B10" s="7" t="s">
        <v>18</v>
      </c>
      <c r="C10" s="9" t="s">
        <v>11</v>
      </c>
      <c r="D10" s="8">
        <v>42552</v>
      </c>
      <c r="E10" s="10">
        <v>32552.29</v>
      </c>
      <c r="S10" s="29"/>
      <c r="T10" s="30"/>
    </row>
    <row r="11" spans="2:20" x14ac:dyDescent="0.25">
      <c r="B11" s="7" t="s">
        <v>19</v>
      </c>
      <c r="C11" s="9" t="s">
        <v>11</v>
      </c>
      <c r="D11" s="8">
        <v>42583</v>
      </c>
      <c r="E11" s="10">
        <v>34516.949999999997</v>
      </c>
      <c r="S11" s="29"/>
      <c r="T11" s="30"/>
    </row>
    <row r="12" spans="2:20" x14ac:dyDescent="0.25">
      <c r="B12" s="7" t="s">
        <v>21</v>
      </c>
      <c r="C12" s="9" t="s">
        <v>11</v>
      </c>
      <c r="D12" s="8">
        <v>42614</v>
      </c>
      <c r="E12" s="10">
        <v>32042.79</v>
      </c>
      <c r="S12" s="29"/>
      <c r="T12" s="30"/>
    </row>
    <row r="13" spans="2:20" x14ac:dyDescent="0.25">
      <c r="B13" s="7" t="s">
        <v>22</v>
      </c>
      <c r="C13" s="9" t="s">
        <v>11</v>
      </c>
      <c r="D13" s="8">
        <v>42644</v>
      </c>
      <c r="E13" s="10">
        <v>32632.46</v>
      </c>
      <c r="S13" s="29"/>
      <c r="T13" s="30"/>
    </row>
    <row r="14" spans="2:20" x14ac:dyDescent="0.25">
      <c r="B14" s="7" t="s">
        <v>23</v>
      </c>
      <c r="C14" s="9" t="s">
        <v>11</v>
      </c>
      <c r="D14" s="8">
        <v>42675</v>
      </c>
      <c r="E14" s="10">
        <v>31549.759999999998</v>
      </c>
      <c r="S14" s="29"/>
      <c r="T14" s="30"/>
    </row>
    <row r="15" spans="2:20" x14ac:dyDescent="0.25">
      <c r="B15" s="7" t="s">
        <v>24</v>
      </c>
      <c r="C15" s="9" t="s">
        <v>11</v>
      </c>
      <c r="D15" s="8">
        <v>42705</v>
      </c>
      <c r="E15" s="10">
        <v>29656.36</v>
      </c>
      <c r="S15" s="29"/>
      <c r="T15" s="30"/>
    </row>
    <row r="17" spans="2:12" x14ac:dyDescent="0.25">
      <c r="B17" s="1">
        <v>2017</v>
      </c>
    </row>
    <row r="18" spans="2:12" x14ac:dyDescent="0.25">
      <c r="B18" s="7" t="s">
        <v>7</v>
      </c>
      <c r="C18" s="9" t="s">
        <v>8</v>
      </c>
      <c r="D18" s="7" t="s">
        <v>9</v>
      </c>
      <c r="E18" s="7" t="s">
        <v>10</v>
      </c>
    </row>
    <row r="19" spans="2:12" x14ac:dyDescent="0.25">
      <c r="B19" t="s">
        <v>25</v>
      </c>
      <c r="C19" t="s">
        <v>26</v>
      </c>
      <c r="D19" s="30">
        <v>42737</v>
      </c>
      <c r="E19" s="41">
        <v>31699.57</v>
      </c>
      <c r="K19" s="29"/>
      <c r="L19" s="30"/>
    </row>
    <row r="20" spans="2:12" x14ac:dyDescent="0.25">
      <c r="B20" t="s">
        <v>27</v>
      </c>
      <c r="C20" t="s">
        <v>26</v>
      </c>
      <c r="D20" s="30">
        <v>42767</v>
      </c>
      <c r="E20" s="41">
        <v>28098.41</v>
      </c>
      <c r="K20" s="29"/>
      <c r="L20" s="30"/>
    </row>
    <row r="21" spans="2:12" x14ac:dyDescent="0.25">
      <c r="B21" t="s">
        <v>28</v>
      </c>
      <c r="C21" t="s">
        <v>29</v>
      </c>
      <c r="D21" s="30">
        <v>42825</v>
      </c>
      <c r="E21" s="41">
        <v>26547.29</v>
      </c>
      <c r="K21" s="29"/>
      <c r="L21" s="30"/>
    </row>
    <row r="22" spans="2:12" x14ac:dyDescent="0.25">
      <c r="B22" t="s">
        <v>30</v>
      </c>
      <c r="C22" t="s">
        <v>31</v>
      </c>
      <c r="D22" s="30">
        <v>42855</v>
      </c>
      <c r="E22" s="41">
        <v>22868.5</v>
      </c>
      <c r="K22" s="29"/>
      <c r="L22" s="30"/>
    </row>
    <row r="23" spans="2:12" x14ac:dyDescent="0.25">
      <c r="B23" t="s">
        <v>32</v>
      </c>
      <c r="C23" t="s">
        <v>33</v>
      </c>
      <c r="D23" s="30">
        <v>42855</v>
      </c>
      <c r="E23" s="41">
        <v>4120.46</v>
      </c>
      <c r="K23" s="29"/>
      <c r="L23" s="30"/>
    </row>
    <row r="24" spans="2:12" x14ac:dyDescent="0.25">
      <c r="B24" t="s">
        <v>34</v>
      </c>
      <c r="C24" t="s">
        <v>31</v>
      </c>
      <c r="D24" s="30">
        <v>42886</v>
      </c>
      <c r="E24" s="41">
        <v>30264.91</v>
      </c>
      <c r="K24" s="29"/>
      <c r="L24" s="30"/>
    </row>
    <row r="25" spans="2:12" x14ac:dyDescent="0.25">
      <c r="B25" t="s">
        <v>37</v>
      </c>
      <c r="C25" t="s">
        <v>31</v>
      </c>
      <c r="D25" s="30">
        <v>42916</v>
      </c>
      <c r="E25" s="41">
        <v>26652.75</v>
      </c>
      <c r="K25" s="29"/>
    </row>
    <row r="26" spans="2:12" x14ac:dyDescent="0.25">
      <c r="B26" t="s">
        <v>35</v>
      </c>
      <c r="C26" t="s">
        <v>31</v>
      </c>
      <c r="D26" s="30">
        <v>42947</v>
      </c>
      <c r="E26" s="41">
        <v>27735.97</v>
      </c>
      <c r="K26" s="29"/>
    </row>
    <row r="27" spans="2:12" x14ac:dyDescent="0.25">
      <c r="B27" t="s">
        <v>36</v>
      </c>
      <c r="C27" t="s">
        <v>31</v>
      </c>
      <c r="D27" s="30">
        <v>42978</v>
      </c>
      <c r="E27" s="41">
        <v>31018.15</v>
      </c>
      <c r="K27" s="29"/>
    </row>
    <row r="28" spans="2:12" x14ac:dyDescent="0.25">
      <c r="B28" s="7" t="s">
        <v>52</v>
      </c>
      <c r="C28" s="7" t="s">
        <v>31</v>
      </c>
      <c r="D28" s="8">
        <v>43008</v>
      </c>
      <c r="E28" s="41">
        <v>29281.21</v>
      </c>
    </row>
    <row r="29" spans="2:12" x14ac:dyDescent="0.25">
      <c r="B29" s="7" t="s">
        <v>53</v>
      </c>
      <c r="C29" s="7" t="s">
        <v>31</v>
      </c>
      <c r="D29" s="8">
        <v>43039</v>
      </c>
      <c r="E29" s="41">
        <v>35237.11</v>
      </c>
    </row>
    <row r="30" spans="2:12" x14ac:dyDescent="0.25">
      <c r="B30" s="7" t="s">
        <v>54</v>
      </c>
      <c r="C30" s="7" t="s">
        <v>31</v>
      </c>
      <c r="D30" s="8">
        <v>43069</v>
      </c>
      <c r="E30" s="41">
        <v>29637.82</v>
      </c>
    </row>
    <row r="31" spans="2:12" x14ac:dyDescent="0.25">
      <c r="B31" s="7" t="s">
        <v>55</v>
      </c>
      <c r="C31" s="7" t="s">
        <v>31</v>
      </c>
      <c r="D31" s="8">
        <v>43100</v>
      </c>
      <c r="E31" s="41">
        <v>29944.63</v>
      </c>
    </row>
    <row r="32" spans="2:12" x14ac:dyDescent="0.25">
      <c r="E32" s="15"/>
    </row>
    <row r="33" spans="2:5" x14ac:dyDescent="0.25">
      <c r="B33" s="1">
        <v>2018</v>
      </c>
      <c r="E33" s="15"/>
    </row>
    <row r="34" spans="2:5" x14ac:dyDescent="0.25">
      <c r="B34" s="7" t="s">
        <v>7</v>
      </c>
      <c r="C34" s="9" t="s">
        <v>8</v>
      </c>
      <c r="D34" s="7" t="s">
        <v>9</v>
      </c>
      <c r="E34" s="42" t="s">
        <v>10</v>
      </c>
    </row>
    <row r="35" spans="2:5" x14ac:dyDescent="0.25">
      <c r="B35" s="7" t="s">
        <v>43</v>
      </c>
      <c r="C35" s="7" t="s">
        <v>31</v>
      </c>
      <c r="D35" s="8">
        <v>43131</v>
      </c>
      <c r="E35" s="41">
        <v>32388.76</v>
      </c>
    </row>
    <row r="36" spans="2:5" x14ac:dyDescent="0.25">
      <c r="B36" s="7" t="s">
        <v>44</v>
      </c>
      <c r="C36" s="7" t="s">
        <v>31</v>
      </c>
      <c r="D36" s="8">
        <v>43159</v>
      </c>
      <c r="E36" s="41">
        <v>27392.54</v>
      </c>
    </row>
    <row r="37" spans="2:5" x14ac:dyDescent="0.25">
      <c r="B37" s="7" t="s">
        <v>45</v>
      </c>
      <c r="C37" s="7" t="s">
        <v>31</v>
      </c>
      <c r="D37" s="8">
        <v>43190</v>
      </c>
      <c r="E37" s="41">
        <v>28355.72</v>
      </c>
    </row>
    <row r="38" spans="2:5" x14ac:dyDescent="0.25">
      <c r="B38" s="7" t="s">
        <v>46</v>
      </c>
      <c r="C38" s="7" t="s">
        <v>31</v>
      </c>
      <c r="D38" s="8">
        <v>43220</v>
      </c>
      <c r="E38" s="41">
        <v>28469.67</v>
      </c>
    </row>
    <row r="39" spans="2:5" x14ac:dyDescent="0.25">
      <c r="B39" s="7" t="s">
        <v>47</v>
      </c>
      <c r="C39" s="7" t="s">
        <v>31</v>
      </c>
      <c r="D39" s="8">
        <v>43251</v>
      </c>
      <c r="E39" s="41">
        <v>31662.76</v>
      </c>
    </row>
    <row r="40" spans="2:5" x14ac:dyDescent="0.25">
      <c r="B40" s="7" t="s">
        <v>48</v>
      </c>
      <c r="C40" s="7" t="s">
        <v>31</v>
      </c>
      <c r="D40" s="8">
        <v>43281</v>
      </c>
      <c r="E40" s="41">
        <v>30613.49</v>
      </c>
    </row>
    <row r="41" spans="2:5" x14ac:dyDescent="0.25">
      <c r="B41" s="7" t="s">
        <v>49</v>
      </c>
      <c r="C41" s="7" t="s">
        <v>31</v>
      </c>
      <c r="D41" s="8">
        <v>43312</v>
      </c>
      <c r="E41" s="41">
        <v>30280.44</v>
      </c>
    </row>
    <row r="42" spans="2:5" x14ac:dyDescent="0.25">
      <c r="B42" s="7" t="s">
        <v>50</v>
      </c>
      <c r="C42" s="7" t="s">
        <v>51</v>
      </c>
      <c r="D42" s="8">
        <v>43343</v>
      </c>
      <c r="E42" s="51">
        <v>32447.74</v>
      </c>
    </row>
    <row r="43" spans="2:5" x14ac:dyDescent="0.25">
      <c r="B43" s="48" t="s">
        <v>58</v>
      </c>
      <c r="C43" s="48" t="s">
        <v>31</v>
      </c>
      <c r="D43" s="49">
        <v>43373</v>
      </c>
      <c r="E43" s="52">
        <v>33262.58</v>
      </c>
    </row>
    <row r="44" spans="2:5" x14ac:dyDescent="0.25">
      <c r="B44" s="48" t="s">
        <v>59</v>
      </c>
      <c r="C44" s="48" t="s">
        <v>26</v>
      </c>
      <c r="D44" s="49">
        <v>43362</v>
      </c>
      <c r="E44" s="52">
        <v>-41.83</v>
      </c>
    </row>
    <row r="45" spans="2:5" x14ac:dyDescent="0.25">
      <c r="B45" s="48" t="s">
        <v>60</v>
      </c>
      <c r="C45" s="48" t="s">
        <v>31</v>
      </c>
      <c r="D45" s="49">
        <v>43404</v>
      </c>
      <c r="E45" s="52">
        <v>36522.019999999997</v>
      </c>
    </row>
    <row r="46" spans="2:5" x14ac:dyDescent="0.25">
      <c r="B46" s="48" t="s">
        <v>61</v>
      </c>
      <c r="C46" s="48" t="s">
        <v>31</v>
      </c>
      <c r="D46" s="49">
        <v>43434</v>
      </c>
      <c r="E46" s="52">
        <v>31990.6</v>
      </c>
    </row>
    <row r="47" spans="2:5" x14ac:dyDescent="0.25">
      <c r="B47" s="48" t="s">
        <v>62</v>
      </c>
      <c r="C47" s="48" t="s">
        <v>31</v>
      </c>
      <c r="D47" s="49">
        <v>43465</v>
      </c>
      <c r="E47" s="52">
        <v>33976.089999999997</v>
      </c>
    </row>
    <row r="49" spans="2:6" x14ac:dyDescent="0.25">
      <c r="B49" s="1">
        <v>2019</v>
      </c>
      <c r="E49" s="15"/>
    </row>
    <row r="50" spans="2:6" x14ac:dyDescent="0.25">
      <c r="B50" s="7" t="s">
        <v>7</v>
      </c>
      <c r="C50" s="9" t="s">
        <v>8</v>
      </c>
      <c r="D50" s="7" t="s">
        <v>9</v>
      </c>
      <c r="E50" s="42" t="s">
        <v>10</v>
      </c>
    </row>
    <row r="51" spans="2:6" x14ac:dyDescent="0.25">
      <c r="B51" s="48" t="s">
        <v>63</v>
      </c>
      <c r="C51" s="48" t="s">
        <v>31</v>
      </c>
      <c r="D51" s="49">
        <v>43496</v>
      </c>
      <c r="E51" s="53">
        <v>33162.78</v>
      </c>
      <c r="F51" s="48"/>
    </row>
    <row r="52" spans="2:6" x14ac:dyDescent="0.25">
      <c r="B52" s="48" t="s">
        <v>64</v>
      </c>
      <c r="C52" s="48" t="s">
        <v>31</v>
      </c>
      <c r="D52" s="49">
        <v>43524</v>
      </c>
      <c r="E52" s="53">
        <v>26244.54</v>
      </c>
      <c r="F52" s="48"/>
    </row>
    <row r="53" spans="2:6" x14ac:dyDescent="0.25">
      <c r="B53" s="48" t="s">
        <v>65</v>
      </c>
      <c r="C53" s="48" t="s">
        <v>31</v>
      </c>
      <c r="D53" s="49">
        <v>43555</v>
      </c>
      <c r="E53" s="53">
        <v>29276.09</v>
      </c>
      <c r="F53" s="48"/>
    </row>
    <row r="54" spans="2:6" x14ac:dyDescent="0.25">
      <c r="B54" s="48" t="s">
        <v>66</v>
      </c>
      <c r="C54" s="48" t="s">
        <v>31</v>
      </c>
      <c r="D54" s="49">
        <v>43585</v>
      </c>
      <c r="E54" s="53">
        <v>33387.71</v>
      </c>
      <c r="F54" s="48"/>
    </row>
    <row r="55" spans="2:6" x14ac:dyDescent="0.25">
      <c r="B55" s="48" t="s">
        <v>67</v>
      </c>
      <c r="C55" s="48" t="s">
        <v>31</v>
      </c>
      <c r="D55" s="49">
        <v>43616</v>
      </c>
      <c r="E55" s="53">
        <v>28896.42</v>
      </c>
      <c r="F55" s="48"/>
    </row>
    <row r="56" spans="2:6" x14ac:dyDescent="0.25">
      <c r="B56" s="48" t="s">
        <v>68</v>
      </c>
      <c r="C56" s="48" t="s">
        <v>31</v>
      </c>
      <c r="D56" s="49">
        <v>43646</v>
      </c>
      <c r="E56" s="53">
        <v>28214.89</v>
      </c>
      <c r="F56" s="48"/>
    </row>
    <row r="57" spans="2:6" x14ac:dyDescent="0.25">
      <c r="B57" s="48" t="s">
        <v>69</v>
      </c>
      <c r="C57" s="48" t="s">
        <v>31</v>
      </c>
      <c r="D57" s="49">
        <v>43677</v>
      </c>
      <c r="E57" s="53">
        <v>29360.69</v>
      </c>
      <c r="F57" s="48"/>
    </row>
    <row r="58" spans="2:6" x14ac:dyDescent="0.25">
      <c r="B58" s="48" t="s">
        <v>70</v>
      </c>
      <c r="C58" s="48" t="s">
        <v>31</v>
      </c>
      <c r="D58" s="49">
        <v>43708</v>
      </c>
      <c r="E58" s="53">
        <v>33325.730000000003</v>
      </c>
      <c r="F58" s="48"/>
    </row>
    <row r="59" spans="2:6" x14ac:dyDescent="0.25">
      <c r="B59" s="48" t="s">
        <v>71</v>
      </c>
      <c r="C59" s="48" t="s">
        <v>31</v>
      </c>
      <c r="D59" s="49">
        <v>43708</v>
      </c>
      <c r="E59" s="54">
        <v>-3693.27</v>
      </c>
      <c r="F59" s="50"/>
    </row>
  </sheetData>
  <pageMargins left="0.75" right="0.1" top="0.78740157480314965" bottom="0.78740157480314965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HDS</vt:lpstr>
      <vt:lpstr>účto</vt:lpstr>
      <vt:lpstr>HDS!Oblast_tisku</vt:lpstr>
      <vt:lpstr>účto!Oblast_tisku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Marie Kohutová, DiS.</dc:creator>
  <cp:lastModifiedBy>Uživatel systému Windows</cp:lastModifiedBy>
  <cp:lastPrinted>2019-10-14T08:22:25Z</cp:lastPrinted>
  <dcterms:created xsi:type="dcterms:W3CDTF">2016-09-16T11:48:47Z</dcterms:created>
  <dcterms:modified xsi:type="dcterms:W3CDTF">2019-10-14T08:22:38Z</dcterms:modified>
</cp:coreProperties>
</file>