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22A397C9-6636-4850-ACF3-33983FA7E1D8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Plán" sheetId="5" r:id="rId1"/>
    <sheet name="322" sheetId="1" r:id="rId2"/>
    <sheet name="323" sheetId="2" r:id="rId3"/>
    <sheet name="350" sheetId="6" r:id="rId4"/>
    <sheet name="351" sheetId="7" r:id="rId5"/>
    <sheet name="354" sheetId="3" r:id="rId6"/>
    <sheet name="359" sheetId="4" r:id="rId7"/>
  </sheets>
  <definedNames>
    <definedName name="_xlnm.Print_Area" localSheetId="1">'322'!$A$1:$S$46</definedName>
    <definedName name="_xlnm.Print_Area" localSheetId="0">Plán!$A$1:$N$16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5" l="1"/>
  <c r="H11" i="5"/>
  <c r="G11" i="5"/>
  <c r="U20" i="4"/>
  <c r="U19" i="4"/>
  <c r="U18" i="4"/>
  <c r="U15" i="4"/>
  <c r="L15" i="4"/>
  <c r="P15" i="4"/>
  <c r="C20" i="4"/>
  <c r="H10" i="5"/>
  <c r="G10" i="5"/>
  <c r="W25" i="3"/>
  <c r="W24" i="3"/>
  <c r="W23" i="3"/>
  <c r="O20" i="3"/>
  <c r="N20" i="3"/>
  <c r="M20" i="3"/>
  <c r="L20" i="3"/>
  <c r="U29" i="7"/>
  <c r="U29" i="6"/>
  <c r="U15" i="2"/>
  <c r="C25" i="3"/>
  <c r="G9" i="5"/>
  <c r="H9" i="5"/>
  <c r="U33" i="7"/>
  <c r="U32" i="7"/>
  <c r="U31" i="7"/>
  <c r="O29" i="7"/>
  <c r="N29" i="7"/>
  <c r="M29" i="7"/>
  <c r="L29" i="7"/>
  <c r="C34" i="7"/>
  <c r="H8" i="5"/>
  <c r="U33" i="6"/>
  <c r="U32" i="6"/>
  <c r="U31" i="6"/>
  <c r="U19" i="2"/>
  <c r="U18" i="2"/>
  <c r="U17" i="2"/>
  <c r="W23" i="1"/>
  <c r="W22" i="1"/>
  <c r="L29" i="6"/>
  <c r="C34" i="6"/>
  <c r="H7" i="5"/>
  <c r="G7" i="5"/>
  <c r="H6" i="5"/>
  <c r="N6" i="5" s="1"/>
  <c r="L15" i="2"/>
  <c r="U10" i="2"/>
  <c r="O15" i="2" s="1"/>
  <c r="C20" i="2"/>
  <c r="W21" i="1"/>
  <c r="M6" i="5"/>
  <c r="L6" i="5"/>
  <c r="J6" i="5"/>
  <c r="G6" i="5"/>
  <c r="F6" i="5"/>
  <c r="E6" i="5"/>
  <c r="D6" i="5"/>
  <c r="C6" i="5"/>
  <c r="O19" i="1"/>
  <c r="N19" i="1"/>
  <c r="M19" i="1"/>
  <c r="L19" i="1"/>
  <c r="U20" i="3" l="1"/>
  <c r="Q20" i="3"/>
  <c r="S20" i="3" s="1"/>
  <c r="Q29" i="7"/>
  <c r="R29" i="7" s="1"/>
  <c r="M15" i="2"/>
  <c r="N15" i="2"/>
  <c r="Q15" i="2" s="1"/>
  <c r="S15" i="2" s="1"/>
  <c r="U19" i="1"/>
  <c r="Q19" i="1"/>
  <c r="S19" i="1" s="1"/>
  <c r="R20" i="3" l="1"/>
  <c r="S29" i="7"/>
  <c r="R15" i="2"/>
  <c r="R19" i="1"/>
  <c r="C23" i="1" l="1"/>
  <c r="B20" i="3"/>
  <c r="U5" i="4"/>
  <c r="Q5" i="4"/>
  <c r="Q11" i="3"/>
  <c r="E10" i="5"/>
  <c r="D10" i="5"/>
  <c r="C10" i="5"/>
  <c r="D8" i="5"/>
  <c r="C8" i="5"/>
  <c r="Q7" i="1"/>
  <c r="Q11" i="1"/>
  <c r="D9" i="5"/>
  <c r="C9" i="5"/>
  <c r="U6" i="7"/>
  <c r="U12" i="7"/>
  <c r="U18" i="7"/>
  <c r="C29" i="7"/>
  <c r="Q24" i="7"/>
  <c r="C23" i="7"/>
  <c r="Q18" i="7"/>
  <c r="R18" i="7" s="1"/>
  <c r="U17" i="7"/>
  <c r="Q17" i="7"/>
  <c r="R17" i="7" s="1"/>
  <c r="U11" i="7"/>
  <c r="U5" i="7"/>
  <c r="E9" i="5" l="1"/>
  <c r="Q23" i="7"/>
  <c r="S17" i="7"/>
  <c r="S18" i="7"/>
  <c r="U23" i="7"/>
  <c r="E11" i="5"/>
  <c r="C29" i="6"/>
  <c r="U5" i="6"/>
  <c r="U11" i="6"/>
  <c r="U17" i="6"/>
  <c r="C23" i="6"/>
  <c r="Q24" i="6"/>
  <c r="Q18" i="6"/>
  <c r="R18" i="6" s="1"/>
  <c r="Q17" i="6"/>
  <c r="H12" i="5" l="1"/>
  <c r="Q23" i="6"/>
  <c r="R23" i="7"/>
  <c r="F9" i="5"/>
  <c r="R17" i="6"/>
  <c r="E8" i="5"/>
  <c r="S23" i="7"/>
  <c r="S17" i="6"/>
  <c r="S18" i="6"/>
  <c r="C15" i="4"/>
  <c r="U10" i="4"/>
  <c r="U3" i="1"/>
  <c r="U7" i="1"/>
  <c r="U11" i="1"/>
  <c r="Q10" i="4"/>
  <c r="P10" i="4"/>
  <c r="C10" i="4"/>
  <c r="C20" i="3"/>
  <c r="U3" i="3"/>
  <c r="U7" i="3"/>
  <c r="U11" i="3"/>
  <c r="C15" i="3"/>
  <c r="J8" i="5"/>
  <c r="J9" i="5"/>
  <c r="K9" i="5"/>
  <c r="J10" i="5"/>
  <c r="K10" i="5"/>
  <c r="C15" i="2"/>
  <c r="C19" i="1"/>
  <c r="C10" i="2"/>
  <c r="K6" i="5"/>
  <c r="R5" i="4"/>
  <c r="R11" i="3"/>
  <c r="R11" i="1"/>
  <c r="Q5" i="2"/>
  <c r="E7" i="5" s="1"/>
  <c r="O5" i="2"/>
  <c r="U5" i="2" s="1"/>
  <c r="N15" i="4" l="1"/>
  <c r="M15" i="4"/>
  <c r="Q15" i="4" s="1"/>
  <c r="R15" i="4" s="1"/>
  <c r="O15" i="4"/>
  <c r="L9" i="5"/>
  <c r="M9" i="5"/>
  <c r="N9" i="5"/>
  <c r="U23" i="6"/>
  <c r="Q10" i="2"/>
  <c r="R10" i="2" s="1"/>
  <c r="E12" i="5"/>
  <c r="K8" i="5"/>
  <c r="R10" i="4"/>
  <c r="F11" i="5"/>
  <c r="R5" i="2"/>
  <c r="F8" i="5"/>
  <c r="S23" i="6"/>
  <c r="R23" i="6"/>
  <c r="Q15" i="1"/>
  <c r="L11" i="5" l="1"/>
  <c r="M11" i="5"/>
  <c r="N11" i="5"/>
  <c r="N8" i="5"/>
  <c r="N29" i="6"/>
  <c r="M29" i="6"/>
  <c r="O29" i="6"/>
  <c r="Q15" i="3"/>
  <c r="U15" i="3"/>
  <c r="U15" i="1"/>
  <c r="S10" i="2"/>
  <c r="F7" i="5"/>
  <c r="L8" i="5"/>
  <c r="R15" i="1"/>
  <c r="S15" i="1"/>
  <c r="Q29" i="6" l="1"/>
  <c r="G8" i="5" s="1"/>
  <c r="M8" i="5" s="1"/>
  <c r="L7" i="5"/>
  <c r="M7" i="5"/>
  <c r="N7" i="5"/>
  <c r="F10" i="5"/>
  <c r="R15" i="3"/>
  <c r="S15" i="3"/>
  <c r="L10" i="5" l="1"/>
  <c r="M10" i="5"/>
  <c r="N10" i="5"/>
  <c r="S29" i="6"/>
  <c r="R29" i="6"/>
  <c r="F12" i="5"/>
  <c r="L12" i="5" l="1"/>
  <c r="M12" i="5"/>
  <c r="N12" i="5"/>
</calcChain>
</file>

<file path=xl/sharedStrings.xml><?xml version="1.0" encoding="utf-8"?>
<sst xmlns="http://schemas.openxmlformats.org/spreadsheetml/2006/main" count="681" uniqueCount="89">
  <si>
    <t>Rozp.rok</t>
  </si>
  <si>
    <t>měsíční rozpočet</t>
  </si>
  <si>
    <t>Rozp. do data (1/12* mes.do data)</t>
  </si>
  <si>
    <t>Sk.do data</t>
  </si>
  <si>
    <t>ROZDÍL (skut - rozp. Do data)</t>
  </si>
  <si>
    <t>Sk.do data/Rozp.rok</t>
  </si>
  <si>
    <t>Sk. v tis Kč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</si>
  <si>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</si>
  <si>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</si>
  <si>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</si>
  <si>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</si>
  <si>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 xml:space="preserve"> </t>
  </si>
  <si>
    <t xml:space="preserve">Od 31. 5. 2017 dochází k fakturaci testů na alkohol a tox na Policii ČR. </t>
  </si>
  <si>
    <t>Skutečnost 2017</t>
  </si>
  <si>
    <t xml:space="preserve">Skutečnost </t>
  </si>
  <si>
    <t>Předpoklad</t>
  </si>
  <si>
    <t>Účet</t>
  </si>
  <si>
    <t>(v tis. Kč)</t>
  </si>
  <si>
    <t>CELKEM</t>
  </si>
  <si>
    <t>602 10 322</t>
  </si>
  <si>
    <t>Zdr.služby  - práv.osoby</t>
  </si>
  <si>
    <t>Zdr.služby  - státní orgány</t>
  </si>
  <si>
    <t>Zdr.služby  - nadstandard</t>
  </si>
  <si>
    <t>Zdr.služby  - doprovod</t>
  </si>
  <si>
    <t>Zdr.služby  - cizinci</t>
  </si>
  <si>
    <t>Zdr.služby  - tuzemci (plastika)</t>
  </si>
  <si>
    <t>Název</t>
  </si>
  <si>
    <t>2015</t>
  </si>
  <si>
    <t>2016</t>
  </si>
  <si>
    <t>Návrh plán</t>
  </si>
  <si>
    <t>Zpracoval :</t>
  </si>
  <si>
    <t>Datum :</t>
  </si>
  <si>
    <t>Rok</t>
  </si>
  <si>
    <t>2016/2015</t>
  </si>
  <si>
    <t>2017/2016</t>
  </si>
  <si>
    <t>2018/2017</t>
  </si>
  <si>
    <t>Skutečnost 2018</t>
  </si>
  <si>
    <t>předpoklad</t>
  </si>
  <si>
    <t>Průměr</t>
  </si>
  <si>
    <t>Meziroční porovnání</t>
  </si>
  <si>
    <r>
      <rPr>
        <b/>
        <sz val="10"/>
        <color rgb="FF555555"/>
        <rFont val="Arial"/>
        <family val="2"/>
      </rPr>
      <t>STŘEDISKA</t>
    </r>
    <r>
      <rPr>
        <b/>
        <sz val="10"/>
        <color rgb="FF555555"/>
        <rFont val="Arial"/>
        <family val="2"/>
      </rPr>
      <t xml:space="preserve">: </t>
    </r>
    <r>
      <rPr>
        <b/>
        <sz val="10"/>
        <color rgb="FF555555"/>
        <rFont val="Arial"/>
        <family val="2"/>
      </rPr>
      <t>FNOL</t>
    </r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</si>
  <si>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</si>
  <si>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</si>
  <si>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</si>
  <si>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</si>
  <si>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</si>
  <si>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</si>
  <si>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</si>
  <si>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</si>
  <si>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</si>
  <si>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</si>
  <si>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</si>
  <si>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</si>
  <si>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60210350     zdr.služby - nadstandart</t>
  </si>
  <si>
    <t>60210351     zdr.služby - doprovod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</si>
  <si>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</si>
  <si>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</si>
  <si>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</si>
  <si>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</si>
  <si>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</si>
  <si>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</si>
  <si>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</si>
  <si>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</si>
  <si>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</si>
  <si>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</si>
  <si>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</si>
  <si>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</si>
  <si>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 xml:space="preserve">60210351     zdr.služby - doprovod </t>
  </si>
  <si>
    <t>Skutečnost 2016</t>
  </si>
  <si>
    <t>sk./sk.</t>
  </si>
  <si>
    <t>Pozn:</t>
  </si>
  <si>
    <t>Průměr skutečnost (06/17-09/18)</t>
  </si>
  <si>
    <t>Pro výhled na rok 2019 byl použit průměr z měsíců, kdy bylo fakturováno po přechodu agendy, tj. od 1.6.2017 - 30.9.2018</t>
  </si>
  <si>
    <t xml:space="preserve">Pozn: </t>
  </si>
  <si>
    <t>Plán 2020</t>
  </si>
  <si>
    <t>2019/2018</t>
  </si>
  <si>
    <t>2020/2018</t>
  </si>
  <si>
    <t>Návrh rozpočtu 2020 - vybrané účty</t>
  </si>
  <si>
    <t xml:space="preserve">Průměr </t>
  </si>
  <si>
    <t>součet 1-8/2019+9-12/2018</t>
  </si>
  <si>
    <t>součet skutečnost 9-12/2018</t>
  </si>
  <si>
    <t>skutečnost 9-12/2018</t>
  </si>
  <si>
    <t>součet předpokladu 9-12/2019</t>
  </si>
  <si>
    <t>Ing. Helena Silná</t>
  </si>
  <si>
    <t>602 10 323</t>
  </si>
  <si>
    <t>602 10 350</t>
  </si>
  <si>
    <t>602 10 351</t>
  </si>
  <si>
    <t>602 10 354</t>
  </si>
  <si>
    <t>602 10 359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</si>
</sst>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\ _K_č_-;\-* #,##0\ _K_č_-;_-* &quot;-&quot;\ _K_č_-;_-@_-"/>
    <numFmt numFmtId="165" formatCode="#,##0.000"/>
    <numFmt numFmtId="166" formatCode="#,##0%"/>
    <numFmt numFmtId="167" formatCode="0.000000"/>
    <numFmt numFmtId="168" formatCode="_-* #,##0_-;\-* #,##0_-;_-* &quot;-&quot;??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11"/>
      <color theme="1"/>
      <name val="Comic Sans MS"/>
      <family val="4"/>
      <charset val="238"/>
    </font>
    <font>
      <sz val="10"/>
      <color theme="1"/>
      <name val="Comic Sans MS"/>
      <family val="4"/>
      <charset val="238"/>
    </font>
    <font>
      <b/>
      <sz val="8"/>
      <color rgb="FF333333"/>
      <name val="Comic Sans MS"/>
      <family val="4"/>
      <charset val="238"/>
    </font>
    <font>
      <sz val="8"/>
      <color rgb="FF333333"/>
      <name val="Comic Sans MS"/>
      <family val="4"/>
      <charset val="238"/>
    </font>
    <font>
      <b/>
      <sz val="8"/>
      <color rgb="FF222222"/>
      <name val="Comic Sans MS"/>
      <family val="4"/>
      <charset val="238"/>
    </font>
    <font>
      <sz val="8"/>
      <color rgb="FF454545"/>
      <name val="Comic Sans MS"/>
      <family val="4"/>
      <charset val="238"/>
    </font>
    <font>
      <sz val="8"/>
      <color theme="1"/>
      <name val="Comic Sans MS"/>
      <family val="4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omic Sans MS"/>
      <family val="4"/>
      <charset val="238"/>
    </font>
    <font>
      <sz val="8"/>
      <color rgb="FF454545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0000FF"/>
      <name val="Comic Sans MS"/>
      <family val="4"/>
      <charset val="238"/>
    </font>
    <font>
      <b/>
      <i/>
      <sz val="8"/>
      <color rgb="FF0000FF"/>
      <name val="Comic Sans MS"/>
      <family val="4"/>
      <charset val="238"/>
    </font>
    <font>
      <i/>
      <sz val="11"/>
      <color rgb="FF0000FF"/>
      <name val="Comic Sans MS"/>
      <family val="4"/>
      <charset val="238"/>
    </font>
    <font>
      <i/>
      <sz val="10"/>
      <color rgb="FF0000FF"/>
      <name val="Comic Sans MS"/>
      <family val="4"/>
      <charset val="238"/>
    </font>
    <font>
      <b/>
      <sz val="8"/>
      <color rgb="FFFF0000"/>
      <name val="Comic Sans MS"/>
      <family val="4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0"/>
      <color rgb="FF555555"/>
      <name val="Arial"/>
      <family val="2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222222"/>
      <name val="Arial"/>
      <family val="2"/>
    </font>
    <font>
      <sz val="8"/>
      <color theme="1"/>
      <name val="Arial"/>
      <family val="2"/>
      <charset val="238"/>
    </font>
    <font>
      <sz val="8"/>
      <color rgb="FF454545"/>
      <name val="Arial"/>
      <family val="2"/>
      <charset val="238"/>
    </font>
    <font>
      <b/>
      <sz val="8"/>
      <color rgb="FF454545"/>
      <name val="Arial"/>
      <family val="2"/>
      <charset val="238"/>
    </font>
    <font>
      <b/>
      <i/>
      <sz val="8"/>
      <color rgb="FF0000FF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omic Sans MS"/>
      <family val="4"/>
      <charset val="238"/>
    </font>
    <font>
      <i/>
      <sz val="8"/>
      <name val="Comic Sans MS"/>
      <family val="4"/>
      <charset val="238"/>
    </font>
    <font>
      <i/>
      <sz val="11"/>
      <name val="Comic Sans MS"/>
      <family val="4"/>
      <charset val="238"/>
    </font>
    <font>
      <b/>
      <i/>
      <sz val="8"/>
      <name val="Comic Sans MS"/>
      <family val="4"/>
      <charset val="238"/>
    </font>
    <font>
      <i/>
      <sz val="10"/>
      <name val="Comic Sans MS"/>
      <family val="4"/>
      <charset val="238"/>
    </font>
    <font>
      <sz val="8"/>
      <color rgb="FF0000FF"/>
      <name val="Comic Sans MS"/>
      <family val="4"/>
      <charset val="238"/>
    </font>
    <font>
      <b/>
      <sz val="8"/>
      <color rgb="FF454545"/>
      <name val="Comic Sans MS"/>
      <family val="4"/>
      <charset val="238"/>
    </font>
    <font>
      <b/>
      <sz val="8"/>
      <color rgb="FF0000FF"/>
      <name val="Comic Sans MS"/>
      <family val="4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E7E5E5"/>
      </patternFill>
    </fill>
    <fill>
      <patternFill patternType="solid">
        <fgColor rgb="FFFFCC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rgb="FFEFEFEF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auto="1"/>
      </bottom>
      <diagonal/>
    </border>
    <border>
      <left style="medium">
        <color rgb="FFC0C0C0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C0C0C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/>
      <diagonal/>
    </border>
    <border>
      <left style="medium">
        <color indexed="64"/>
      </left>
      <right style="medium">
        <color rgb="FFC0C0C0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666666"/>
      </bottom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auto="1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/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 style="medium">
        <color rgb="FFEFEFEF"/>
      </right>
      <top/>
      <bottom style="medium">
        <color rgb="FFEFEFEF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rgb="FFC0C0C0"/>
      </top>
      <bottom style="medium">
        <color indexed="64"/>
      </bottom>
      <diagonal/>
    </border>
    <border>
      <left style="medium">
        <color auto="1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 style="medium">
        <color rgb="FFE2E2E2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rgb="FFC0C0C0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/>
      <right style="medium">
        <color rgb="FFEFEFEF"/>
      </right>
      <top/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0" applyFont="1"/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right" vertical="top"/>
    </xf>
    <xf numFmtId="165" fontId="7" fillId="3" borderId="2" xfId="0" applyNumberFormat="1" applyFont="1" applyFill="1" applyBorder="1" applyAlignment="1">
      <alignment horizontal="right" vertical="top"/>
    </xf>
    <xf numFmtId="3" fontId="7" fillId="0" borderId="2" xfId="0" applyNumberFormat="1" applyFont="1" applyBorder="1" applyAlignment="1">
      <alignment horizontal="right" vertical="top"/>
    </xf>
    <xf numFmtId="3" fontId="7" fillId="0" borderId="4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3" fontId="7" fillId="5" borderId="1" xfId="0" applyNumberFormat="1" applyFont="1" applyFill="1" applyBorder="1" applyAlignment="1">
      <alignment horizontal="right" vertical="top"/>
    </xf>
    <xf numFmtId="166" fontId="7" fillId="5" borderId="2" xfId="0" applyNumberFormat="1" applyFont="1" applyFill="1" applyBorder="1" applyAlignment="1">
      <alignment horizontal="right" vertical="top"/>
    </xf>
    <xf numFmtId="0" fontId="4" fillId="4" borderId="16" xfId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right" vertical="top"/>
    </xf>
    <xf numFmtId="165" fontId="7" fillId="3" borderId="1" xfId="0" applyNumberFormat="1" applyFont="1" applyFill="1" applyBorder="1" applyAlignment="1">
      <alignment horizontal="right" vertical="top"/>
    </xf>
    <xf numFmtId="166" fontId="7" fillId="5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2" fillId="0" borderId="8" xfId="0" applyFont="1" applyBorder="1"/>
    <xf numFmtId="0" fontId="4" fillId="4" borderId="16" xfId="2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top"/>
    </xf>
    <xf numFmtId="3" fontId="2" fillId="0" borderId="0" xfId="0" applyNumberFormat="1" applyFont="1"/>
    <xf numFmtId="0" fontId="2" fillId="0" borderId="0" xfId="0" applyFont="1" applyBorder="1"/>
    <xf numFmtId="1" fontId="2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 wrapText="1"/>
    </xf>
    <xf numFmtId="165" fontId="7" fillId="3" borderId="1" xfId="0" applyNumberFormat="1" applyFont="1" applyFill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5" borderId="1" xfId="0" applyNumberFormat="1" applyFont="1" applyFill="1" applyBorder="1" applyAlignment="1">
      <alignment horizontal="right" vertical="top" wrapText="1"/>
    </xf>
    <xf numFmtId="166" fontId="7" fillId="5" borderId="1" xfId="0" applyNumberFormat="1" applyFont="1" applyFill="1" applyBorder="1" applyAlignment="1">
      <alignment horizontal="right" vertical="top" wrapText="1"/>
    </xf>
    <xf numFmtId="0" fontId="5" fillId="6" borderId="19" xfId="0" applyFont="1" applyFill="1" applyBorder="1" applyAlignment="1">
      <alignment vertical="top" wrapText="1"/>
    </xf>
    <xf numFmtId="1" fontId="2" fillId="0" borderId="0" xfId="0" applyNumberFormat="1" applyFont="1"/>
    <xf numFmtId="1" fontId="2" fillId="0" borderId="0" xfId="0" applyNumberFormat="1" applyFont="1" applyBorder="1"/>
    <xf numFmtId="1" fontId="3" fillId="0" borderId="0" xfId="0" applyNumberFormat="1" applyFont="1" applyBorder="1"/>
    <xf numFmtId="3" fontId="0" fillId="0" borderId="0" xfId="0" applyNumberFormat="1"/>
    <xf numFmtId="3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17" fontId="4" fillId="4" borderId="13" xfId="2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10" fillId="0" borderId="0" xfId="0" applyNumberFormat="1" applyFont="1" applyBorder="1" applyAlignment="1">
      <alignment horizontal="center"/>
    </xf>
    <xf numFmtId="167" fontId="10" fillId="0" borderId="0" xfId="0" applyNumberFormat="1" applyFont="1" applyBorder="1"/>
    <xf numFmtId="3" fontId="11" fillId="0" borderId="24" xfId="0" applyNumberFormat="1" applyFont="1" applyBorder="1" applyAlignment="1">
      <alignment horizontal="right" vertical="top"/>
    </xf>
    <xf numFmtId="3" fontId="11" fillId="0" borderId="24" xfId="0" applyNumberFormat="1" applyFont="1" applyFill="1" applyBorder="1" applyAlignment="1">
      <alignment horizontal="right" vertical="top"/>
    </xf>
    <xf numFmtId="166" fontId="11" fillId="0" borderId="25" xfId="0" applyNumberFormat="1" applyFont="1" applyFill="1" applyBorder="1" applyAlignment="1">
      <alignment horizontal="right" vertical="top"/>
    </xf>
    <xf numFmtId="0" fontId="0" fillId="0" borderId="8" xfId="0" applyBorder="1"/>
    <xf numFmtId="0" fontId="0" fillId="0" borderId="5" xfId="0" applyBorder="1"/>
    <xf numFmtId="3" fontId="11" fillId="0" borderId="0" xfId="0" applyNumberFormat="1" applyFont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right" vertical="top"/>
    </xf>
    <xf numFmtId="166" fontId="11" fillId="0" borderId="0" xfId="0" applyNumberFormat="1" applyFont="1" applyFill="1" applyBorder="1" applyAlignment="1">
      <alignment horizontal="right" vertical="top"/>
    </xf>
    <xf numFmtId="0" fontId="13" fillId="7" borderId="30" xfId="0" applyFont="1" applyFill="1" applyBorder="1" applyAlignment="1">
      <alignment horizontal="center"/>
    </xf>
    <xf numFmtId="49" fontId="13" fillId="7" borderId="30" xfId="0" applyNumberFormat="1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/>
    </xf>
    <xf numFmtId="0" fontId="13" fillId="7" borderId="32" xfId="0" applyFont="1" applyFill="1" applyBorder="1"/>
    <xf numFmtId="0" fontId="0" fillId="0" borderId="30" xfId="0" applyBorder="1"/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33" xfId="0" applyBorder="1"/>
    <xf numFmtId="0" fontId="13" fillId="8" borderId="31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3" fontId="14" fillId="0" borderId="1" xfId="0" applyNumberFormat="1" applyFont="1" applyBorder="1" applyAlignment="1">
      <alignment horizontal="right" vertical="top"/>
    </xf>
    <xf numFmtId="9" fontId="0" fillId="0" borderId="29" xfId="3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right" vertical="top"/>
    </xf>
    <xf numFmtId="0" fontId="15" fillId="4" borderId="7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right" vertical="top"/>
    </xf>
    <xf numFmtId="3" fontId="18" fillId="0" borderId="1" xfId="0" applyNumberFormat="1" applyFont="1" applyBorder="1" applyAlignment="1">
      <alignment horizontal="right" vertical="top"/>
    </xf>
    <xf numFmtId="1" fontId="18" fillId="0" borderId="1" xfId="0" applyNumberFormat="1" applyFont="1" applyBorder="1" applyAlignment="1">
      <alignment horizontal="right" vertical="top"/>
    </xf>
    <xf numFmtId="3" fontId="18" fillId="0" borderId="1" xfId="0" applyNumberFormat="1" applyFont="1" applyBorder="1" applyAlignment="1">
      <alignment horizontal="right" vertical="top" wrapText="1"/>
    </xf>
    <xf numFmtId="1" fontId="0" fillId="0" borderId="0" xfId="0" applyNumberFormat="1"/>
    <xf numFmtId="0" fontId="5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 vertical="top"/>
    </xf>
    <xf numFmtId="166" fontId="7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1" fontId="7" fillId="0" borderId="0" xfId="0" applyNumberFormat="1" applyFont="1" applyFill="1" applyBorder="1" applyAlignment="1">
      <alignment horizontal="right" vertical="top"/>
    </xf>
    <xf numFmtId="0" fontId="23" fillId="4" borderId="13" xfId="1" applyFont="1" applyFill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6" fillId="0" borderId="0" xfId="0" applyFont="1"/>
    <xf numFmtId="3" fontId="11" fillId="0" borderId="0" xfId="1" applyNumberFormat="1" applyFont="1" applyFill="1" applyBorder="1" applyAlignment="1">
      <alignment horizontal="right" vertical="top"/>
    </xf>
    <xf numFmtId="3" fontId="11" fillId="0" borderId="38" xfId="1" applyNumberFormat="1" applyFont="1" applyBorder="1" applyAlignment="1">
      <alignment horizontal="right" vertical="top"/>
    </xf>
    <xf numFmtId="3" fontId="11" fillId="2" borderId="39" xfId="1" applyNumberFormat="1" applyFont="1" applyFill="1" applyBorder="1" applyAlignment="1">
      <alignment horizontal="right" vertical="top"/>
    </xf>
    <xf numFmtId="165" fontId="11" fillId="3" borderId="40" xfId="1" applyNumberFormat="1" applyFont="1" applyFill="1" applyBorder="1" applyAlignment="1">
      <alignment horizontal="right" vertical="top"/>
    </xf>
    <xf numFmtId="3" fontId="11" fillId="0" borderId="40" xfId="1" applyNumberFormat="1" applyFont="1" applyBorder="1" applyAlignment="1">
      <alignment horizontal="right" vertical="top"/>
    </xf>
    <xf numFmtId="3" fontId="11" fillId="10" borderId="40" xfId="1" applyNumberFormat="1" applyFont="1" applyFill="1" applyBorder="1" applyAlignment="1">
      <alignment horizontal="right" vertical="top"/>
    </xf>
    <xf numFmtId="3" fontId="26" fillId="0" borderId="4" xfId="0" applyNumberFormat="1" applyFont="1" applyBorder="1"/>
    <xf numFmtId="3" fontId="11" fillId="5" borderId="41" xfId="1" applyNumberFormat="1" applyFont="1" applyFill="1" applyBorder="1" applyAlignment="1">
      <alignment horizontal="right" vertical="top"/>
    </xf>
    <xf numFmtId="166" fontId="11" fillId="5" borderId="42" xfId="1" applyNumberFormat="1" applyFont="1" applyFill="1" applyBorder="1" applyAlignment="1">
      <alignment horizontal="right" vertical="top"/>
    </xf>
    <xf numFmtId="49" fontId="0" fillId="0" borderId="0" xfId="0" applyNumberFormat="1" applyAlignment="1">
      <alignment horizontal="right"/>
    </xf>
    <xf numFmtId="165" fontId="11" fillId="3" borderId="43" xfId="1" applyNumberFormat="1" applyFont="1" applyFill="1" applyBorder="1" applyAlignment="1">
      <alignment horizontal="right" vertical="top"/>
    </xf>
    <xf numFmtId="3" fontId="11" fillId="0" borderId="43" xfId="1" applyNumberFormat="1" applyFont="1" applyBorder="1" applyAlignment="1">
      <alignment horizontal="right" vertical="top"/>
    </xf>
    <xf numFmtId="3" fontId="11" fillId="10" borderId="43" xfId="1" applyNumberFormat="1" applyFont="1" applyFill="1" applyBorder="1" applyAlignment="1">
      <alignment horizontal="right" vertical="top"/>
    </xf>
    <xf numFmtId="3" fontId="11" fillId="5" borderId="44" xfId="1" applyNumberFormat="1" applyFont="1" applyFill="1" applyBorder="1" applyAlignment="1">
      <alignment horizontal="right" vertical="top"/>
    </xf>
    <xf numFmtId="166" fontId="11" fillId="5" borderId="45" xfId="1" applyNumberFormat="1" applyFont="1" applyFill="1" applyBorder="1" applyAlignment="1">
      <alignment horizontal="right" vertical="top"/>
    </xf>
    <xf numFmtId="3" fontId="27" fillId="0" borderId="0" xfId="1" applyNumberFormat="1" applyFont="1" applyFill="1" applyBorder="1" applyAlignment="1">
      <alignment horizontal="right" vertical="top"/>
    </xf>
    <xf numFmtId="164" fontId="0" fillId="0" borderId="0" xfId="0" applyNumberFormat="1"/>
    <xf numFmtId="3" fontId="28" fillId="2" borderId="39" xfId="1" applyNumberFormat="1" applyFont="1" applyFill="1" applyBorder="1" applyAlignment="1">
      <alignment horizontal="right" vertical="top"/>
    </xf>
    <xf numFmtId="3" fontId="11" fillId="0" borderId="40" xfId="1" applyNumberFormat="1" applyFont="1" applyFill="1" applyBorder="1" applyAlignment="1">
      <alignment horizontal="right" vertical="top"/>
    </xf>
    <xf numFmtId="3" fontId="28" fillId="2" borderId="43" xfId="1" applyNumberFormat="1" applyFont="1" applyFill="1" applyBorder="1" applyAlignment="1">
      <alignment horizontal="right" vertical="top"/>
    </xf>
    <xf numFmtId="3" fontId="11" fillId="0" borderId="46" xfId="1" applyNumberFormat="1" applyFont="1" applyFill="1" applyBorder="1" applyAlignment="1">
      <alignment horizontal="right" vertical="top"/>
    </xf>
    <xf numFmtId="3" fontId="11" fillId="0" borderId="36" xfId="1" applyNumberFormat="1" applyFont="1" applyFill="1" applyBorder="1" applyAlignment="1">
      <alignment horizontal="right" vertical="top"/>
    </xf>
    <xf numFmtId="165" fontId="11" fillId="0" borderId="0" xfId="1" applyNumberFormat="1" applyFont="1" applyFill="1" applyBorder="1" applyAlignment="1">
      <alignment horizontal="right" vertical="top"/>
    </xf>
    <xf numFmtId="166" fontId="11" fillId="0" borderId="47" xfId="1" applyNumberFormat="1" applyFont="1" applyFill="1" applyBorder="1" applyAlignment="1">
      <alignment horizontal="right" vertical="top"/>
    </xf>
    <xf numFmtId="0" fontId="24" fillId="6" borderId="37" xfId="1" applyFont="1" applyFill="1" applyBorder="1" applyAlignment="1">
      <alignment vertical="top"/>
    </xf>
    <xf numFmtId="0" fontId="24" fillId="0" borderId="0" xfId="1" applyFont="1" applyFill="1" applyBorder="1" applyAlignment="1">
      <alignment vertical="top"/>
    </xf>
    <xf numFmtId="0" fontId="24" fillId="6" borderId="48" xfId="1" applyFont="1" applyFill="1" applyBorder="1" applyAlignment="1">
      <alignment vertical="top"/>
    </xf>
    <xf numFmtId="3" fontId="11" fillId="2" borderId="49" xfId="1" applyNumberFormat="1" applyFont="1" applyFill="1" applyBorder="1" applyAlignment="1">
      <alignment horizontal="right" vertical="top"/>
    </xf>
    <xf numFmtId="165" fontId="11" fillId="3" borderId="38" xfId="1" applyNumberFormat="1" applyFont="1" applyFill="1" applyBorder="1" applyAlignment="1">
      <alignment horizontal="right" vertical="top"/>
    </xf>
    <xf numFmtId="3" fontId="11" fillId="5" borderId="38" xfId="1" applyNumberFormat="1" applyFont="1" applyFill="1" applyBorder="1" applyAlignment="1">
      <alignment horizontal="right" vertical="top"/>
    </xf>
    <xf numFmtId="166" fontId="11" fillId="5" borderId="50" xfId="1" applyNumberFormat="1" applyFont="1" applyFill="1" applyBorder="1" applyAlignment="1">
      <alignment horizontal="right" vertical="top"/>
    </xf>
    <xf numFmtId="0" fontId="24" fillId="0" borderId="20" xfId="1" applyFont="1" applyFill="1" applyBorder="1" applyAlignment="1">
      <alignment vertical="top"/>
    </xf>
    <xf numFmtId="3" fontId="11" fillId="0" borderId="5" xfId="1" applyNumberFormat="1" applyFont="1" applyFill="1" applyBorder="1" applyAlignment="1">
      <alignment horizontal="right" vertical="top"/>
    </xf>
    <xf numFmtId="0" fontId="24" fillId="6" borderId="51" xfId="1" applyFont="1" applyFill="1" applyBorder="1" applyAlignment="1">
      <alignment vertical="top"/>
    </xf>
    <xf numFmtId="3" fontId="11" fillId="2" borderId="52" xfId="1" applyNumberFormat="1" applyFont="1" applyFill="1" applyBorder="1" applyAlignment="1">
      <alignment horizontal="right" vertical="top"/>
    </xf>
    <xf numFmtId="165" fontId="11" fillId="3" borderId="52" xfId="1" applyNumberFormat="1" applyFont="1" applyFill="1" applyBorder="1" applyAlignment="1">
      <alignment horizontal="right" vertical="top"/>
    </xf>
    <xf numFmtId="3" fontId="11" fillId="0" borderId="52" xfId="1" applyNumberFormat="1" applyFont="1" applyBorder="1" applyAlignment="1">
      <alignment horizontal="right" vertical="top"/>
    </xf>
    <xf numFmtId="3" fontId="11" fillId="10" borderId="52" xfId="1" applyNumberFormat="1" applyFont="1" applyFill="1" applyBorder="1" applyAlignment="1">
      <alignment horizontal="right" vertical="top"/>
    </xf>
    <xf numFmtId="3" fontId="26" fillId="0" borderId="5" xfId="0" applyNumberFormat="1" applyFont="1" applyBorder="1"/>
    <xf numFmtId="3" fontId="11" fillId="5" borderId="53" xfId="1" applyNumberFormat="1" applyFont="1" applyFill="1" applyBorder="1" applyAlignment="1">
      <alignment horizontal="right" vertical="top"/>
    </xf>
    <xf numFmtId="166" fontId="11" fillId="5" borderId="54" xfId="1" applyNumberFormat="1" applyFont="1" applyFill="1" applyBorder="1" applyAlignment="1">
      <alignment horizontal="right" vertical="top"/>
    </xf>
    <xf numFmtId="0" fontId="24" fillId="6" borderId="6" xfId="1" applyFont="1" applyFill="1" applyBorder="1" applyAlignment="1">
      <alignment vertical="top"/>
    </xf>
    <xf numFmtId="3" fontId="11" fillId="2" borderId="55" xfId="1" applyNumberFormat="1" applyFont="1" applyFill="1" applyBorder="1" applyAlignment="1">
      <alignment horizontal="right" vertical="top"/>
    </xf>
    <xf numFmtId="3" fontId="11" fillId="5" borderId="52" xfId="1" applyNumberFormat="1" applyFont="1" applyFill="1" applyBorder="1" applyAlignment="1">
      <alignment horizontal="right" vertical="top"/>
    </xf>
    <xf numFmtId="0" fontId="24" fillId="6" borderId="26" xfId="1" applyFont="1" applyFill="1" applyBorder="1" applyAlignment="1">
      <alignment vertical="top"/>
    </xf>
    <xf numFmtId="0" fontId="24" fillId="0" borderId="48" xfId="1" applyFont="1" applyFill="1" applyBorder="1" applyAlignment="1">
      <alignment vertical="top"/>
    </xf>
    <xf numFmtId="0" fontId="29" fillId="4" borderId="16" xfId="1" applyFont="1" applyFill="1" applyBorder="1" applyAlignment="1">
      <alignment horizontal="center" vertical="center" wrapText="1"/>
    </xf>
    <xf numFmtId="0" fontId="30" fillId="0" borderId="0" xfId="0" applyFont="1"/>
    <xf numFmtId="49" fontId="13" fillId="7" borderId="56" xfId="0" applyNumberFormat="1" applyFont="1" applyFill="1" applyBorder="1" applyAlignment="1">
      <alignment horizontal="center"/>
    </xf>
    <xf numFmtId="49" fontId="13" fillId="7" borderId="57" xfId="0" applyNumberFormat="1" applyFont="1" applyFill="1" applyBorder="1" applyAlignment="1">
      <alignment horizontal="center"/>
    </xf>
    <xf numFmtId="0" fontId="20" fillId="9" borderId="9" xfId="0" applyFont="1" applyFill="1" applyBorder="1" applyAlignment="1">
      <alignment horizontal="center"/>
    </xf>
    <xf numFmtId="0" fontId="13" fillId="7" borderId="58" xfId="0" applyFont="1" applyFill="1" applyBorder="1" applyAlignment="1">
      <alignment horizontal="center"/>
    </xf>
    <xf numFmtId="0" fontId="20" fillId="9" borderId="59" xfId="0" applyFont="1" applyFill="1" applyBorder="1" applyAlignment="1">
      <alignment horizontal="center"/>
    </xf>
    <xf numFmtId="9" fontId="0" fillId="0" borderId="60" xfId="3" applyFont="1" applyBorder="1" applyAlignment="1">
      <alignment horizontal="center"/>
    </xf>
    <xf numFmtId="9" fontId="21" fillId="0" borderId="61" xfId="3" applyFont="1" applyBorder="1" applyAlignment="1">
      <alignment horizontal="center"/>
    </xf>
    <xf numFmtId="9" fontId="0" fillId="7" borderId="62" xfId="3" applyFont="1" applyFill="1" applyBorder="1" applyAlignment="1">
      <alignment horizontal="center"/>
    </xf>
    <xf numFmtId="9" fontId="0" fillId="7" borderId="63" xfId="3" applyFont="1" applyFill="1" applyBorder="1" applyAlignment="1">
      <alignment horizontal="center"/>
    </xf>
    <xf numFmtId="9" fontId="21" fillId="7" borderId="64" xfId="3" applyFont="1" applyFill="1" applyBorder="1" applyAlignment="1">
      <alignment horizontal="center"/>
    </xf>
    <xf numFmtId="0" fontId="13" fillId="7" borderId="56" xfId="0" applyFont="1" applyFill="1" applyBorder="1"/>
    <xf numFmtId="0" fontId="13" fillId="7" borderId="57" xfId="0" applyFont="1" applyFill="1" applyBorder="1"/>
    <xf numFmtId="0" fontId="13" fillId="7" borderId="57" xfId="0" applyFont="1" applyFill="1" applyBorder="1" applyAlignment="1">
      <alignment horizontal="center"/>
    </xf>
    <xf numFmtId="0" fontId="13" fillId="8" borderId="57" xfId="0" applyFont="1" applyFill="1" applyBorder="1" applyAlignment="1">
      <alignment horizontal="center"/>
    </xf>
    <xf numFmtId="0" fontId="20" fillId="9" borderId="65" xfId="0" applyFont="1" applyFill="1" applyBorder="1" applyAlignment="1">
      <alignment horizontal="center"/>
    </xf>
    <xf numFmtId="0" fontId="20" fillId="9" borderId="47" xfId="0" applyFont="1" applyFill="1" applyBorder="1" applyAlignment="1">
      <alignment horizontal="center"/>
    </xf>
    <xf numFmtId="0" fontId="13" fillId="7" borderId="66" xfId="0" applyFont="1" applyFill="1" applyBorder="1"/>
    <xf numFmtId="0" fontId="0" fillId="0" borderId="58" xfId="0" applyBorder="1"/>
    <xf numFmtId="164" fontId="21" fillId="0" borderId="61" xfId="0" applyNumberFormat="1" applyFont="1" applyBorder="1" applyAlignment="1">
      <alignment horizontal="center"/>
    </xf>
    <xf numFmtId="164" fontId="21" fillId="0" borderId="59" xfId="0" applyNumberFormat="1" applyFont="1" applyBorder="1" applyAlignment="1">
      <alignment horizontal="center"/>
    </xf>
    <xf numFmtId="164" fontId="21" fillId="0" borderId="67" xfId="0" applyNumberFormat="1" applyFont="1" applyBorder="1" applyAlignment="1">
      <alignment horizontal="center"/>
    </xf>
    <xf numFmtId="164" fontId="13" fillId="7" borderId="63" xfId="0" applyNumberFormat="1" applyFont="1" applyFill="1" applyBorder="1" applyAlignment="1">
      <alignment horizontal="center"/>
    </xf>
    <xf numFmtId="164" fontId="13" fillId="8" borderId="63" xfId="0" applyNumberFormat="1" applyFont="1" applyFill="1" applyBorder="1" applyAlignment="1">
      <alignment horizontal="center"/>
    </xf>
    <xf numFmtId="164" fontId="20" fillId="9" borderId="64" xfId="0" applyNumberFormat="1" applyFont="1" applyFill="1" applyBorder="1" applyAlignment="1">
      <alignment horizontal="center"/>
    </xf>
    <xf numFmtId="0" fontId="13" fillId="7" borderId="56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7" fillId="7" borderId="1" xfId="0" applyNumberFormat="1" applyFont="1" applyFill="1" applyBorder="1" applyAlignment="1">
      <alignment horizontal="right" vertical="top"/>
    </xf>
    <xf numFmtId="0" fontId="31" fillId="0" borderId="0" xfId="0" applyFont="1" applyBorder="1" applyAlignment="1">
      <alignment horizontal="left"/>
    </xf>
    <xf numFmtId="3" fontId="32" fillId="0" borderId="1" xfId="0" applyNumberFormat="1" applyFont="1" applyBorder="1" applyAlignment="1">
      <alignment horizontal="right" vertical="top"/>
    </xf>
    <xf numFmtId="3" fontId="11" fillId="0" borderId="1" xfId="0" applyNumberFormat="1" applyFont="1" applyBorder="1" applyAlignment="1">
      <alignment horizontal="right" vertical="top"/>
    </xf>
    <xf numFmtId="17" fontId="4" fillId="4" borderId="70" xfId="2" applyNumberFormat="1" applyFont="1" applyFill="1" applyBorder="1" applyAlignment="1">
      <alignment horizontal="center" vertical="center" wrapText="1"/>
    </xf>
    <xf numFmtId="0" fontId="15" fillId="4" borderId="7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top"/>
    </xf>
    <xf numFmtId="166" fontId="7" fillId="0" borderId="1" xfId="0" applyNumberFormat="1" applyFont="1" applyFill="1" applyBorder="1" applyAlignment="1">
      <alignment horizontal="right" vertical="top"/>
    </xf>
    <xf numFmtId="1" fontId="7" fillId="0" borderId="1" xfId="3" applyNumberFormat="1" applyFont="1" applyFill="1" applyBorder="1" applyAlignment="1">
      <alignment horizontal="right" vertical="top"/>
    </xf>
    <xf numFmtId="164" fontId="0" fillId="0" borderId="7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164" fontId="13" fillId="8" borderId="74" xfId="0" applyNumberFormat="1" applyFont="1" applyFill="1" applyBorder="1" applyAlignment="1">
      <alignment horizontal="center"/>
    </xf>
    <xf numFmtId="49" fontId="13" fillId="7" borderId="8" xfId="0" applyNumberFormat="1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9" fontId="0" fillId="0" borderId="72" xfId="3" applyFont="1" applyBorder="1" applyAlignment="1">
      <alignment horizontal="center"/>
    </xf>
    <xf numFmtId="9" fontId="0" fillId="7" borderId="74" xfId="3" applyFont="1" applyFill="1" applyBorder="1" applyAlignment="1">
      <alignment horizontal="center"/>
    </xf>
    <xf numFmtId="3" fontId="11" fillId="0" borderId="3" xfId="1" applyNumberFormat="1" applyFont="1" applyFill="1" applyBorder="1" applyAlignment="1">
      <alignment horizontal="right" vertical="top"/>
    </xf>
    <xf numFmtId="3" fontId="11" fillId="0" borderId="41" xfId="1" applyNumberFormat="1" applyFont="1" applyFill="1" applyBorder="1" applyAlignment="1">
      <alignment horizontal="right" vertical="top"/>
    </xf>
    <xf numFmtId="3" fontId="11" fillId="0" borderId="40" xfId="0" applyNumberFormat="1" applyFont="1" applyBorder="1" applyAlignment="1">
      <alignment horizontal="right" vertical="top"/>
    </xf>
    <xf numFmtId="3" fontId="11" fillId="0" borderId="75" xfId="0" applyNumberFormat="1" applyFont="1" applyBorder="1" applyAlignment="1">
      <alignment horizontal="right" vertical="top"/>
    </xf>
    <xf numFmtId="3" fontId="11" fillId="0" borderId="39" xfId="0" applyNumberFormat="1" applyFont="1" applyBorder="1" applyAlignment="1">
      <alignment horizontal="right" vertical="top"/>
    </xf>
    <xf numFmtId="3" fontId="14" fillId="0" borderId="7" xfId="0" applyNumberFormat="1" applyFont="1" applyFill="1" applyBorder="1" applyAlignment="1">
      <alignment horizontal="right" vertical="top"/>
    </xf>
    <xf numFmtId="3" fontId="14" fillId="0" borderId="4" xfId="0" applyNumberFormat="1" applyFont="1" applyFill="1" applyBorder="1" applyAlignment="1">
      <alignment horizontal="right" vertical="top"/>
    </xf>
    <xf numFmtId="3" fontId="14" fillId="0" borderId="2" xfId="0" applyNumberFormat="1" applyFont="1" applyFill="1" applyBorder="1" applyAlignment="1">
      <alignment horizontal="right" vertical="top"/>
    </xf>
    <xf numFmtId="3" fontId="11" fillId="0" borderId="7" xfId="0" applyNumberFormat="1" applyFont="1" applyBorder="1" applyAlignment="1">
      <alignment horizontal="right" vertical="top"/>
    </xf>
    <xf numFmtId="3" fontId="11" fillId="0" borderId="4" xfId="0" applyNumberFormat="1" applyFont="1" applyBorder="1" applyAlignment="1">
      <alignment horizontal="right" vertical="top"/>
    </xf>
    <xf numFmtId="3" fontId="11" fillId="0" borderId="2" xfId="0" applyNumberFormat="1" applyFont="1" applyBorder="1" applyAlignment="1">
      <alignment horizontal="right" vertical="top"/>
    </xf>
    <xf numFmtId="0" fontId="15" fillId="4" borderId="16" xfId="1" applyFont="1" applyFill="1" applyBorder="1" applyAlignment="1">
      <alignment horizontal="center" vertical="center" wrapText="1"/>
    </xf>
    <xf numFmtId="3" fontId="7" fillId="0" borderId="40" xfId="1" applyNumberFormat="1" applyFont="1" applyFill="1" applyBorder="1" applyAlignment="1">
      <alignment horizontal="right" vertical="top"/>
    </xf>
    <xf numFmtId="3" fontId="7" fillId="5" borderId="41" xfId="1" applyNumberFormat="1" applyFont="1" applyFill="1" applyBorder="1" applyAlignment="1">
      <alignment horizontal="right" vertical="top"/>
    </xf>
    <xf numFmtId="3" fontId="7" fillId="0" borderId="40" xfId="1" applyNumberFormat="1" applyFont="1" applyBorder="1" applyAlignment="1">
      <alignment horizontal="right" vertical="top"/>
    </xf>
    <xf numFmtId="166" fontId="7" fillId="5" borderId="42" xfId="1" applyNumberFormat="1" applyFont="1" applyFill="1" applyBorder="1" applyAlignment="1">
      <alignment horizontal="right" vertical="top"/>
    </xf>
    <xf numFmtId="3" fontId="36" fillId="0" borderId="41" xfId="1" applyNumberFormat="1" applyFont="1" applyFill="1" applyBorder="1" applyAlignment="1">
      <alignment horizontal="right" vertical="top"/>
    </xf>
    <xf numFmtId="3" fontId="7" fillId="0" borderId="39" xfId="0" applyNumberFormat="1" applyFont="1" applyBorder="1" applyAlignment="1">
      <alignment horizontal="right" vertical="top"/>
    </xf>
    <xf numFmtId="3" fontId="7" fillId="0" borderId="40" xfId="0" applyNumberFormat="1" applyFont="1" applyBorder="1" applyAlignment="1">
      <alignment horizontal="right" vertical="top"/>
    </xf>
    <xf numFmtId="3" fontId="7" fillId="0" borderId="75" xfId="0" applyNumberFormat="1" applyFont="1" applyBorder="1" applyAlignment="1">
      <alignment horizontal="right" vertical="top"/>
    </xf>
    <xf numFmtId="0" fontId="5" fillId="6" borderId="51" xfId="1" applyFont="1" applyFill="1" applyBorder="1" applyAlignment="1">
      <alignment vertical="top"/>
    </xf>
    <xf numFmtId="3" fontId="7" fillId="2" borderId="49" xfId="1" applyNumberFormat="1" applyFont="1" applyFill="1" applyBorder="1" applyAlignment="1">
      <alignment horizontal="right" vertical="top"/>
    </xf>
    <xf numFmtId="165" fontId="7" fillId="3" borderId="38" xfId="1" applyNumberFormat="1" applyFont="1" applyFill="1" applyBorder="1" applyAlignment="1">
      <alignment horizontal="right" vertical="top"/>
    </xf>
    <xf numFmtId="3" fontId="7" fillId="0" borderId="38" xfId="1" applyNumberFormat="1" applyFont="1" applyBorder="1" applyAlignment="1">
      <alignment horizontal="right" vertical="top"/>
    </xf>
    <xf numFmtId="3" fontId="7" fillId="5" borderId="38" xfId="1" applyNumberFormat="1" applyFont="1" applyFill="1" applyBorder="1" applyAlignment="1">
      <alignment horizontal="right" vertical="top"/>
    </xf>
    <xf numFmtId="166" fontId="7" fillId="5" borderId="50" xfId="1" applyNumberFormat="1" applyFont="1" applyFill="1" applyBorder="1" applyAlignment="1">
      <alignment horizontal="right" vertical="top"/>
    </xf>
    <xf numFmtId="0" fontId="8" fillId="0" borderId="0" xfId="0" applyFont="1"/>
    <xf numFmtId="0" fontId="5" fillId="6" borderId="6" xfId="1" applyFont="1" applyFill="1" applyBorder="1" applyAlignment="1">
      <alignment vertical="top"/>
    </xf>
    <xf numFmtId="3" fontId="7" fillId="2" borderId="55" xfId="1" applyNumberFormat="1" applyFont="1" applyFill="1" applyBorder="1" applyAlignment="1">
      <alignment horizontal="right" vertical="top"/>
    </xf>
    <xf numFmtId="165" fontId="7" fillId="3" borderId="52" xfId="1" applyNumberFormat="1" applyFont="1" applyFill="1" applyBorder="1" applyAlignment="1">
      <alignment horizontal="right" vertical="top"/>
    </xf>
    <xf numFmtId="3" fontId="7" fillId="0" borderId="52" xfId="1" applyNumberFormat="1" applyFont="1" applyBorder="1" applyAlignment="1">
      <alignment horizontal="right" vertical="top"/>
    </xf>
    <xf numFmtId="3" fontId="7" fillId="5" borderId="52" xfId="1" applyNumberFormat="1" applyFont="1" applyFill="1" applyBorder="1" applyAlignment="1">
      <alignment horizontal="right" vertical="top"/>
    </xf>
    <xf numFmtId="166" fontId="7" fillId="5" borderId="54" xfId="1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>
      <alignment horizontal="right" vertical="top"/>
    </xf>
    <xf numFmtId="0" fontId="5" fillId="0" borderId="20" xfId="1" applyFont="1" applyFill="1" applyBorder="1" applyAlignment="1">
      <alignment vertical="top"/>
    </xf>
    <xf numFmtId="3" fontId="7" fillId="0" borderId="36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top"/>
    </xf>
    <xf numFmtId="166" fontId="7" fillId="0" borderId="47" xfId="1" applyNumberFormat="1" applyFont="1" applyFill="1" applyBorder="1" applyAlignment="1">
      <alignment horizontal="right" vertical="top"/>
    </xf>
    <xf numFmtId="3" fontId="7" fillId="0" borderId="5" xfId="1" applyNumberFormat="1" applyFont="1" applyFill="1" applyBorder="1" applyAlignment="1">
      <alignment horizontal="right" vertical="top"/>
    </xf>
    <xf numFmtId="3" fontId="7" fillId="2" borderId="39" xfId="1" applyNumberFormat="1" applyFont="1" applyFill="1" applyBorder="1" applyAlignment="1">
      <alignment horizontal="right" vertical="top"/>
    </xf>
    <xf numFmtId="165" fontId="7" fillId="3" borderId="40" xfId="1" applyNumberFormat="1" applyFont="1" applyFill="1" applyBorder="1" applyAlignment="1">
      <alignment horizontal="right" vertical="top"/>
    </xf>
    <xf numFmtId="3" fontId="7" fillId="10" borderId="40" xfId="1" applyNumberFormat="1" applyFont="1" applyFill="1" applyBorder="1" applyAlignment="1">
      <alignment horizontal="right" vertical="top"/>
    </xf>
    <xf numFmtId="3" fontId="8" fillId="0" borderId="4" xfId="0" applyNumberFormat="1" applyFont="1" applyBorder="1"/>
    <xf numFmtId="3" fontId="7" fillId="2" borderId="52" xfId="1" applyNumberFormat="1" applyFont="1" applyFill="1" applyBorder="1" applyAlignment="1">
      <alignment horizontal="right" vertical="top"/>
    </xf>
    <xf numFmtId="3" fontId="7" fillId="10" borderId="52" xfId="1" applyNumberFormat="1" applyFont="1" applyFill="1" applyBorder="1" applyAlignment="1">
      <alignment horizontal="right" vertical="top"/>
    </xf>
    <xf numFmtId="3" fontId="8" fillId="0" borderId="5" xfId="0" applyNumberFormat="1" applyFont="1" applyBorder="1"/>
    <xf numFmtId="3" fontId="7" fillId="5" borderId="53" xfId="1" applyNumberFormat="1" applyFont="1" applyFill="1" applyBorder="1" applyAlignment="1">
      <alignment horizontal="right" vertical="top"/>
    </xf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3" fontId="37" fillId="2" borderId="39" xfId="1" applyNumberFormat="1" applyFont="1" applyFill="1" applyBorder="1" applyAlignment="1">
      <alignment horizontal="right" vertical="top"/>
    </xf>
    <xf numFmtId="3" fontId="7" fillId="0" borderId="41" xfId="1" applyNumberFormat="1" applyFont="1" applyFill="1" applyBorder="1" applyAlignment="1">
      <alignment horizontal="right" vertical="top"/>
    </xf>
    <xf numFmtId="0" fontId="5" fillId="6" borderId="37" xfId="1" applyFont="1" applyFill="1" applyBorder="1" applyAlignment="1">
      <alignment vertical="top"/>
    </xf>
    <xf numFmtId="3" fontId="37" fillId="2" borderId="43" xfId="1" applyNumberFormat="1" applyFont="1" applyFill="1" applyBorder="1" applyAlignment="1">
      <alignment horizontal="right" vertical="top"/>
    </xf>
    <xf numFmtId="165" fontId="7" fillId="3" borderId="43" xfId="1" applyNumberFormat="1" applyFont="1" applyFill="1" applyBorder="1" applyAlignment="1">
      <alignment horizontal="right" vertical="top"/>
    </xf>
    <xf numFmtId="3" fontId="7" fillId="0" borderId="43" xfId="1" applyNumberFormat="1" applyFont="1" applyBorder="1" applyAlignment="1">
      <alignment horizontal="right" vertical="top"/>
    </xf>
    <xf numFmtId="3" fontId="7" fillId="10" borderId="43" xfId="1" applyNumberFormat="1" applyFont="1" applyFill="1" applyBorder="1" applyAlignment="1">
      <alignment horizontal="right" vertical="top"/>
    </xf>
    <xf numFmtId="3" fontId="7" fillId="0" borderId="46" xfId="1" applyNumberFormat="1" applyFont="1" applyFill="1" applyBorder="1" applyAlignment="1">
      <alignment horizontal="right" vertical="top"/>
    </xf>
    <xf numFmtId="3" fontId="7" fillId="5" borderId="44" xfId="1" applyNumberFormat="1" applyFont="1" applyFill="1" applyBorder="1" applyAlignment="1">
      <alignment horizontal="right" vertical="top"/>
    </xf>
    <xf numFmtId="166" fontId="7" fillId="5" borderId="45" xfId="1" applyNumberFormat="1" applyFont="1" applyFill="1" applyBorder="1" applyAlignment="1">
      <alignment horizontal="right" vertical="top"/>
    </xf>
    <xf numFmtId="1" fontId="38" fillId="0" borderId="1" xfId="0" applyNumberFormat="1" applyFont="1" applyBorder="1" applyAlignment="1">
      <alignment horizontal="right" vertical="top"/>
    </xf>
    <xf numFmtId="1" fontId="15" fillId="0" borderId="1" xfId="0" applyNumberFormat="1" applyFont="1" applyBorder="1" applyAlignment="1">
      <alignment horizontal="right" vertical="top"/>
    </xf>
    <xf numFmtId="168" fontId="0" fillId="0" borderId="0" xfId="4" applyNumberFormat="1" applyFont="1"/>
    <xf numFmtId="3" fontId="36" fillId="0" borderId="1" xfId="0" applyNumberFormat="1" applyFont="1" applyBorder="1" applyAlignment="1">
      <alignment horizontal="right" vertical="top"/>
    </xf>
    <xf numFmtId="0" fontId="13" fillId="7" borderId="68" xfId="0" applyFont="1" applyFill="1" applyBorder="1"/>
    <xf numFmtId="0" fontId="13" fillId="7" borderId="69" xfId="0" applyFont="1" applyFill="1" applyBorder="1"/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5" fillId="3" borderId="14" xfId="2" applyFont="1" applyFill="1" applyBorder="1" applyAlignment="1">
      <alignment horizontal="center" vertical="center" wrapText="1"/>
    </xf>
    <xf numFmtId="0" fontId="17" fillId="3" borderId="17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4" fillId="5" borderId="12" xfId="2" applyFont="1" applyFill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6" fillId="5" borderId="14" xfId="2" applyFont="1" applyFill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4" fillId="2" borderId="12" xfId="2" applyFont="1" applyFill="1" applyBorder="1" applyAlignment="1">
      <alignment horizontal="center" vertical="center" wrapText="1"/>
    </xf>
    <xf numFmtId="0" fontId="35" fillId="2" borderId="15" xfId="2" applyFont="1" applyFill="1" applyBorder="1" applyAlignment="1">
      <alignment horizontal="center" vertical="center" wrapText="1"/>
    </xf>
    <xf numFmtId="0" fontId="34" fillId="3" borderId="14" xfId="2" applyFont="1" applyFill="1" applyBorder="1" applyAlignment="1">
      <alignment horizontal="center" vertical="center" wrapText="1"/>
    </xf>
    <xf numFmtId="0" fontId="35" fillId="3" borderId="17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4" fillId="4" borderId="12" xfId="1" applyFont="1" applyFill="1" applyBorder="1" applyAlignment="1">
      <alignment horizontal="center" vertical="center" wrapText="1"/>
    </xf>
    <xf numFmtId="0" fontId="1" fillId="4" borderId="15" xfId="1" applyFill="1" applyBorder="1" applyAlignment="1">
      <alignment horizontal="center" vertical="center" wrapText="1"/>
    </xf>
    <xf numFmtId="0" fontId="25" fillId="5" borderId="14" xfId="1" applyFont="1" applyFill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23" fillId="5" borderId="12" xfId="1" applyFont="1" applyFill="1" applyBorder="1" applyAlignment="1">
      <alignment horizontal="center" vertical="center" wrapText="1"/>
    </xf>
    <xf numFmtId="0" fontId="1" fillId="5" borderId="15" xfId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0" fontId="1" fillId="2" borderId="28" xfId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1" fillId="3" borderId="15" xfId="1" applyFill="1" applyBorder="1" applyAlignment="1">
      <alignment horizontal="center" vertical="center" wrapText="1"/>
    </xf>
    <xf numFmtId="0" fontId="22" fillId="0" borderId="34" xfId="1" applyFont="1" applyBorder="1" applyAlignment="1">
      <alignment vertical="center"/>
    </xf>
    <xf numFmtId="0" fontId="1" fillId="0" borderId="34" xfId="1" applyBorder="1"/>
    <xf numFmtId="0" fontId="1" fillId="0" borderId="10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5">
    <cellStyle name="Čárka" xfId="4" builtinId="3"/>
    <cellStyle name="Normální" xfId="0" builtinId="0"/>
    <cellStyle name="normální 2" xfId="1" xr:uid="{00000000-0005-0000-0000-000001000000}"/>
    <cellStyle name="normální 3" xfId="2" xr:uid="{00000000-0005-0000-0000-000002000000}"/>
    <cellStyle name="Procenta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latin typeface="Comic Sans MS" pitchFamily="66" charset="0"/>
              </a:defRPr>
            </a:pPr>
            <a:r>
              <a:rPr lang="cs-CZ" baseline="0">
                <a:latin typeface="Comic Sans MS" pitchFamily="66" charset="0"/>
              </a:rPr>
              <a:t>Přehled měsíční fakturace v jednotlivých letech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16173812702554E-2"/>
          <c:y val="8.4566528269544097E-2"/>
          <c:w val="0.727039370078740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'322'!$A$1:$A$2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'322'!$D$3:$O$3</c:f>
              <c:numCache>
                <c:formatCode>#,##0</c:formatCode>
                <c:ptCount val="12"/>
                <c:pt idx="0">
                  <c:v>322.28611000000001</c:v>
                </c:pt>
                <c:pt idx="1">
                  <c:v>341.01731000000001</c:v>
                </c:pt>
                <c:pt idx="2">
                  <c:v>366.94312000000002</c:v>
                </c:pt>
                <c:pt idx="3">
                  <c:v>396.29975000000002</c:v>
                </c:pt>
                <c:pt idx="4">
                  <c:v>358.72449999999998</c:v>
                </c:pt>
                <c:pt idx="5">
                  <c:v>663.22514000000001</c:v>
                </c:pt>
                <c:pt idx="6">
                  <c:v>432.25434000000001</c:v>
                </c:pt>
                <c:pt idx="7">
                  <c:v>456.21249999999998</c:v>
                </c:pt>
                <c:pt idx="8">
                  <c:v>377.19335000000001</c:v>
                </c:pt>
                <c:pt idx="9">
                  <c:v>398.45361000000003</c:v>
                </c:pt>
                <c:pt idx="10">
                  <c:v>378.34951000000001</c:v>
                </c:pt>
                <c:pt idx="11">
                  <c:v>284.91206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B-4F4F-9C0B-1EB3EC50843B}"/>
            </c:ext>
          </c:extLst>
        </c:ser>
        <c:ser>
          <c:idx val="1"/>
          <c:order val="1"/>
          <c:tx>
            <c:strRef>
              <c:f>'322'!$A$5:$A$6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val>
            <c:numRef>
              <c:f>'322'!$D$7:$O$7</c:f>
              <c:numCache>
                <c:formatCode>#,##0</c:formatCode>
                <c:ptCount val="12"/>
                <c:pt idx="0">
                  <c:v>379.09151000000003</c:v>
                </c:pt>
                <c:pt idx="1">
                  <c:v>456.18367999999998</c:v>
                </c:pt>
                <c:pt idx="2">
                  <c:v>502.26472999999999</c:v>
                </c:pt>
                <c:pt idx="3">
                  <c:v>495.47300999999999</c:v>
                </c:pt>
                <c:pt idx="4">
                  <c:v>531.27809999999999</c:v>
                </c:pt>
                <c:pt idx="5">
                  <c:v>364.98451999999997</c:v>
                </c:pt>
                <c:pt idx="6">
                  <c:v>312.34841999999998</c:v>
                </c:pt>
                <c:pt idx="7">
                  <c:v>432.17266999999998</c:v>
                </c:pt>
                <c:pt idx="8">
                  <c:v>361.29111</c:v>
                </c:pt>
                <c:pt idx="9">
                  <c:v>235.20847000000001</c:v>
                </c:pt>
                <c:pt idx="10">
                  <c:v>622.08231000000001</c:v>
                </c:pt>
                <c:pt idx="11">
                  <c:v>360.41478999999998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B-4F4F-9C0B-1EB3EC50843B}"/>
            </c:ext>
          </c:extLst>
        </c:ser>
        <c:ser>
          <c:idx val="2"/>
          <c:order val="2"/>
          <c:tx>
            <c:strRef>
              <c:f>'322'!$A$9:$A$10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val>
            <c:numRef>
              <c:f>'322'!$D$11:$O$11</c:f>
              <c:numCache>
                <c:formatCode>#,##0</c:formatCode>
                <c:ptCount val="12"/>
                <c:pt idx="0">
                  <c:v>417.05754000000002</c:v>
                </c:pt>
                <c:pt idx="1">
                  <c:v>448.21674000000002</c:v>
                </c:pt>
                <c:pt idx="2">
                  <c:v>475.16946999999999</c:v>
                </c:pt>
                <c:pt idx="3">
                  <c:v>428.92860000000002</c:v>
                </c:pt>
                <c:pt idx="4">
                  <c:v>286.91615999999999</c:v>
                </c:pt>
                <c:pt idx="5">
                  <c:v>444.72338999999999</c:v>
                </c:pt>
                <c:pt idx="6">
                  <c:v>250.47592</c:v>
                </c:pt>
                <c:pt idx="7">
                  <c:v>287.15690000000001</c:v>
                </c:pt>
                <c:pt idx="8">
                  <c:v>431</c:v>
                </c:pt>
                <c:pt idx="9">
                  <c:v>553</c:v>
                </c:pt>
                <c:pt idx="10">
                  <c:v>450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B-4F4F-9C0B-1EB3EC50843B}"/>
            </c:ext>
          </c:extLst>
        </c:ser>
        <c:ser>
          <c:idx val="3"/>
          <c:order val="3"/>
          <c:tx>
            <c:strRef>
              <c:f>'322'!$A$13:$A$14</c:f>
              <c:strCache>
                <c:ptCount val="1"/>
                <c:pt idx="0">
                  <c:v>2018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'322'!$D$15:$O$15</c:f>
              <c:numCache>
                <c:formatCode>#,##0</c:formatCode>
                <c:ptCount val="12"/>
                <c:pt idx="0">
                  <c:v>331</c:v>
                </c:pt>
                <c:pt idx="1">
                  <c:v>414</c:v>
                </c:pt>
                <c:pt idx="2">
                  <c:v>420</c:v>
                </c:pt>
                <c:pt idx="3">
                  <c:v>432</c:v>
                </c:pt>
                <c:pt idx="4">
                  <c:v>467</c:v>
                </c:pt>
                <c:pt idx="5">
                  <c:v>389</c:v>
                </c:pt>
                <c:pt idx="6">
                  <c:v>305</c:v>
                </c:pt>
                <c:pt idx="7">
                  <c:v>391</c:v>
                </c:pt>
                <c:pt idx="8">
                  <c:v>486</c:v>
                </c:pt>
                <c:pt idx="9">
                  <c:v>449</c:v>
                </c:pt>
                <c:pt idx="10">
                  <c:v>415</c:v>
                </c:pt>
                <c:pt idx="11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B-4F4F-9C0B-1EB3EC50843B}"/>
            </c:ext>
          </c:extLst>
        </c:ser>
        <c:ser>
          <c:idx val="4"/>
          <c:order val="4"/>
          <c:tx>
            <c:strRef>
              <c:f>'322'!$A$17:$A$18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val>
            <c:numRef>
              <c:f>'322'!$D$19:$O$19</c:f>
              <c:numCache>
                <c:formatCode>#,##0</c:formatCode>
                <c:ptCount val="12"/>
                <c:pt idx="0">
                  <c:v>223.54427000000001</c:v>
                </c:pt>
                <c:pt idx="1">
                  <c:v>281.42995000000002</c:v>
                </c:pt>
                <c:pt idx="2">
                  <c:v>457.29349999999999</c:v>
                </c:pt>
                <c:pt idx="3">
                  <c:v>242.18611000000001</c:v>
                </c:pt>
                <c:pt idx="4">
                  <c:v>305.53546999999998</c:v>
                </c:pt>
                <c:pt idx="5">
                  <c:v>382.4941</c:v>
                </c:pt>
                <c:pt idx="6">
                  <c:v>400.87142999999998</c:v>
                </c:pt>
                <c:pt idx="7">
                  <c:v>217.80706000000001</c:v>
                </c:pt>
                <c:pt idx="8">
                  <c:v>401.08333333333331</c:v>
                </c:pt>
                <c:pt idx="9">
                  <c:v>401.08333333333331</c:v>
                </c:pt>
                <c:pt idx="10" formatCode="0">
                  <c:v>401.08333333333331</c:v>
                </c:pt>
                <c:pt idx="11" formatCode="0">
                  <c:v>401.08333333333331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B-4F4F-9C0B-1EB3EC508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94336"/>
        <c:axId val="87296640"/>
      </c:lineChart>
      <c:catAx>
        <c:axId val="8729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aseline="0">
                    <a:latin typeface="Comic Sans MS" pitchFamily="66" charset="0"/>
                  </a:defRPr>
                </a:pPr>
                <a:r>
                  <a:rPr lang="cs-CZ" baseline="0">
                    <a:latin typeface="Comic Sans MS" pitchFamily="66" charset="0"/>
                  </a:rPr>
                  <a:t>Měsíce</a:t>
                </a:r>
              </a:p>
            </c:rich>
          </c:tx>
          <c:overlay val="0"/>
        </c:title>
        <c:majorTickMark val="out"/>
        <c:minorTickMark val="none"/>
        <c:tickLblPos val="nextTo"/>
        <c:crossAx val="87296640"/>
        <c:crosses val="autoZero"/>
        <c:auto val="1"/>
        <c:lblAlgn val="ctr"/>
        <c:lblOffset val="100"/>
        <c:noMultiLvlLbl val="0"/>
      </c:catAx>
      <c:valAx>
        <c:axId val="8729664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 baseline="0">
                    <a:latin typeface="Comic Sans MS" pitchFamily="66" charset="0"/>
                  </a:rPr>
                  <a:t>Měsíční fakturace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87294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772" r="0.70866141732283772" t="0.7874015748031495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cs-CZ">
                <a:latin typeface="Comic Sans MS" pitchFamily="66" charset="0"/>
              </a:rPr>
              <a:t>Přehled</a:t>
            </a:r>
            <a:r>
              <a:rPr lang="cs-CZ" baseline="0">
                <a:latin typeface="Comic Sans MS" pitchFamily="66" charset="0"/>
              </a:rPr>
              <a:t> měsíční fakturace v jednotlivých letech</a:t>
            </a:r>
            <a:endParaRPr lang="cs-CZ">
              <a:latin typeface="Comic Sans MS" pitchFamily="66" charset="0"/>
            </a:endParaRPr>
          </a:p>
        </c:rich>
      </c:tx>
      <c:layout>
        <c:manualLayout>
          <c:xMode val="edge"/>
          <c:yMode val="edge"/>
          <c:x val="0.14355829410822157"/>
          <c:y val="3.141362119899994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'354'!$A$1:$A$2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'354'!$D$3:$O$3</c:f>
              <c:numCache>
                <c:formatCode>#,##0</c:formatCode>
                <c:ptCount val="12"/>
                <c:pt idx="0">
                  <c:v>107.97555</c:v>
                </c:pt>
                <c:pt idx="1">
                  <c:v>266.12061999999997</c:v>
                </c:pt>
                <c:pt idx="2">
                  <c:v>73.665440000000004</c:v>
                </c:pt>
                <c:pt idx="3">
                  <c:v>115.12379</c:v>
                </c:pt>
                <c:pt idx="4">
                  <c:v>394.76839999999999</c:v>
                </c:pt>
                <c:pt idx="5">
                  <c:v>410.48917</c:v>
                </c:pt>
                <c:pt idx="6">
                  <c:v>321.98140999999998</c:v>
                </c:pt>
                <c:pt idx="7">
                  <c:v>272.84460000000001</c:v>
                </c:pt>
                <c:pt idx="8">
                  <c:v>243.15812</c:v>
                </c:pt>
                <c:pt idx="9">
                  <c:v>862.91971000000001</c:v>
                </c:pt>
                <c:pt idx="10">
                  <c:v>257.90487999999999</c:v>
                </c:pt>
                <c:pt idx="11">
                  <c:v>133.46915000000001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5-401B-96EA-046A121C9B39}"/>
            </c:ext>
          </c:extLst>
        </c:ser>
        <c:ser>
          <c:idx val="1"/>
          <c:order val="1"/>
          <c:tx>
            <c:strRef>
              <c:f>'354'!$A$5:$A$6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val>
            <c:numRef>
              <c:f>'354'!$D$7:$O$7</c:f>
              <c:numCache>
                <c:formatCode>#,##0</c:formatCode>
                <c:ptCount val="12"/>
                <c:pt idx="0">
                  <c:v>142.93350000000001</c:v>
                </c:pt>
                <c:pt idx="1">
                  <c:v>147.93018000000001</c:v>
                </c:pt>
                <c:pt idx="2">
                  <c:v>231.38733999999999</c:v>
                </c:pt>
                <c:pt idx="3">
                  <c:v>199.01356999999999</c:v>
                </c:pt>
                <c:pt idx="4">
                  <c:v>377.83868999999999</c:v>
                </c:pt>
                <c:pt idx="5">
                  <c:v>426.43984999999998</c:v>
                </c:pt>
                <c:pt idx="6">
                  <c:v>565.91891999999996</c:v>
                </c:pt>
                <c:pt idx="7">
                  <c:v>199.29638</c:v>
                </c:pt>
                <c:pt idx="8">
                  <c:v>444.52809999999999</c:v>
                </c:pt>
                <c:pt idx="9">
                  <c:v>262.33098999999999</c:v>
                </c:pt>
                <c:pt idx="10">
                  <c:v>278.09201999999999</c:v>
                </c:pt>
                <c:pt idx="11">
                  <c:v>292.78737999999998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5-401B-96EA-046A121C9B39}"/>
            </c:ext>
          </c:extLst>
        </c:ser>
        <c:ser>
          <c:idx val="2"/>
          <c:order val="2"/>
          <c:tx>
            <c:strRef>
              <c:f>'354'!$A$9:$A$10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val>
            <c:numRef>
              <c:f>'354'!$D$11:$O$11</c:f>
              <c:numCache>
                <c:formatCode>#,##0</c:formatCode>
                <c:ptCount val="12"/>
                <c:pt idx="0">
                  <c:v>295.36532999999997</c:v>
                </c:pt>
                <c:pt idx="1">
                  <c:v>157.52875</c:v>
                </c:pt>
                <c:pt idx="2">
                  <c:v>303.51078000000001</c:v>
                </c:pt>
                <c:pt idx="3">
                  <c:v>106.91061999999999</c:v>
                </c:pt>
                <c:pt idx="4">
                  <c:v>348.47181</c:v>
                </c:pt>
                <c:pt idx="5">
                  <c:v>427.80901999999998</c:v>
                </c:pt>
                <c:pt idx="6">
                  <c:v>372.79727000000003</c:v>
                </c:pt>
                <c:pt idx="7">
                  <c:v>271.31849</c:v>
                </c:pt>
                <c:pt idx="8" formatCode="0">
                  <c:v>337</c:v>
                </c:pt>
                <c:pt idx="9" formatCode="0">
                  <c:v>951</c:v>
                </c:pt>
                <c:pt idx="10" formatCode="0">
                  <c:v>417</c:v>
                </c:pt>
                <c:pt idx="11" formatCode="0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5-401B-96EA-046A121C9B39}"/>
            </c:ext>
          </c:extLst>
        </c:ser>
        <c:ser>
          <c:idx val="3"/>
          <c:order val="3"/>
          <c:tx>
            <c:v>2018</c:v>
          </c:tx>
          <c:spPr>
            <a:ln w="38100"/>
          </c:spPr>
          <c:marker>
            <c:symbol val="none"/>
          </c:marker>
          <c:val>
            <c:numRef>
              <c:f>'354'!$D$15:$O$15</c:f>
              <c:numCache>
                <c:formatCode>#,##0</c:formatCode>
                <c:ptCount val="12"/>
                <c:pt idx="0">
                  <c:v>337</c:v>
                </c:pt>
                <c:pt idx="1">
                  <c:v>339</c:v>
                </c:pt>
                <c:pt idx="2">
                  <c:v>403</c:v>
                </c:pt>
                <c:pt idx="3">
                  <c:v>384</c:v>
                </c:pt>
                <c:pt idx="4">
                  <c:v>405</c:v>
                </c:pt>
                <c:pt idx="5">
                  <c:v>568</c:v>
                </c:pt>
                <c:pt idx="6">
                  <c:v>1072</c:v>
                </c:pt>
                <c:pt idx="7">
                  <c:v>1061</c:v>
                </c:pt>
                <c:pt idx="8" formatCode="0">
                  <c:v>660.78700000000003</c:v>
                </c:pt>
                <c:pt idx="9">
                  <c:v>837.89243999999906</c:v>
                </c:pt>
                <c:pt idx="10">
                  <c:v>448.47766999999999</c:v>
                </c:pt>
                <c:pt idx="11">
                  <c:v>654.60023000000103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95-401B-96EA-046A121C9B39}"/>
            </c:ext>
          </c:extLst>
        </c:ser>
        <c:ser>
          <c:idx val="4"/>
          <c:order val="4"/>
          <c:tx>
            <c:strRef>
              <c:f>'354'!$A$18:$A$19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val>
            <c:numRef>
              <c:f>'354'!$D$20:$O$20</c:f>
              <c:numCache>
                <c:formatCode>#,##0</c:formatCode>
                <c:ptCount val="12"/>
                <c:pt idx="0">
                  <c:v>326.33715000000001</c:v>
                </c:pt>
                <c:pt idx="1">
                  <c:v>423.78439999999898</c:v>
                </c:pt>
                <c:pt idx="2">
                  <c:v>644.25909999999999</c:v>
                </c:pt>
                <c:pt idx="3">
                  <c:v>786.82182</c:v>
                </c:pt>
                <c:pt idx="4">
                  <c:v>699.00167999999996</c:v>
                </c:pt>
                <c:pt idx="5">
                  <c:v>937.36522000000105</c:v>
                </c:pt>
                <c:pt idx="6">
                  <c:v>991.71889999999996</c:v>
                </c:pt>
                <c:pt idx="7">
                  <c:v>1140.5255199999999</c:v>
                </c:pt>
                <c:pt idx="8" formatCode="0">
                  <c:v>597.56311166666671</c:v>
                </c:pt>
                <c:pt idx="9" formatCode="0">
                  <c:v>597.56311166666671</c:v>
                </c:pt>
                <c:pt idx="10" formatCode="0">
                  <c:v>597.56311166666671</c:v>
                </c:pt>
                <c:pt idx="11" formatCode="0">
                  <c:v>597.56311166666671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95-401B-96EA-046A121C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51136"/>
        <c:axId val="87453056"/>
      </c:lineChart>
      <c:catAx>
        <c:axId val="874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>
                    <a:latin typeface="Comic Sans MS" pitchFamily="66" charset="0"/>
                  </a:rPr>
                  <a:t>Měsíce</a:t>
                </a:r>
              </a:p>
            </c:rich>
          </c:tx>
          <c:layout>
            <c:manualLayout>
              <c:xMode val="edge"/>
              <c:yMode val="edge"/>
              <c:x val="0.44903650505881398"/>
              <c:y val="0.9166108532376176"/>
            </c:manualLayout>
          </c:layout>
          <c:overlay val="0"/>
        </c:title>
        <c:majorTickMark val="out"/>
        <c:minorTickMark val="none"/>
        <c:tickLblPos val="nextTo"/>
        <c:crossAx val="87453056"/>
        <c:crosses val="autoZero"/>
        <c:auto val="1"/>
        <c:lblAlgn val="ctr"/>
        <c:lblOffset val="100"/>
        <c:noMultiLvlLbl val="0"/>
      </c:catAx>
      <c:valAx>
        <c:axId val="8745305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>
                    <a:latin typeface="Comic Sans MS" pitchFamily="66" charset="0"/>
                  </a:rPr>
                  <a:t>Měsíční fakturace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87451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180972</xdr:colOff>
      <xdr:row>23</xdr:row>
      <xdr:rowOff>133350</xdr:rowOff>
    </xdr:from>
    <xdr:to>
      <xdr:col>17</xdr:col>
      <xdr:colOff>457200</xdr:colOff>
      <xdr:row>45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21</xdr:row>
      <xdr:rowOff>171451</xdr:rowOff>
    </xdr:from>
    <xdr:to>
      <xdr:col>19</xdr:col>
      <xdr:colOff>76199</xdr:colOff>
      <xdr:row>38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workbookViewId="0">
      <selection activeCell="A9" sqref="A9"/>
    </sheetView>
  </sheetViews>
  <sheetFormatPr defaultRowHeight="15" x14ac:dyDescent="0.25"/>
  <cols>
    <col min="1" max="1" width="34.5703125" customWidth="1"/>
    <col min="2" max="2" width="42.140625" customWidth="1"/>
    <col min="3" max="3" width="15.140625" customWidth="1"/>
    <col min="4" max="4" width="15.7109375" customWidth="1"/>
    <col min="5" max="5" width="14.5703125" customWidth="1"/>
    <col min="6" max="7" width="14.28515625" customWidth="1"/>
    <col min="8" max="8" width="14.140625" customWidth="1"/>
    <col min="10" max="10" width="13.7109375" customWidth="1"/>
    <col min="11" max="11" width="12.85546875" customWidth="1"/>
    <col min="12" max="13" width="12.5703125" customWidth="1"/>
    <col min="14" max="14" width="13.140625" customWidth="1"/>
  </cols>
  <sheetData>
    <row r="1" spans="1:14" ht="23.25" x14ac:dyDescent="0.35">
      <c r="A1" s="138" t="s">
        <v>77</v>
      </c>
      <c r="J1" s="247" t="s">
        <v>39</v>
      </c>
      <c r="K1" s="248"/>
      <c r="L1" s="248"/>
      <c r="M1" s="248"/>
      <c r="N1" s="249"/>
    </row>
    <row r="2" spans="1:14" ht="15.75" thickBot="1" x14ac:dyDescent="0.3"/>
    <row r="3" spans="1:14" ht="15.75" thickBot="1" x14ac:dyDescent="0.3">
      <c r="A3" s="149"/>
      <c r="B3" s="150"/>
      <c r="C3" s="151" t="s">
        <v>14</v>
      </c>
      <c r="D3" s="151" t="s">
        <v>14</v>
      </c>
      <c r="E3" s="151" t="s">
        <v>14</v>
      </c>
      <c r="F3" s="151" t="s">
        <v>14</v>
      </c>
      <c r="G3" s="152" t="s">
        <v>15</v>
      </c>
      <c r="H3" s="153" t="s">
        <v>29</v>
      </c>
      <c r="J3" s="163" t="s">
        <v>32</v>
      </c>
      <c r="K3" s="151" t="s">
        <v>32</v>
      </c>
      <c r="L3" s="151" t="s">
        <v>32</v>
      </c>
      <c r="M3" s="151" t="s">
        <v>32</v>
      </c>
      <c r="N3" s="153" t="s">
        <v>29</v>
      </c>
    </row>
    <row r="4" spans="1:14" x14ac:dyDescent="0.25">
      <c r="A4" s="142" t="s">
        <v>16</v>
      </c>
      <c r="B4" s="60" t="s">
        <v>26</v>
      </c>
      <c r="C4" s="61" t="s">
        <v>27</v>
      </c>
      <c r="D4" s="61" t="s">
        <v>28</v>
      </c>
      <c r="E4" s="62">
        <v>2017</v>
      </c>
      <c r="F4" s="62">
        <v>2018</v>
      </c>
      <c r="G4" s="69">
        <v>2019</v>
      </c>
      <c r="H4" s="154">
        <v>2020</v>
      </c>
      <c r="J4" s="139" t="s">
        <v>33</v>
      </c>
      <c r="K4" s="140" t="s">
        <v>34</v>
      </c>
      <c r="L4" s="140" t="s">
        <v>35</v>
      </c>
      <c r="M4" s="178" t="s">
        <v>75</v>
      </c>
      <c r="N4" s="141" t="s">
        <v>76</v>
      </c>
    </row>
    <row r="5" spans="1:14" x14ac:dyDescent="0.25">
      <c r="A5" s="155"/>
      <c r="B5" s="63"/>
      <c r="C5" s="60" t="s">
        <v>17</v>
      </c>
      <c r="D5" s="60" t="s">
        <v>17</v>
      </c>
      <c r="E5" s="60" t="s">
        <v>17</v>
      </c>
      <c r="F5" s="60" t="s">
        <v>17</v>
      </c>
      <c r="G5" s="70" t="s">
        <v>17</v>
      </c>
      <c r="H5" s="143" t="s">
        <v>17</v>
      </c>
      <c r="J5" s="142"/>
      <c r="K5" s="60"/>
      <c r="L5" s="60"/>
      <c r="M5" s="179"/>
      <c r="N5" s="143" t="s">
        <v>69</v>
      </c>
    </row>
    <row r="6" spans="1:14" x14ac:dyDescent="0.25">
      <c r="A6" s="156" t="s">
        <v>19</v>
      </c>
      <c r="B6" s="64" t="s">
        <v>20</v>
      </c>
      <c r="C6" s="65">
        <f>'322'!Q3</f>
        <v>4775.8712999999998</v>
      </c>
      <c r="D6" s="65">
        <f>'322'!Q7</f>
        <v>5052.7933199999998</v>
      </c>
      <c r="E6" s="65">
        <f>'322'!Q11</f>
        <v>4854.6447200000002</v>
      </c>
      <c r="F6" s="65">
        <f>'322'!Q15</f>
        <v>4813</v>
      </c>
      <c r="G6" s="174">
        <f>'322'!Q19</f>
        <v>4115.4952233333343</v>
      </c>
      <c r="H6" s="157">
        <f>'322'!B23</f>
        <v>4200</v>
      </c>
      <c r="J6" s="144">
        <f>+D6/C6</f>
        <v>1.0579835599841227</v>
      </c>
      <c r="K6" s="73">
        <f>+E6/D6</f>
        <v>0.96078434492547193</v>
      </c>
      <c r="L6" s="73">
        <f>+F6/E6</f>
        <v>0.99142167503454293</v>
      </c>
      <c r="M6" s="180">
        <f>G6/F6</f>
        <v>0.85507899923817454</v>
      </c>
      <c r="N6" s="145">
        <f>H6/F6</f>
        <v>0.87263660918346142</v>
      </c>
    </row>
    <row r="7" spans="1:14" x14ac:dyDescent="0.25">
      <c r="A7" s="156" t="s">
        <v>84</v>
      </c>
      <c r="B7" s="64" t="s">
        <v>21</v>
      </c>
      <c r="C7" s="66"/>
      <c r="D7" s="66"/>
      <c r="E7" s="66">
        <f>'323'!Q5</f>
        <v>967.89256199999988</v>
      </c>
      <c r="F7" s="66">
        <f>'323'!Q10</f>
        <v>1067.6747999999991</v>
      </c>
      <c r="G7" s="175">
        <f>'323'!Q15</f>
        <v>1144.8662199999978</v>
      </c>
      <c r="H7" s="158">
        <f>'323'!B20</f>
        <v>1150</v>
      </c>
      <c r="J7" s="144"/>
      <c r="K7" s="73"/>
      <c r="L7" s="73">
        <f t="shared" ref="L7:L12" si="0">+F7/E7</f>
        <v>1.1030922665567495</v>
      </c>
      <c r="M7" s="180">
        <f t="shared" ref="M7:M12" si="1">G7/F7</f>
        <v>1.0722986250120343</v>
      </c>
      <c r="N7" s="145">
        <f t="shared" ref="N7:N12" si="2">H7/F7</f>
        <v>1.0771069992473372</v>
      </c>
    </row>
    <row r="8" spans="1:14" x14ac:dyDescent="0.25">
      <c r="A8" s="156" t="s">
        <v>85</v>
      </c>
      <c r="B8" s="64" t="s">
        <v>22</v>
      </c>
      <c r="C8" s="66">
        <f>'350'!Q5</f>
        <v>1447.5364199999999</v>
      </c>
      <c r="D8" s="66">
        <f>'350'!Q11</f>
        <v>1525.0146</v>
      </c>
      <c r="E8" s="66">
        <f>'350'!Q17</f>
        <v>1627.2397599999999</v>
      </c>
      <c r="F8" s="66">
        <f>'350'!Q23</f>
        <v>1778.00739</v>
      </c>
      <c r="G8" s="175">
        <f>'350'!Q29</f>
        <v>1835.5929900000001</v>
      </c>
      <c r="H8" s="158">
        <f>'350'!B34</f>
        <v>1850</v>
      </c>
      <c r="J8" s="144">
        <f t="shared" ref="J8:K10" si="3">+D8/C8</f>
        <v>1.0535241662520658</v>
      </c>
      <c r="K8" s="73">
        <f t="shared" si="3"/>
        <v>1.0670322500519012</v>
      </c>
      <c r="L8" s="73">
        <f t="shared" si="0"/>
        <v>1.0926523759473528</v>
      </c>
      <c r="M8" s="180">
        <f t="shared" si="1"/>
        <v>1.0323877169036964</v>
      </c>
      <c r="N8" s="145">
        <f t="shared" si="2"/>
        <v>1.0404906134838956</v>
      </c>
    </row>
    <row r="9" spans="1:14" x14ac:dyDescent="0.25">
      <c r="A9" s="156" t="s">
        <v>86</v>
      </c>
      <c r="B9" s="64" t="s">
        <v>23</v>
      </c>
      <c r="C9" s="66">
        <f>'351'!Q6</f>
        <v>441.20871</v>
      </c>
      <c r="D9" s="66">
        <f>'351'!Q12</f>
        <v>412.90636999999998</v>
      </c>
      <c r="E9" s="66">
        <f>'351'!Q18</f>
        <v>507.58095999999995</v>
      </c>
      <c r="F9" s="66">
        <f>'351'!Q23</f>
        <v>728.79981999999904</v>
      </c>
      <c r="G9" s="175">
        <f>'351'!Q29</f>
        <v>741.52912333333211</v>
      </c>
      <c r="H9" s="158">
        <f>'351'!B34</f>
        <v>750</v>
      </c>
      <c r="J9" s="144">
        <f t="shared" si="3"/>
        <v>0.93585271696018868</v>
      </c>
      <c r="K9" s="73">
        <f t="shared" si="3"/>
        <v>1.2292882766618494</v>
      </c>
      <c r="L9" s="73">
        <f t="shared" si="0"/>
        <v>1.4358297048809694</v>
      </c>
      <c r="M9" s="180">
        <f t="shared" si="1"/>
        <v>1.0174661175593225</v>
      </c>
      <c r="N9" s="145">
        <f t="shared" si="2"/>
        <v>1.0290891674479297</v>
      </c>
    </row>
    <row r="10" spans="1:14" x14ac:dyDescent="0.25">
      <c r="A10" s="156" t="s">
        <v>87</v>
      </c>
      <c r="B10" s="68" t="s">
        <v>24</v>
      </c>
      <c r="C10" s="66">
        <f>'354'!Q3</f>
        <v>3460.4208400000002</v>
      </c>
      <c r="D10" s="66">
        <f>'354'!Q7</f>
        <v>3568.49692</v>
      </c>
      <c r="E10" s="66">
        <f>'354'!Q11</f>
        <v>4373.7120699999996</v>
      </c>
      <c r="F10" s="66">
        <f>'354'!Q15</f>
        <v>7170.7573400000001</v>
      </c>
      <c r="G10" s="175">
        <f>'354'!$Q$20</f>
        <v>8340.0662366666656</v>
      </c>
      <c r="H10" s="158">
        <f>'354'!$B$25</f>
        <v>8500</v>
      </c>
      <c r="J10" s="144">
        <f t="shared" si="3"/>
        <v>1.0312320625141074</v>
      </c>
      <c r="K10" s="73">
        <f t="shared" si="3"/>
        <v>1.2256454658786702</v>
      </c>
      <c r="L10" s="73">
        <f t="shared" si="0"/>
        <v>1.6395128955070883</v>
      </c>
      <c r="M10" s="180">
        <f t="shared" si="1"/>
        <v>1.1630663040490874</v>
      </c>
      <c r="N10" s="145">
        <f t="shared" si="2"/>
        <v>1.1853699124059329</v>
      </c>
    </row>
    <row r="11" spans="1:14" x14ac:dyDescent="0.25">
      <c r="A11" s="156" t="s">
        <v>88</v>
      </c>
      <c r="B11" s="64" t="s">
        <v>25</v>
      </c>
      <c r="C11" s="67"/>
      <c r="D11" s="67"/>
      <c r="E11" s="67">
        <f>'359'!Q5</f>
        <v>28448.023709999998</v>
      </c>
      <c r="F11" s="67">
        <f>'359'!Q10</f>
        <v>31936.172059999997</v>
      </c>
      <c r="G11" s="176">
        <f>'359'!Q15</f>
        <v>32382.257106666664</v>
      </c>
      <c r="H11" s="159">
        <f>'359'!B20</f>
        <v>32500</v>
      </c>
      <c r="J11" s="144"/>
      <c r="K11" s="73"/>
      <c r="L11" s="73">
        <f t="shared" si="0"/>
        <v>1.1226147863752607</v>
      </c>
      <c r="M11" s="180">
        <f t="shared" si="1"/>
        <v>1.0139680186413258</v>
      </c>
      <c r="N11" s="145">
        <f t="shared" si="2"/>
        <v>1.0176548378728896</v>
      </c>
    </row>
    <row r="12" spans="1:14" ht="15.75" thickBot="1" x14ac:dyDescent="0.3">
      <c r="A12" s="245" t="s">
        <v>18</v>
      </c>
      <c r="B12" s="246"/>
      <c r="C12" s="160"/>
      <c r="D12" s="160"/>
      <c r="E12" s="160">
        <f t="shared" ref="E12" si="4">SUM(E6:E11)</f>
        <v>40779.093781999996</v>
      </c>
      <c r="F12" s="161">
        <f>SUM(F6:F11)</f>
        <v>47494.411409999993</v>
      </c>
      <c r="G12" s="177">
        <f>SUM(G6:G11)</f>
        <v>48559.806899999996</v>
      </c>
      <c r="H12" s="162">
        <f>SUM(H6:H11)</f>
        <v>48950</v>
      </c>
      <c r="J12" s="146"/>
      <c r="K12" s="147"/>
      <c r="L12" s="147">
        <f t="shared" si="0"/>
        <v>1.1646754992619319</v>
      </c>
      <c r="M12" s="181">
        <f t="shared" si="1"/>
        <v>1.0224320179652902</v>
      </c>
      <c r="N12" s="148">
        <f t="shared" si="2"/>
        <v>1.0306475761418432</v>
      </c>
    </row>
    <row r="14" spans="1:14" x14ac:dyDescent="0.25">
      <c r="A14" t="s">
        <v>30</v>
      </c>
      <c r="B14" t="s">
        <v>83</v>
      </c>
    </row>
    <row r="15" spans="1:14" x14ac:dyDescent="0.25">
      <c r="A15" t="s">
        <v>31</v>
      </c>
      <c r="B15" s="71">
        <v>43745</v>
      </c>
    </row>
  </sheetData>
  <mergeCells count="2">
    <mergeCell ref="A12:B12"/>
    <mergeCell ref="J1:N1"/>
  </mergeCells>
  <pageMargins left="0.70866141732283472" right="0.70866141732283472" top="0.78740157480314965" bottom="0.78740157480314965" header="0.31496062992125984" footer="0.31496062992125984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3"/>
  <sheetViews>
    <sheetView topLeftCell="A7" workbookViewId="0">
      <selection activeCell="M7" sqref="M7"/>
    </sheetView>
  </sheetViews>
  <sheetFormatPr defaultRowHeight="15" x14ac:dyDescent="0.25"/>
  <cols>
    <col min="1" max="1" width="19.28515625" customWidth="1"/>
    <col min="2" max="2" width="7.7109375" customWidth="1"/>
    <col min="3" max="3" width="15.28515625" customWidth="1"/>
    <col min="17" max="17" width="10.140625" bestFit="1" customWidth="1"/>
    <col min="20" max="20" width="4.7109375" customWidth="1"/>
    <col min="21" max="21" width="14.28515625" customWidth="1"/>
    <col min="23" max="23" width="11.85546875" bestFit="1" customWidth="1"/>
  </cols>
  <sheetData>
    <row r="1" spans="1:21" ht="15.75" thickBot="1" x14ac:dyDescent="0.3">
      <c r="A1" s="264">
        <v>2015</v>
      </c>
      <c r="B1" s="266" t="s">
        <v>0</v>
      </c>
      <c r="C1" s="274" t="s">
        <v>1</v>
      </c>
      <c r="D1" s="46">
        <v>42005</v>
      </c>
      <c r="E1" s="46">
        <v>42036</v>
      </c>
      <c r="F1" s="46">
        <v>42064</v>
      </c>
      <c r="G1" s="46">
        <v>42095</v>
      </c>
      <c r="H1" s="46">
        <v>42125</v>
      </c>
      <c r="I1" s="46">
        <v>42156</v>
      </c>
      <c r="J1" s="46">
        <v>42186</v>
      </c>
      <c r="K1" s="46">
        <v>42217</v>
      </c>
      <c r="L1" s="46">
        <v>42248</v>
      </c>
      <c r="M1" s="46">
        <v>42278</v>
      </c>
      <c r="N1" s="46">
        <v>42309</v>
      </c>
      <c r="O1" s="46">
        <v>42339</v>
      </c>
      <c r="P1" s="268" t="s">
        <v>2</v>
      </c>
      <c r="Q1" s="270" t="s">
        <v>3</v>
      </c>
      <c r="R1" s="272" t="s">
        <v>4</v>
      </c>
      <c r="S1" s="262" t="s">
        <v>5</v>
      </c>
      <c r="U1" s="260" t="s">
        <v>38</v>
      </c>
    </row>
    <row r="2" spans="1:21" ht="33.75" customHeight="1" thickBot="1" x14ac:dyDescent="0.3">
      <c r="A2" s="265"/>
      <c r="B2" s="267"/>
      <c r="C2" s="275"/>
      <c r="D2" s="3" t="s">
        <v>6</v>
      </c>
      <c r="E2" s="3" t="s">
        <v>6</v>
      </c>
      <c r="F2" s="3" t="s">
        <v>6</v>
      </c>
      <c r="G2" s="2" t="s">
        <v>6</v>
      </c>
      <c r="H2" s="2" t="s">
        <v>6</v>
      </c>
      <c r="I2" s="2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269"/>
      <c r="Q2" s="271"/>
      <c r="R2" s="273"/>
      <c r="S2" s="263"/>
      <c r="U2" s="261"/>
    </row>
    <row r="3" spans="1:21" ht="26.25" thickBot="1" x14ac:dyDescent="0.3">
      <c r="A3" s="4" t="s">
        <v>7</v>
      </c>
      <c r="B3" s="5">
        <v>5400.1593385670503</v>
      </c>
      <c r="C3" s="6">
        <v>450.01327821392101</v>
      </c>
      <c r="D3" s="7">
        <v>322.28611000000001</v>
      </c>
      <c r="E3" s="8">
        <v>341.01731000000001</v>
      </c>
      <c r="F3" s="9">
        <v>366.94312000000002</v>
      </c>
      <c r="G3" s="8">
        <v>396.29975000000002</v>
      </c>
      <c r="H3" s="9">
        <v>358.72449999999998</v>
      </c>
      <c r="I3" s="9">
        <v>663.22514000000001</v>
      </c>
      <c r="J3" s="9">
        <v>432.25434000000001</v>
      </c>
      <c r="K3" s="9">
        <v>456.21249999999998</v>
      </c>
      <c r="L3" s="9">
        <v>377.19335000000001</v>
      </c>
      <c r="M3" s="9">
        <v>398.45361000000003</v>
      </c>
      <c r="N3" s="7">
        <v>378.34951000000001</v>
      </c>
      <c r="O3" s="8">
        <v>284.91206</v>
      </c>
      <c r="P3" s="9">
        <v>5400.1593385670503</v>
      </c>
      <c r="Q3" s="10">
        <v>4775.8712999999998</v>
      </c>
      <c r="R3" s="7">
        <v>-624.28803856705099</v>
      </c>
      <c r="S3" s="11">
        <v>0.88439451515599998</v>
      </c>
      <c r="U3" s="76">
        <f>AVERAGE(D3:O3)</f>
        <v>397.98927499999996</v>
      </c>
    </row>
    <row r="4" spans="1:21" ht="17.2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33"/>
    </row>
    <row r="5" spans="1:21" ht="15.75" thickBot="1" x14ac:dyDescent="0.3">
      <c r="A5" s="278">
        <v>2016</v>
      </c>
      <c r="B5" s="287" t="s">
        <v>0</v>
      </c>
      <c r="C5" s="289" t="s">
        <v>1</v>
      </c>
      <c r="D5" s="46">
        <v>42370</v>
      </c>
      <c r="E5" s="46">
        <v>42401</v>
      </c>
      <c r="F5" s="46">
        <v>42430</v>
      </c>
      <c r="G5" s="46">
        <v>42461</v>
      </c>
      <c r="H5" s="46">
        <v>42491</v>
      </c>
      <c r="I5" s="46">
        <v>42522</v>
      </c>
      <c r="J5" s="46">
        <v>42552</v>
      </c>
      <c r="K5" s="46">
        <v>42583</v>
      </c>
      <c r="L5" s="46">
        <v>42614</v>
      </c>
      <c r="M5" s="46">
        <v>42644</v>
      </c>
      <c r="N5" s="46">
        <v>42675</v>
      </c>
      <c r="O5" s="46">
        <v>42705</v>
      </c>
      <c r="P5" s="291" t="s">
        <v>2</v>
      </c>
      <c r="Q5" s="293" t="s">
        <v>3</v>
      </c>
      <c r="R5" s="291" t="s">
        <v>4</v>
      </c>
      <c r="S5" s="276" t="s">
        <v>5</v>
      </c>
      <c r="U5" s="260" t="s">
        <v>38</v>
      </c>
    </row>
    <row r="6" spans="1:21" ht="36" customHeight="1" thickBot="1" x14ac:dyDescent="0.3">
      <c r="A6" s="279"/>
      <c r="B6" s="288"/>
      <c r="C6" s="290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292"/>
      <c r="Q6" s="294"/>
      <c r="R6" s="292"/>
      <c r="S6" s="277"/>
      <c r="U6" s="261"/>
    </row>
    <row r="7" spans="1:21" ht="26.25" thickBot="1" x14ac:dyDescent="0.3">
      <c r="A7" s="4" t="s">
        <v>7</v>
      </c>
      <c r="B7" s="13">
        <v>5000.0005013432901</v>
      </c>
      <c r="C7" s="14">
        <v>416.66670844527403</v>
      </c>
      <c r="D7" s="8">
        <v>379.09151000000003</v>
      </c>
      <c r="E7" s="9">
        <v>456.18367999999998</v>
      </c>
      <c r="F7" s="8">
        <v>502.26472999999999</v>
      </c>
      <c r="G7" s="9">
        <v>495.47300999999999</v>
      </c>
      <c r="H7" s="8">
        <v>531.27809999999999</v>
      </c>
      <c r="I7" s="9">
        <v>364.98451999999997</v>
      </c>
      <c r="J7" s="7">
        <v>312.34841999999998</v>
      </c>
      <c r="K7" s="8">
        <v>432.17266999999998</v>
      </c>
      <c r="L7" s="9">
        <v>361.29111</v>
      </c>
      <c r="M7" s="9">
        <v>235.20847000000001</v>
      </c>
      <c r="N7" s="8">
        <v>622.08231000000001</v>
      </c>
      <c r="O7" s="9">
        <v>360.41478999999998</v>
      </c>
      <c r="P7" s="9">
        <v>5000.0005013432901</v>
      </c>
      <c r="Q7" s="10">
        <f>SUM(D7:O7)</f>
        <v>5052.7933199999998</v>
      </c>
      <c r="R7" s="9">
        <v>52.792818656714999</v>
      </c>
      <c r="S7" s="15">
        <v>1.0105585626719999</v>
      </c>
      <c r="U7" s="76">
        <f>AVERAGE(D7:O7)</f>
        <v>421.06610999999998</v>
      </c>
    </row>
    <row r="8" spans="1:21" ht="17.25" thickBot="1" x14ac:dyDescent="0.35">
      <c r="A8" s="1"/>
      <c r="B8" s="1"/>
      <c r="C8" s="16"/>
      <c r="D8" s="1"/>
      <c r="E8" s="1"/>
      <c r="F8" s="1"/>
      <c r="G8" s="1"/>
      <c r="H8" s="1"/>
      <c r="I8" s="1"/>
      <c r="J8" s="1"/>
      <c r="K8" s="1"/>
      <c r="L8" s="1"/>
      <c r="M8" s="17"/>
      <c r="N8" s="1"/>
      <c r="O8" s="1"/>
      <c r="P8" s="1"/>
      <c r="Q8" s="1"/>
      <c r="R8" s="1"/>
      <c r="S8" s="1"/>
      <c r="U8" s="33"/>
    </row>
    <row r="9" spans="1:21" ht="15.75" thickBot="1" x14ac:dyDescent="0.3">
      <c r="A9" s="278">
        <v>2017</v>
      </c>
      <c r="B9" s="281" t="s">
        <v>0</v>
      </c>
      <c r="C9" s="283" t="s">
        <v>1</v>
      </c>
      <c r="D9" s="46">
        <v>42736</v>
      </c>
      <c r="E9" s="46">
        <v>42767</v>
      </c>
      <c r="F9" s="46">
        <v>42795</v>
      </c>
      <c r="G9" s="46">
        <v>42826</v>
      </c>
      <c r="H9" s="46">
        <v>42856</v>
      </c>
      <c r="I9" s="46">
        <v>42887</v>
      </c>
      <c r="J9" s="46">
        <v>42917</v>
      </c>
      <c r="K9" s="46">
        <v>42948</v>
      </c>
      <c r="L9" s="46">
        <v>42979</v>
      </c>
      <c r="M9" s="46">
        <v>43009</v>
      </c>
      <c r="N9" s="46">
        <v>43040</v>
      </c>
      <c r="O9" s="46">
        <v>43070</v>
      </c>
      <c r="P9" s="256" t="s">
        <v>2</v>
      </c>
      <c r="Q9" s="258" t="s">
        <v>3</v>
      </c>
      <c r="R9" s="256" t="s">
        <v>4</v>
      </c>
      <c r="S9" s="285" t="s">
        <v>5</v>
      </c>
      <c r="U9" s="260" t="s">
        <v>38</v>
      </c>
    </row>
    <row r="10" spans="1:21" ht="36.75" customHeight="1" thickBot="1" x14ac:dyDescent="0.3">
      <c r="A10" s="279"/>
      <c r="B10" s="282"/>
      <c r="C10" s="284"/>
      <c r="D10" s="18" t="s">
        <v>6</v>
      </c>
      <c r="E10" s="18" t="s">
        <v>6</v>
      </c>
      <c r="F10" s="18" t="s">
        <v>6</v>
      </c>
      <c r="G10" s="18" t="s">
        <v>6</v>
      </c>
      <c r="H10" s="18" t="s">
        <v>6</v>
      </c>
      <c r="I10" s="18" t="s">
        <v>6</v>
      </c>
      <c r="J10" s="18" t="s">
        <v>6</v>
      </c>
      <c r="K10" s="18" t="s">
        <v>6</v>
      </c>
      <c r="L10" s="12" t="s">
        <v>6</v>
      </c>
      <c r="M10" s="12" t="s">
        <v>6</v>
      </c>
      <c r="N10" s="12" t="s">
        <v>6</v>
      </c>
      <c r="O10" s="12" t="s">
        <v>6</v>
      </c>
      <c r="P10" s="280"/>
      <c r="Q10" s="259"/>
      <c r="R10" s="280"/>
      <c r="S10" s="286"/>
      <c r="U10" s="261"/>
    </row>
    <row r="11" spans="1:21" ht="26.25" thickBot="1" x14ac:dyDescent="0.3">
      <c r="A11" s="4" t="s">
        <v>7</v>
      </c>
      <c r="B11" s="13">
        <v>4900.2119745384798</v>
      </c>
      <c r="C11" s="14">
        <v>408.35099787820599</v>
      </c>
      <c r="D11" s="19">
        <v>417.05754000000002</v>
      </c>
      <c r="E11" s="9">
        <v>448.21674000000002</v>
      </c>
      <c r="F11" s="9">
        <v>475.16946999999999</v>
      </c>
      <c r="G11" s="9">
        <v>428.92860000000002</v>
      </c>
      <c r="H11" s="7">
        <v>286.91615999999999</v>
      </c>
      <c r="I11" s="7">
        <v>444.72338999999999</v>
      </c>
      <c r="J11" s="8">
        <v>250.47592</v>
      </c>
      <c r="K11" s="9">
        <v>287.15690000000001</v>
      </c>
      <c r="L11" s="9">
        <v>431</v>
      </c>
      <c r="M11" s="9">
        <v>553</v>
      </c>
      <c r="N11" s="9">
        <v>450</v>
      </c>
      <c r="O11" s="9">
        <v>382</v>
      </c>
      <c r="P11" s="19">
        <v>4900</v>
      </c>
      <c r="Q11" s="10">
        <f>SUM(D11:O11)</f>
        <v>4854.6447200000002</v>
      </c>
      <c r="R11" s="9">
        <f>Q11-P11</f>
        <v>-45.355279999999766</v>
      </c>
      <c r="S11" s="15">
        <v>0.99</v>
      </c>
      <c r="U11" s="76">
        <f>AVERAGE(D11:O11)</f>
        <v>404.55372666666671</v>
      </c>
    </row>
    <row r="12" spans="1:21" ht="21" customHeight="1" thickBot="1" x14ac:dyDescent="0.3">
      <c r="D12" s="52"/>
      <c r="E12" s="52"/>
      <c r="F12" s="52"/>
      <c r="G12" s="52"/>
      <c r="H12" s="52"/>
      <c r="I12" s="52"/>
      <c r="J12" s="52"/>
      <c r="K12" s="52"/>
      <c r="L12" s="52"/>
      <c r="M12" s="52"/>
      <c r="P12" s="52"/>
      <c r="Q12" s="53"/>
      <c r="R12" s="53"/>
      <c r="S12" s="54"/>
      <c r="U12" s="33"/>
    </row>
    <row r="13" spans="1:21" ht="15.75" thickBot="1" x14ac:dyDescent="0.3">
      <c r="A13" s="278">
        <v>2018</v>
      </c>
      <c r="B13" s="281" t="s">
        <v>0</v>
      </c>
      <c r="C13" s="283" t="s">
        <v>1</v>
      </c>
      <c r="D13" s="46">
        <v>43101</v>
      </c>
      <c r="E13" s="46">
        <v>43132</v>
      </c>
      <c r="F13" s="46">
        <v>43160</v>
      </c>
      <c r="G13" s="46">
        <v>43191</v>
      </c>
      <c r="H13" s="46">
        <v>43221</v>
      </c>
      <c r="I13" s="46">
        <v>43252</v>
      </c>
      <c r="J13" s="46">
        <v>43282</v>
      </c>
      <c r="K13" s="46">
        <v>43313</v>
      </c>
      <c r="L13" s="46">
        <v>43344</v>
      </c>
      <c r="M13" s="46">
        <v>43374</v>
      </c>
      <c r="N13" s="46">
        <v>43405</v>
      </c>
      <c r="O13" s="46">
        <v>43435</v>
      </c>
      <c r="P13" s="256" t="s">
        <v>2</v>
      </c>
      <c r="Q13" s="258" t="s">
        <v>3</v>
      </c>
      <c r="R13" s="256" t="s">
        <v>4</v>
      </c>
      <c r="S13" s="285" t="s">
        <v>5</v>
      </c>
      <c r="U13" s="260" t="s">
        <v>38</v>
      </c>
    </row>
    <row r="14" spans="1:21" ht="44.25" customHeight="1" thickBot="1" x14ac:dyDescent="0.3">
      <c r="A14" s="279"/>
      <c r="B14" s="282"/>
      <c r="C14" s="284"/>
      <c r="D14" s="18" t="s">
        <v>6</v>
      </c>
      <c r="E14" s="18" t="s">
        <v>6</v>
      </c>
      <c r="F14" s="18" t="s">
        <v>6</v>
      </c>
      <c r="G14" s="18" t="s">
        <v>6</v>
      </c>
      <c r="H14" s="18" t="s">
        <v>6</v>
      </c>
      <c r="I14" s="18" t="s">
        <v>6</v>
      </c>
      <c r="J14" s="18" t="s">
        <v>6</v>
      </c>
      <c r="K14" s="18" t="s">
        <v>6</v>
      </c>
      <c r="L14" s="18" t="s">
        <v>6</v>
      </c>
      <c r="M14" s="18" t="s">
        <v>6</v>
      </c>
      <c r="N14" s="18" t="s">
        <v>6</v>
      </c>
      <c r="O14" s="18" t="s">
        <v>6</v>
      </c>
      <c r="P14" s="257"/>
      <c r="Q14" s="259"/>
      <c r="R14" s="280"/>
      <c r="S14" s="286"/>
      <c r="U14" s="261"/>
    </row>
    <row r="15" spans="1:21" ht="26.25" thickBot="1" x14ac:dyDescent="0.3">
      <c r="A15" s="4" t="s">
        <v>7</v>
      </c>
      <c r="B15" s="13">
        <v>4900.2119745384798</v>
      </c>
      <c r="C15" s="14">
        <v>408.35099787820599</v>
      </c>
      <c r="D15" s="19">
        <v>331</v>
      </c>
      <c r="E15" s="9">
        <v>414</v>
      </c>
      <c r="F15" s="9">
        <v>420</v>
      </c>
      <c r="G15" s="9">
        <v>432</v>
      </c>
      <c r="H15" s="7">
        <v>467</v>
      </c>
      <c r="I15" s="7">
        <v>389</v>
      </c>
      <c r="J15" s="8">
        <v>305</v>
      </c>
      <c r="K15" s="9">
        <v>391</v>
      </c>
      <c r="L15" s="9">
        <v>486</v>
      </c>
      <c r="M15" s="167">
        <v>449</v>
      </c>
      <c r="N15" s="167">
        <v>415</v>
      </c>
      <c r="O15" s="167">
        <v>314</v>
      </c>
      <c r="P15" s="167">
        <v>4900</v>
      </c>
      <c r="Q15" s="10">
        <f>SUM(D15:O15)</f>
        <v>4813</v>
      </c>
      <c r="R15" s="9">
        <f>Q15-P15</f>
        <v>-87</v>
      </c>
      <c r="S15" s="15">
        <f>+Q15/P15</f>
        <v>0.98224489795918368</v>
      </c>
      <c r="U15" s="76">
        <f>AVERAGE(D15:O15)</f>
        <v>401.08333333333331</v>
      </c>
    </row>
    <row r="16" spans="1:21" ht="25.5" customHeight="1" thickBot="1" x14ac:dyDescent="0.3">
      <c r="D16" s="57"/>
      <c r="E16" s="57"/>
      <c r="F16" s="57"/>
      <c r="G16" s="57"/>
      <c r="H16" s="57"/>
      <c r="I16" s="57"/>
      <c r="J16" s="57"/>
      <c r="K16" s="57"/>
      <c r="L16" s="57"/>
      <c r="M16" s="57"/>
      <c r="P16" s="57"/>
      <c r="Q16" s="58"/>
      <c r="R16" s="58"/>
      <c r="S16" s="59"/>
    </row>
    <row r="17" spans="1:24" ht="15.75" thickBot="1" x14ac:dyDescent="0.3">
      <c r="A17" s="295">
        <v>2019</v>
      </c>
      <c r="B17" s="297" t="s">
        <v>0</v>
      </c>
      <c r="C17" s="299" t="s">
        <v>1</v>
      </c>
      <c r="D17" s="46">
        <v>43466</v>
      </c>
      <c r="E17" s="46">
        <v>43497</v>
      </c>
      <c r="F17" s="46">
        <v>43525</v>
      </c>
      <c r="G17" s="46">
        <v>43556</v>
      </c>
      <c r="H17" s="46">
        <v>43586</v>
      </c>
      <c r="I17" s="46">
        <v>43617</v>
      </c>
      <c r="J17" s="46">
        <v>43647</v>
      </c>
      <c r="K17" s="46">
        <v>43678</v>
      </c>
      <c r="L17" s="46">
        <v>43709</v>
      </c>
      <c r="M17" s="169">
        <v>43739</v>
      </c>
      <c r="N17" s="169">
        <v>43770</v>
      </c>
      <c r="O17" s="169">
        <v>43800</v>
      </c>
      <c r="P17" s="256" t="s">
        <v>2</v>
      </c>
      <c r="Q17" s="258" t="s">
        <v>3</v>
      </c>
      <c r="R17" s="256" t="s">
        <v>4</v>
      </c>
      <c r="S17" s="285" t="s">
        <v>5</v>
      </c>
      <c r="U17" s="260" t="s">
        <v>38</v>
      </c>
    </row>
    <row r="18" spans="1:24" ht="34.5" customHeight="1" thickBot="1" x14ac:dyDescent="0.3">
      <c r="A18" s="296"/>
      <c r="B18" s="298"/>
      <c r="C18" s="300"/>
      <c r="D18" s="18" t="s">
        <v>6</v>
      </c>
      <c r="E18" s="18" t="s">
        <v>6</v>
      </c>
      <c r="F18" s="18" t="s">
        <v>6</v>
      </c>
      <c r="G18" s="18" t="s">
        <v>6</v>
      </c>
      <c r="H18" s="18" t="s">
        <v>6</v>
      </c>
      <c r="I18" s="18" t="s">
        <v>6</v>
      </c>
      <c r="J18" s="18" t="s">
        <v>6</v>
      </c>
      <c r="K18" s="18" t="s">
        <v>6</v>
      </c>
      <c r="L18" s="170" t="s">
        <v>37</v>
      </c>
      <c r="M18" s="170" t="s">
        <v>37</v>
      </c>
      <c r="N18" s="170" t="s">
        <v>37</v>
      </c>
      <c r="O18" s="170" t="s">
        <v>37</v>
      </c>
      <c r="P18" s="257"/>
      <c r="Q18" s="259"/>
      <c r="R18" s="280"/>
      <c r="S18" s="286"/>
      <c r="U18" s="261"/>
    </row>
    <row r="19" spans="1:24" ht="26.25" thickBot="1" x14ac:dyDescent="0.3">
      <c r="A19" s="4" t="s">
        <v>7</v>
      </c>
      <c r="B19" s="13">
        <v>4900.2119745384798</v>
      </c>
      <c r="C19" s="14">
        <f>+B19/12</f>
        <v>408.35099787820667</v>
      </c>
      <c r="D19" s="9">
        <v>223.54427000000001</v>
      </c>
      <c r="E19" s="9">
        <v>281.42995000000002</v>
      </c>
      <c r="F19" s="9">
        <v>457.29349999999999</v>
      </c>
      <c r="G19" s="9">
        <v>242.18611000000001</v>
      </c>
      <c r="H19" s="9">
        <v>305.53546999999998</v>
      </c>
      <c r="I19" s="9">
        <v>382.4941</v>
      </c>
      <c r="J19" s="9">
        <v>400.87142999999998</v>
      </c>
      <c r="K19" s="9">
        <v>217.80706000000001</v>
      </c>
      <c r="L19" s="9">
        <f>U15</f>
        <v>401.08333333333331</v>
      </c>
      <c r="M19" s="9">
        <f>U15</f>
        <v>401.08333333333331</v>
      </c>
      <c r="N19" s="23">
        <f>U15</f>
        <v>401.08333333333331</v>
      </c>
      <c r="O19" s="23">
        <f>U15</f>
        <v>401.08333333333331</v>
      </c>
      <c r="P19" s="9">
        <v>4900</v>
      </c>
      <c r="Q19" s="171">
        <f>SUM(D19:O19)</f>
        <v>4115.4952233333343</v>
      </c>
      <c r="R19" s="173">
        <f>Q19-P19</f>
        <v>-784.50477666666575</v>
      </c>
      <c r="S19" s="172">
        <f>Q19/P19</f>
        <v>0.83989698435374172</v>
      </c>
      <c r="U19" s="76">
        <f>AVERAGE(D19:O19)</f>
        <v>342.95793527777784</v>
      </c>
      <c r="V19" s="33"/>
    </row>
    <row r="20" spans="1:24" ht="15.75" thickBot="1" x14ac:dyDescent="0.3">
      <c r="D20" s="57"/>
      <c r="E20" s="57"/>
      <c r="F20" s="57"/>
      <c r="G20" s="57"/>
      <c r="H20" s="57"/>
      <c r="I20" s="57"/>
      <c r="J20" s="57"/>
      <c r="K20" s="57"/>
      <c r="L20" s="57"/>
      <c r="M20" s="57"/>
      <c r="P20" s="57"/>
      <c r="Q20" s="58"/>
      <c r="R20" s="58"/>
      <c r="S20" s="59"/>
      <c r="U20" s="33"/>
    </row>
    <row r="21" spans="1:24" ht="15.75" thickBot="1" x14ac:dyDescent="0.3">
      <c r="A21" s="250" t="s">
        <v>74</v>
      </c>
      <c r="B21" s="252" t="s">
        <v>0</v>
      </c>
      <c r="C21" s="254" t="s">
        <v>1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P21" s="57"/>
      <c r="Q21" s="58"/>
      <c r="R21" s="58"/>
      <c r="S21" s="59"/>
      <c r="W21" s="80">
        <f>L19*4</f>
        <v>1604.3333333333333</v>
      </c>
      <c r="X21" t="s">
        <v>82</v>
      </c>
    </row>
    <row r="22" spans="1:24" ht="17.25" thickBot="1" x14ac:dyDescent="0.35">
      <c r="A22" s="251"/>
      <c r="B22" s="253"/>
      <c r="C22" s="25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W22" s="33">
        <f>L15+M15+N15+O15</f>
        <v>1664</v>
      </c>
      <c r="X22" t="s">
        <v>80</v>
      </c>
    </row>
    <row r="23" spans="1:24" ht="26.25" thickBot="1" x14ac:dyDescent="0.35">
      <c r="A23" s="4" t="s">
        <v>7</v>
      </c>
      <c r="B23" s="13">
        <v>4200</v>
      </c>
      <c r="C23" s="14">
        <f>+B23/12</f>
        <v>350</v>
      </c>
      <c r="E23" s="22"/>
      <c r="F23" s="22"/>
      <c r="G23" s="22"/>
      <c r="H23" s="22"/>
      <c r="I23" s="22"/>
      <c r="J23" s="22"/>
      <c r="K23" s="22"/>
      <c r="L23" s="1"/>
      <c r="M23" s="1"/>
      <c r="N23" s="1"/>
      <c r="O23" s="1"/>
      <c r="P23" s="1"/>
      <c r="Q23" s="1"/>
      <c r="R23" s="1"/>
      <c r="S23" s="1"/>
      <c r="W23" s="33">
        <f>(SUM(D19:K19))+(SUM(L15:O15))</f>
        <v>4175.1618900000003</v>
      </c>
      <c r="X23" t="s">
        <v>79</v>
      </c>
    </row>
  </sheetData>
  <mergeCells count="43">
    <mergeCell ref="U13:U14"/>
    <mergeCell ref="R13:R14"/>
    <mergeCell ref="S13:S14"/>
    <mergeCell ref="A17:A18"/>
    <mergeCell ref="B17:B18"/>
    <mergeCell ref="C17:C18"/>
    <mergeCell ref="A13:A14"/>
    <mergeCell ref="B13:B14"/>
    <mergeCell ref="C13:C14"/>
    <mergeCell ref="P13:P14"/>
    <mergeCell ref="Q13:Q14"/>
    <mergeCell ref="R17:R18"/>
    <mergeCell ref="S17:S18"/>
    <mergeCell ref="U17:U18"/>
    <mergeCell ref="C9:C10"/>
    <mergeCell ref="R9:R10"/>
    <mergeCell ref="S9:S10"/>
    <mergeCell ref="B5:B6"/>
    <mergeCell ref="C5:C6"/>
    <mergeCell ref="P5:P6"/>
    <mergeCell ref="Q5:Q6"/>
    <mergeCell ref="R5:R6"/>
    <mergeCell ref="U9:U10"/>
    <mergeCell ref="U5:U6"/>
    <mergeCell ref="U1:U2"/>
    <mergeCell ref="S1:S2"/>
    <mergeCell ref="A1:A2"/>
    <mergeCell ref="B1:B2"/>
    <mergeCell ref="P1:P2"/>
    <mergeCell ref="Q1:Q2"/>
    <mergeCell ref="R1:R2"/>
    <mergeCell ref="C1:C2"/>
    <mergeCell ref="S5:S6"/>
    <mergeCell ref="A5:A6"/>
    <mergeCell ref="P9:P10"/>
    <mergeCell ref="Q9:Q10"/>
    <mergeCell ref="A9:A10"/>
    <mergeCell ref="B9:B10"/>
    <mergeCell ref="A21:A22"/>
    <mergeCell ref="B21:B22"/>
    <mergeCell ref="C21:C22"/>
    <mergeCell ref="P17:P18"/>
    <mergeCell ref="Q17:Q18"/>
  </mergeCells>
  <pageMargins left="0.15748031496062992" right="0.15748031496062992" top="0.2" bottom="0.15748031496062992" header="0.11811023622047245" footer="0.15748031496062992"/>
  <pageSetup paperSize="9" scale="6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4"/>
  <sheetViews>
    <sheetView workbookViewId="0">
      <selection activeCell="B15" sqref="B15"/>
    </sheetView>
  </sheetViews>
  <sheetFormatPr defaultRowHeight="15" x14ac:dyDescent="0.25"/>
  <cols>
    <col min="1" max="1" width="30" customWidth="1"/>
    <col min="3" max="3" width="11.7109375" customWidth="1"/>
    <col min="4" max="4" width="9.42578125" bestFit="1" customWidth="1"/>
    <col min="21" max="21" width="12.42578125" customWidth="1"/>
  </cols>
  <sheetData>
    <row r="1" spans="1:21" x14ac:dyDescent="0.25">
      <c r="L1" s="55"/>
    </row>
    <row r="2" spans="1:21" ht="15.75" thickBot="1" x14ac:dyDescent="0.3">
      <c r="A2" t="s">
        <v>13</v>
      </c>
    </row>
    <row r="3" spans="1:21" ht="15.75" thickBot="1" x14ac:dyDescent="0.3">
      <c r="A3" s="303">
        <v>2017</v>
      </c>
      <c r="B3" s="304" t="s">
        <v>0</v>
      </c>
      <c r="C3" s="274" t="s">
        <v>1</v>
      </c>
      <c r="D3" s="46">
        <v>42736</v>
      </c>
      <c r="E3" s="46">
        <v>42767</v>
      </c>
      <c r="F3" s="46">
        <v>42795</v>
      </c>
      <c r="G3" s="46">
        <v>42826</v>
      </c>
      <c r="H3" s="46">
        <v>42856</v>
      </c>
      <c r="I3" s="46">
        <v>42887</v>
      </c>
      <c r="J3" s="46">
        <v>42917</v>
      </c>
      <c r="K3" s="46">
        <v>42948</v>
      </c>
      <c r="L3" s="46">
        <v>42979</v>
      </c>
      <c r="M3" s="46">
        <v>43009</v>
      </c>
      <c r="N3" s="46">
        <v>43040</v>
      </c>
      <c r="O3" s="46">
        <v>43070</v>
      </c>
      <c r="P3" s="268" t="s">
        <v>2</v>
      </c>
      <c r="Q3" s="270" t="s">
        <v>3</v>
      </c>
      <c r="R3" s="268" t="s">
        <v>4</v>
      </c>
      <c r="S3" s="262" t="s">
        <v>5</v>
      </c>
      <c r="U3" s="260" t="s">
        <v>71</v>
      </c>
    </row>
    <row r="4" spans="1:21" ht="54" customHeight="1" thickBot="1" x14ac:dyDescent="0.3">
      <c r="A4" s="303"/>
      <c r="B4" s="305"/>
      <c r="C4" s="306"/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6</v>
      </c>
      <c r="N4" s="3" t="s">
        <v>6</v>
      </c>
      <c r="O4" s="3" t="s">
        <v>6</v>
      </c>
      <c r="P4" s="301"/>
      <c r="Q4" s="302"/>
      <c r="R4" s="301"/>
      <c r="S4" s="303"/>
      <c r="U4" s="261"/>
    </row>
    <row r="5" spans="1:21" ht="15.75" thickBot="1" x14ac:dyDescent="0.3">
      <c r="A5" s="4" t="s">
        <v>8</v>
      </c>
      <c r="B5" s="5">
        <v>850.05430961816296</v>
      </c>
      <c r="C5" s="14">
        <v>70.837859134845999</v>
      </c>
      <c r="D5" s="165">
        <v>72</v>
      </c>
      <c r="E5" s="165">
        <v>55</v>
      </c>
      <c r="F5" s="165">
        <v>85</v>
      </c>
      <c r="G5" s="165">
        <v>36</v>
      </c>
      <c r="H5" s="165">
        <v>66</v>
      </c>
      <c r="I5" s="9">
        <v>132.10213999999999</v>
      </c>
      <c r="J5" s="9">
        <v>86.809359999999998</v>
      </c>
      <c r="K5" s="9">
        <v>77.546530000000004</v>
      </c>
      <c r="L5" s="9">
        <v>79</v>
      </c>
      <c r="M5" s="9">
        <v>91</v>
      </c>
      <c r="N5" s="9">
        <v>87</v>
      </c>
      <c r="O5" s="9">
        <f>42.44113+57.993402</f>
        <v>100.434532</v>
      </c>
      <c r="P5" s="9">
        <v>850</v>
      </c>
      <c r="Q5" s="10">
        <f>SUM(D5:O5)</f>
        <v>967.89256199999988</v>
      </c>
      <c r="R5" s="9">
        <f>Q5-P5</f>
        <v>117.89256199999988</v>
      </c>
      <c r="S5" s="15">
        <v>1.48</v>
      </c>
      <c r="U5" s="76">
        <f>AVERAGE(I5:O5,D10:L10)</f>
        <v>93.055785125</v>
      </c>
    </row>
    <row r="6" spans="1:21" ht="15.75" thickBot="1" x14ac:dyDescent="0.3">
      <c r="D6" s="52"/>
      <c r="E6" s="52"/>
      <c r="F6" s="52"/>
      <c r="G6" s="52"/>
      <c r="H6" s="52"/>
      <c r="I6" s="52"/>
      <c r="J6" s="52"/>
      <c r="K6" s="52"/>
      <c r="L6" s="52"/>
      <c r="M6" s="52"/>
      <c r="P6" s="38"/>
      <c r="Q6" s="33"/>
    </row>
    <row r="7" spans="1:21" ht="15.75" thickBot="1" x14ac:dyDescent="0.3">
      <c r="A7" t="s">
        <v>36</v>
      </c>
      <c r="L7" s="56"/>
    </row>
    <row r="8" spans="1:21" ht="15.75" thickBot="1" x14ac:dyDescent="0.3">
      <c r="A8" s="303">
        <v>2018</v>
      </c>
      <c r="B8" s="304" t="s">
        <v>0</v>
      </c>
      <c r="C8" s="274" t="s">
        <v>1</v>
      </c>
      <c r="D8" s="46">
        <v>43101</v>
      </c>
      <c r="E8" s="46">
        <v>43132</v>
      </c>
      <c r="F8" s="46">
        <v>43160</v>
      </c>
      <c r="G8" s="46">
        <v>43191</v>
      </c>
      <c r="H8" s="46">
        <v>43221</v>
      </c>
      <c r="I8" s="46">
        <v>43252</v>
      </c>
      <c r="J8" s="46">
        <v>43282</v>
      </c>
      <c r="K8" s="46">
        <v>43313</v>
      </c>
      <c r="L8" s="46">
        <v>43344</v>
      </c>
      <c r="M8" s="46">
        <v>43374</v>
      </c>
      <c r="N8" s="46">
        <v>43405</v>
      </c>
      <c r="O8" s="46">
        <v>43435</v>
      </c>
      <c r="P8" s="268" t="s">
        <v>2</v>
      </c>
      <c r="Q8" s="270" t="s">
        <v>3</v>
      </c>
      <c r="R8" s="268" t="s">
        <v>4</v>
      </c>
      <c r="S8" s="262" t="s">
        <v>5</v>
      </c>
      <c r="U8" s="260" t="s">
        <v>78</v>
      </c>
    </row>
    <row r="9" spans="1:21" ht="34.5" customHeight="1" thickBot="1" x14ac:dyDescent="0.3">
      <c r="A9" s="303"/>
      <c r="B9" s="305"/>
      <c r="C9" s="306"/>
      <c r="D9" s="3" t="s">
        <v>6</v>
      </c>
      <c r="E9" s="3" t="s">
        <v>6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 t="s">
        <v>6</v>
      </c>
      <c r="L9" s="3" t="s">
        <v>6</v>
      </c>
      <c r="M9" s="3" t="s">
        <v>6</v>
      </c>
      <c r="N9" s="3" t="s">
        <v>6</v>
      </c>
      <c r="O9" s="3" t="s">
        <v>6</v>
      </c>
      <c r="P9" s="301"/>
      <c r="Q9" s="302"/>
      <c r="R9" s="301"/>
      <c r="S9" s="303"/>
      <c r="U9" s="261"/>
    </row>
    <row r="10" spans="1:21" ht="15.75" thickBot="1" x14ac:dyDescent="0.3">
      <c r="A10" s="4" t="s">
        <v>8</v>
      </c>
      <c r="B10" s="5">
        <v>1200</v>
      </c>
      <c r="C10" s="14">
        <f>+B10/12</f>
        <v>100</v>
      </c>
      <c r="D10" s="9">
        <v>108</v>
      </c>
      <c r="E10" s="9">
        <v>61</v>
      </c>
      <c r="F10" s="9">
        <v>91</v>
      </c>
      <c r="G10" s="9">
        <v>154</v>
      </c>
      <c r="H10" s="9">
        <v>111</v>
      </c>
      <c r="I10" s="9">
        <v>78</v>
      </c>
      <c r="J10" s="9">
        <v>91</v>
      </c>
      <c r="K10" s="9">
        <v>78</v>
      </c>
      <c r="L10" s="19">
        <v>63</v>
      </c>
      <c r="M10" s="168">
        <v>74.615999999999005</v>
      </c>
      <c r="N10" s="168">
        <v>98.007999999999996</v>
      </c>
      <c r="O10" s="168">
        <v>60.050800000000002</v>
      </c>
      <c r="P10" s="9">
        <v>1200</v>
      </c>
      <c r="Q10" s="10">
        <f>SUM(D10:O10)</f>
        <v>1067.6747999999991</v>
      </c>
      <c r="R10" s="9">
        <f>Q10-P10</f>
        <v>-132.3252000000009</v>
      </c>
      <c r="S10" s="15">
        <f>+Q10/B10</f>
        <v>0.88972899999999921</v>
      </c>
      <c r="U10" s="76">
        <f>AVERAGE(D10:O10)</f>
        <v>88.972899999999925</v>
      </c>
    </row>
    <row r="11" spans="1:21" x14ac:dyDescent="0.25">
      <c r="D11" s="57"/>
      <c r="E11" s="57"/>
      <c r="F11" s="57"/>
      <c r="G11" s="57"/>
      <c r="H11" s="57"/>
      <c r="I11" s="57"/>
      <c r="J11" s="57"/>
      <c r="K11" s="57"/>
      <c r="L11" s="57"/>
      <c r="M11" s="57"/>
      <c r="P11" s="38"/>
    </row>
    <row r="12" spans="1:21" ht="15.75" thickBot="1" x14ac:dyDescent="0.3">
      <c r="D12" s="57"/>
      <c r="E12" s="57"/>
      <c r="F12" s="57"/>
      <c r="G12" s="57"/>
      <c r="H12" s="57"/>
      <c r="I12" s="57"/>
      <c r="J12" s="57"/>
      <c r="K12" s="57"/>
      <c r="L12" s="57"/>
      <c r="M12" s="57"/>
      <c r="O12" s="33"/>
      <c r="P12" s="38"/>
    </row>
    <row r="13" spans="1:21" ht="15.75" customHeight="1" thickBot="1" x14ac:dyDescent="0.3">
      <c r="A13" s="295">
        <v>2019</v>
      </c>
      <c r="B13" s="297" t="s">
        <v>0</v>
      </c>
      <c r="C13" s="299" t="s">
        <v>1</v>
      </c>
      <c r="D13" s="46">
        <v>43466</v>
      </c>
      <c r="E13" s="46">
        <v>43497</v>
      </c>
      <c r="F13" s="46">
        <v>43525</v>
      </c>
      <c r="G13" s="46">
        <v>43556</v>
      </c>
      <c r="H13" s="46">
        <v>43586</v>
      </c>
      <c r="I13" s="46">
        <v>43617</v>
      </c>
      <c r="J13" s="46">
        <v>43647</v>
      </c>
      <c r="K13" s="46">
        <v>43678</v>
      </c>
      <c r="L13" s="46">
        <v>43709</v>
      </c>
      <c r="M13" s="46">
        <v>43739</v>
      </c>
      <c r="N13" s="46">
        <v>43770</v>
      </c>
      <c r="O13" s="46">
        <v>43800</v>
      </c>
      <c r="P13" s="268" t="s">
        <v>2</v>
      </c>
      <c r="Q13" s="270" t="s">
        <v>3</v>
      </c>
      <c r="R13" s="268" t="s">
        <v>4</v>
      </c>
      <c r="S13" s="262" t="s">
        <v>5</v>
      </c>
      <c r="U13" s="260" t="s">
        <v>38</v>
      </c>
    </row>
    <row r="14" spans="1:21" ht="30.75" customHeight="1" thickBot="1" x14ac:dyDescent="0.3">
      <c r="A14" s="296"/>
      <c r="B14" s="298"/>
      <c r="C14" s="300"/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75" t="s">
        <v>37</v>
      </c>
      <c r="M14" s="75" t="s">
        <v>37</v>
      </c>
      <c r="N14" s="75" t="s">
        <v>37</v>
      </c>
      <c r="O14" s="75" t="s">
        <v>37</v>
      </c>
      <c r="P14" s="301"/>
      <c r="Q14" s="302"/>
      <c r="R14" s="301"/>
      <c r="S14" s="303"/>
      <c r="U14" s="261"/>
    </row>
    <row r="15" spans="1:21" ht="15.75" thickBot="1" x14ac:dyDescent="0.3">
      <c r="A15" s="4" t="s">
        <v>8</v>
      </c>
      <c r="B15" s="13">
        <v>1150</v>
      </c>
      <c r="C15" s="14">
        <f>+B15/12</f>
        <v>95.833333333333329</v>
      </c>
      <c r="D15" s="9">
        <v>92.892920000000004</v>
      </c>
      <c r="E15" s="9">
        <v>104.76522</v>
      </c>
      <c r="F15" s="9">
        <v>80.587819999998999</v>
      </c>
      <c r="G15" s="9">
        <v>88.108760000000004</v>
      </c>
      <c r="H15" s="9">
        <v>77.310199999999995</v>
      </c>
      <c r="I15" s="9">
        <v>145.95168000000001</v>
      </c>
      <c r="J15" s="9">
        <v>120.75832</v>
      </c>
      <c r="K15" s="9">
        <v>78.599699999999004</v>
      </c>
      <c r="L15" s="19">
        <f>U10</f>
        <v>88.972899999999925</v>
      </c>
      <c r="M15" s="74">
        <f>U10</f>
        <v>88.972899999999925</v>
      </c>
      <c r="N15" s="74">
        <f>U10</f>
        <v>88.972899999999925</v>
      </c>
      <c r="O15" s="74">
        <f>U10</f>
        <v>88.972899999999925</v>
      </c>
      <c r="P15" s="9">
        <v>1150</v>
      </c>
      <c r="Q15" s="10">
        <f>SUM(D15:O15)</f>
        <v>1144.8662199999978</v>
      </c>
      <c r="R15" s="9">
        <f>Q15-P15</f>
        <v>-5.1337800000021616</v>
      </c>
      <c r="S15" s="15">
        <f>+Q15/B15</f>
        <v>0.99553584347825896</v>
      </c>
      <c r="U15" s="76">
        <f>AVERAGE(D15:O15)</f>
        <v>95.405518333333148</v>
      </c>
    </row>
    <row r="16" spans="1:21" x14ac:dyDescent="0.25">
      <c r="D16" s="57"/>
      <c r="E16" s="57"/>
      <c r="F16" s="57"/>
      <c r="G16" s="57"/>
      <c r="H16" s="57"/>
      <c r="I16" s="57"/>
      <c r="J16" s="57"/>
      <c r="K16" s="57"/>
      <c r="L16" s="57"/>
      <c r="M16" s="57"/>
      <c r="P16" s="38"/>
    </row>
    <row r="17" spans="1:22" ht="15.75" thickBot="1" x14ac:dyDescent="0.3">
      <c r="D17" s="57"/>
      <c r="E17" s="57"/>
      <c r="F17" s="57"/>
      <c r="G17" s="57"/>
      <c r="H17" s="57"/>
      <c r="I17" s="57"/>
      <c r="J17" s="57"/>
      <c r="K17" s="57"/>
      <c r="L17" s="57"/>
      <c r="M17" s="57"/>
      <c r="P17" s="38"/>
      <c r="U17">
        <f>89*4</f>
        <v>356</v>
      </c>
      <c r="V17" t="s">
        <v>82</v>
      </c>
    </row>
    <row r="18" spans="1:22" ht="15.75" thickBot="1" x14ac:dyDescent="0.3">
      <c r="A18" s="250" t="s">
        <v>74</v>
      </c>
      <c r="B18" s="252" t="s">
        <v>0</v>
      </c>
      <c r="C18" s="254" t="s">
        <v>1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P18" s="38"/>
      <c r="U18" s="33">
        <f>SUM(L10:O10)</f>
        <v>295.67479999999898</v>
      </c>
      <c r="V18" t="s">
        <v>81</v>
      </c>
    </row>
    <row r="19" spans="1:22" ht="15.75" thickBot="1" x14ac:dyDescent="0.3">
      <c r="A19" s="251"/>
      <c r="B19" s="253"/>
      <c r="C19" s="255"/>
      <c r="D19" s="57"/>
      <c r="E19" s="57"/>
      <c r="F19" s="57"/>
      <c r="G19" s="57"/>
      <c r="H19" s="57"/>
      <c r="I19" s="57"/>
      <c r="J19" s="57"/>
      <c r="K19" s="57"/>
      <c r="L19" s="57"/>
      <c r="M19" s="57"/>
      <c r="P19" s="38"/>
      <c r="U19" s="33">
        <f>(SUM(D15:K15))+(SUM(L10:O10))</f>
        <v>1084.649419999997</v>
      </c>
      <c r="V19" t="s">
        <v>79</v>
      </c>
    </row>
    <row r="20" spans="1:22" ht="15.75" thickBot="1" x14ac:dyDescent="0.3">
      <c r="A20" s="4" t="s">
        <v>8</v>
      </c>
      <c r="B20" s="13">
        <v>1150</v>
      </c>
      <c r="C20" s="14">
        <f>+B20/12</f>
        <v>95.833333333333329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P20" s="38"/>
    </row>
    <row r="21" spans="1:22" x14ac:dyDescent="0.25">
      <c r="A21" s="81"/>
      <c r="B21" s="82"/>
      <c r="C21" s="83"/>
      <c r="D21" s="57"/>
      <c r="E21" s="57"/>
      <c r="F21" s="57"/>
      <c r="G21" s="57"/>
      <c r="H21" s="57"/>
      <c r="I21" s="57"/>
      <c r="J21" s="57"/>
      <c r="K21" s="57"/>
      <c r="L21" s="57"/>
      <c r="M21" s="57"/>
      <c r="P21" s="38"/>
    </row>
    <row r="22" spans="1:22" ht="15.75" x14ac:dyDescent="0.3">
      <c r="A22" s="164" t="s">
        <v>70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P22" s="38"/>
    </row>
    <row r="23" spans="1:22" ht="17.25" x14ac:dyDescent="0.35">
      <c r="A23" s="166" t="s">
        <v>12</v>
      </c>
      <c r="B23" s="37"/>
      <c r="C23" s="38"/>
      <c r="D23" s="38"/>
      <c r="E23" s="38"/>
      <c r="Q23" s="30"/>
    </row>
    <row r="24" spans="1:22" ht="16.5" x14ac:dyDescent="0.35">
      <c r="A24" s="166" t="s">
        <v>72</v>
      </c>
      <c r="B24" s="39"/>
      <c r="C24" s="38"/>
      <c r="D24" s="38"/>
      <c r="E24" s="38"/>
    </row>
    <row r="25" spans="1:22" ht="16.5" x14ac:dyDescent="0.3">
      <c r="A25" s="40"/>
      <c r="B25" s="40"/>
      <c r="C25" s="21"/>
      <c r="D25" s="21"/>
      <c r="E25" s="21"/>
    </row>
    <row r="26" spans="1:22" x14ac:dyDescent="0.25">
      <c r="A26" s="39"/>
      <c r="B26" s="39"/>
      <c r="C26" s="38"/>
      <c r="D26" s="38"/>
      <c r="E26" s="38"/>
    </row>
    <row r="27" spans="1:22" ht="15.75" x14ac:dyDescent="0.3">
      <c r="A27" s="42"/>
      <c r="B27" s="45"/>
      <c r="C27" s="39"/>
      <c r="D27" s="51"/>
      <c r="E27" s="38"/>
    </row>
    <row r="28" spans="1:22" ht="15.75" x14ac:dyDescent="0.3">
      <c r="A28" s="42"/>
      <c r="B28" s="45"/>
      <c r="C28" s="39"/>
      <c r="D28" s="51"/>
      <c r="E28" s="38"/>
    </row>
    <row r="29" spans="1:22" ht="16.5" x14ac:dyDescent="0.3">
      <c r="D29" s="31"/>
      <c r="E29" s="38"/>
    </row>
    <row r="30" spans="1:22" x14ac:dyDescent="0.25">
      <c r="A30" s="40"/>
      <c r="B30" s="40"/>
      <c r="C30" s="38"/>
      <c r="D30" s="38"/>
      <c r="E30" s="38"/>
    </row>
    <row r="31" spans="1:22" x14ac:dyDescent="0.25">
      <c r="A31" s="40"/>
      <c r="B31" s="40"/>
      <c r="C31" s="38"/>
      <c r="D31" s="38"/>
      <c r="E31" s="38"/>
    </row>
    <row r="32" spans="1:22" x14ac:dyDescent="0.25">
      <c r="A32" s="40"/>
      <c r="B32" s="40"/>
      <c r="C32" s="38"/>
      <c r="D32" s="38"/>
      <c r="E32" s="38"/>
    </row>
    <row r="33" spans="1:5" x14ac:dyDescent="0.25">
      <c r="A33" s="40"/>
      <c r="B33" s="40"/>
      <c r="C33" s="38"/>
      <c r="D33" s="38"/>
      <c r="E33" s="38"/>
    </row>
    <row r="34" spans="1:5" x14ac:dyDescent="0.25">
      <c r="A34" s="40"/>
      <c r="B34" s="40"/>
      <c r="C34" s="38"/>
      <c r="D34" s="38"/>
      <c r="E34" s="38"/>
    </row>
    <row r="35" spans="1:5" x14ac:dyDescent="0.25">
      <c r="A35" s="40"/>
      <c r="B35" s="40"/>
      <c r="C35" s="38"/>
      <c r="D35" s="38"/>
      <c r="E35" s="38"/>
    </row>
    <row r="36" spans="1:5" x14ac:dyDescent="0.25">
      <c r="A36" s="40"/>
      <c r="B36" s="40"/>
      <c r="C36" s="38"/>
      <c r="D36" s="38"/>
      <c r="E36" s="38"/>
    </row>
    <row r="37" spans="1:5" ht="16.5" x14ac:dyDescent="0.3">
      <c r="A37" s="21"/>
      <c r="B37" s="21"/>
      <c r="C37" s="38"/>
      <c r="D37" s="38"/>
      <c r="E37" s="38"/>
    </row>
    <row r="38" spans="1:5" ht="16.5" x14ac:dyDescent="0.3">
      <c r="A38" s="21"/>
      <c r="B38" s="21"/>
      <c r="C38" s="38"/>
      <c r="D38" s="38"/>
      <c r="E38" s="38"/>
    </row>
    <row r="39" spans="1:5" x14ac:dyDescent="0.25">
      <c r="A39" s="36"/>
      <c r="B39" s="36"/>
      <c r="C39" s="41"/>
      <c r="D39" s="41"/>
      <c r="E39" s="38"/>
    </row>
    <row r="40" spans="1:5" x14ac:dyDescent="0.25">
      <c r="A40" s="41"/>
      <c r="B40" s="41"/>
      <c r="C40" s="41"/>
      <c r="D40" s="41"/>
      <c r="E40" s="38"/>
    </row>
    <row r="41" spans="1:5" x14ac:dyDescent="0.25">
      <c r="A41" s="41"/>
      <c r="B41" s="41"/>
      <c r="C41" s="41"/>
      <c r="D41" s="41"/>
      <c r="E41" s="38"/>
    </row>
    <row r="42" spans="1:5" x14ac:dyDescent="0.25">
      <c r="A42" s="41"/>
      <c r="B42" s="41"/>
      <c r="C42" s="41"/>
      <c r="D42" s="41"/>
      <c r="E42" s="38"/>
    </row>
    <row r="43" spans="1:5" x14ac:dyDescent="0.25">
      <c r="A43" s="41"/>
      <c r="B43" s="41"/>
      <c r="C43" s="41"/>
      <c r="D43" s="41"/>
      <c r="E43" s="38"/>
    </row>
    <row r="44" spans="1:5" x14ac:dyDescent="0.25">
      <c r="A44" s="39"/>
      <c r="B44" s="39"/>
      <c r="C44" s="39"/>
      <c r="D44" s="39"/>
      <c r="E44" s="38"/>
    </row>
  </sheetData>
  <mergeCells count="27">
    <mergeCell ref="Q8:Q9"/>
    <mergeCell ref="R13:R14"/>
    <mergeCell ref="S13:S14"/>
    <mergeCell ref="U3:U4"/>
    <mergeCell ref="S3:S4"/>
    <mergeCell ref="A3:A4"/>
    <mergeCell ref="B3:B4"/>
    <mergeCell ref="C3:C4"/>
    <mergeCell ref="P3:P4"/>
    <mergeCell ref="Q3:Q4"/>
    <mergeCell ref="R3:R4"/>
    <mergeCell ref="U8:U9"/>
    <mergeCell ref="U13:U14"/>
    <mergeCell ref="A18:A19"/>
    <mergeCell ref="B18:B19"/>
    <mergeCell ref="C18:C19"/>
    <mergeCell ref="P13:P14"/>
    <mergeCell ref="Q13:Q14"/>
    <mergeCell ref="R8:R9"/>
    <mergeCell ref="S8:S9"/>
    <mergeCell ref="A13:A14"/>
    <mergeCell ref="B13:B14"/>
    <mergeCell ref="C13:C14"/>
    <mergeCell ref="A8:A9"/>
    <mergeCell ref="B8:B9"/>
    <mergeCell ref="C8:C9"/>
    <mergeCell ref="P8:P9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34"/>
  <sheetViews>
    <sheetView workbookViewId="0">
      <selection activeCell="Q23" sqref="Q23"/>
    </sheetView>
  </sheetViews>
  <sheetFormatPr defaultRowHeight="15" x14ac:dyDescent="0.25"/>
  <cols>
    <col min="1" max="1" width="42" customWidth="1"/>
    <col min="12" max="12" width="11" customWidth="1"/>
    <col min="13" max="15" width="11.42578125" customWidth="1"/>
  </cols>
  <sheetData>
    <row r="2" spans="1:21" ht="15.75" thickBot="1" x14ac:dyDescent="0.3">
      <c r="A2" s="317" t="s">
        <v>40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1:21" ht="15.75" thickBot="1" x14ac:dyDescent="0.3">
      <c r="A3" s="319"/>
      <c r="B3" s="313" t="s">
        <v>0</v>
      </c>
      <c r="C3" s="315" t="s">
        <v>1</v>
      </c>
      <c r="D3" s="88" t="s">
        <v>41</v>
      </c>
      <c r="E3" s="88" t="s">
        <v>42</v>
      </c>
      <c r="F3" s="88" t="s">
        <v>43</v>
      </c>
      <c r="G3" s="88" t="s">
        <v>44</v>
      </c>
      <c r="H3" s="88" t="s">
        <v>45</v>
      </c>
      <c r="I3" s="88" t="s">
        <v>46</v>
      </c>
      <c r="J3" s="88" t="s">
        <v>47</v>
      </c>
      <c r="K3" s="88" t="s">
        <v>48</v>
      </c>
      <c r="L3" s="88" t="s">
        <v>49</v>
      </c>
      <c r="M3" s="88" t="s">
        <v>50</v>
      </c>
      <c r="N3" s="88" t="s">
        <v>51</v>
      </c>
      <c r="O3" s="88" t="s">
        <v>52</v>
      </c>
      <c r="P3" s="307" t="s">
        <v>2</v>
      </c>
      <c r="Q3" s="311" t="s">
        <v>3</v>
      </c>
      <c r="R3" s="307" t="s">
        <v>4</v>
      </c>
      <c r="S3" s="309" t="s">
        <v>5</v>
      </c>
      <c r="U3" s="260" t="s">
        <v>38</v>
      </c>
    </row>
    <row r="4" spans="1:21" ht="50.25" customHeight="1" thickBot="1" x14ac:dyDescent="0.3">
      <c r="A4" s="320"/>
      <c r="B4" s="314"/>
      <c r="C4" s="316"/>
      <c r="D4" s="89" t="s">
        <v>6</v>
      </c>
      <c r="E4" s="89" t="s">
        <v>6</v>
      </c>
      <c r="F4" s="89" t="s">
        <v>6</v>
      </c>
      <c r="G4" s="89" t="s">
        <v>6</v>
      </c>
      <c r="H4" s="89" t="s">
        <v>6</v>
      </c>
      <c r="I4" s="89" t="s">
        <v>6</v>
      </c>
      <c r="J4" s="89" t="s">
        <v>6</v>
      </c>
      <c r="K4" s="89" t="s">
        <v>6</v>
      </c>
      <c r="L4" s="89" t="s">
        <v>6</v>
      </c>
      <c r="M4" s="89" t="s">
        <v>6</v>
      </c>
      <c r="N4" s="89" t="s">
        <v>6</v>
      </c>
      <c r="O4" s="89" t="s">
        <v>6</v>
      </c>
      <c r="P4" s="308"/>
      <c r="Q4" s="312"/>
      <c r="R4" s="308"/>
      <c r="S4" s="310"/>
      <c r="U4" s="261"/>
    </row>
    <row r="5" spans="1:21" ht="15.75" thickBot="1" x14ac:dyDescent="0.3">
      <c r="A5" s="117" t="s">
        <v>53</v>
      </c>
      <c r="B5" s="118">
        <v>1300.5690081950299</v>
      </c>
      <c r="C5" s="119">
        <v>108.380750682919</v>
      </c>
      <c r="D5" s="92">
        <v>94.898600000000002</v>
      </c>
      <c r="E5" s="92">
        <v>118.26513</v>
      </c>
      <c r="F5" s="92">
        <v>137.74351999999999</v>
      </c>
      <c r="G5" s="92">
        <v>132.87468999999999</v>
      </c>
      <c r="H5" s="92">
        <v>128.00381999999999</v>
      </c>
      <c r="I5" s="92">
        <v>79.307190000000006</v>
      </c>
      <c r="J5" s="92">
        <v>116.17782</v>
      </c>
      <c r="K5" s="92">
        <v>120.35111000000001</v>
      </c>
      <c r="L5" s="92">
        <v>118.96023</v>
      </c>
      <c r="M5" s="92">
        <v>129.08238</v>
      </c>
      <c r="N5" s="92">
        <v>118.96055</v>
      </c>
      <c r="O5" s="92">
        <v>152.91138000000001</v>
      </c>
      <c r="P5" s="92">
        <v>1300.5690081950299</v>
      </c>
      <c r="Q5" s="120">
        <v>1447.5364199999999</v>
      </c>
      <c r="R5" s="92">
        <v>146.96741180497401</v>
      </c>
      <c r="S5" s="121">
        <v>1.1130023942430001</v>
      </c>
      <c r="T5" s="90"/>
      <c r="U5" s="76">
        <f>AVERAGE(D5:O5)</f>
        <v>120.628035</v>
      </c>
    </row>
    <row r="6" spans="1:21" ht="15.75" hidden="1" thickBot="1" x14ac:dyDescent="0.3">
      <c r="A6" s="135" t="s">
        <v>54</v>
      </c>
      <c r="B6" s="133">
        <v>379.54936784384802</v>
      </c>
      <c r="C6" s="126">
        <v>31.629113986987001</v>
      </c>
      <c r="D6" s="127">
        <v>29.430769999999999</v>
      </c>
      <c r="E6" s="127">
        <v>36.337069999999997</v>
      </c>
      <c r="F6" s="127">
        <v>48.057659999999998</v>
      </c>
      <c r="G6" s="127">
        <v>49.648029999999999</v>
      </c>
      <c r="H6" s="127">
        <v>32.922049999999999</v>
      </c>
      <c r="I6" s="127">
        <v>45.970610000000001</v>
      </c>
      <c r="J6" s="127">
        <v>24.81345</v>
      </c>
      <c r="K6" s="127">
        <v>32.522350000000003</v>
      </c>
      <c r="L6" s="127">
        <v>33.591790000000003</v>
      </c>
      <c r="M6" s="127">
        <v>29.64847</v>
      </c>
      <c r="N6" s="127">
        <v>47.50656</v>
      </c>
      <c r="O6" s="127">
        <v>30.759899999999998</v>
      </c>
      <c r="P6" s="127">
        <v>379.54936784384802</v>
      </c>
      <c r="Q6" s="134">
        <v>441.20871</v>
      </c>
      <c r="R6" s="127">
        <v>61.659342156152</v>
      </c>
      <c r="S6" s="131">
        <v>1.1624540768080001</v>
      </c>
      <c r="T6" s="91"/>
    </row>
    <row r="7" spans="1:21" s="86" customFormat="1" x14ac:dyDescent="0.25">
      <c r="A7" s="116"/>
      <c r="B7" s="112"/>
      <c r="C7" s="113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114"/>
      <c r="T7" s="91"/>
    </row>
    <row r="8" spans="1:21" s="86" customFormat="1" ht="15.75" thickBot="1" x14ac:dyDescent="0.3">
      <c r="A8" t="s">
        <v>68</v>
      </c>
      <c r="B8" s="112"/>
      <c r="C8" s="113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114"/>
      <c r="T8" s="91"/>
    </row>
    <row r="9" spans="1:21" ht="15.75" thickBot="1" x14ac:dyDescent="0.3">
      <c r="A9" s="303">
        <v>2016</v>
      </c>
      <c r="B9" s="313" t="s">
        <v>0</v>
      </c>
      <c r="C9" s="315" t="s">
        <v>1</v>
      </c>
      <c r="D9" s="88" t="s">
        <v>55</v>
      </c>
      <c r="E9" s="88" t="s">
        <v>56</v>
      </c>
      <c r="F9" s="88" t="s">
        <v>57</v>
      </c>
      <c r="G9" s="88" t="s">
        <v>58</v>
      </c>
      <c r="H9" s="88" t="s">
        <v>59</v>
      </c>
      <c r="I9" s="88" t="s">
        <v>60</v>
      </c>
      <c r="J9" s="88" t="s">
        <v>61</v>
      </c>
      <c r="K9" s="88" t="s">
        <v>62</v>
      </c>
      <c r="L9" s="88" t="s">
        <v>63</v>
      </c>
      <c r="M9" s="88" t="s">
        <v>64</v>
      </c>
      <c r="N9" s="88" t="s">
        <v>65</v>
      </c>
      <c r="O9" s="88" t="s">
        <v>66</v>
      </c>
      <c r="P9" s="307" t="s">
        <v>2</v>
      </c>
      <c r="Q9" s="311" t="s">
        <v>3</v>
      </c>
      <c r="R9" s="307" t="s">
        <v>4</v>
      </c>
      <c r="S9" s="309" t="s">
        <v>5</v>
      </c>
      <c r="U9" s="260" t="s">
        <v>38</v>
      </c>
    </row>
    <row r="10" spans="1:21" ht="45.75" customHeight="1" thickBot="1" x14ac:dyDescent="0.3">
      <c r="A10" s="303"/>
      <c r="B10" s="314"/>
      <c r="C10" s="316"/>
      <c r="D10" s="89" t="s">
        <v>6</v>
      </c>
      <c r="E10" s="89" t="s">
        <v>6</v>
      </c>
      <c r="F10" s="89" t="s">
        <v>6</v>
      </c>
      <c r="G10" s="89" t="s">
        <v>6</v>
      </c>
      <c r="H10" s="89" t="s">
        <v>6</v>
      </c>
      <c r="I10" s="89" t="s">
        <v>6</v>
      </c>
      <c r="J10" s="89" t="s">
        <v>6</v>
      </c>
      <c r="K10" s="89" t="s">
        <v>6</v>
      </c>
      <c r="L10" s="89" t="s">
        <v>6</v>
      </c>
      <c r="M10" s="89" t="s">
        <v>6</v>
      </c>
      <c r="N10" s="89" t="s">
        <v>6</v>
      </c>
      <c r="O10" s="89" t="s">
        <v>6</v>
      </c>
      <c r="P10" s="308"/>
      <c r="Q10" s="312"/>
      <c r="R10" s="308"/>
      <c r="S10" s="310"/>
      <c r="U10" s="261"/>
    </row>
    <row r="11" spans="1:21" ht="17.25" customHeight="1" thickBot="1" x14ac:dyDescent="0.3">
      <c r="A11" s="124" t="s">
        <v>53</v>
      </c>
      <c r="B11" s="118">
        <v>1400.00014037612</v>
      </c>
      <c r="C11" s="119">
        <v>116.666678364677</v>
      </c>
      <c r="D11" s="92">
        <v>117.56882</v>
      </c>
      <c r="E11" s="92">
        <v>136.51759999999999</v>
      </c>
      <c r="F11" s="92">
        <v>157.22182000000001</v>
      </c>
      <c r="G11" s="92">
        <v>150.96101999999999</v>
      </c>
      <c r="H11" s="92">
        <v>160.00518</v>
      </c>
      <c r="I11" s="92">
        <v>116.17783</v>
      </c>
      <c r="J11" s="92">
        <v>121.04736</v>
      </c>
      <c r="K11" s="92">
        <v>91.829459999999997</v>
      </c>
      <c r="L11" s="92">
        <v>96.002930000000006</v>
      </c>
      <c r="M11" s="92">
        <v>117.56910999999999</v>
      </c>
      <c r="N11" s="92">
        <v>142.61313999999999</v>
      </c>
      <c r="O11" s="92">
        <v>117.50033000000001</v>
      </c>
      <c r="P11" s="92">
        <v>1400.00014037612</v>
      </c>
      <c r="Q11" s="120">
        <v>1525.0146</v>
      </c>
      <c r="R11" s="92">
        <v>125.01445962388</v>
      </c>
      <c r="S11" s="121">
        <v>1.0892960336340001</v>
      </c>
      <c r="T11" s="90"/>
      <c r="U11" s="76">
        <f>AVERAGE(D11:O11)</f>
        <v>127.08454999999999</v>
      </c>
    </row>
    <row r="12" spans="1:21" ht="15.75" hidden="1" thickBot="1" x14ac:dyDescent="0.3">
      <c r="A12" s="132" t="s">
        <v>67</v>
      </c>
      <c r="B12" s="133">
        <v>450.000045120896</v>
      </c>
      <c r="C12" s="126">
        <v>37.500003760074001</v>
      </c>
      <c r="D12" s="127">
        <v>32.378369999999997</v>
      </c>
      <c r="E12" s="127">
        <v>35.896610000000003</v>
      </c>
      <c r="F12" s="127">
        <v>39.288319999999999</v>
      </c>
      <c r="G12" s="127">
        <v>34.540289999999999</v>
      </c>
      <c r="H12" s="127">
        <v>52.929079999999999</v>
      </c>
      <c r="I12" s="127">
        <v>47.44</v>
      </c>
      <c r="J12" s="127">
        <v>21.007429999999999</v>
      </c>
      <c r="K12" s="127">
        <v>24.046749999999999</v>
      </c>
      <c r="L12" s="127">
        <v>23.41337</v>
      </c>
      <c r="M12" s="127">
        <v>35.832619999999999</v>
      </c>
      <c r="N12" s="127">
        <v>33.277619999999999</v>
      </c>
      <c r="O12" s="127">
        <v>32.855910000000002</v>
      </c>
      <c r="P12" s="127">
        <v>450.000045120896</v>
      </c>
      <c r="Q12" s="134">
        <v>412.90636999999998</v>
      </c>
      <c r="R12" s="127">
        <v>-37.093675120895</v>
      </c>
      <c r="S12" s="131">
        <v>0.91756961910699997</v>
      </c>
      <c r="T12" s="91"/>
    </row>
    <row r="13" spans="1:21" s="86" customFormat="1" x14ac:dyDescent="0.25">
      <c r="A13" s="122"/>
      <c r="B13" s="112"/>
      <c r="C13" s="113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114"/>
      <c r="T13" s="91"/>
    </row>
    <row r="14" spans="1:21" s="86" customFormat="1" ht="15.75" thickBot="1" x14ac:dyDescent="0.3">
      <c r="A14" t="s">
        <v>13</v>
      </c>
      <c r="B14" s="112"/>
      <c r="C14" s="113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23"/>
      <c r="Q14" s="91"/>
      <c r="R14" s="91"/>
      <c r="S14" s="114"/>
      <c r="T14" s="91"/>
    </row>
    <row r="15" spans="1:21" ht="15.75" customHeight="1" thickBot="1" x14ac:dyDescent="0.3">
      <c r="A15" s="303">
        <v>2017</v>
      </c>
      <c r="B15" s="313" t="s">
        <v>0</v>
      </c>
      <c r="C15" s="315" t="s">
        <v>1</v>
      </c>
      <c r="D15" s="46">
        <v>42736</v>
      </c>
      <c r="E15" s="46">
        <v>42767</v>
      </c>
      <c r="F15" s="46">
        <v>42795</v>
      </c>
      <c r="G15" s="46">
        <v>42826</v>
      </c>
      <c r="H15" s="46">
        <v>42856</v>
      </c>
      <c r="I15" s="46">
        <v>42887</v>
      </c>
      <c r="J15" s="46">
        <v>42917</v>
      </c>
      <c r="K15" s="46">
        <v>42948</v>
      </c>
      <c r="L15" s="46">
        <v>42979</v>
      </c>
      <c r="M15" s="46">
        <v>43009</v>
      </c>
      <c r="N15" s="46">
        <v>43040</v>
      </c>
      <c r="O15" s="46">
        <v>43070</v>
      </c>
      <c r="P15" s="307" t="s">
        <v>2</v>
      </c>
      <c r="Q15" s="311" t="s">
        <v>3</v>
      </c>
      <c r="R15" s="307" t="s">
        <v>4</v>
      </c>
      <c r="S15" s="309" t="s">
        <v>5</v>
      </c>
      <c r="U15" s="260" t="s">
        <v>38</v>
      </c>
    </row>
    <row r="16" spans="1:21" ht="41.25" customHeight="1" thickBot="1" x14ac:dyDescent="0.3">
      <c r="A16" s="303"/>
      <c r="B16" s="314"/>
      <c r="C16" s="316"/>
      <c r="D16" s="89" t="s">
        <v>6</v>
      </c>
      <c r="E16" s="89" t="s">
        <v>6</v>
      </c>
      <c r="F16" s="89" t="s">
        <v>6</v>
      </c>
      <c r="G16" s="89" t="s">
        <v>6</v>
      </c>
      <c r="H16" s="89" t="s">
        <v>6</v>
      </c>
      <c r="I16" s="89" t="s">
        <v>6</v>
      </c>
      <c r="J16" s="89" t="s">
        <v>6</v>
      </c>
      <c r="K16" s="89" t="s">
        <v>6</v>
      </c>
      <c r="L16" s="89" t="s">
        <v>6</v>
      </c>
      <c r="M16" s="89" t="s">
        <v>6</v>
      </c>
      <c r="N16" s="89" t="s">
        <v>6</v>
      </c>
      <c r="O16" s="89" t="s">
        <v>6</v>
      </c>
      <c r="P16" s="308"/>
      <c r="Q16" s="312"/>
      <c r="R16" s="308"/>
      <c r="S16" s="310"/>
      <c r="U16" s="261"/>
    </row>
    <row r="17" spans="1:22" ht="15.75" thickBot="1" x14ac:dyDescent="0.3">
      <c r="A17" s="124" t="s">
        <v>53</v>
      </c>
      <c r="B17" s="93">
        <v>1519.98698320066</v>
      </c>
      <c r="C17" s="94">
        <v>126.66558193338901</v>
      </c>
      <c r="D17" s="95">
        <v>114.78607</v>
      </c>
      <c r="E17" s="95">
        <v>149.43020000000001</v>
      </c>
      <c r="F17" s="95">
        <v>100.87316</v>
      </c>
      <c r="G17" s="95">
        <v>152.35258999999999</v>
      </c>
      <c r="H17" s="95">
        <v>167.65694999999999</v>
      </c>
      <c r="I17" s="95">
        <v>151.65683000000001</v>
      </c>
      <c r="J17" s="95">
        <v>93.915520000000001</v>
      </c>
      <c r="K17" s="95">
        <v>101.56844</v>
      </c>
      <c r="L17" s="95">
        <v>154</v>
      </c>
      <c r="M17" s="96">
        <v>113</v>
      </c>
      <c r="N17" s="96">
        <v>154</v>
      </c>
      <c r="O17" s="95">
        <v>174</v>
      </c>
      <c r="P17" s="97">
        <v>1520</v>
      </c>
      <c r="Q17" s="98">
        <f>SUM(D17:O17)</f>
        <v>1627.2397599999999</v>
      </c>
      <c r="R17" s="95">
        <f>+Q17-B17</f>
        <v>107.25277679933993</v>
      </c>
      <c r="S17" s="99">
        <f>+Q17/B17</f>
        <v>1.0705616416355725</v>
      </c>
      <c r="T17" s="90"/>
      <c r="U17" s="76">
        <f>AVERAGE(D17:O17)</f>
        <v>135.60331333333332</v>
      </c>
    </row>
    <row r="18" spans="1:22" ht="15.75" hidden="1" thickBot="1" x14ac:dyDescent="0.3">
      <c r="A18" s="132" t="s">
        <v>54</v>
      </c>
      <c r="B18" s="125">
        <v>419.99741096010501</v>
      </c>
      <c r="C18" s="126">
        <v>34.999784246674999</v>
      </c>
      <c r="D18" s="127">
        <v>36.051169999999999</v>
      </c>
      <c r="E18" s="127">
        <v>40.39038</v>
      </c>
      <c r="F18" s="127">
        <v>37.791339999999998</v>
      </c>
      <c r="G18" s="127">
        <v>38.17013</v>
      </c>
      <c r="H18" s="127">
        <v>52.229289999999999</v>
      </c>
      <c r="I18" s="127">
        <v>52.9071</v>
      </c>
      <c r="J18" s="127">
        <v>19.744620000000001</v>
      </c>
      <c r="K18" s="127">
        <v>25.29693</v>
      </c>
      <c r="L18" s="127">
        <v>27</v>
      </c>
      <c r="M18" s="128">
        <v>37</v>
      </c>
      <c r="N18" s="128">
        <v>35</v>
      </c>
      <c r="O18" s="127">
        <v>34</v>
      </c>
      <c r="P18" s="129">
        <v>435</v>
      </c>
      <c r="Q18" s="130">
        <f>SUM(D18:O18)</f>
        <v>435.58095999999995</v>
      </c>
      <c r="R18" s="127">
        <f>+Q18-B18</f>
        <v>15.583549039894933</v>
      </c>
      <c r="S18" s="131">
        <f>+Q18/B18</f>
        <v>1.0371039169128955</v>
      </c>
      <c r="T18" s="106"/>
    </row>
    <row r="19" spans="1:22" x14ac:dyDescent="0.25">
      <c r="L19" s="107"/>
      <c r="M19" s="100"/>
    </row>
    <row r="20" spans="1:22" ht="15.75" thickBot="1" x14ac:dyDescent="0.3">
      <c r="A20" t="s">
        <v>36</v>
      </c>
    </row>
    <row r="21" spans="1:22" ht="15.75" thickBot="1" x14ac:dyDescent="0.3">
      <c r="A21" s="303">
        <v>2018</v>
      </c>
      <c r="B21" s="313" t="s">
        <v>0</v>
      </c>
      <c r="C21" s="315" t="s">
        <v>1</v>
      </c>
      <c r="D21" s="46">
        <v>43101</v>
      </c>
      <c r="E21" s="46">
        <v>43132</v>
      </c>
      <c r="F21" s="46">
        <v>43160</v>
      </c>
      <c r="G21" s="46">
        <v>43191</v>
      </c>
      <c r="H21" s="46">
        <v>43221</v>
      </c>
      <c r="I21" s="46">
        <v>43252</v>
      </c>
      <c r="J21" s="46">
        <v>43282</v>
      </c>
      <c r="K21" s="46">
        <v>43313</v>
      </c>
      <c r="L21" s="46">
        <v>43344</v>
      </c>
      <c r="M21" s="46">
        <v>43374</v>
      </c>
      <c r="N21" s="46">
        <v>43405</v>
      </c>
      <c r="O21" s="46">
        <v>43435</v>
      </c>
      <c r="P21" s="307" t="s">
        <v>2</v>
      </c>
      <c r="Q21" s="311" t="s">
        <v>3</v>
      </c>
      <c r="R21" s="307" t="s">
        <v>4</v>
      </c>
      <c r="S21" s="309" t="s">
        <v>5</v>
      </c>
      <c r="U21" s="260" t="s">
        <v>38</v>
      </c>
    </row>
    <row r="22" spans="1:22" ht="39" customHeight="1" thickBot="1" x14ac:dyDescent="0.3">
      <c r="A22" s="303"/>
      <c r="B22" s="314"/>
      <c r="C22" s="316"/>
      <c r="D22" s="89" t="s">
        <v>6</v>
      </c>
      <c r="E22" s="89" t="s">
        <v>6</v>
      </c>
      <c r="F22" s="89" t="s">
        <v>6</v>
      </c>
      <c r="G22" s="89" t="s">
        <v>6</v>
      </c>
      <c r="H22" s="89" t="s">
        <v>6</v>
      </c>
      <c r="I22" s="89" t="s">
        <v>6</v>
      </c>
      <c r="J22" s="89" t="s">
        <v>6</v>
      </c>
      <c r="K22" s="89" t="s">
        <v>6</v>
      </c>
      <c r="L22" s="89" t="s">
        <v>6</v>
      </c>
      <c r="M22" s="89" t="s">
        <v>6</v>
      </c>
      <c r="N22" s="89" t="s">
        <v>6</v>
      </c>
      <c r="O22" s="89" t="s">
        <v>6</v>
      </c>
      <c r="P22" s="308"/>
      <c r="Q22" s="312"/>
      <c r="R22" s="308"/>
      <c r="S22" s="310"/>
      <c r="U22" s="261"/>
    </row>
    <row r="23" spans="1:22" ht="15.75" thickBot="1" x14ac:dyDescent="0.3">
      <c r="A23" s="136" t="s">
        <v>53</v>
      </c>
      <c r="B23" s="108">
        <v>1600</v>
      </c>
      <c r="C23" s="94">
        <f>+B23/12</f>
        <v>133.33333333333334</v>
      </c>
      <c r="D23" s="109">
        <v>128</v>
      </c>
      <c r="E23" s="109">
        <v>168</v>
      </c>
      <c r="F23" s="109">
        <v>140</v>
      </c>
      <c r="G23" s="109">
        <v>153</v>
      </c>
      <c r="H23" s="109">
        <v>167</v>
      </c>
      <c r="I23" s="109">
        <v>187</v>
      </c>
      <c r="J23" s="109">
        <v>115</v>
      </c>
      <c r="K23" s="109">
        <v>143</v>
      </c>
      <c r="L23" s="182">
        <v>120.44799999999999</v>
      </c>
      <c r="M23" s="190">
        <v>148.17814000000001</v>
      </c>
      <c r="N23" s="191">
        <v>131.48307</v>
      </c>
      <c r="O23" s="192">
        <v>176.89818</v>
      </c>
      <c r="P23" s="183">
        <v>1600</v>
      </c>
      <c r="Q23" s="98">
        <f>SUM(D23:O23)</f>
        <v>1778.00739</v>
      </c>
      <c r="R23" s="95">
        <f>+Q23-B23</f>
        <v>178.00738999999999</v>
      </c>
      <c r="S23" s="99">
        <f>+Q23/B23</f>
        <v>1.1112546187500001</v>
      </c>
      <c r="U23" s="76">
        <f>AVERAGE(D23:O23)</f>
        <v>148.1672825</v>
      </c>
    </row>
    <row r="24" spans="1:22" ht="15.75" hidden="1" thickBot="1" x14ac:dyDescent="0.3">
      <c r="A24" s="115" t="s">
        <v>54</v>
      </c>
      <c r="B24" s="110">
        <v>460</v>
      </c>
      <c r="C24" s="101">
        <v>37.799999999999997</v>
      </c>
      <c r="D24" s="102">
        <v>37</v>
      </c>
      <c r="E24" s="102">
        <v>41</v>
      </c>
      <c r="F24" s="102">
        <v>40</v>
      </c>
      <c r="G24" s="102">
        <v>39</v>
      </c>
      <c r="H24" s="102">
        <v>53</v>
      </c>
      <c r="I24" s="102">
        <v>53</v>
      </c>
      <c r="J24" s="102">
        <v>22</v>
      </c>
      <c r="K24" s="102">
        <v>26</v>
      </c>
      <c r="L24" s="102">
        <v>28</v>
      </c>
      <c r="M24" s="103">
        <v>37</v>
      </c>
      <c r="N24" s="103">
        <v>45</v>
      </c>
      <c r="O24" s="102">
        <v>33</v>
      </c>
      <c r="P24" s="111">
        <v>454</v>
      </c>
      <c r="Q24" s="104">
        <f>SUM(D24:O24)</f>
        <v>454</v>
      </c>
      <c r="R24" s="102"/>
      <c r="S24" s="105"/>
    </row>
    <row r="26" spans="1:22" ht="15.75" thickBot="1" x14ac:dyDescent="0.3"/>
    <row r="27" spans="1:22" ht="15.75" thickBot="1" x14ac:dyDescent="0.3">
      <c r="A27" s="295">
        <v>2019</v>
      </c>
      <c r="B27" s="297" t="s">
        <v>0</v>
      </c>
      <c r="C27" s="299" t="s">
        <v>1</v>
      </c>
      <c r="D27" s="46">
        <v>43466</v>
      </c>
      <c r="E27" s="46">
        <v>43497</v>
      </c>
      <c r="F27" s="46">
        <v>43525</v>
      </c>
      <c r="G27" s="46">
        <v>43556</v>
      </c>
      <c r="H27" s="46">
        <v>43586</v>
      </c>
      <c r="I27" s="46">
        <v>43617</v>
      </c>
      <c r="J27" s="46">
        <v>43647</v>
      </c>
      <c r="K27" s="46">
        <v>43678</v>
      </c>
      <c r="L27" s="46">
        <v>43709</v>
      </c>
      <c r="M27" s="46">
        <v>43739</v>
      </c>
      <c r="N27" s="46">
        <v>43770</v>
      </c>
      <c r="O27" s="46">
        <v>43800</v>
      </c>
      <c r="P27" s="307" t="s">
        <v>2</v>
      </c>
      <c r="Q27" s="311" t="s">
        <v>3</v>
      </c>
      <c r="R27" s="307" t="s">
        <v>4</v>
      </c>
      <c r="S27" s="309" t="s">
        <v>5</v>
      </c>
      <c r="U27" s="260" t="s">
        <v>38</v>
      </c>
    </row>
    <row r="28" spans="1:22" ht="28.5" customHeight="1" thickBot="1" x14ac:dyDescent="0.3">
      <c r="A28" s="296"/>
      <c r="B28" s="298"/>
      <c r="C28" s="300"/>
      <c r="D28" s="89" t="s">
        <v>6</v>
      </c>
      <c r="E28" s="89" t="s">
        <v>6</v>
      </c>
      <c r="F28" s="89" t="s">
        <v>6</v>
      </c>
      <c r="G28" s="89" t="s">
        <v>6</v>
      </c>
      <c r="H28" s="89" t="s">
        <v>6</v>
      </c>
      <c r="I28" s="89" t="s">
        <v>6</v>
      </c>
      <c r="J28" s="89" t="s">
        <v>6</v>
      </c>
      <c r="K28" s="89" t="s">
        <v>6</v>
      </c>
      <c r="L28" s="137" t="s">
        <v>37</v>
      </c>
      <c r="M28" s="137" t="s">
        <v>37</v>
      </c>
      <c r="N28" s="137" t="s">
        <v>37</v>
      </c>
      <c r="O28" s="137" t="s">
        <v>37</v>
      </c>
      <c r="P28" s="308"/>
      <c r="Q28" s="312"/>
      <c r="R28" s="308"/>
      <c r="S28" s="310"/>
      <c r="U28" s="261"/>
    </row>
    <row r="29" spans="1:22" ht="15.75" thickBot="1" x14ac:dyDescent="0.3">
      <c r="A29" s="136" t="s">
        <v>53</v>
      </c>
      <c r="B29" s="13">
        <v>1730</v>
      </c>
      <c r="C29" s="14">
        <f>+B29/12</f>
        <v>144.16666666666666</v>
      </c>
      <c r="D29" s="186">
        <v>107.1352</v>
      </c>
      <c r="E29" s="184">
        <v>171.13580999999999</v>
      </c>
      <c r="F29" s="184">
        <v>149.57056</v>
      </c>
      <c r="G29" s="184">
        <v>171.53256999999999</v>
      </c>
      <c r="H29" s="184">
        <v>169.04933</v>
      </c>
      <c r="I29" s="184">
        <v>180.17998</v>
      </c>
      <c r="J29" s="184">
        <v>131.43294</v>
      </c>
      <c r="K29" s="185">
        <v>162.88747000000001</v>
      </c>
      <c r="L29" s="187">
        <f>U23</f>
        <v>148.1672825</v>
      </c>
      <c r="M29" s="188">
        <f>U23</f>
        <v>148.1672825</v>
      </c>
      <c r="N29" s="188">
        <f>U23</f>
        <v>148.1672825</v>
      </c>
      <c r="O29" s="189">
        <f>U23</f>
        <v>148.1672825</v>
      </c>
      <c r="P29" s="109">
        <v>1730</v>
      </c>
      <c r="Q29" s="98">
        <f>SUM(D29:O29)</f>
        <v>1835.5929900000001</v>
      </c>
      <c r="R29" s="95">
        <f>+Q29-B29</f>
        <v>105.5929900000001</v>
      </c>
      <c r="S29" s="99">
        <f>+Q29/B29</f>
        <v>1.0610364104046244</v>
      </c>
      <c r="U29" s="76">
        <f>AVERAGE(D29:O29)</f>
        <v>152.9660825</v>
      </c>
    </row>
    <row r="31" spans="1:22" ht="15.75" thickBot="1" x14ac:dyDescent="0.3">
      <c r="U31" s="80">
        <f>L29*4</f>
        <v>592.66913</v>
      </c>
      <c r="V31" t="s">
        <v>82</v>
      </c>
    </row>
    <row r="32" spans="1:22" ht="15.75" thickBot="1" x14ac:dyDescent="0.3">
      <c r="A32" s="250" t="s">
        <v>74</v>
      </c>
      <c r="B32" s="252" t="s">
        <v>0</v>
      </c>
      <c r="C32" s="254" t="s">
        <v>1</v>
      </c>
      <c r="U32" s="33">
        <f>SUM(L23:O23)</f>
        <v>577.00738999999999</v>
      </c>
      <c r="V32" t="s">
        <v>81</v>
      </c>
    </row>
    <row r="33" spans="1:22" ht="15.75" thickBot="1" x14ac:dyDescent="0.3">
      <c r="A33" s="251"/>
      <c r="B33" s="253"/>
      <c r="C33" s="255"/>
      <c r="U33" s="33">
        <f>(SUM(D29:K29))+(SUM(L23:O23))</f>
        <v>1819.9312499999999</v>
      </c>
      <c r="V33" t="s">
        <v>79</v>
      </c>
    </row>
    <row r="34" spans="1:22" ht="15.75" thickBot="1" x14ac:dyDescent="0.3">
      <c r="A34" s="136" t="s">
        <v>53</v>
      </c>
      <c r="B34" s="13">
        <v>1850</v>
      </c>
      <c r="C34" s="14">
        <f>+B34/12</f>
        <v>154.16666666666666</v>
      </c>
    </row>
  </sheetData>
  <mergeCells count="44">
    <mergeCell ref="A2:S2"/>
    <mergeCell ref="A3:A4"/>
    <mergeCell ref="B3:B4"/>
    <mergeCell ref="C3:C4"/>
    <mergeCell ref="P3:P4"/>
    <mergeCell ref="Q3:Q4"/>
    <mergeCell ref="R3:R4"/>
    <mergeCell ref="S3:S4"/>
    <mergeCell ref="U3:U4"/>
    <mergeCell ref="B21:B22"/>
    <mergeCell ref="C21:C22"/>
    <mergeCell ref="P21:P22"/>
    <mergeCell ref="Q21:Q22"/>
    <mergeCell ref="R21:R22"/>
    <mergeCell ref="S21:S22"/>
    <mergeCell ref="S9:S10"/>
    <mergeCell ref="B15:B16"/>
    <mergeCell ref="C15:C16"/>
    <mergeCell ref="P15:P16"/>
    <mergeCell ref="Q15:Q16"/>
    <mergeCell ref="R15:R16"/>
    <mergeCell ref="S15:S16"/>
    <mergeCell ref="B9:B10"/>
    <mergeCell ref="C9:C10"/>
    <mergeCell ref="A15:A16"/>
    <mergeCell ref="A21:A22"/>
    <mergeCell ref="U21:U22"/>
    <mergeCell ref="U15:U16"/>
    <mergeCell ref="U9:U10"/>
    <mergeCell ref="A9:A10"/>
    <mergeCell ref="P9:P10"/>
    <mergeCell ref="Q9:Q10"/>
    <mergeCell ref="R9:R10"/>
    <mergeCell ref="R27:R28"/>
    <mergeCell ref="S27:S28"/>
    <mergeCell ref="U27:U28"/>
    <mergeCell ref="A32:A33"/>
    <mergeCell ref="B32:B33"/>
    <mergeCell ref="C32:C33"/>
    <mergeCell ref="P27:P28"/>
    <mergeCell ref="Q27:Q28"/>
    <mergeCell ref="A27:A28"/>
    <mergeCell ref="B27:B28"/>
    <mergeCell ref="C27:C2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34"/>
  <sheetViews>
    <sheetView topLeftCell="A13" workbookViewId="0">
      <selection activeCell="A36" sqref="A36"/>
    </sheetView>
  </sheetViews>
  <sheetFormatPr defaultRowHeight="15" x14ac:dyDescent="0.25"/>
  <cols>
    <col min="1" max="1" width="42" customWidth="1"/>
    <col min="13" max="15" width="11.42578125" customWidth="1"/>
  </cols>
  <sheetData>
    <row r="2" spans="1:21" ht="15.75" thickBot="1" x14ac:dyDescent="0.3">
      <c r="A2" s="317" t="s">
        <v>40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1:21" ht="15.75" thickBot="1" x14ac:dyDescent="0.3">
      <c r="A3" s="319"/>
      <c r="B3" s="313" t="s">
        <v>0</v>
      </c>
      <c r="C3" s="315" t="s">
        <v>1</v>
      </c>
      <c r="D3" s="88" t="s">
        <v>41</v>
      </c>
      <c r="E3" s="88" t="s">
        <v>42</v>
      </c>
      <c r="F3" s="88" t="s">
        <v>43</v>
      </c>
      <c r="G3" s="88" t="s">
        <v>44</v>
      </c>
      <c r="H3" s="88" t="s">
        <v>45</v>
      </c>
      <c r="I3" s="88" t="s">
        <v>46</v>
      </c>
      <c r="J3" s="88" t="s">
        <v>47</v>
      </c>
      <c r="K3" s="88" t="s">
        <v>48</v>
      </c>
      <c r="L3" s="88" t="s">
        <v>49</v>
      </c>
      <c r="M3" s="88" t="s">
        <v>50</v>
      </c>
      <c r="N3" s="88" t="s">
        <v>51</v>
      </c>
      <c r="O3" s="88" t="s">
        <v>52</v>
      </c>
      <c r="P3" s="307" t="s">
        <v>2</v>
      </c>
      <c r="Q3" s="311" t="s">
        <v>3</v>
      </c>
      <c r="R3" s="307" t="s">
        <v>4</v>
      </c>
      <c r="S3" s="309" t="s">
        <v>5</v>
      </c>
      <c r="U3" s="260" t="s">
        <v>38</v>
      </c>
    </row>
    <row r="4" spans="1:21" ht="50.25" customHeight="1" thickBot="1" x14ac:dyDescent="0.3">
      <c r="A4" s="320"/>
      <c r="B4" s="314"/>
      <c r="C4" s="316"/>
      <c r="D4" s="89" t="s">
        <v>6</v>
      </c>
      <c r="E4" s="89" t="s">
        <v>6</v>
      </c>
      <c r="F4" s="89" t="s">
        <v>6</v>
      </c>
      <c r="G4" s="89" t="s">
        <v>6</v>
      </c>
      <c r="H4" s="89" t="s">
        <v>6</v>
      </c>
      <c r="I4" s="89" t="s">
        <v>6</v>
      </c>
      <c r="J4" s="89" t="s">
        <v>6</v>
      </c>
      <c r="K4" s="89" t="s">
        <v>6</v>
      </c>
      <c r="L4" s="89" t="s">
        <v>6</v>
      </c>
      <c r="M4" s="89" t="s">
        <v>6</v>
      </c>
      <c r="N4" s="89" t="s">
        <v>6</v>
      </c>
      <c r="O4" s="89" t="s">
        <v>6</v>
      </c>
      <c r="P4" s="308"/>
      <c r="Q4" s="312"/>
      <c r="R4" s="308"/>
      <c r="S4" s="310"/>
      <c r="U4" s="261"/>
    </row>
    <row r="5" spans="1:21" ht="15.75" hidden="1" thickBot="1" x14ac:dyDescent="0.3">
      <c r="A5" s="117" t="s">
        <v>53</v>
      </c>
      <c r="B5" s="118">
        <v>1300.5690081950299</v>
      </c>
      <c r="C5" s="119">
        <v>108.380750682919</v>
      </c>
      <c r="D5" s="92">
        <v>94.898600000000002</v>
      </c>
      <c r="E5" s="92">
        <v>118.26513</v>
      </c>
      <c r="F5" s="92">
        <v>137.74351999999999</v>
      </c>
      <c r="G5" s="92">
        <v>132.87468999999999</v>
      </c>
      <c r="H5" s="92">
        <v>128.00381999999999</v>
      </c>
      <c r="I5" s="92">
        <v>79.307190000000006</v>
      </c>
      <c r="J5" s="92">
        <v>116.17782</v>
      </c>
      <c r="K5" s="92">
        <v>120.35111000000001</v>
      </c>
      <c r="L5" s="92">
        <v>118.96023</v>
      </c>
      <c r="M5" s="92">
        <v>129.08238</v>
      </c>
      <c r="N5" s="92">
        <v>118.96055</v>
      </c>
      <c r="O5" s="92">
        <v>152.91138000000001</v>
      </c>
      <c r="P5" s="92">
        <v>1300.5690081950299</v>
      </c>
      <c r="Q5" s="120">
        <v>1447.5364199999999</v>
      </c>
      <c r="R5" s="92">
        <v>146.96741180497401</v>
      </c>
      <c r="S5" s="121">
        <v>1.1130023942430001</v>
      </c>
      <c r="T5" s="90"/>
      <c r="U5" s="76">
        <f>AVERAGE(D5:O5)</f>
        <v>120.628035</v>
      </c>
    </row>
    <row r="6" spans="1:21" ht="15.75" thickBot="1" x14ac:dyDescent="0.3">
      <c r="A6" s="135" t="s">
        <v>54</v>
      </c>
      <c r="B6" s="133">
        <v>379.54936784384802</v>
      </c>
      <c r="C6" s="126">
        <v>31.629113986987001</v>
      </c>
      <c r="D6" s="127">
        <v>29.430769999999999</v>
      </c>
      <c r="E6" s="127">
        <v>36.337069999999997</v>
      </c>
      <c r="F6" s="127">
        <v>48.057659999999998</v>
      </c>
      <c r="G6" s="127">
        <v>49.648029999999999</v>
      </c>
      <c r="H6" s="127">
        <v>32.922049999999999</v>
      </c>
      <c r="I6" s="127">
        <v>45.970610000000001</v>
      </c>
      <c r="J6" s="127">
        <v>24.81345</v>
      </c>
      <c r="K6" s="127">
        <v>32.522350000000003</v>
      </c>
      <c r="L6" s="127">
        <v>33.591790000000003</v>
      </c>
      <c r="M6" s="127">
        <v>29.64847</v>
      </c>
      <c r="N6" s="127">
        <v>47.50656</v>
      </c>
      <c r="O6" s="127">
        <v>30.759899999999998</v>
      </c>
      <c r="P6" s="127">
        <v>379.54936784384802</v>
      </c>
      <c r="Q6" s="134">
        <v>441.20871</v>
      </c>
      <c r="R6" s="127">
        <v>61.659342156152</v>
      </c>
      <c r="S6" s="131">
        <v>1.1624540768080001</v>
      </c>
      <c r="T6" s="91"/>
      <c r="U6" s="76">
        <f>AVERAGE(D6:O6)</f>
        <v>36.7673925</v>
      </c>
    </row>
    <row r="7" spans="1:21" s="86" customFormat="1" x14ac:dyDescent="0.25">
      <c r="A7" s="116"/>
      <c r="B7" s="112"/>
      <c r="C7" s="113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114"/>
      <c r="T7" s="91"/>
    </row>
    <row r="8" spans="1:21" s="86" customFormat="1" ht="15.75" thickBot="1" x14ac:dyDescent="0.3">
      <c r="A8" t="s">
        <v>68</v>
      </c>
      <c r="B8" s="112"/>
      <c r="C8" s="113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114"/>
      <c r="T8" s="91"/>
    </row>
    <row r="9" spans="1:21" ht="15.75" thickBot="1" x14ac:dyDescent="0.3">
      <c r="A9" s="303">
        <v>2016</v>
      </c>
      <c r="B9" s="313" t="s">
        <v>0</v>
      </c>
      <c r="C9" s="315" t="s">
        <v>1</v>
      </c>
      <c r="D9" s="88" t="s">
        <v>55</v>
      </c>
      <c r="E9" s="88" t="s">
        <v>56</v>
      </c>
      <c r="F9" s="88" t="s">
        <v>57</v>
      </c>
      <c r="G9" s="88" t="s">
        <v>58</v>
      </c>
      <c r="H9" s="88" t="s">
        <v>59</v>
      </c>
      <c r="I9" s="88" t="s">
        <v>60</v>
      </c>
      <c r="J9" s="88" t="s">
        <v>61</v>
      </c>
      <c r="K9" s="88" t="s">
        <v>62</v>
      </c>
      <c r="L9" s="88" t="s">
        <v>63</v>
      </c>
      <c r="M9" s="88" t="s">
        <v>64</v>
      </c>
      <c r="N9" s="88" t="s">
        <v>65</v>
      </c>
      <c r="O9" s="88" t="s">
        <v>66</v>
      </c>
      <c r="P9" s="307" t="s">
        <v>2</v>
      </c>
      <c r="Q9" s="311" t="s">
        <v>3</v>
      </c>
      <c r="R9" s="307" t="s">
        <v>4</v>
      </c>
      <c r="S9" s="309" t="s">
        <v>5</v>
      </c>
      <c r="U9" s="260" t="s">
        <v>38</v>
      </c>
    </row>
    <row r="10" spans="1:21" s="1" customFormat="1" ht="45.75" customHeight="1" thickBot="1" x14ac:dyDescent="0.35">
      <c r="A10" s="303"/>
      <c r="B10" s="314"/>
      <c r="C10" s="316"/>
      <c r="D10" s="12" t="s">
        <v>6</v>
      </c>
      <c r="E10" s="12" t="s">
        <v>6</v>
      </c>
      <c r="F10" s="12" t="s">
        <v>6</v>
      </c>
      <c r="G10" s="12" t="s">
        <v>6</v>
      </c>
      <c r="H10" s="12" t="s">
        <v>6</v>
      </c>
      <c r="I10" s="12" t="s">
        <v>6</v>
      </c>
      <c r="J10" s="12" t="s">
        <v>6</v>
      </c>
      <c r="K10" s="12" t="s">
        <v>6</v>
      </c>
      <c r="L10" s="12" t="s">
        <v>6</v>
      </c>
      <c r="M10" s="12" t="s">
        <v>6</v>
      </c>
      <c r="N10" s="12" t="s">
        <v>6</v>
      </c>
      <c r="O10" s="12" t="s">
        <v>6</v>
      </c>
      <c r="P10" s="308"/>
      <c r="Q10" s="312"/>
      <c r="R10" s="308"/>
      <c r="S10" s="310"/>
      <c r="U10" s="261"/>
    </row>
    <row r="11" spans="1:21" s="1" customFormat="1" ht="17.25" hidden="1" customHeight="1" thickBot="1" x14ac:dyDescent="0.35">
      <c r="A11" s="202" t="s">
        <v>53</v>
      </c>
      <c r="B11" s="203">
        <v>1400.00014037612</v>
      </c>
      <c r="C11" s="204">
        <v>116.666678364677</v>
      </c>
      <c r="D11" s="205">
        <v>117.56882</v>
      </c>
      <c r="E11" s="205">
        <v>136.51759999999999</v>
      </c>
      <c r="F11" s="205">
        <v>157.22182000000001</v>
      </c>
      <c r="G11" s="205">
        <v>150.96101999999999</v>
      </c>
      <c r="H11" s="205">
        <v>160.00518</v>
      </c>
      <c r="I11" s="205">
        <v>116.17783</v>
      </c>
      <c r="J11" s="205">
        <v>121.04736</v>
      </c>
      <c r="K11" s="205">
        <v>91.829459999999997</v>
      </c>
      <c r="L11" s="205">
        <v>96.002930000000006</v>
      </c>
      <c r="M11" s="205">
        <v>117.56910999999999</v>
      </c>
      <c r="N11" s="205">
        <v>142.61313999999999</v>
      </c>
      <c r="O11" s="205">
        <v>117.50033000000001</v>
      </c>
      <c r="P11" s="205">
        <v>1400.00014037612</v>
      </c>
      <c r="Q11" s="206">
        <v>1525.0146</v>
      </c>
      <c r="R11" s="205">
        <v>125.01445962388</v>
      </c>
      <c r="S11" s="207">
        <v>1.0892960336340001</v>
      </c>
      <c r="T11" s="208"/>
      <c r="U11" s="76">
        <f>AVERAGE(D11:O11)</f>
        <v>127.08454999999999</v>
      </c>
    </row>
    <row r="12" spans="1:21" s="1" customFormat="1" ht="17.25" thickBot="1" x14ac:dyDescent="0.35">
      <c r="A12" s="209" t="s">
        <v>67</v>
      </c>
      <c r="B12" s="210">
        <v>450.000045120896</v>
      </c>
      <c r="C12" s="211">
        <v>37.500003760074001</v>
      </c>
      <c r="D12" s="212">
        <v>32.378369999999997</v>
      </c>
      <c r="E12" s="212">
        <v>35.896610000000003</v>
      </c>
      <c r="F12" s="212">
        <v>39.288319999999999</v>
      </c>
      <c r="G12" s="212">
        <v>34.540289999999999</v>
      </c>
      <c r="H12" s="212">
        <v>52.929079999999999</v>
      </c>
      <c r="I12" s="212">
        <v>47.44</v>
      </c>
      <c r="J12" s="212">
        <v>21.007429999999999</v>
      </c>
      <c r="K12" s="212">
        <v>24.046749999999999</v>
      </c>
      <c r="L12" s="212">
        <v>23.41337</v>
      </c>
      <c r="M12" s="212">
        <v>35.832619999999999</v>
      </c>
      <c r="N12" s="212">
        <v>33.277619999999999</v>
      </c>
      <c r="O12" s="212">
        <v>32.855910000000002</v>
      </c>
      <c r="P12" s="212">
        <v>450.000045120896</v>
      </c>
      <c r="Q12" s="213">
        <v>412.90636999999998</v>
      </c>
      <c r="R12" s="212">
        <v>-37.093675120895</v>
      </c>
      <c r="S12" s="214">
        <v>0.91756961910699997</v>
      </c>
      <c r="T12" s="215"/>
      <c r="U12" s="76">
        <f>AVERAGE(D12:O12)</f>
        <v>34.408864166666667</v>
      </c>
    </row>
    <row r="13" spans="1:21" s="16" customFormat="1" ht="16.5" x14ac:dyDescent="0.3">
      <c r="A13" s="216"/>
      <c r="B13" s="217"/>
      <c r="C13" s="218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9"/>
      <c r="T13" s="215"/>
    </row>
    <row r="14" spans="1:21" s="16" customFormat="1" ht="17.25" thickBot="1" x14ac:dyDescent="0.35">
      <c r="A14" s="1" t="s">
        <v>13</v>
      </c>
      <c r="B14" s="217"/>
      <c r="C14" s="218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20"/>
      <c r="Q14" s="215"/>
      <c r="R14" s="215"/>
      <c r="S14" s="219"/>
      <c r="T14" s="215"/>
    </row>
    <row r="15" spans="1:21" s="1" customFormat="1" ht="15.75" customHeight="1" thickBot="1" x14ac:dyDescent="0.35">
      <c r="A15" s="303">
        <v>2017</v>
      </c>
      <c r="B15" s="321" t="s">
        <v>0</v>
      </c>
      <c r="C15" s="289" t="s">
        <v>1</v>
      </c>
      <c r="D15" s="46">
        <v>42736</v>
      </c>
      <c r="E15" s="46">
        <v>42767</v>
      </c>
      <c r="F15" s="46">
        <v>42795</v>
      </c>
      <c r="G15" s="46">
        <v>42826</v>
      </c>
      <c r="H15" s="46">
        <v>42856</v>
      </c>
      <c r="I15" s="46">
        <v>42887</v>
      </c>
      <c r="J15" s="46">
        <v>42917</v>
      </c>
      <c r="K15" s="46">
        <v>42948</v>
      </c>
      <c r="L15" s="46">
        <v>42979</v>
      </c>
      <c r="M15" s="46">
        <v>43009</v>
      </c>
      <c r="N15" s="46">
        <v>43040</v>
      </c>
      <c r="O15" s="46">
        <v>43070</v>
      </c>
      <c r="P15" s="291" t="s">
        <v>2</v>
      </c>
      <c r="Q15" s="293" t="s">
        <v>3</v>
      </c>
      <c r="R15" s="291" t="s">
        <v>4</v>
      </c>
      <c r="S15" s="276" t="s">
        <v>5</v>
      </c>
      <c r="U15" s="260" t="s">
        <v>38</v>
      </c>
    </row>
    <row r="16" spans="1:21" s="1" customFormat="1" ht="41.25" customHeight="1" thickBot="1" x14ac:dyDescent="0.35">
      <c r="A16" s="303"/>
      <c r="B16" s="322"/>
      <c r="C16" s="290"/>
      <c r="D16" s="12" t="s">
        <v>6</v>
      </c>
      <c r="E16" s="12" t="s">
        <v>6</v>
      </c>
      <c r="F16" s="12" t="s">
        <v>6</v>
      </c>
      <c r="G16" s="12" t="s">
        <v>6</v>
      </c>
      <c r="H16" s="12" t="s">
        <v>6</v>
      </c>
      <c r="I16" s="12" t="s">
        <v>6</v>
      </c>
      <c r="J16" s="12" t="s">
        <v>6</v>
      </c>
      <c r="K16" s="12" t="s">
        <v>6</v>
      </c>
      <c r="L16" s="12" t="s">
        <v>6</v>
      </c>
      <c r="M16" s="12" t="s">
        <v>6</v>
      </c>
      <c r="N16" s="12" t="s">
        <v>6</v>
      </c>
      <c r="O16" s="12" t="s">
        <v>6</v>
      </c>
      <c r="P16" s="292"/>
      <c r="Q16" s="294"/>
      <c r="R16" s="292"/>
      <c r="S16" s="277"/>
      <c r="U16" s="261"/>
    </row>
    <row r="17" spans="1:22" s="1" customFormat="1" ht="17.25" hidden="1" thickBot="1" x14ac:dyDescent="0.35">
      <c r="A17" s="202" t="s">
        <v>53</v>
      </c>
      <c r="B17" s="221">
        <v>1519.98698320066</v>
      </c>
      <c r="C17" s="222">
        <v>126.66558193338901</v>
      </c>
      <c r="D17" s="196">
        <v>114.78607</v>
      </c>
      <c r="E17" s="196">
        <v>149.43020000000001</v>
      </c>
      <c r="F17" s="196">
        <v>100.87316</v>
      </c>
      <c r="G17" s="196">
        <v>152.35258999999999</v>
      </c>
      <c r="H17" s="196">
        <v>167.65694999999999</v>
      </c>
      <c r="I17" s="196">
        <v>151.65683000000001</v>
      </c>
      <c r="J17" s="196">
        <v>93.915520000000001</v>
      </c>
      <c r="K17" s="196">
        <v>101.56844</v>
      </c>
      <c r="L17" s="196">
        <v>107</v>
      </c>
      <c r="M17" s="223">
        <v>120</v>
      </c>
      <c r="N17" s="223">
        <v>150</v>
      </c>
      <c r="O17" s="196">
        <v>119</v>
      </c>
      <c r="P17" s="224">
        <v>1529</v>
      </c>
      <c r="Q17" s="195">
        <f>SUM(D17:O17)</f>
        <v>1528.2397599999999</v>
      </c>
      <c r="R17" s="196">
        <f>+Q17-B17</f>
        <v>8.2527767993399266</v>
      </c>
      <c r="S17" s="197">
        <f>+Q17/B17</f>
        <v>1.0054295049171815</v>
      </c>
      <c r="T17" s="208"/>
      <c r="U17" s="76">
        <f>AVERAGE(D17:O17)</f>
        <v>127.35331333333333</v>
      </c>
    </row>
    <row r="18" spans="1:22" s="1" customFormat="1" ht="17.25" thickBot="1" x14ac:dyDescent="0.35">
      <c r="A18" s="209" t="s">
        <v>54</v>
      </c>
      <c r="B18" s="225">
        <v>419.99741096010501</v>
      </c>
      <c r="C18" s="211">
        <v>34.999784246674999</v>
      </c>
      <c r="D18" s="212">
        <v>36.051169999999999</v>
      </c>
      <c r="E18" s="212">
        <v>40.39038</v>
      </c>
      <c r="F18" s="212">
        <v>37.791339999999998</v>
      </c>
      <c r="G18" s="212">
        <v>38.17013</v>
      </c>
      <c r="H18" s="212">
        <v>52.229289999999999</v>
      </c>
      <c r="I18" s="212">
        <v>52.9071</v>
      </c>
      <c r="J18" s="212">
        <v>19.744620000000001</v>
      </c>
      <c r="K18" s="212">
        <v>25.29693</v>
      </c>
      <c r="L18" s="212">
        <v>46</v>
      </c>
      <c r="M18" s="226">
        <v>58</v>
      </c>
      <c r="N18" s="226">
        <v>61</v>
      </c>
      <c r="O18" s="212">
        <v>40</v>
      </c>
      <c r="P18" s="227">
        <v>420</v>
      </c>
      <c r="Q18" s="228">
        <f>SUM(D18:O18)</f>
        <v>507.58095999999995</v>
      </c>
      <c r="R18" s="212">
        <f>+Q18-B18</f>
        <v>87.583549039894933</v>
      </c>
      <c r="S18" s="214">
        <f>+Q18/B18</f>
        <v>1.2085335450989587</v>
      </c>
      <c r="T18" s="215"/>
      <c r="U18" s="76">
        <f>AVERAGE(D18:O18)</f>
        <v>42.298413333333329</v>
      </c>
    </row>
    <row r="19" spans="1:22" s="1" customFormat="1" ht="16.5" x14ac:dyDescent="0.3">
      <c r="L19" s="229"/>
      <c r="M19" s="230"/>
    </row>
    <row r="20" spans="1:22" s="1" customFormat="1" ht="17.25" thickBot="1" x14ac:dyDescent="0.35">
      <c r="A20" s="1" t="s">
        <v>36</v>
      </c>
    </row>
    <row r="21" spans="1:22" s="1" customFormat="1" ht="17.25" thickBot="1" x14ac:dyDescent="0.35">
      <c r="A21" s="303">
        <v>2018</v>
      </c>
      <c r="B21" s="321" t="s">
        <v>0</v>
      </c>
      <c r="C21" s="289" t="s">
        <v>1</v>
      </c>
      <c r="D21" s="46">
        <v>43101</v>
      </c>
      <c r="E21" s="46">
        <v>43132</v>
      </c>
      <c r="F21" s="46">
        <v>43160</v>
      </c>
      <c r="G21" s="46">
        <v>43191</v>
      </c>
      <c r="H21" s="46">
        <v>43221</v>
      </c>
      <c r="I21" s="46">
        <v>43252</v>
      </c>
      <c r="J21" s="46">
        <v>43282</v>
      </c>
      <c r="K21" s="46">
        <v>43313</v>
      </c>
      <c r="L21" s="46">
        <v>43344</v>
      </c>
      <c r="M21" s="46">
        <v>43374</v>
      </c>
      <c r="N21" s="46">
        <v>43405</v>
      </c>
      <c r="O21" s="46">
        <v>43435</v>
      </c>
      <c r="P21" s="291" t="s">
        <v>2</v>
      </c>
      <c r="Q21" s="293" t="s">
        <v>3</v>
      </c>
      <c r="R21" s="291" t="s">
        <v>4</v>
      </c>
      <c r="S21" s="276" t="s">
        <v>5</v>
      </c>
      <c r="U21" s="260" t="s">
        <v>38</v>
      </c>
    </row>
    <row r="22" spans="1:22" s="1" customFormat="1" ht="39" customHeight="1" thickBot="1" x14ac:dyDescent="0.35">
      <c r="A22" s="303"/>
      <c r="B22" s="322"/>
      <c r="C22" s="290"/>
      <c r="D22" s="12" t="s">
        <v>6</v>
      </c>
      <c r="E22" s="12" t="s">
        <v>6</v>
      </c>
      <c r="F22" s="12" t="s">
        <v>6</v>
      </c>
      <c r="G22" s="12" t="s">
        <v>6</v>
      </c>
      <c r="H22" s="12" t="s">
        <v>6</v>
      </c>
      <c r="I22" s="12" t="s">
        <v>6</v>
      </c>
      <c r="J22" s="12" t="s">
        <v>6</v>
      </c>
      <c r="K22" s="12" t="s">
        <v>6</v>
      </c>
      <c r="L22" s="12" t="s">
        <v>6</v>
      </c>
      <c r="M22" s="12" t="s">
        <v>6</v>
      </c>
      <c r="N22" s="12" t="s">
        <v>6</v>
      </c>
      <c r="O22" s="12" t="s">
        <v>6</v>
      </c>
      <c r="P22" s="292"/>
      <c r="Q22" s="294"/>
      <c r="R22" s="292"/>
      <c r="S22" s="277"/>
      <c r="U22" s="261"/>
    </row>
    <row r="23" spans="1:22" s="1" customFormat="1" ht="17.25" thickBot="1" x14ac:dyDescent="0.35">
      <c r="A23" s="209" t="s">
        <v>54</v>
      </c>
      <c r="B23" s="231">
        <v>450</v>
      </c>
      <c r="C23" s="222">
        <f>+B23/12</f>
        <v>37.5</v>
      </c>
      <c r="D23" s="194">
        <v>72</v>
      </c>
      <c r="E23" s="194">
        <v>70</v>
      </c>
      <c r="F23" s="194">
        <v>42</v>
      </c>
      <c r="G23" s="194">
        <v>102</v>
      </c>
      <c r="H23" s="194">
        <v>55</v>
      </c>
      <c r="I23" s="194">
        <v>66</v>
      </c>
      <c r="J23" s="194">
        <v>49</v>
      </c>
      <c r="K23" s="194">
        <v>38</v>
      </c>
      <c r="L23" s="194">
        <v>61.774000000000001</v>
      </c>
      <c r="M23" s="200">
        <v>62.132189999998999</v>
      </c>
      <c r="N23" s="200">
        <v>66.689329999999998</v>
      </c>
      <c r="O23" s="200">
        <v>44.204300000000003</v>
      </c>
      <c r="P23" s="232">
        <v>450</v>
      </c>
      <c r="Q23" s="195">
        <f>SUM(D23:O23)</f>
        <v>728.79981999999904</v>
      </c>
      <c r="R23" s="196">
        <f>+Q23-B23</f>
        <v>278.79981999999904</v>
      </c>
      <c r="S23" s="197">
        <f>+Q23/B23</f>
        <v>1.6195551555555534</v>
      </c>
      <c r="U23" s="76">
        <f>AVERAGE(D23:O23)</f>
        <v>60.733318333333251</v>
      </c>
    </row>
    <row r="24" spans="1:22" s="1" customFormat="1" ht="17.25" hidden="1" thickBot="1" x14ac:dyDescent="0.35">
      <c r="A24" s="233" t="s">
        <v>54</v>
      </c>
      <c r="B24" s="234">
        <v>460</v>
      </c>
      <c r="C24" s="235">
        <v>37.799999999999997</v>
      </c>
      <c r="D24" s="236">
        <v>37</v>
      </c>
      <c r="E24" s="236">
        <v>41</v>
      </c>
      <c r="F24" s="236">
        <v>40</v>
      </c>
      <c r="G24" s="236">
        <v>39</v>
      </c>
      <c r="H24" s="236">
        <v>53</v>
      </c>
      <c r="I24" s="236">
        <v>53</v>
      </c>
      <c r="J24" s="236">
        <v>22</v>
      </c>
      <c r="K24" s="236">
        <v>26</v>
      </c>
      <c r="L24" s="236">
        <v>28</v>
      </c>
      <c r="M24" s="237">
        <v>37</v>
      </c>
      <c r="N24" s="237">
        <v>45</v>
      </c>
      <c r="O24" s="236">
        <v>33</v>
      </c>
      <c r="P24" s="238">
        <v>454</v>
      </c>
      <c r="Q24" s="239">
        <f>SUM(D24:O24)</f>
        <v>454</v>
      </c>
      <c r="R24" s="236"/>
      <c r="S24" s="240"/>
    </row>
    <row r="25" spans="1:22" s="1" customFormat="1" ht="16.5" x14ac:dyDescent="0.3"/>
    <row r="26" spans="1:22" ht="15.75" thickBot="1" x14ac:dyDescent="0.3"/>
    <row r="27" spans="1:22" ht="15.75" thickBot="1" x14ac:dyDescent="0.3">
      <c r="A27" s="295">
        <v>2019</v>
      </c>
      <c r="B27" s="297" t="s">
        <v>0</v>
      </c>
      <c r="C27" s="299" t="s">
        <v>1</v>
      </c>
      <c r="D27" s="46">
        <v>43466</v>
      </c>
      <c r="E27" s="46">
        <v>43497</v>
      </c>
      <c r="F27" s="46">
        <v>43525</v>
      </c>
      <c r="G27" s="46">
        <v>43556</v>
      </c>
      <c r="H27" s="46">
        <v>43586</v>
      </c>
      <c r="I27" s="46">
        <v>43617</v>
      </c>
      <c r="J27" s="46">
        <v>43647</v>
      </c>
      <c r="K27" s="46">
        <v>43678</v>
      </c>
      <c r="L27" s="46">
        <v>43709</v>
      </c>
      <c r="M27" s="46">
        <v>43739</v>
      </c>
      <c r="N27" s="46">
        <v>43770</v>
      </c>
      <c r="O27" s="46">
        <v>43800</v>
      </c>
      <c r="P27" s="291" t="s">
        <v>2</v>
      </c>
      <c r="Q27" s="293" t="s">
        <v>3</v>
      </c>
      <c r="R27" s="291" t="s">
        <v>4</v>
      </c>
      <c r="S27" s="276" t="s">
        <v>5</v>
      </c>
      <c r="U27" s="260" t="s">
        <v>38</v>
      </c>
    </row>
    <row r="28" spans="1:22" ht="32.25" customHeight="1" thickBot="1" x14ac:dyDescent="0.3">
      <c r="A28" s="296"/>
      <c r="B28" s="298"/>
      <c r="C28" s="300"/>
      <c r="D28" s="12" t="s">
        <v>6</v>
      </c>
      <c r="E28" s="12" t="s">
        <v>6</v>
      </c>
      <c r="F28" s="12" t="s">
        <v>6</v>
      </c>
      <c r="G28" s="12" t="s">
        <v>6</v>
      </c>
      <c r="H28" s="12" t="s">
        <v>6</v>
      </c>
      <c r="I28" s="12" t="s">
        <v>6</v>
      </c>
      <c r="J28" s="12" t="s">
        <v>6</v>
      </c>
      <c r="K28" s="12" t="s">
        <v>6</v>
      </c>
      <c r="L28" s="193" t="s">
        <v>37</v>
      </c>
      <c r="M28" s="193" t="s">
        <v>37</v>
      </c>
      <c r="N28" s="193" t="s">
        <v>37</v>
      </c>
      <c r="O28" s="193" t="s">
        <v>37</v>
      </c>
      <c r="P28" s="292"/>
      <c r="Q28" s="294"/>
      <c r="R28" s="292"/>
      <c r="S28" s="277"/>
      <c r="U28" s="261"/>
    </row>
    <row r="29" spans="1:22" ht="15.75" thickBot="1" x14ac:dyDescent="0.3">
      <c r="A29" s="209" t="s">
        <v>54</v>
      </c>
      <c r="B29" s="13">
        <v>690</v>
      </c>
      <c r="C29" s="14">
        <f>+B29/12</f>
        <v>57.5</v>
      </c>
      <c r="D29" s="199">
        <v>73.723209999999995</v>
      </c>
      <c r="E29" s="200">
        <v>59.597539999999</v>
      </c>
      <c r="F29" s="200">
        <v>53.381360000000001</v>
      </c>
      <c r="G29" s="200">
        <v>80.284859999999995</v>
      </c>
      <c r="H29" s="200">
        <v>69.988550000000004</v>
      </c>
      <c r="I29" s="200">
        <v>88.684610000000006</v>
      </c>
      <c r="J29" s="200">
        <v>35.163800000000002</v>
      </c>
      <c r="K29" s="201">
        <v>37.771920000000001</v>
      </c>
      <c r="L29" s="198">
        <f>U23</f>
        <v>60.733318333333251</v>
      </c>
      <c r="M29" s="74">
        <f>U23</f>
        <v>60.733318333333251</v>
      </c>
      <c r="N29" s="74">
        <f>U23</f>
        <v>60.733318333333251</v>
      </c>
      <c r="O29" s="74">
        <f>U23</f>
        <v>60.733318333333251</v>
      </c>
      <c r="P29" s="194">
        <v>690</v>
      </c>
      <c r="Q29" s="195">
        <f>SUM(D29:O29)</f>
        <v>741.52912333333211</v>
      </c>
      <c r="R29" s="196">
        <f>+Q29-B29</f>
        <v>51.529123333332109</v>
      </c>
      <c r="S29" s="197">
        <f>+Q29/B29</f>
        <v>1.0746798888888871</v>
      </c>
      <c r="U29" s="76">
        <f>AVERAGE(D29:O29)</f>
        <v>61.794093611111009</v>
      </c>
    </row>
    <row r="31" spans="1:22" ht="15.75" thickBot="1" x14ac:dyDescent="0.3">
      <c r="U31" s="33">
        <f>L29*4</f>
        <v>242.93327333333301</v>
      </c>
      <c r="V31" t="s">
        <v>82</v>
      </c>
    </row>
    <row r="32" spans="1:22" ht="15.75" thickBot="1" x14ac:dyDescent="0.3">
      <c r="A32" s="250" t="s">
        <v>74</v>
      </c>
      <c r="B32" s="252" t="s">
        <v>0</v>
      </c>
      <c r="C32" s="254" t="s">
        <v>1</v>
      </c>
      <c r="U32" s="33">
        <f>SUM(L23:O23)</f>
        <v>234.79981999999899</v>
      </c>
      <c r="V32" t="s">
        <v>81</v>
      </c>
    </row>
    <row r="33" spans="1:22" ht="15.75" thickBot="1" x14ac:dyDescent="0.3">
      <c r="A33" s="251"/>
      <c r="B33" s="253"/>
      <c r="C33" s="255"/>
      <c r="U33" s="33">
        <f>(SUM(D29:K29))+(SUM(L23:O23))</f>
        <v>733.39566999999806</v>
      </c>
      <c r="V33" t="s">
        <v>79</v>
      </c>
    </row>
    <row r="34" spans="1:22" ht="15.75" thickBot="1" x14ac:dyDescent="0.3">
      <c r="A34" s="209" t="s">
        <v>54</v>
      </c>
      <c r="B34" s="13">
        <v>750</v>
      </c>
      <c r="C34" s="14">
        <f>+B34/12</f>
        <v>62.5</v>
      </c>
    </row>
  </sheetData>
  <mergeCells count="44">
    <mergeCell ref="A2:S2"/>
    <mergeCell ref="A3:A4"/>
    <mergeCell ref="B3:B4"/>
    <mergeCell ref="C3:C4"/>
    <mergeCell ref="P3:P4"/>
    <mergeCell ref="Q3:Q4"/>
    <mergeCell ref="R3:R4"/>
    <mergeCell ref="S3:S4"/>
    <mergeCell ref="U3:U4"/>
    <mergeCell ref="A9:A10"/>
    <mergeCell ref="B9:B10"/>
    <mergeCell ref="C9:C10"/>
    <mergeCell ref="P9:P10"/>
    <mergeCell ref="Q9:Q10"/>
    <mergeCell ref="R9:R10"/>
    <mergeCell ref="S9:S10"/>
    <mergeCell ref="U9:U10"/>
    <mergeCell ref="S15:S16"/>
    <mergeCell ref="U15:U16"/>
    <mergeCell ref="A21:A22"/>
    <mergeCell ref="B21:B22"/>
    <mergeCell ref="C21:C22"/>
    <mergeCell ref="P21:P22"/>
    <mergeCell ref="Q21:Q22"/>
    <mergeCell ref="R21:R22"/>
    <mergeCell ref="S21:S22"/>
    <mergeCell ref="U21:U22"/>
    <mergeCell ref="A15:A16"/>
    <mergeCell ref="B15:B16"/>
    <mergeCell ref="C15:C16"/>
    <mergeCell ref="P15:P16"/>
    <mergeCell ref="Q15:Q16"/>
    <mergeCell ref="R15:R16"/>
    <mergeCell ref="R27:R28"/>
    <mergeCell ref="S27:S28"/>
    <mergeCell ref="U27:U28"/>
    <mergeCell ref="A32:A33"/>
    <mergeCell ref="B32:B33"/>
    <mergeCell ref="C32:C33"/>
    <mergeCell ref="P27:P28"/>
    <mergeCell ref="Q27:Q28"/>
    <mergeCell ref="A27:A28"/>
    <mergeCell ref="B27:B28"/>
    <mergeCell ref="C27:C28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8"/>
  <sheetViews>
    <sheetView topLeftCell="A10" workbookViewId="0">
      <selection activeCell="A27" sqref="A27"/>
    </sheetView>
  </sheetViews>
  <sheetFormatPr defaultRowHeight="15" x14ac:dyDescent="0.25"/>
  <cols>
    <col min="1" max="1" width="25.85546875" customWidth="1"/>
    <col min="3" max="3" width="16.140625" customWidth="1"/>
    <col min="23" max="23" width="9.42578125" bestFit="1" customWidth="1"/>
  </cols>
  <sheetData>
    <row r="1" spans="1:23" ht="15.75" thickBot="1" x14ac:dyDescent="0.3">
      <c r="A1" s="303">
        <v>2015</v>
      </c>
      <c r="B1" s="304" t="s">
        <v>0</v>
      </c>
      <c r="C1" s="274" t="s">
        <v>1</v>
      </c>
      <c r="D1" s="46">
        <v>42005</v>
      </c>
      <c r="E1" s="46">
        <v>42036</v>
      </c>
      <c r="F1" s="46">
        <v>42064</v>
      </c>
      <c r="G1" s="46">
        <v>42095</v>
      </c>
      <c r="H1" s="46">
        <v>42125</v>
      </c>
      <c r="I1" s="46">
        <v>42156</v>
      </c>
      <c r="J1" s="46">
        <v>42186</v>
      </c>
      <c r="K1" s="46">
        <v>42217</v>
      </c>
      <c r="L1" s="46">
        <v>42248</v>
      </c>
      <c r="M1" s="46">
        <v>42278</v>
      </c>
      <c r="N1" s="46">
        <v>42309</v>
      </c>
      <c r="O1" s="46">
        <v>42339</v>
      </c>
      <c r="P1" s="268" t="s">
        <v>2</v>
      </c>
      <c r="Q1" s="270" t="s">
        <v>3</v>
      </c>
      <c r="R1" s="268" t="s">
        <v>4</v>
      </c>
      <c r="S1" s="262" t="s">
        <v>5</v>
      </c>
      <c r="U1" s="260" t="s">
        <v>38</v>
      </c>
    </row>
    <row r="2" spans="1:23" ht="38.25" customHeight="1" thickBot="1" x14ac:dyDescent="0.3">
      <c r="A2" s="303"/>
      <c r="B2" s="305"/>
      <c r="C2" s="306"/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01"/>
      <c r="Q2" s="302"/>
      <c r="R2" s="301"/>
      <c r="S2" s="303"/>
      <c r="U2" s="261"/>
    </row>
    <row r="3" spans="1:23" ht="15.75" thickBot="1" x14ac:dyDescent="0.3">
      <c r="A3" s="4" t="s">
        <v>9</v>
      </c>
      <c r="B3" s="24">
        <v>2269.5053262203501</v>
      </c>
      <c r="C3" s="25">
        <v>189.12544385169599</v>
      </c>
      <c r="D3" s="26">
        <v>107.97555</v>
      </c>
      <c r="E3" s="26">
        <v>266.12061999999997</v>
      </c>
      <c r="F3" s="26">
        <v>73.665440000000004</v>
      </c>
      <c r="G3" s="26">
        <v>115.12379</v>
      </c>
      <c r="H3" s="26">
        <v>394.76839999999999</v>
      </c>
      <c r="I3" s="26">
        <v>410.48917</v>
      </c>
      <c r="J3" s="26">
        <v>321.98140999999998</v>
      </c>
      <c r="K3" s="26">
        <v>272.84460000000001</v>
      </c>
      <c r="L3" s="26">
        <v>243.15812</v>
      </c>
      <c r="M3" s="79">
        <v>862.91971000000001</v>
      </c>
      <c r="N3" s="26">
        <v>257.90487999999999</v>
      </c>
      <c r="O3" s="26">
        <v>133.46915000000001</v>
      </c>
      <c r="P3" s="26">
        <v>2269.5053262203501</v>
      </c>
      <c r="Q3" s="27">
        <v>3460.4208400000002</v>
      </c>
      <c r="R3" s="26">
        <v>1190.9155137796499</v>
      </c>
      <c r="S3" s="28">
        <v>1.524746736665</v>
      </c>
      <c r="U3" s="76">
        <f>AVERAGE(D3:O3)</f>
        <v>288.36840333333333</v>
      </c>
    </row>
    <row r="4" spans="1:23" ht="17.2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3" ht="15.75" thickBot="1" x14ac:dyDescent="0.3">
      <c r="A5" s="303">
        <v>2016</v>
      </c>
      <c r="B5" s="304" t="s">
        <v>0</v>
      </c>
      <c r="C5" s="274" t="s">
        <v>1</v>
      </c>
      <c r="D5" s="46">
        <v>42370</v>
      </c>
      <c r="E5" s="46">
        <v>42401</v>
      </c>
      <c r="F5" s="46">
        <v>42430</v>
      </c>
      <c r="G5" s="46">
        <v>42461</v>
      </c>
      <c r="H5" s="46">
        <v>42491</v>
      </c>
      <c r="I5" s="46">
        <v>42522</v>
      </c>
      <c r="J5" s="46">
        <v>42552</v>
      </c>
      <c r="K5" s="46">
        <v>42583</v>
      </c>
      <c r="L5" s="46">
        <v>42614</v>
      </c>
      <c r="M5" s="46">
        <v>42644</v>
      </c>
      <c r="N5" s="46">
        <v>42675</v>
      </c>
      <c r="O5" s="46">
        <v>42705</v>
      </c>
      <c r="P5" s="268" t="s">
        <v>2</v>
      </c>
      <c r="Q5" s="270" t="s">
        <v>3</v>
      </c>
      <c r="R5" s="268" t="s">
        <v>4</v>
      </c>
      <c r="S5" s="262" t="s">
        <v>5</v>
      </c>
      <c r="U5" s="260" t="s">
        <v>38</v>
      </c>
    </row>
    <row r="6" spans="1:23" ht="37.5" customHeight="1" thickBot="1" x14ac:dyDescent="0.3">
      <c r="A6" s="303"/>
      <c r="B6" s="305"/>
      <c r="C6" s="306"/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01"/>
      <c r="Q6" s="302"/>
      <c r="R6" s="301"/>
      <c r="S6" s="303"/>
      <c r="U6" s="261"/>
    </row>
    <row r="7" spans="1:23" ht="15.75" thickBot="1" x14ac:dyDescent="0.3">
      <c r="A7" s="4" t="s">
        <v>9</v>
      </c>
      <c r="B7" s="5">
        <v>2950.0002957925399</v>
      </c>
      <c r="C7" s="14">
        <v>245.83335798271199</v>
      </c>
      <c r="D7" s="9">
        <v>142.93350000000001</v>
      </c>
      <c r="E7" s="9">
        <v>147.93018000000001</v>
      </c>
      <c r="F7" s="9">
        <v>231.38733999999999</v>
      </c>
      <c r="G7" s="9">
        <v>199.01356999999999</v>
      </c>
      <c r="H7" s="9">
        <v>377.83868999999999</v>
      </c>
      <c r="I7" s="9">
        <v>426.43984999999998</v>
      </c>
      <c r="J7" s="77">
        <v>565.91891999999996</v>
      </c>
      <c r="K7" s="9">
        <v>199.29638</v>
      </c>
      <c r="L7" s="9">
        <v>444.52809999999999</v>
      </c>
      <c r="M7" s="9">
        <v>262.33098999999999</v>
      </c>
      <c r="N7" s="9">
        <v>278.09201999999999</v>
      </c>
      <c r="O7" s="9">
        <v>292.78737999999998</v>
      </c>
      <c r="P7" s="9">
        <v>2950.0002957925399</v>
      </c>
      <c r="Q7" s="10">
        <v>3568.49692</v>
      </c>
      <c r="R7" s="9">
        <v>618.49662420746097</v>
      </c>
      <c r="S7" s="15">
        <v>1.2096598515899999</v>
      </c>
      <c r="U7" s="76">
        <f>AVERAGE(D7:O7)</f>
        <v>297.3747433333333</v>
      </c>
    </row>
    <row r="8" spans="1:23" ht="17.25" thickBo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3" ht="15.75" thickBot="1" x14ac:dyDescent="0.3">
      <c r="A9" s="323">
        <v>2017</v>
      </c>
      <c r="B9" s="304" t="s">
        <v>0</v>
      </c>
      <c r="C9" s="274" t="s">
        <v>1</v>
      </c>
      <c r="D9" s="46">
        <v>42736</v>
      </c>
      <c r="E9" s="46">
        <v>42767</v>
      </c>
      <c r="F9" s="46">
        <v>42795</v>
      </c>
      <c r="G9" s="46">
        <v>42826</v>
      </c>
      <c r="H9" s="46">
        <v>42856</v>
      </c>
      <c r="I9" s="46">
        <v>42887</v>
      </c>
      <c r="J9" s="46">
        <v>42917</v>
      </c>
      <c r="K9" s="46">
        <v>42948</v>
      </c>
      <c r="L9" s="46">
        <v>42979</v>
      </c>
      <c r="M9" s="46">
        <v>43009</v>
      </c>
      <c r="N9" s="46">
        <v>43040</v>
      </c>
      <c r="O9" s="46">
        <v>43070</v>
      </c>
      <c r="P9" s="268" t="s">
        <v>2</v>
      </c>
      <c r="Q9" s="270" t="s">
        <v>3</v>
      </c>
      <c r="R9" s="268" t="s">
        <v>4</v>
      </c>
      <c r="S9" s="262" t="s">
        <v>5</v>
      </c>
      <c r="U9" s="260" t="s">
        <v>38</v>
      </c>
    </row>
    <row r="10" spans="1:23" ht="38.25" customHeight="1" thickBot="1" x14ac:dyDescent="0.3">
      <c r="A10" s="324"/>
      <c r="B10" s="305"/>
      <c r="C10" s="306"/>
      <c r="D10" s="3" t="s">
        <v>6</v>
      </c>
      <c r="E10" s="3" t="s">
        <v>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3" t="s">
        <v>6</v>
      </c>
      <c r="L10" s="3" t="s">
        <v>6</v>
      </c>
      <c r="M10" s="3" t="s">
        <v>6</v>
      </c>
      <c r="N10" s="3" t="s">
        <v>6</v>
      </c>
      <c r="O10" s="3" t="s">
        <v>6</v>
      </c>
      <c r="P10" s="301"/>
      <c r="Q10" s="302"/>
      <c r="R10" s="301"/>
      <c r="S10" s="303"/>
      <c r="U10" s="261"/>
    </row>
    <row r="11" spans="1:23" ht="15.75" thickBot="1" x14ac:dyDescent="0.3">
      <c r="A11" s="29" t="s">
        <v>9</v>
      </c>
      <c r="B11" s="5">
        <v>3600</v>
      </c>
      <c r="C11" s="14">
        <v>300.01924650526001</v>
      </c>
      <c r="D11" s="9">
        <v>295.36532999999997</v>
      </c>
      <c r="E11" s="9">
        <v>157.52875</v>
      </c>
      <c r="F11" s="9">
        <v>303.51078000000001</v>
      </c>
      <c r="G11" s="9">
        <v>106.91061999999999</v>
      </c>
      <c r="H11" s="9">
        <v>348.47181</v>
      </c>
      <c r="I11" s="9">
        <v>427.80901999999998</v>
      </c>
      <c r="J11" s="9">
        <v>372.79727000000003</v>
      </c>
      <c r="K11" s="9">
        <v>271.31849</v>
      </c>
      <c r="L11" s="23">
        <v>337</v>
      </c>
      <c r="M11" s="78">
        <v>951</v>
      </c>
      <c r="N11" s="23">
        <v>417</v>
      </c>
      <c r="O11" s="23">
        <v>385</v>
      </c>
      <c r="P11" s="9">
        <v>3600</v>
      </c>
      <c r="Q11" s="10">
        <f>SUM(D11:O11)</f>
        <v>4373.7120699999996</v>
      </c>
      <c r="R11" s="9">
        <f>Q11-P11</f>
        <v>773.71206999999958</v>
      </c>
      <c r="S11" s="15">
        <v>1.19</v>
      </c>
      <c r="U11" s="76">
        <f>AVERAGE(D11:O11)</f>
        <v>364.47600583333332</v>
      </c>
    </row>
    <row r="12" spans="1:23" ht="15.75" thickBot="1" x14ac:dyDescent="0.3"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23" ht="15.75" thickBot="1" x14ac:dyDescent="0.3">
      <c r="A13" s="323">
        <v>2018</v>
      </c>
      <c r="B13" s="304" t="s">
        <v>0</v>
      </c>
      <c r="C13" s="274" t="s">
        <v>1</v>
      </c>
      <c r="D13" s="46">
        <v>43101</v>
      </c>
      <c r="E13" s="46">
        <v>43132</v>
      </c>
      <c r="F13" s="46">
        <v>43160</v>
      </c>
      <c r="G13" s="46">
        <v>43191</v>
      </c>
      <c r="H13" s="46">
        <v>43221</v>
      </c>
      <c r="I13" s="46">
        <v>43252</v>
      </c>
      <c r="J13" s="46">
        <v>43282</v>
      </c>
      <c r="K13" s="46">
        <v>43313</v>
      </c>
      <c r="L13" s="46">
        <v>43344</v>
      </c>
      <c r="M13" s="46">
        <v>43374</v>
      </c>
      <c r="N13" s="46">
        <v>43405</v>
      </c>
      <c r="O13" s="46">
        <v>43435</v>
      </c>
      <c r="P13" s="268" t="s">
        <v>2</v>
      </c>
      <c r="Q13" s="270" t="s">
        <v>3</v>
      </c>
      <c r="R13" s="268" t="s">
        <v>4</v>
      </c>
      <c r="S13" s="262" t="s">
        <v>5</v>
      </c>
      <c r="U13" s="260" t="s">
        <v>38</v>
      </c>
    </row>
    <row r="14" spans="1:23" ht="38.25" customHeight="1" thickBot="1" x14ac:dyDescent="0.3">
      <c r="A14" s="324"/>
      <c r="B14" s="305"/>
      <c r="C14" s="306"/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3" t="s">
        <v>6</v>
      </c>
      <c r="O14" s="3" t="s">
        <v>6</v>
      </c>
      <c r="P14" s="301"/>
      <c r="Q14" s="302"/>
      <c r="R14" s="301"/>
      <c r="S14" s="303"/>
      <c r="U14" s="261"/>
    </row>
    <row r="15" spans="1:23" ht="15.75" thickBot="1" x14ac:dyDescent="0.3">
      <c r="A15" s="29" t="s">
        <v>9</v>
      </c>
      <c r="B15" s="5">
        <v>4600</v>
      </c>
      <c r="C15" s="14">
        <f>+B15/12</f>
        <v>383.33333333333331</v>
      </c>
      <c r="D15" s="9">
        <v>337</v>
      </c>
      <c r="E15" s="9">
        <v>339</v>
      </c>
      <c r="F15" s="9">
        <v>403</v>
      </c>
      <c r="G15" s="9">
        <v>384</v>
      </c>
      <c r="H15" s="9">
        <v>405</v>
      </c>
      <c r="I15" s="9">
        <v>568</v>
      </c>
      <c r="J15" s="77">
        <v>1072</v>
      </c>
      <c r="K15" s="77">
        <v>1061</v>
      </c>
      <c r="L15" s="78">
        <v>660.78700000000003</v>
      </c>
      <c r="M15" s="77">
        <v>837.89243999999906</v>
      </c>
      <c r="N15" s="9">
        <v>448.47766999999999</v>
      </c>
      <c r="O15" s="9">
        <v>654.60023000000103</v>
      </c>
      <c r="P15" s="9">
        <v>4600</v>
      </c>
      <c r="Q15" s="10">
        <f>SUM(D15:O15)</f>
        <v>7170.7573400000001</v>
      </c>
      <c r="R15" s="9">
        <f>Q15-P15</f>
        <v>2570.7573400000001</v>
      </c>
      <c r="S15" s="15">
        <f>+Q15/P15</f>
        <v>1.5588602913043479</v>
      </c>
      <c r="U15" s="76">
        <f>AVERAGE(D15:O15)</f>
        <v>597.56311166666671</v>
      </c>
      <c r="W15" s="80"/>
    </row>
    <row r="16" spans="1:23" x14ac:dyDescent="0.25"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24" ht="15.75" thickBot="1" x14ac:dyDescent="0.3"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24" ht="15.75" thickBot="1" x14ac:dyDescent="0.3">
      <c r="A18" s="295">
        <v>2019</v>
      </c>
      <c r="B18" s="297" t="s">
        <v>0</v>
      </c>
      <c r="C18" s="299" t="s">
        <v>1</v>
      </c>
      <c r="D18" s="46">
        <v>43466</v>
      </c>
      <c r="E18" s="46">
        <v>43497</v>
      </c>
      <c r="F18" s="46">
        <v>43525</v>
      </c>
      <c r="G18" s="46">
        <v>43556</v>
      </c>
      <c r="H18" s="46">
        <v>43586</v>
      </c>
      <c r="I18" s="46">
        <v>43617</v>
      </c>
      <c r="J18" s="46">
        <v>43647</v>
      </c>
      <c r="K18" s="46">
        <v>43678</v>
      </c>
      <c r="L18" s="46">
        <v>43709</v>
      </c>
      <c r="M18" s="46">
        <v>43739</v>
      </c>
      <c r="N18" s="46">
        <v>43770</v>
      </c>
      <c r="O18" s="46">
        <v>43800</v>
      </c>
      <c r="P18" s="268" t="s">
        <v>2</v>
      </c>
      <c r="Q18" s="270" t="s">
        <v>3</v>
      </c>
      <c r="R18" s="268" t="s">
        <v>4</v>
      </c>
      <c r="S18" s="262" t="s">
        <v>5</v>
      </c>
      <c r="U18" s="260" t="s">
        <v>38</v>
      </c>
    </row>
    <row r="19" spans="1:24" ht="29.25" thickBot="1" x14ac:dyDescent="0.3">
      <c r="A19" s="296"/>
      <c r="B19" s="298"/>
      <c r="C19" s="300"/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3" t="s">
        <v>6</v>
      </c>
      <c r="K19" s="3" t="s">
        <v>6</v>
      </c>
      <c r="L19" s="75" t="s">
        <v>37</v>
      </c>
      <c r="M19" s="75" t="s">
        <v>37</v>
      </c>
      <c r="N19" s="75" t="s">
        <v>37</v>
      </c>
      <c r="O19" s="75" t="s">
        <v>37</v>
      </c>
      <c r="P19" s="301"/>
      <c r="Q19" s="302"/>
      <c r="R19" s="301"/>
      <c r="S19" s="303"/>
      <c r="U19" s="261"/>
    </row>
    <row r="20" spans="1:24" ht="15.75" thickBot="1" x14ac:dyDescent="0.3">
      <c r="A20" s="29" t="s">
        <v>9</v>
      </c>
      <c r="B20" s="13">
        <f>554*12</f>
        <v>6648</v>
      </c>
      <c r="C20" s="14">
        <f>+B20/12</f>
        <v>554</v>
      </c>
      <c r="D20" s="9">
        <v>326.33715000000001</v>
      </c>
      <c r="E20" s="9">
        <v>423.78439999999898</v>
      </c>
      <c r="F20" s="9">
        <v>644.25909999999999</v>
      </c>
      <c r="G20" s="9">
        <v>786.82182</v>
      </c>
      <c r="H20" s="9">
        <v>699.00167999999996</v>
      </c>
      <c r="I20" s="9">
        <v>937.36522000000105</v>
      </c>
      <c r="J20" s="9">
        <v>991.71889999999996</v>
      </c>
      <c r="K20" s="77">
        <v>1140.5255199999999</v>
      </c>
      <c r="L20" s="241">
        <f>U15</f>
        <v>597.56311166666671</v>
      </c>
      <c r="M20" s="242">
        <f>U15</f>
        <v>597.56311166666671</v>
      </c>
      <c r="N20" s="242">
        <f>U15</f>
        <v>597.56311166666671</v>
      </c>
      <c r="O20" s="242">
        <f>U15</f>
        <v>597.56311166666671</v>
      </c>
      <c r="P20" s="9">
        <v>6648</v>
      </c>
      <c r="Q20" s="10">
        <f>SUM(D20:O20)</f>
        <v>8340.0662366666656</v>
      </c>
      <c r="R20" s="9">
        <f>Q20-P20</f>
        <v>1692.0662366666656</v>
      </c>
      <c r="S20" s="15">
        <f>+Q20/P20</f>
        <v>1.2545225987765742</v>
      </c>
      <c r="U20" s="76">
        <f>AVERAGE(D20:O20)</f>
        <v>695.00551972222218</v>
      </c>
    </row>
    <row r="21" spans="1:24" x14ac:dyDescent="0.25"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24" ht="15.75" thickBo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24" ht="15.75" thickBot="1" x14ac:dyDescent="0.3">
      <c r="A23" s="250" t="s">
        <v>74</v>
      </c>
      <c r="B23" s="252" t="s">
        <v>0</v>
      </c>
      <c r="C23" s="254" t="s">
        <v>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W23" s="243">
        <f>L20*4</f>
        <v>2390.2524466666669</v>
      </c>
      <c r="X23" t="s">
        <v>82</v>
      </c>
    </row>
    <row r="24" spans="1:24" ht="15.75" thickBot="1" x14ac:dyDescent="0.3">
      <c r="A24" s="251"/>
      <c r="B24" s="253"/>
      <c r="C24" s="255"/>
      <c r="W24" s="243">
        <f>SUM(L15:O15)</f>
        <v>2601.7573400000001</v>
      </c>
      <c r="X24" t="s">
        <v>81</v>
      </c>
    </row>
    <row r="25" spans="1:24" ht="15.75" thickBot="1" x14ac:dyDescent="0.3">
      <c r="A25" s="29" t="s">
        <v>9</v>
      </c>
      <c r="B25" s="13">
        <v>8500</v>
      </c>
      <c r="C25" s="14">
        <f>+B25/12</f>
        <v>708.33333333333337</v>
      </c>
      <c r="W25" s="33">
        <f>(SUM(D20:K20))+(SUM(L15:O15))</f>
        <v>8551.5711300000003</v>
      </c>
      <c r="X25" t="s">
        <v>79</v>
      </c>
    </row>
    <row r="28" spans="1:24" x14ac:dyDescent="0.25">
      <c r="C28" t="s">
        <v>11</v>
      </c>
    </row>
  </sheetData>
  <mergeCells count="43">
    <mergeCell ref="U1:U2"/>
    <mergeCell ref="R13:R14"/>
    <mergeCell ref="S13:S14"/>
    <mergeCell ref="U13:U14"/>
    <mergeCell ref="S9:S10"/>
    <mergeCell ref="R9:R10"/>
    <mergeCell ref="A13:A14"/>
    <mergeCell ref="B13:B14"/>
    <mergeCell ref="C13:C14"/>
    <mergeCell ref="U9:U10"/>
    <mergeCell ref="U5:U6"/>
    <mergeCell ref="P13:P14"/>
    <mergeCell ref="Q13:Q14"/>
    <mergeCell ref="S1:S2"/>
    <mergeCell ref="A5:A6"/>
    <mergeCell ref="B5:B6"/>
    <mergeCell ref="C5:C6"/>
    <mergeCell ref="P5:P6"/>
    <mergeCell ref="Q5:Q6"/>
    <mergeCell ref="R5:R6"/>
    <mergeCell ref="S5:S6"/>
    <mergeCell ref="A1:A2"/>
    <mergeCell ref="B1:B2"/>
    <mergeCell ref="C1:C2"/>
    <mergeCell ref="P1:P2"/>
    <mergeCell ref="Q1:Q2"/>
    <mergeCell ref="R1:R2"/>
    <mergeCell ref="A9:A10"/>
    <mergeCell ref="B9:B10"/>
    <mergeCell ref="C9:C10"/>
    <mergeCell ref="P9:P10"/>
    <mergeCell ref="Q9:Q10"/>
    <mergeCell ref="R18:R19"/>
    <mergeCell ref="S18:S19"/>
    <mergeCell ref="U18:U19"/>
    <mergeCell ref="A23:A24"/>
    <mergeCell ref="B23:B24"/>
    <mergeCell ref="C23:C24"/>
    <mergeCell ref="P18:P19"/>
    <mergeCell ref="Q18:Q19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6"/>
  <sheetViews>
    <sheetView tabSelected="1" workbookViewId="0">
      <selection activeCell="U10" sqref="U10"/>
    </sheetView>
  </sheetViews>
  <sheetFormatPr defaultRowHeight="15" x14ac:dyDescent="0.25"/>
  <cols>
    <col min="1" max="1" width="27.42578125" customWidth="1"/>
    <col min="3" max="3" width="12.42578125" customWidth="1"/>
    <col min="4" max="4" width="10" customWidth="1"/>
    <col min="6" max="6" width="10.5703125" customWidth="1"/>
    <col min="9" max="9" width="12" customWidth="1"/>
    <col min="10" max="10" width="8.7109375" customWidth="1"/>
    <col min="13" max="13" width="12.140625" customWidth="1"/>
    <col min="14" max="14" width="11" customWidth="1"/>
    <col min="15" max="15" width="10.85546875" customWidth="1"/>
    <col min="17" max="17" width="12.7109375" customWidth="1"/>
    <col min="21" max="21" width="13" customWidth="1"/>
  </cols>
  <sheetData>
    <row r="1" spans="1:21" x14ac:dyDescent="0.25">
      <c r="L1" s="55"/>
      <c r="M1" s="55"/>
      <c r="Q1" s="34"/>
      <c r="R1" s="33"/>
    </row>
    <row r="2" spans="1:21" ht="15.75" customHeight="1" thickBot="1" x14ac:dyDescent="0.35">
      <c r="A2" s="1" t="s">
        <v>13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0"/>
      <c r="Q2" s="50"/>
      <c r="R2" s="33"/>
    </row>
    <row r="3" spans="1:21" ht="15.75" customHeight="1" thickBot="1" x14ac:dyDescent="0.3">
      <c r="A3" s="303">
        <v>2017</v>
      </c>
      <c r="B3" s="304" t="s">
        <v>0</v>
      </c>
      <c r="C3" s="274" t="s">
        <v>1</v>
      </c>
      <c r="D3" s="46">
        <v>42736</v>
      </c>
      <c r="E3" s="46">
        <v>42767</v>
      </c>
      <c r="F3" s="46">
        <v>42795</v>
      </c>
      <c r="G3" s="46">
        <v>42826</v>
      </c>
      <c r="H3" s="46">
        <v>42856</v>
      </c>
      <c r="I3" s="46">
        <v>42887</v>
      </c>
      <c r="J3" s="46">
        <v>42917</v>
      </c>
      <c r="K3" s="46">
        <v>42948</v>
      </c>
      <c r="L3" s="46">
        <v>42979</v>
      </c>
      <c r="M3" s="46">
        <v>43009</v>
      </c>
      <c r="N3" s="46">
        <v>43040</v>
      </c>
      <c r="O3" s="46">
        <v>43070</v>
      </c>
      <c r="P3" s="268" t="s">
        <v>2</v>
      </c>
      <c r="Q3" s="270" t="s">
        <v>3</v>
      </c>
      <c r="R3" s="268" t="s">
        <v>4</v>
      </c>
      <c r="S3" s="262" t="s">
        <v>5</v>
      </c>
      <c r="U3" s="260" t="s">
        <v>71</v>
      </c>
    </row>
    <row r="4" spans="1:21" ht="40.5" customHeight="1" thickBot="1" x14ac:dyDescent="0.3">
      <c r="A4" s="303"/>
      <c r="B4" s="305"/>
      <c r="C4" s="306"/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6</v>
      </c>
      <c r="N4" s="3" t="s">
        <v>6</v>
      </c>
      <c r="O4" s="3" t="s">
        <v>6</v>
      </c>
      <c r="P4" s="301"/>
      <c r="Q4" s="302"/>
      <c r="R4" s="301"/>
      <c r="S4" s="303"/>
      <c r="U4" s="261"/>
    </row>
    <row r="5" spans="1:21" ht="15.75" customHeight="1" thickBot="1" x14ac:dyDescent="0.3">
      <c r="A5" s="4" t="s">
        <v>10</v>
      </c>
      <c r="B5" s="5">
        <v>25399.840383286599</v>
      </c>
      <c r="C5" s="14">
        <v>2116.6533652738799</v>
      </c>
      <c r="D5" s="165">
        <v>2005.9401399999999</v>
      </c>
      <c r="E5" s="165">
        <v>2428.87428</v>
      </c>
      <c r="F5" s="165">
        <v>3222.2526200000002</v>
      </c>
      <c r="G5" s="165">
        <v>2395.6957299999999</v>
      </c>
      <c r="H5" s="165">
        <v>2602.5636399999999</v>
      </c>
      <c r="I5" s="9">
        <v>2797.35178</v>
      </c>
      <c r="J5" s="9">
        <v>1198.39372</v>
      </c>
      <c r="K5" s="9">
        <v>1944.9518</v>
      </c>
      <c r="L5" s="9">
        <v>1840</v>
      </c>
      <c r="M5" s="9">
        <v>2658</v>
      </c>
      <c r="N5" s="9">
        <v>3082</v>
      </c>
      <c r="O5" s="9">
        <v>2272</v>
      </c>
      <c r="P5" s="9">
        <v>25400</v>
      </c>
      <c r="Q5" s="10">
        <f>SUM(D5:O5)</f>
        <v>28448.023709999998</v>
      </c>
      <c r="R5" s="9">
        <f>Q5-P5</f>
        <v>3048.0237099999977</v>
      </c>
      <c r="S5" s="15">
        <v>1.1200000000000001</v>
      </c>
      <c r="U5" s="76">
        <f>AVERAGE(I5:O5,D10:L10)</f>
        <v>2369.0184562499999</v>
      </c>
    </row>
    <row r="6" spans="1:21" ht="15.75" thickBot="1" x14ac:dyDescent="0.3">
      <c r="D6" s="52"/>
      <c r="E6" s="52"/>
      <c r="F6" s="52"/>
      <c r="G6" s="52"/>
      <c r="H6" s="52"/>
      <c r="I6" s="52"/>
      <c r="J6" s="52"/>
      <c r="K6" s="52"/>
      <c r="L6" s="52"/>
      <c r="M6" s="52"/>
      <c r="Q6" s="34"/>
      <c r="R6" s="33"/>
    </row>
    <row r="7" spans="1:21" ht="15.75" thickBot="1" x14ac:dyDescent="0.3">
      <c r="D7" s="57"/>
      <c r="E7" s="57"/>
      <c r="F7" s="57"/>
      <c r="G7" s="57"/>
      <c r="H7" s="57"/>
      <c r="I7" s="57"/>
      <c r="J7" s="57"/>
      <c r="K7" s="57"/>
      <c r="L7" s="57"/>
      <c r="M7" s="57"/>
      <c r="Q7" s="34"/>
      <c r="R7" s="33"/>
    </row>
    <row r="8" spans="1:21" ht="15.75" customHeight="1" thickBot="1" x14ac:dyDescent="0.3">
      <c r="A8" s="303">
        <v>2018</v>
      </c>
      <c r="B8" s="304" t="s">
        <v>0</v>
      </c>
      <c r="C8" s="274" t="s">
        <v>1</v>
      </c>
      <c r="D8" s="46">
        <v>43101</v>
      </c>
      <c r="E8" s="46">
        <v>43132</v>
      </c>
      <c r="F8" s="46">
        <v>43160</v>
      </c>
      <c r="G8" s="46">
        <v>43191</v>
      </c>
      <c r="H8" s="46">
        <v>43221</v>
      </c>
      <c r="I8" s="46">
        <v>43252</v>
      </c>
      <c r="J8" s="46">
        <v>43282</v>
      </c>
      <c r="K8" s="46">
        <v>43313</v>
      </c>
      <c r="L8" s="46">
        <v>43344</v>
      </c>
      <c r="M8" s="46">
        <v>43374</v>
      </c>
      <c r="N8" s="46">
        <v>43405</v>
      </c>
      <c r="O8" s="46">
        <v>43435</v>
      </c>
      <c r="P8" s="268" t="s">
        <v>2</v>
      </c>
      <c r="Q8" s="270" t="s">
        <v>3</v>
      </c>
      <c r="R8" s="268" t="s">
        <v>4</v>
      </c>
      <c r="S8" s="262" t="s">
        <v>5</v>
      </c>
      <c r="U8" s="260" t="s">
        <v>38</v>
      </c>
    </row>
    <row r="9" spans="1:21" ht="40.5" customHeight="1" thickBot="1" x14ac:dyDescent="0.3">
      <c r="A9" s="303"/>
      <c r="B9" s="305"/>
      <c r="C9" s="306"/>
      <c r="D9" s="3" t="s">
        <v>6</v>
      </c>
      <c r="E9" s="3" t="s">
        <v>6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 t="s">
        <v>6</v>
      </c>
      <c r="L9" s="3" t="s">
        <v>6</v>
      </c>
      <c r="M9" s="3" t="s">
        <v>6</v>
      </c>
      <c r="N9" s="3" t="s">
        <v>6</v>
      </c>
      <c r="O9" s="3" t="s">
        <v>6</v>
      </c>
      <c r="P9" s="301"/>
      <c r="Q9" s="302"/>
      <c r="R9" s="301"/>
      <c r="S9" s="303"/>
      <c r="U9" s="261"/>
    </row>
    <row r="10" spans="1:21" ht="15.75" customHeight="1" thickBot="1" x14ac:dyDescent="0.3">
      <c r="A10" s="4" t="s">
        <v>10</v>
      </c>
      <c r="B10" s="5">
        <v>30500</v>
      </c>
      <c r="C10" s="14">
        <f>+B10/12</f>
        <v>2541.6666666666665</v>
      </c>
      <c r="D10" s="9">
        <v>1632</v>
      </c>
      <c r="E10" s="9">
        <v>2523</v>
      </c>
      <c r="F10" s="9">
        <v>3197</v>
      </c>
      <c r="G10" s="9">
        <v>2934</v>
      </c>
      <c r="H10" s="9">
        <v>3283</v>
      </c>
      <c r="I10" s="9">
        <v>2798</v>
      </c>
      <c r="J10" s="9">
        <v>1693</v>
      </c>
      <c r="K10" s="9">
        <v>1341</v>
      </c>
      <c r="L10" s="9">
        <v>2710.598</v>
      </c>
      <c r="M10" s="9">
        <v>3766.51845</v>
      </c>
      <c r="N10" s="9">
        <v>3359.8231999999998</v>
      </c>
      <c r="O10" s="9">
        <v>2698.2324100000001</v>
      </c>
      <c r="P10" s="9">
        <f>B10</f>
        <v>30500</v>
      </c>
      <c r="Q10" s="10">
        <f>SUM(D10:O10)</f>
        <v>31936.172059999997</v>
      </c>
      <c r="R10" s="9">
        <f>Q10-P10</f>
        <v>1436.1720599999971</v>
      </c>
      <c r="S10" s="15">
        <v>1.1200000000000001</v>
      </c>
      <c r="U10" s="76">
        <f>AVERAGE(D10:O10)</f>
        <v>2661.3476716666664</v>
      </c>
    </row>
    <row r="11" spans="1:21" s="86" customFormat="1" ht="15.75" customHeight="1" x14ac:dyDescent="0.25">
      <c r="A11" s="81"/>
      <c r="B11" s="82"/>
      <c r="C11" s="83"/>
      <c r="D11" s="82"/>
      <c r="E11" s="82"/>
      <c r="F11" s="82"/>
      <c r="G11" s="82"/>
      <c r="H11" s="82"/>
      <c r="I11" s="82"/>
      <c r="J11" s="82"/>
      <c r="K11" s="82"/>
      <c r="L11" s="84"/>
      <c r="M11" s="84"/>
      <c r="N11" s="84"/>
      <c r="O11" s="84"/>
      <c r="P11" s="82"/>
      <c r="Q11" s="82"/>
      <c r="R11" s="82"/>
      <c r="S11" s="85"/>
      <c r="U11" s="87"/>
    </row>
    <row r="12" spans="1:21" ht="15.75" thickBot="1" x14ac:dyDescent="0.3">
      <c r="D12" s="57"/>
      <c r="E12" s="57"/>
      <c r="F12" s="57"/>
      <c r="G12" s="57"/>
      <c r="H12" s="57"/>
      <c r="I12" s="57"/>
      <c r="J12" s="57"/>
      <c r="K12" s="57"/>
      <c r="L12" s="57"/>
      <c r="M12" s="57"/>
      <c r="Q12" s="34"/>
      <c r="R12" s="33"/>
    </row>
    <row r="13" spans="1:21" ht="15.75" thickBot="1" x14ac:dyDescent="0.3">
      <c r="A13" s="295">
        <v>2019</v>
      </c>
      <c r="B13" s="297" t="s">
        <v>0</v>
      </c>
      <c r="C13" s="299" t="s">
        <v>1</v>
      </c>
      <c r="D13" s="46">
        <v>43466</v>
      </c>
      <c r="E13" s="46">
        <v>43497</v>
      </c>
      <c r="F13" s="46">
        <v>43525</v>
      </c>
      <c r="G13" s="46">
        <v>43556</v>
      </c>
      <c r="H13" s="46">
        <v>43586</v>
      </c>
      <c r="I13" s="46">
        <v>43617</v>
      </c>
      <c r="J13" s="46">
        <v>43647</v>
      </c>
      <c r="K13" s="46">
        <v>43678</v>
      </c>
      <c r="L13" s="46">
        <v>43709</v>
      </c>
      <c r="M13" s="46">
        <v>43739</v>
      </c>
      <c r="N13" s="46">
        <v>43770</v>
      </c>
      <c r="O13" s="46">
        <v>43800</v>
      </c>
      <c r="P13" s="268" t="s">
        <v>2</v>
      </c>
      <c r="Q13" s="270" t="s">
        <v>3</v>
      </c>
      <c r="R13" s="268" t="s">
        <v>4</v>
      </c>
      <c r="S13" s="262" t="s">
        <v>5</v>
      </c>
      <c r="U13" s="260" t="s">
        <v>38</v>
      </c>
    </row>
    <row r="14" spans="1:21" ht="34.5" customHeight="1" thickBot="1" x14ac:dyDescent="0.3">
      <c r="A14" s="296"/>
      <c r="B14" s="298"/>
      <c r="C14" s="300"/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75" t="s">
        <v>37</v>
      </c>
      <c r="M14" s="75" t="s">
        <v>37</v>
      </c>
      <c r="N14" s="75" t="s">
        <v>37</v>
      </c>
      <c r="O14" s="75" t="s">
        <v>37</v>
      </c>
      <c r="P14" s="301"/>
      <c r="Q14" s="302"/>
      <c r="R14" s="301"/>
      <c r="S14" s="303"/>
      <c r="U14" s="261"/>
    </row>
    <row r="15" spans="1:21" ht="26.25" thickBot="1" x14ac:dyDescent="0.3">
      <c r="A15" s="4" t="s">
        <v>10</v>
      </c>
      <c r="B15" s="13">
        <v>29500</v>
      </c>
      <c r="C15" s="14">
        <f>+B15/12</f>
        <v>2458.3333333333335</v>
      </c>
      <c r="D15" s="9">
        <v>2474.2691199999999</v>
      </c>
      <c r="E15" s="9">
        <v>2976.5916400000001</v>
      </c>
      <c r="F15" s="9">
        <v>3045.3492500000002</v>
      </c>
      <c r="G15" s="9">
        <v>2539.7058900000002</v>
      </c>
      <c r="H15" s="9">
        <v>3300.5504700000001</v>
      </c>
      <c r="I15" s="9">
        <v>2978.2362400000002</v>
      </c>
      <c r="J15" s="9">
        <v>2199.4507800000001</v>
      </c>
      <c r="K15" s="9">
        <v>2222.7130299999999</v>
      </c>
      <c r="L15" s="244">
        <f>U10</f>
        <v>2661.3476716666664</v>
      </c>
      <c r="M15" s="72">
        <f>U10</f>
        <v>2661.3476716666664</v>
      </c>
      <c r="N15" s="72">
        <f>U10</f>
        <v>2661.3476716666664</v>
      </c>
      <c r="O15" s="72">
        <f>U10</f>
        <v>2661.3476716666664</v>
      </c>
      <c r="P15" s="9">
        <f>B15</f>
        <v>29500</v>
      </c>
      <c r="Q15" s="10">
        <f>SUM(D15:O15)</f>
        <v>32382.257106666664</v>
      </c>
      <c r="R15" s="9">
        <f>Q15-P15</f>
        <v>2882.2571066666642</v>
      </c>
      <c r="S15" s="15">
        <v>1.1200000000000001</v>
      </c>
      <c r="U15" s="76">
        <f>AVERAGE(D15:O15)</f>
        <v>2698.5214255555552</v>
      </c>
    </row>
    <row r="16" spans="1:21" x14ac:dyDescent="0.25">
      <c r="A16" s="81"/>
      <c r="B16" s="82"/>
      <c r="C16" s="83"/>
      <c r="D16" s="57"/>
      <c r="E16" s="57"/>
      <c r="F16" s="57"/>
      <c r="G16" s="57"/>
      <c r="H16" s="57"/>
      <c r="I16" s="57"/>
      <c r="J16" s="57"/>
      <c r="K16" s="57"/>
      <c r="L16" s="57"/>
      <c r="M16" s="57"/>
      <c r="Q16" s="34"/>
      <c r="R16" s="33"/>
    </row>
    <row r="17" spans="1:22" ht="15.75" thickBot="1" x14ac:dyDescent="0.3">
      <c r="A17" s="81"/>
      <c r="B17" s="82"/>
      <c r="C17" s="83"/>
      <c r="D17" s="57"/>
      <c r="E17" s="57"/>
      <c r="F17" s="57"/>
      <c r="G17" s="57"/>
      <c r="H17" s="57"/>
      <c r="I17" s="57"/>
      <c r="J17" s="57"/>
      <c r="K17" s="57"/>
      <c r="L17" s="57"/>
      <c r="M17" s="57"/>
      <c r="Q17" s="34"/>
      <c r="R17" s="33"/>
    </row>
    <row r="18" spans="1:22" ht="15.75" thickBot="1" x14ac:dyDescent="0.3">
      <c r="A18" s="250" t="s">
        <v>74</v>
      </c>
      <c r="B18" s="252" t="s">
        <v>0</v>
      </c>
      <c r="C18" s="254" t="s">
        <v>1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Q18" s="34"/>
      <c r="R18" s="33"/>
      <c r="U18" s="243">
        <f>L15*4</f>
        <v>10645.390686666666</v>
      </c>
      <c r="V18" t="s">
        <v>82</v>
      </c>
    </row>
    <row r="19" spans="1:22" ht="15.75" thickBot="1" x14ac:dyDescent="0.3">
      <c r="A19" s="251"/>
      <c r="B19" s="253"/>
      <c r="C19" s="255"/>
      <c r="D19" s="57"/>
      <c r="E19" s="57"/>
      <c r="F19" s="57"/>
      <c r="G19" s="57"/>
      <c r="H19" s="57"/>
      <c r="I19" s="57"/>
      <c r="J19" s="57"/>
      <c r="K19" s="57"/>
      <c r="L19" s="57"/>
      <c r="M19" s="57"/>
      <c r="Q19" s="34"/>
      <c r="R19" s="33"/>
      <c r="U19" s="33">
        <f>SUM(L10:O10)</f>
        <v>12535.172060000001</v>
      </c>
      <c r="V19" t="s">
        <v>81</v>
      </c>
    </row>
    <row r="20" spans="1:22" ht="26.25" thickBot="1" x14ac:dyDescent="0.3">
      <c r="A20" s="4" t="s">
        <v>10</v>
      </c>
      <c r="B20" s="13">
        <v>32500</v>
      </c>
      <c r="C20" s="14">
        <f>+B20/12</f>
        <v>2708.3333333333335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Q20" s="34"/>
      <c r="R20" s="33"/>
      <c r="U20" s="33">
        <f>(SUM(D15:K15))+(SUM(L10:O10))</f>
        <v>34272.038480000003</v>
      </c>
      <c r="V20" t="s">
        <v>79</v>
      </c>
    </row>
    <row r="21" spans="1:22" x14ac:dyDescent="0.25">
      <c r="D21" s="57"/>
      <c r="E21" s="57"/>
      <c r="F21" s="57"/>
      <c r="G21" s="57"/>
      <c r="H21" s="57"/>
      <c r="I21" s="57"/>
      <c r="J21" s="57"/>
      <c r="K21" s="57"/>
      <c r="L21" s="57"/>
      <c r="M21" s="57"/>
      <c r="Q21" s="34"/>
      <c r="R21" s="33"/>
    </row>
    <row r="22" spans="1:22" ht="15.75" x14ac:dyDescent="0.3">
      <c r="A22" s="164" t="s">
        <v>73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Q22" s="34"/>
      <c r="R22" s="33"/>
    </row>
    <row r="23" spans="1:22" ht="16.5" x14ac:dyDescent="0.35">
      <c r="A23" s="166" t="s">
        <v>12</v>
      </c>
      <c r="B23" s="37"/>
      <c r="C23" s="39"/>
      <c r="D23" s="39"/>
      <c r="E23" s="35"/>
    </row>
    <row r="24" spans="1:22" ht="17.25" x14ac:dyDescent="0.35">
      <c r="A24" s="166" t="s">
        <v>72</v>
      </c>
      <c r="B24" s="40"/>
      <c r="C24" s="43"/>
      <c r="D24" s="43"/>
      <c r="E24" s="43"/>
      <c r="F24" s="32"/>
      <c r="G24" s="40"/>
      <c r="H24" s="47"/>
      <c r="I24" s="47"/>
      <c r="J24" s="32"/>
      <c r="K24" s="32"/>
      <c r="L24" s="32"/>
      <c r="M24" s="32"/>
      <c r="N24" s="32"/>
      <c r="O24" s="32"/>
      <c r="Q24" s="20"/>
    </row>
    <row r="25" spans="1:22" ht="16.5" x14ac:dyDescent="0.3">
      <c r="A25" s="44"/>
      <c r="B25" s="40"/>
      <c r="C25" s="43"/>
      <c r="D25" s="43"/>
      <c r="E25" s="43"/>
      <c r="F25" s="32"/>
      <c r="G25" s="40"/>
      <c r="H25" s="37"/>
      <c r="I25" s="48"/>
      <c r="J25" s="32"/>
      <c r="K25" s="32"/>
      <c r="L25" s="32"/>
      <c r="M25" s="32"/>
      <c r="N25" s="32"/>
      <c r="O25" s="32"/>
      <c r="Q25" s="20"/>
    </row>
    <row r="26" spans="1:22" x14ac:dyDescent="0.25">
      <c r="B26" s="38"/>
      <c r="C26" s="38"/>
      <c r="D26" s="38"/>
      <c r="E26" s="38"/>
      <c r="F26" s="38"/>
      <c r="G26" s="38"/>
      <c r="H26" s="38"/>
      <c r="I26" s="40"/>
    </row>
  </sheetData>
  <mergeCells count="27">
    <mergeCell ref="U3:U4"/>
    <mergeCell ref="A13:A14"/>
    <mergeCell ref="B13:B14"/>
    <mergeCell ref="C13:C14"/>
    <mergeCell ref="R3:R4"/>
    <mergeCell ref="S3:S4"/>
    <mergeCell ref="A3:A4"/>
    <mergeCell ref="B3:B4"/>
    <mergeCell ref="C3:C4"/>
    <mergeCell ref="P3:P4"/>
    <mergeCell ref="Q3:Q4"/>
    <mergeCell ref="R8:R9"/>
    <mergeCell ref="S8:S9"/>
    <mergeCell ref="A8:A9"/>
    <mergeCell ref="A18:A19"/>
    <mergeCell ref="B18:B19"/>
    <mergeCell ref="C18:C19"/>
    <mergeCell ref="P13:P14"/>
    <mergeCell ref="Q8:Q9"/>
    <mergeCell ref="Q13:Q14"/>
    <mergeCell ref="R13:R14"/>
    <mergeCell ref="S13:S14"/>
    <mergeCell ref="U13:U14"/>
    <mergeCell ref="B8:B9"/>
    <mergeCell ref="C8:C9"/>
    <mergeCell ref="P8:P9"/>
    <mergeCell ref="U8:U9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Plán</vt:lpstr>
      <vt:lpstr>322</vt:lpstr>
      <vt:lpstr>323</vt:lpstr>
      <vt:lpstr>350</vt:lpstr>
      <vt:lpstr>351</vt:lpstr>
      <vt:lpstr>354</vt:lpstr>
      <vt:lpstr>359</vt:lpstr>
      <vt:lpstr>'322'!Oblast_tisku</vt:lpstr>
      <vt:lpstr>Plán!Oblast_tisku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2019-10-14T12:38:06Z</dcterms:modified>
</cp:coreProperties>
</file>