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744B5421-CEB3-45F7-B92A-285DFA02D6AB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 s="1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K665" i="1"/>
  <c r="J41" i="1" l="1"/>
  <c r="J25" i="1" s="1"/>
  <c r="L664" i="1" l="1"/>
  <c r="K200" i="1"/>
  <c r="K199" i="1"/>
  <c r="K198" i="1"/>
  <c r="K197" i="1"/>
  <c r="K196" i="1"/>
  <c r="K195" i="1"/>
  <c r="K194" i="1"/>
  <c r="K193" i="1"/>
  <c r="K192" i="1"/>
  <c r="K191" i="1"/>
  <c r="K190" i="1"/>
  <c r="K688" i="1"/>
  <c r="K687" i="1"/>
  <c r="K686" i="1"/>
  <c r="K685" i="1"/>
  <c r="K684" i="1"/>
  <c r="K683" i="1"/>
  <c r="K682" i="1"/>
  <c r="K681" i="1"/>
  <c r="K680" i="1"/>
  <c r="K679" i="1"/>
  <c r="K678" i="1"/>
  <c r="K503" i="1" l="1"/>
  <c r="K508" i="1" l="1"/>
  <c r="K505" i="1"/>
  <c r="K304" i="1" l="1"/>
  <c r="K248" i="1"/>
  <c r="K61" i="1"/>
  <c r="K84" i="1" l="1"/>
  <c r="K148" i="1" l="1"/>
  <c r="K147" i="1"/>
  <c r="K125" i="1"/>
  <c r="K112" i="1"/>
  <c r="K111" i="1"/>
  <c r="K110" i="1"/>
  <c r="K80" i="1" l="1"/>
  <c r="K75" i="1"/>
  <c r="K72" i="1"/>
  <c r="K71" i="1"/>
  <c r="K70" i="1"/>
  <c r="K69" i="1"/>
  <c r="K68" i="1"/>
  <c r="K66" i="1"/>
  <c r="K65" i="1"/>
  <c r="K64" i="1"/>
  <c r="K57" i="1"/>
  <c r="K47" i="1" l="1"/>
  <c r="K38" i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K306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L359" i="3"/>
  <c r="L330" i="1" l="1"/>
  <c r="S5" i="1"/>
  <c r="N329" i="1"/>
  <c r="P329" i="1"/>
  <c r="O329" i="1"/>
  <c r="Q329" i="1"/>
  <c r="K357" i="3"/>
  <c r="L332" i="3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</t>
        </r>
      </text>
    </comment>
    <comment ref="K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666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<sst xmlns="http://schemas.openxmlformats.org/spreadsheetml/2006/main" count="5863" uniqueCount="1841">
  <si>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</si>
  <si>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</si>
  <si>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</si>
  <si>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</si>
  <si>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</si>
  <si>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</si>
  <si>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</si>
  <si>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</si>
  <si>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</si>
  <si>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</si>
  <si>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</si>
  <si>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</si>
  <si>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</si>
  <si>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</si>
  <si>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</si>
  <si>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</si>
  <si>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</si>
  <si>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</si>
  <si>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</si>
  <si>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</si>
  <si>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</si>
  <si>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</si>
  <si>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</si>
  <si>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</si>
  <si>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</si>
  <si>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</si>
  <si>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</si>
  <si>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</si>
  <si>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</si>
  <si>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</si>
  <si>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</si>
  <si>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</si>
  <si>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</si>
  <si>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</si>
  <si>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</si>
  <si>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</si>
  <si>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</si>
  <si>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</si>
  <si>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</si>
  <si>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</si>
  <si>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</si>
  <si>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</si>
  <si>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</si>
  <si>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</si>
  <si>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</si>
  <si>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</si>
  <si>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</si>
  <si>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</si>
  <si>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</si>
  <si>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</si>
  <si>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</si>
  <si>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</si>
  <si>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</si>
  <si>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</si>
  <si>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</si>
  <si>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</si>
  <si>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</si>
  <si>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</si>
  <si>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</si>
  <si>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</si>
  <si>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</si>
  <si>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</si>
  <si>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</si>
  <si>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</si>
  <si>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</si>
  <si>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</si>
  <si>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</si>
  <si>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</si>
  <si>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</si>
  <si>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</si>
  <si>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</si>
  <si>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</si>
  <si>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</si>
  <si>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</si>
  <si>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</si>
  <si>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</si>
  <si>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</si>
  <si>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</si>
  <si>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</si>
  <si>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</si>
  <si>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</si>
  <si>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</si>
  <si>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</si>
  <si>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</si>
  <si>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</si>
  <si>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</si>
  <si>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</si>
  <si>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</si>
  <si>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</si>
  <si>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</si>
  <si>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</si>
  <si>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</si>
  <si>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</si>
  <si>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</si>
  <si>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</si>
  <si>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</si>
  <si>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</si>
  <si>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</si>
  <si>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</si>
  <si>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</si>
  <si>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</si>
  <si>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</si>
  <si>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</si>
  <si>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</si>
  <si>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</si>
  <si>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</si>
  <si>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</si>
  <si>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</si>
  <si>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</si>
  <si>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</si>
  <si>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</si>
  <si>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</si>
  <si>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</si>
  <si>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</si>
  <si>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</si>
  <si>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</si>
  <si>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</si>
  <si>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</si>
  <si>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</si>
  <si>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</si>
  <si>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</si>
  <si>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</si>
  <si>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</si>
  <si>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</si>
  <si>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</si>
  <si>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</si>
  <si>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</si>
  <si>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</si>
  <si>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</si>
  <si>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</si>
  <si>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</si>
  <si>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</si>
  <si>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</si>
  <si>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</si>
  <si>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</si>
  <si>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</si>
  <si>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</si>
  <si>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</si>
  <si>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</si>
  <si>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</si>
  <si>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</si>
  <si>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</si>
  <si>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</si>
  <si>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</si>
  <si>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</si>
  <si>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</si>
  <si>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</si>
  <si>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</si>
  <si>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</si>
  <si>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</si>
  <si>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</si>
  <si>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</si>
  <si>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</si>
  <si>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</si>
  <si>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</si>
  <si>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</si>
  <si>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</si>
  <si>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</si>
  <si>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</si>
  <si>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</si>
  <si>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</si>
  <si>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</si>
  <si>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</si>
  <si>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</si>
  <si>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</si>
  <si>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</si>
  <si>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</si>
  <si>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</si>
  <si>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</si>
  <si>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</si>
  <si>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</si>
  <si>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</si>
  <si>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</si>
  <si>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</si>
  <si>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</si>
  <si>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</si>
  <si>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</si>
  <si>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</si>
  <si>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</si>
  <si>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</si>
  <si>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</si>
  <si>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</si>
  <si>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</si>
  <si>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</si>
  <si>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</si>
  <si>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</si>
  <si>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</si>
  <si>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</si>
  <si>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</si>
  <si>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</si>
  <si>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</si>
  <si>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</si>
  <si>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</si>
  <si>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</si>
  <si>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</si>
  <si>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</si>
  <si>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</si>
  <si>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</si>
  <si>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</si>
  <si>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</si>
  <si>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</si>
  <si>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</si>
  <si>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</si>
  <si>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</si>
  <si>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</si>
  <si>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</si>
  <si>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</si>
  <si>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</si>
  <si>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</si>
  <si>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</si>
  <si>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</si>
  <si>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</si>
  <si>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</si>
  <si>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</si>
  <si>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</si>
  <si>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</si>
  <si>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</si>
  <si>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</si>
  <si>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</si>
  <si>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</si>
  <si>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</si>
  <si>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</si>
  <si>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</si>
  <si>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</si>
  <si>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</si>
  <si>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</si>
  <si>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</si>
  <si>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</si>
  <si>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</si>
  <si>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</si>
  <si>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</si>
  <si>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</si>
  <si>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</si>
  <si>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</si>
  <si>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</si>
  <si>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</si>
  <si>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</si>
  <si>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</si>
  <si>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</si>
  <si>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</si>
  <si>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</si>
  <si>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</si>
  <si>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</si>
  <si>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</si>
  <si>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</si>
  <si>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</si>
  <si>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</si>
  <si>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</si>
  <si>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</si>
  <si>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</si>
  <si>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</si>
  <si>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</si>
  <si>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</si>
  <si>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</si>
  <si>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</si>
  <si>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</si>
  <si>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</si>
  <si>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</si>
  <si>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</si>
  <si>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</si>
  <si>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</si>
  <si>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</si>
  <si>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</si>
  <si>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</si>
  <si>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</si>
  <si>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</si>
  <si>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</si>
  <si>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</si>
  <si>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</si>
  <si>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</si>
  <si>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</si>
  <si>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</si>
  <si>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</si>
  <si>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</si>
  <si>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</si>
  <si>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</si>
  <si>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</si>
  <si>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</si>
  <si>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</si>
  <si>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</si>
  <si>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</si>
  <si>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</si>
  <si>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</si>
  <si>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</si>
  <si>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</si>
  <si>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</si>
  <si>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</si>
  <si>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</si>
  <si>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</si>
  <si>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</si>
  <si>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</si>
  <si>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</si>
  <si>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</si>
  <si>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</si>
  <si>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</si>
  <si>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</si>
  <si>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</si>
  <si>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</si>
  <si>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</si>
  <si>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</si>
  <si>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</si>
  <si>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</si>
  <si>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</si>
  <si>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</si>
  <si>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</si>
  <si>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</si>
  <si>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</si>
  <si>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</si>
  <si>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</si>
  <si>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</si>
  <si>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</si>
  <si>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</si>
  <si>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</si>
  <si>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</si>
  <si>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</si>
  <si>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</si>
  <si>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</si>
  <si>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</si>
  <si>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</si>
  <si>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</si>
  <si>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</si>
  <si>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</si>
  <si>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</si>
  <si>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</si>
  <si>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</si>
  <si>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</si>
  <si>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</si>
  <si>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</si>
  <si>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</si>
  <si>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</si>
  <si>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</si>
  <si>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</si>
  <si>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</si>
  <si>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</si>
  <si>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</si>
  <si>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</si>
  <si>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</si>
  <si>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</si>
  <si>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</si>
  <si>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</si>
  <si>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</si>
  <si>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</si>
  <si>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</si>
  <si>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</si>
  <si>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</si>
  <si>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</si>
  <si>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</si>
  <si>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</si>
  <si>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</si>
  <si>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</si>
  <si>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</si>
  <si>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</si>
  <si>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</si>
  <si>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</si>
  <si>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</si>
  <si>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</si>
  <si>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</si>
  <si>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</si>
  <si>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</si>
  <si>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</si>
  <si>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</si>
  <si>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</si>
  <si>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</si>
  <si>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</si>
  <si>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</si>
  <si>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</si>
  <si>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</si>
  <si>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</si>
  <si>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</si>
  <si>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</si>
  <si>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</si>
  <si>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</si>
  <si>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</si>
  <si>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</si>
  <si>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</si>
  <si>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</si>
  <si>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</si>
  <si>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</si>
  <si>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</si>
  <si>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</si>
  <si>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</si>
  <si>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</si>
  <si>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</si>
  <si>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</si>
  <si>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</si>
  <si>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</si>
  <si>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</si>
  <si>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</si>
  <si>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</si>
  <si>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</si>
  <si>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</si>
  <si>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</si>
  <si>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</si>
  <si>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</si>
  <si>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</si>
  <si>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</si>
  <si>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</si>
  <si>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</si>
  <si>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</si>
  <si>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</si>
  <si>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</si>
  <si>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</si>
  <si>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</si>
  <si>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</si>
  <si>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</si>
  <si>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</si>
  <si>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</si>
  <si>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</si>
  <si>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</si>
  <si>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</si>
  <si>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</si>
  <si>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</si>
  <si>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</si>
  <si>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</si>
  <si>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</si>
  <si>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</si>
  <si>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</si>
  <si>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</si>
  <si>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</si>
  <si>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</si>
  <si>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</si>
  <si>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</si>
  <si>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</si>
  <si>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</si>
  <si>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</si>
  <si>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</si>
  <si>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</si>
  <si>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</si>
  <si>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</si>
  <si>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</si>
  <si>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</si>
  <si>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</si>
  <si>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</si>
  <si>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</si>
  <si>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</si>
  <si>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</si>
  <si>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</si>
  <si>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</si>
  <si>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</si>
  <si>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</si>
  <si>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</si>
  <si>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</si>
  <si>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</si>
  <si>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</si>
  <si>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</si>
  <si>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</si>
  <si>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</si>
  <si>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</si>
  <si>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</si>
  <si>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</si>
  <si>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</si>
  <si>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</si>
  <si>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</si>
  <si>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</si>
  <si>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</si>
  <si>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</si>
  <si>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</si>
  <si>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</si>
  <si>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</si>
  <si>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</si>
  <si>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</si>
  <si>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</si>
  <si>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</si>
  <si>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</si>
  <si>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</si>
  <si>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</si>
  <si>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</si>
  <si>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</si>
  <si>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</si>
  <si>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</si>
  <si>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</si>
  <si>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</si>
  <si>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</si>
  <si>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</si>
  <si>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</si>
  <si>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</si>
  <si>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</si>
  <si>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</si>
  <si>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</si>
  <si>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</si>
  <si>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</si>
  <si>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</si>
  <si>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</si>
  <si>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</si>
  <si>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</si>
  <si>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</si>
  <si>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</si>
  <si>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</si>
  <si>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</si>
  <si>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</si>
  <si>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</si>
  <si>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</si>
  <si>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</si>
  <si>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</si>
  <si>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</si>
  <si>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</si>
  <si>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</si>
  <si>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</si>
  <si>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</si>
  <si>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</si>
  <si>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</si>
  <si>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</si>
  <si>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</si>
  <si>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</si>
  <si>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</si>
  <si>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</si>
  <si>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</si>
  <si>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</si>
  <si>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</si>
  <si>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</si>
  <si>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</si>
  <si>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</si>
  <si>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</si>
  <si>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</si>
  <si>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</si>
  <si>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</si>
  <si>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</si>
  <si>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</si>
  <si>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</si>
  <si>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</si>
  <si>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</si>
  <si>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</si>
  <si>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</si>
  <si>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</si>
  <si>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</si>
  <si>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</si>
  <si>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</si>
  <si>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</si>
  <si>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</si>
  <si>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</si>
  <si>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</si>
  <si>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</si>
  <si>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</si>
  <si>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</si>
  <si>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</si>
  <si>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</si>
  <si>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</si>
  <si>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</si>
  <si>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</si>
  <si>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</si>
  <si>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</si>
  <si>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</si>
  <si>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</si>
  <si>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</si>
  <si>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</si>
  <si>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</si>
  <si>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</si>
  <si>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</si>
  <si>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</si>
  <si>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</si>
  <si>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</si>
  <si>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</si>
  <si>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</si>
  <si>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</si>
  <si>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</si>
  <si>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</si>
  <si>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</si>
  <si>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</si>
  <si>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</si>
  <si>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</si>
  <si>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</si>
  <si>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</si>
  <si>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</si>
  <si>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</si>
  <si>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</si>
  <si>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</si>
  <si>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</si>
  <si>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</si>
  <si>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</si>
  <si>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</si>
  <si>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</si>
  <si>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</si>
  <si>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</si>
  <si>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</si>
  <si>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</si>
  <si>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</si>
  <si>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</si>
  <si>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</si>
  <si>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</si>
  <si>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</si>
  <si>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</si>
  <si>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</si>
  <si>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</si>
  <si>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</si>
  <si>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</si>
  <si>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</si>
  <si>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</si>
  <si>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</si>
  <si>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</si>
  <si>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</si>
  <si>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</si>
  <si>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</si>
  <si>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</si>
  <si>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</si>
  <si>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</si>
  <si>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</si>
  <si>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</si>
  <si>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</si>
  <si>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</si>
  <si>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</si>
  <si>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</si>
  <si>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</si>
  <si>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</si>
  <si>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</si>
  <si>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</si>
  <si>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</si>
  <si>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</si>
  <si>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</si>
  <si>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</si>
  <si>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</si>
  <si>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</si>
  <si>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</si>
  <si>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</si>
  <si>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</si>
  <si>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</si>
  <si>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</si>
  <si>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</si>
  <si>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</si>
  <si>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</si>
  <si>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</si>
  <si>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</si>
  <si>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</si>
  <si>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</si>
  <si>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</si>
  <si>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</si>
  <si>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</si>
  <si>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</si>
  <si>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</si>
  <si>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</si>
  <si>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</si>
  <si>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</si>
  <si>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</si>
  <si>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</si>
  <si>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</si>
  <si>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</si>
  <si>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</si>
  <si>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</si>
  <si>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</si>
  <si>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</si>
  <si>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</si>
  <si>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</si>
  <si>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</si>
  <si>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</si>
  <si>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</si>
  <si>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</si>
  <si>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</si>
  <si>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</si>
  <si>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</si>
  <si>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</si>
  <si>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</si>
  <si>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</si>
  <si>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</si>
  <si>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</si>
  <si>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</si>
  <si>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</si>
  <si>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</si>
  <si>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</si>
  <si>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</si>
  <si>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</si>
  <si>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</si>
  <si>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</si>
  <si>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</si>
  <si>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</si>
  <si>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</si>
  <si>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</si>
  <si>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</si>
  <si>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</si>
  <si>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</si>
  <si>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</si>
  <si>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</si>
  <si>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</si>
  <si>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</si>
  <si>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</si>
  <si>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</si>
  <si>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</si>
  <si>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</si>
  <si>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</si>
  <si>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</si>
  <si>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</si>
  <si>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</si>
  <si>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</si>
  <si>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</si>
  <si>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</si>
  <si>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</si>
  <si>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</si>
  <si>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</si>
  <si>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</si>
  <si>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</si>
  <si>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</si>
  <si>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</si>
  <si>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</si>
  <si>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</si>
  <si>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</si>
  <si>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</si>
  <si>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</si>
  <si>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</si>
  <si>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</si>
  <si>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</si>
  <si>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</si>
  <si>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</si>
  <si>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</si>
  <si>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</si>
  <si>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</si>
  <si>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</si>
  <si>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</si>
  <si>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</si>
  <si>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</si>
  <si>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</si>
  <si>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</si>
  <si>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</si>
  <si>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</si>
  <si>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</si>
  <si>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</si>
  <si>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</si>
  <si>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</si>
  <si>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</si>
  <si>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</si>
  <si>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</si>
  <si>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</si>
  <si>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</si>
  <si>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</si>
  <si>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</si>
  <si>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</si>
  <si>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</si>
  <si>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</si>
  <si>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</si>
  <si>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</si>
  <si>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</si>
  <si>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</si>
  <si>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</si>
  <si>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</si>
  <si>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</si>
  <si>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</si>
  <si>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</si>
  <si>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</si>
  <si>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</si>
  <si>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</si>
  <si>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</si>
  <si>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</si>
  <si>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</si>
  <si>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</si>
  <si>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</si>
  <si>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</si>
  <si>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</si>
  <si>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</si>
  <si>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</si>
  <si>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</si>
  <si>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</si>
  <si>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</si>
  <si>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</si>
  <si>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</si>
  <si>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</si>
  <si>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</si>
  <si>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</si>
  <si>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</si>
  <si>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</si>
  <si>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</si>
  <si>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</si>
  <si>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</si>
  <si>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</si>
  <si>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</si>
  <si>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</si>
  <si>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</si>
  <si>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</si>
  <si>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</si>
  <si>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</si>
  <si>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</si>
  <si>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</si>
  <si>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</si>
  <si>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</si>
  <si>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</si>
  <si>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</si>
  <si>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</si>
  <si>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</si>
  <si>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</si>
  <si>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</si>
  <si>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</si>
  <si>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</si>
  <si>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</si>
  <si>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</si>
  <si>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</si>
  <si>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</si>
  <si>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</si>
  <si>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</si>
  <si>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</si>
  <si>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</si>
  <si>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</si>
  <si>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</si>
  <si>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</si>
  <si>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</si>
  <si>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</si>
  <si>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</si>
  <si>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</si>
  <si>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</si>
  <si>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</si>
  <si>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</si>
  <si>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</si>
  <si>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</si>
  <si>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</si>
  <si>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</si>
  <si>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</si>
  <si>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</si>
  <si>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</si>
  <si>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</si>
  <si>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</si>
  <si>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</si>
  <si>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</si>
  <si>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</si>
  <si>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</si>
  <si>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</si>
  <si>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</si>
  <si>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</si>
  <si>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</si>
  <si>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</si>
  <si>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</si>
  <si>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</si>
  <si>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</si>
  <si>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</si>
  <si>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</si>
  <si>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</si>
  <si>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</si>
  <si>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</si>
  <si>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</si>
  <si>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</si>
  <si>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</si>
  <si>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</si>
  <si>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</si>
  <si>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</si>
  <si>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</si>
  <si>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</si>
  <si>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</si>
  <si>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</si>
  <si>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</si>
  <si>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</si>
  <si>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</si>
  <si>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</si>
  <si>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</si>
  <si>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</si>
  <si>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</si>
  <si>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</si>
  <si>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</si>
  <si>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</si>
  <si>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</si>
  <si>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</si>
  <si>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</si>
  <si>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</si>
  <si>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</si>
  <si>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</si>
  <si>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</si>
  <si>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</si>
  <si>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</si>
  <si>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</si>
  <si>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</si>
  <si>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</si>
  <si>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</si>
  <si>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</si>
  <si>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</si>
  <si>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</si>
  <si>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</si>
  <si>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</si>
  <si>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</si>
  <si>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</si>
  <si>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</si>
  <si>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</si>
  <si>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</si>
  <si>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</si>
  <si>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</si>
  <si>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</si>
  <si>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</si>
  <si>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</si>
  <si>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</si>
  <si>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</si>
  <si>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</si>
  <si>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</si>
  <si>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</si>
  <si>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</si>
  <si>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</si>
  <si>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</si>
  <si>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</si>
  <si>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</si>
  <si>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</si>
  <si>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</si>
  <si>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</si>
  <si>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</si>
  <si>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</si>
  <si>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</si>
  <si>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</si>
  <si>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</si>
  <si>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</si>
  <si>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</si>
  <si>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</si>
  <si>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</si>
  <si>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</si>
  <si>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</si>
  <si>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</si>
  <si>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</si>
  <si>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</si>
  <si>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</si>
  <si>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</si>
  <si>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</si>
  <si>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</si>
  <si>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</si>
  <si>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</si>
  <si>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</si>
  <si>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</si>
  <si>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</si>
  <si>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</si>
  <si>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</si>
  <si>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</si>
  <si>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</si>
  <si>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</si>
  <si>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</si>
  <si>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</si>
  <si>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</si>
  <si>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</si>
  <si>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</si>
  <si>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</si>
  <si>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</si>
  <si>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</si>
  <si>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</si>
  <si>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</si>
  <si>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</si>
  <si>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</si>
  <si>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</si>
  <si>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</si>
  <si>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</si>
  <si>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</si>
  <si>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</si>
  <si>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</si>
  <si>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</si>
  <si>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</si>
  <si>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</si>
  <si>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</si>
  <si>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</si>
  <si>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</si>
  <si>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</si>
  <si>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</si>
  <si>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</si>
  <si>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</si>
  <si>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</si>
  <si>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</si>
  <si>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</si>
  <si>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</si>
  <si>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</si>
  <si>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</si>
  <si>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</si>
  <si>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</si>
  <si>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</si>
  <si>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</si>
  <si>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</si>
  <si>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</si>
  <si>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</si>
  <si>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</si>
  <si>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</si>
  <si>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</si>
  <si>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</si>
  <si>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</si>
  <si>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</si>
  <si>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</si>
  <si>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</si>
  <si>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</si>
  <si>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</si>
  <si>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</si>
  <si>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</si>
  <si>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</si>
  <si>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</si>
  <si>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</si>
  <si>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</si>
  <si>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</si>
  <si>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</si>
  <si>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</si>
  <si>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</si>
  <si>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</si>
  <si>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</si>
  <si>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</si>
  <si>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</si>
  <si>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</si>
  <si>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</si>
  <si>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</si>
  <si>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</si>
  <si>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</si>
  <si>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</si>
  <si>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</si>
  <si>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</si>
  <si>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</si>
  <si>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</si>
  <si>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</si>
  <si>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</si>
  <si>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</si>
  <si>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</si>
  <si>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</si>
  <si>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</si>
  <si>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</si>
  <si>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</si>
  <si>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</si>
  <si>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</si>
  <si>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</si>
  <si>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</si>
  <si>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</si>
  <si>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</si>
  <si>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</si>
  <si>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</si>
  <si>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</si>
  <si>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</si>
  <si>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</si>
  <si>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</si>
  <si>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</si>
  <si>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</si>
  <si>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</si>
  <si>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</si>
  <si>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</si>
  <si>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</si>
  <si>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</si>
  <si>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</si>
  <si>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</si>
  <si>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</si>
  <si>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</si>
  <si>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</si>
  <si>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</si>
  <si>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</si>
  <si>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</si>
  <si>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</si>
  <si>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</si>
  <si>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</si>
  <si>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</si>
  <si>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</si>
  <si>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</si>
  <si>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</si>
  <si>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</si>
  <si>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</si>
  <si>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</si>
  <si>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</si>
  <si>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</si>
  <si>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</si>
  <si>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</si>
  <si>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</si>
  <si>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</si>
  <si>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</si>
  <si>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</si>
  <si>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</si>
  <si>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</si>
  <si>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</si>
  <si>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</si>
  <si>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</si>
  <si>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</si>
  <si>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</si>
  <si>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</si>
  <si>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</si>
  <si>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</si>
  <si>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</si>
  <si>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</si>
  <si>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</si>
  <si>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</si>
  <si>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</si>
  <si>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</si>
  <si>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</si>
  <si>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</si>
  <si>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</si>
  <si>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</si>
  <si>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</si>
  <si>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</si>
  <si>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</si>
  <si>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</si>
  <si>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</si>
  <si>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</si>
  <si>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</si>
  <si>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</si>
  <si>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</si>
  <si>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</si>
  <si>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</si>
  <si>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</si>
  <si>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</si>
  <si>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</si>
  <si>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</si>
  <si>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</si>
  <si>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</si>
  <si>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</si>
  <si>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</si>
  <si>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</si>
  <si>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</si>
  <si>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</si>
  <si>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</si>
  <si>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</si>
  <si>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</si>
  <si>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</si>
  <si>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</si>
  <si>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</si>
  <si>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</si>
  <si>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</si>
  <si>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</si>
  <si>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</si>
  <si>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</si>
  <si>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</si>
  <si>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</si>
  <si>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</si>
  <si>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</si>
  <si>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</si>
  <si>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</si>
  <si>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</si>
  <si>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</si>
  <si>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</si>
  <si>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</si>
  <si>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</si>
  <si>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</si>
  <si>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</si>
  <si>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</si>
  <si>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</si>
  <si>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</si>
  <si>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</si>
  <si>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</si>
  <si>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</si>
  <si>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</si>
  <si>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</si>
  <si>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</si>
  <si>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</si>
  <si>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</si>
  <si>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</si>
  <si>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</si>
  <si>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</si>
  <si>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</si>
  <si>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</si>
  <si>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</si>
  <si>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</si>
  <si>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</si>
  <si>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</si>
  <si>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</si>
  <si>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</si>
  <si>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</si>
  <si>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</si>
  <si>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</si>
  <si>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</si>
  <si>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</si>
  <si>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</si>
  <si>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</si>
  <si>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</si>
  <si>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</si>
  <si>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</si>
  <si>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</si>
  <si>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</si>
  <si>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</si>
  <si>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</si>
  <si>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</si>
  <si>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</si>
  <si>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</si>
  <si>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</si>
  <si>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</si>
  <si>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</si>
  <si>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</si>
  <si>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</si>
  <si>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</si>
  <si>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</si>
  <si>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</si>
  <si>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</si>
  <si>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</si>
  <si>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</si>
  <si>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</si>
  <si>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</si>
  <si>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</si>
  <si>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</si>
  <si>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</si>
  <si>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</si>
  <si>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</si>
  <si>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</si>
  <si>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</si>
  <si>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</si>
  <si>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</si>
  <si>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</si>
  <si>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</si>
  <si>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</si>
  <si>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</si>
  <si>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</si>
  <si>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</si>
  <si>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</si>
  <si>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</si>
  <si>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</si>
  <si>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</si>
  <si>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</si>
  <si>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</si>
  <si>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</si>
  <si>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</si>
  <si>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</si>
  <si>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</si>
  <si>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</si>
  <si>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</si>
  <si>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</si>
  <si>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</si>
  <si>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</si>
  <si>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</si>
  <si>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</si>
  <si>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</si>
  <si>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</si>
  <si>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</si>
  <si>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</si>
  <si>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</si>
  <si>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</si>
  <si>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</si>
  <si>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</si>
  <si>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</si>
  <si>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</si>
  <si>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</si>
  <si>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</si>
  <si>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</si>
  <si>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</si>
  <si>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</si>
  <si>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</si>
  <si>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</si>
  <si>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</si>
  <si>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</si>
  <si>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</si>
  <si>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</si>
  <si>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</si>
  <si>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</si>
  <si>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</si>
  <si>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</si>
  <si>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</si>
  <si>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</si>
  <si>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</si>
  <si>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</si>
  <si>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</si>
  <si>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</si>
  <si>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</si>
  <si>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</si>
  <si>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</si>
  <si>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</si>
  <si>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</si>
  <si>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</si>
  <si>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</si>
  <si>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</si>
  <si>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</si>
  <si>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</si>
  <si>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</si>
  <si>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</si>
  <si>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</si>
  <si>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</si>
  <si>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</si>
  <si>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</si>
  <si>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</si>
  <si>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</si>
  <si>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</si>
  <si>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</si>
  <si>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</si>
  <si>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</si>
  <si>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</si>
  <si>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</si>
  <si>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</si>
  <si>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</si>
  <si>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</si>
  <si>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</si>
  <si>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</si>
  <si>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</si>
  <si>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</si>
  <si>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</si>
  <si>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</si>
  <si>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</si>
  <si>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</si>
  <si>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</si>
  <si>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</si>
  <si>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</si>
  <si>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</si>
  <si>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</si>
  <si>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</si>
  <si>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</si>
  <si>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</si>
  <si>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</si>
  <si>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</si>
  <si>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</si>
  <si>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</si>
  <si>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</si>
  <si>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</si>
  <si>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</si>
  <si>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</si>
  <si>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</si>
  <si>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</si>
  <si>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</si>
  <si>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</si>
  <si>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</si>
  <si>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</si>
  <si>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</si>
  <si>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</si>
  <si>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</si>
  <si>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</si>
  <si>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</si>
  <si>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</si>
  <si>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</si>
  <si>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</si>
  <si>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</si>
  <si>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</si>
  <si>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</si>
  <si>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</si>
  <si>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</si>
  <si>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</si>
  <si>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</si>
  <si>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</si>
  <si>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</si>
  <si>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</si>
  <si>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</si>
  <si>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</si>
  <si>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</si>
  <si>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</si>
  <si>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</si>
  <si>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</si>
  <si>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</si>
  <si>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</si>
  <si>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</si>
  <si>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</si>
  <si>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</si>
  <si>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</si>
  <si>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</si>
  <si>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</si>
  <si>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</si>
  <si>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</si>
  <si>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</si>
  <si>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</si>
  <si>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</si>
  <si>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</si>
  <si>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</si>
  <si>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</si>
  <si>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</si>
  <si>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</si>
  <si>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</si>
  <si>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</si>
  <si>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</si>
  <si>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</si>
  <si>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</si>
  <si>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</si>
  <si>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</si>
  <si>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</si>
  <si>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</si>
  <si>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</si>
  <si>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</si>
  <si>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</si>
  <si>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</si>
  <si>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</si>
  <si>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</si>
  <si>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</si>
  <si>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</si>
  <si>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</si>
  <si>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</si>
  <si>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</si>
  <si>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</si>
  <si>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</si>
  <si>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</si>
  <si>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</si>
  <si>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</si>
  <si>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</si>
  <si>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</si>
  <si>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</si>
  <si>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</si>
  <si>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</si>
  <si>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</si>
  <si>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</si>
  <si>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</si>
  <si>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</si>
  <si>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</si>
  <si>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</si>
  <si>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</si>
  <si>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</si>
  <si>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</si>
  <si>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</si>
  <si>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</si>
  <si>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</si>
  <si>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</si>
  <si>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</si>
  <si>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</si>
  <si>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</si>
  <si>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</si>
  <si>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</si>
  <si>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</si>
  <si>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</si>
  <si>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</si>
  <si>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</si>
  <si>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</si>
  <si>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</si>
  <si>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</si>
  <si>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</si>
  <si>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</si>
  <si>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</si>
  <si>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</si>
  <si>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</si>
  <si>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</si>
  <si>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</si>
  <si>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</si>
  <si>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</si>
  <si>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</si>
  <si>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</si>
  <si>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</si>
  <si>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</si>
  <si>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</si>
  <si>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</si>
  <si>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</si>
  <si>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</si>
  <si>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</si>
  <si>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</si>
  <si>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</si>
  <si>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</si>
  <si>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</si>
  <si>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</si>
  <si>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</si>
  <si>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</si>
  <si>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</si>
  <si>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</si>
  <si>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</si>
  <si>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</si>
  <si>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</si>
  <si>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</si>
  <si>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</si>
  <si>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</si>
  <si>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</si>
  <si>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</si>
  <si>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</si>
  <si>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</si>
  <si>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</si>
  <si>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</si>
  <si>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</si>
  <si>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</si>
  <si>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</si>
  <si>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</si>
  <si>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</si>
  <si>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</si>
  <si>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</si>
  <si>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</si>
  <si>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</si>
  <si>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</si>
  <si>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</si>
  <si>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</si>
  <si>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</si>
  <si>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</si>
  <si>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</si>
  <si>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</si>
  <si>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</si>
  <si>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</si>
  <si>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</si>
  <si>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</si>
  <si>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</si>
  <si>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</si>
  <si>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</si>
  <si>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</si>
  <si>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</si>
  <si>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</si>
  <si>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</si>
  <si>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</si>
  <si>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</si>
  <si>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</si>
  <si>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</si>
  <si>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</si>
  <si>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</si>
  <si>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</si>
  <si>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</si>
  <si>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</si>
  <si>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</si>
  <si>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</si>
  <si>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</si>
  <si>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</si>
  <si>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</si>
  <si>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</si>
  <si>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</si>
  <si>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</si>
  <si>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</si>
  <si>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</si>
  <si>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</si>
  <si>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</si>
  <si>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</si>
  <si>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</si>
  <si>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</si>
  <si>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</si>
  <si>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</si>
  <si>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</si>
  <si>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</si>
  <si>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</si>
  <si>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</si>
  <si>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</si>
  <si>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</si>
  <si>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</si>
  <si>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</si>
  <si>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</si>
  <si>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</si>
  <si>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</si>
  <si>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</si>
  <si>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</si>
  <si>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</si>
  <si>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</si>
  <si>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</si>
  <si>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</si>
  <si>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</si>
  <si>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</si>
  <si>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</si>
  <si>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</si>
  <si>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</si>
  <si>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</si>
  <si>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</si>
  <si>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</si>
  <si>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</si>
  <si>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</si>
  <si>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</si>
  <si>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</si>
  <si>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</si>
  <si>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</si>
  <si>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</si>
  <si>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</si>
  <si>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</si>
  <si>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</si>
  <si>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</si>
  <si>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</si>
  <si>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</si>
  <si>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</si>
  <si>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</si>
  <si>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</si>
  <si>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</si>
  <si>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</si>
  <si>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</si>
  <si>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</si>
  <si>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</si>
  <si>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</si>
  <si>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</si>
  <si>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</si>
  <si>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</si>
  <si>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</si>
  <si>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</si>
  <si>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</si>
  <si>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</si>
  <si>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</si>
  <si>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</si>
  <si>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</si>
  <si>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</si>
  <si>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</si>
  <si>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</si>
  <si>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</si>
  <si>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</si>
  <si>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</si>
  <si>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</si>
  <si>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</si>
  <si>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</si>
  <si>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</si>
  <si>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</si>
  <si>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</si>
  <si>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</si>
  <si>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</si>
  <si>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</si>
  <si>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</si>
  <si>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</si>
  <si>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</si>
  <si>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</si>
  <si>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</si>
  <si>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</si>
  <si>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</si>
  <si>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</si>
  <si>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</si>
  <si>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</si>
  <si>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</si>
  <si>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</si>
  <si>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</si>
  <si>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</si>
  <si>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</si>
  <si>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</si>
  <si>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</si>
  <si>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</si>
  <si>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</si>
  <si>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</si>
  <si>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</si>
  <si>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</si>
  <si>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</si>
  <si>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</si>
  <si>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</si>
  <si>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</si>
  <si>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</si>
  <si>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</si>
  <si>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</si>
  <si>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</si>
  <si>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</si>
  <si>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</si>
  <si>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</si>
  <si>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</si>
  <si>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</si>
  <si>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</si>
  <si>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</si>
  <si>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</si>
  <si>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</si>
  <si>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</si>
  <si>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</si>
  <si>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</si>
  <si>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</si>
  <si>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</si>
  <si>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</si>
  <si>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</si>
  <si>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</si>
  <si>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</si>
  <si>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</si>
  <si>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</si>
  <si>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</si>
  <si>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</si>
  <si>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</si>
  <si>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</si>
  <si>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</si>
  <si>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</si>
  <si>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</si>
  <si>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</si>
  <si>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</si>
  <si>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</si>
  <si>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</si>
  <si>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</si>
  <si>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</si>
  <si>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</si>
  <si>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</si>
  <si>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</si>
  <si>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</si>
  <si>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</si>
  <si>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</si>
  <si>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</si>
  <si>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</si>
  <si>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</si>
  <si>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</si>
  <si>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</si>
  <si>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</si>
  <si>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</si>
  <si>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</si>
  <si>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</si>
  <si>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</si>
  <si>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</si>
  <si>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</si>
  <si>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</si>
  <si>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</si>
  <si>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</si>
  <si>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</si>
  <si>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</si>
  <si>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</si>
  <si>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</si>
  <si>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</si>
  <si>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</si>
  <si>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</si>
  <si>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</si>
  <si>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</si>
  <si>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</si>
  <si>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</si>
  <si>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</si>
  <si>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</si>
  <si>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</si>
  <si>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</si>
  <si>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</si>
  <si>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</si>
  <si>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</si>
  <si>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</si>
  <si>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</si>
  <si>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</si>
  <si>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</si>
  <si>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</si>
  <si>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</si>
  <si>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</si>
  <si>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</si>
  <si>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</si>
  <si>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</si>
  <si>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</si>
  <si>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</si>
  <si>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</si>
  <si>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</si>
  <si>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</si>
  <si>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</si>
  <si>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</si>
  <si>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</si>
  <si>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</si>
  <si>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</si>
  <si>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</si>
  <si>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</si>
  <si>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</si>
  <si>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</si>
  <si>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</si>
  <si>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</si>
  <si>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</si>
  <si>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</si>
  <si>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</si>
  <si>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</si>
  <si>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</si>
  <si>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</si>
  <si>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</si>
  <si>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</si>
  <si>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</si>
  <si>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</si>
  <si>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</si>
  <si>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</si>
  <si>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</si>
  <si>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</si>
  <si>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</si>
  <si>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</si>
  <si>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</si>
  <si>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</si>
  <si>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</si>
  <si>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</si>
  <si>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</si>
  <si>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</si>
  <si>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</si>
  <si>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</si>
  <si>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</si>
  <si>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</si>
  <si>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</si>
  <si>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</si>
  <si>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</si>
  <si>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</si>
  <si>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</si>
  <si>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</si>
  <si>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</si>
  <si>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</si>
  <si>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kvalif.odhad, info Mgr. Procházková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</si>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</sst>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8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60" fillId="22" borderId="22" xfId="0" applyNumberFormat="1" applyFont="1" applyFill="1" applyBorder="1"/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8"/>
  <sheetViews>
    <sheetView tabSelected="1" zoomScale="90" zoomScaleNormal="90" workbookViewId="0">
      <pane xSplit="6" ySplit="10" topLeftCell="G455" activePane="bottomRight" state="frozen"/>
      <selection pane="topRight" activeCell="G1" sqref="G1"/>
      <selection pane="bottomLeft" activeCell="A10" sqref="A10"/>
      <selection pane="bottomRight" activeCell="K478" sqref="K478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1786</v>
      </c>
      <c r="M1" s="235">
        <f>180000000+10000000-M10</f>
        <v>66131456.909999847</v>
      </c>
      <c r="N1" s="262" t="s">
        <v>1787</v>
      </c>
      <c r="O1" s="263"/>
      <c r="P1" s="263"/>
      <c r="Q1" s="264" t="s">
        <v>1795</v>
      </c>
      <c r="R1" s="265">
        <f>M1/S5</f>
        <v>1.9279539990689421E-2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1779</v>
      </c>
      <c r="M2" s="236">
        <f>SUM(M3:M9)</f>
        <v>303868543.09000015</v>
      </c>
      <c r="N2" s="270" t="s">
        <v>1796</v>
      </c>
    </row>
    <row r="3" spans="1:20" ht="15" customHeight="1" x14ac:dyDescent="0.25">
      <c r="A3" s="286" t="s">
        <v>1670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37" t="s">
        <v>1778</v>
      </c>
      <c r="M3" s="238">
        <v>80000000</v>
      </c>
      <c r="N3" s="283" t="s">
        <v>1784</v>
      </c>
      <c r="P3" s="258" t="s">
        <v>1789</v>
      </c>
      <c r="Q3" s="258"/>
      <c r="R3" s="258"/>
      <c r="S3" s="259">
        <f>-I329</f>
        <v>3200975876.67694</v>
      </c>
      <c r="T3" t="s">
        <v>1790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1783</v>
      </c>
      <c r="M4" s="240">
        <v>100000000</v>
      </c>
      <c r="N4" s="283"/>
      <c r="O4" s="113"/>
      <c r="P4" s="250" t="s">
        <v>1791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1780</v>
      </c>
      <c r="M5" s="245">
        <v>10000000</v>
      </c>
      <c r="N5" s="282" t="s">
        <v>1785</v>
      </c>
      <c r="O5" s="114"/>
      <c r="P5" s="252" t="s">
        <v>1794</v>
      </c>
      <c r="Q5" s="252"/>
      <c r="R5" s="252"/>
      <c r="S5" s="253">
        <f>-K329</f>
        <v>3430136660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1716</v>
      </c>
      <c r="K6" s="241" t="s">
        <v>1715</v>
      </c>
      <c r="L6" s="246" t="s">
        <v>1781</v>
      </c>
      <c r="M6" s="247">
        <v>20000000</v>
      </c>
      <c r="N6" s="282"/>
      <c r="O6" s="173"/>
      <c r="P6" s="260" t="s">
        <v>1788</v>
      </c>
      <c r="Q6" s="260"/>
      <c r="R6" s="260"/>
      <c r="S6" s="261">
        <f>S5-M1</f>
        <v>3364005203.0900002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1777</v>
      </c>
      <c r="M7" s="247">
        <v>20000000</v>
      </c>
      <c r="N7" s="282"/>
      <c r="O7" s="173"/>
      <c r="P7" s="254" t="s">
        <v>1793</v>
      </c>
      <c r="Q7" s="255"/>
      <c r="R7" s="256"/>
      <c r="S7" s="257">
        <f>S5-S4</f>
        <v>167603706.43430138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1782</v>
      </c>
      <c r="M8" s="248">
        <f>800*37275*1.11*0.95</f>
        <v>31445190.000000004</v>
      </c>
      <c r="N8" s="282"/>
      <c r="O8" s="114"/>
      <c r="P8" s="266" t="s">
        <v>1792</v>
      </c>
      <c r="Q8" s="267"/>
      <c r="R8" s="268"/>
      <c r="S8" s="269">
        <f>S6-S3</f>
        <v>163029326.41306019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1776</v>
      </c>
      <c r="M9" s="231">
        <f>+K10+SUM(M11:M13)</f>
        <v>42423353.090000153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42423353.090000153</v>
      </c>
      <c r="L10" s="233" t="s">
        <v>1797</v>
      </c>
      <c r="M10" s="233">
        <f>SUM(M5:M9)</f>
        <v>123868543.09000015</v>
      </c>
      <c r="N10" s="133" t="s">
        <v>1717</v>
      </c>
      <c r="O10" s="133" t="s">
        <v>1720</v>
      </c>
      <c r="P10" s="133" t="s">
        <v>1718</v>
      </c>
      <c r="Q10" s="133" t="s">
        <v>1721</v>
      </c>
      <c r="R10" s="133" t="s">
        <v>1719</v>
      </c>
      <c r="S10" s="133" t="s">
        <v>1722</v>
      </c>
      <c r="T10" s="133" t="s">
        <v>1723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K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>K12+K220+K329+K388+K402+K497+K572+K591+K594+K604</f>
        <v>-7701292316.9099998</v>
      </c>
      <c r="L11" s="108" t="s">
        <v>1754</v>
      </c>
      <c r="M11" s="108">
        <v>0</v>
      </c>
      <c r="N11" s="131">
        <f t="shared" ref="N11:N74" si="2">-K11+I11</f>
        <v>697626327.11120701</v>
      </c>
      <c r="O11" s="132">
        <f t="shared" ref="O11:O74" si="3">IF(I11=0,"",K11/I11)</f>
        <v>1.0996087374993806</v>
      </c>
      <c r="P11" s="131">
        <f t="shared" ref="P11:P74" si="4">-K11+H11</f>
        <v>1149525687.2700014</v>
      </c>
      <c r="Q11" s="132">
        <f t="shared" ref="Q11:Q74" si="5">IF(H11=0,"",K11/H11)</f>
        <v>1.1754527827761112</v>
      </c>
      <c r="R11" s="131">
        <f>-K11+J11</f>
        <v>2749459837.3443012</v>
      </c>
      <c r="S11" s="132">
        <f>IF(J11=0,"",K11/J11)</f>
        <v>1.5552408827823359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292" t="s">
        <v>12</v>
      </c>
      <c r="F12" s="293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-3455489287.9999995</v>
      </c>
      <c r="L12" s="232" t="s">
        <v>1755</v>
      </c>
      <c r="M12" s="232">
        <v>0</v>
      </c>
      <c r="N12" s="91">
        <f t="shared" si="2"/>
        <v>380765300.73827171</v>
      </c>
      <c r="O12" s="130">
        <f t="shared" si="3"/>
        <v>1.1238372297206982</v>
      </c>
      <c r="P12" s="91">
        <f t="shared" si="4"/>
        <v>507560464.00000048</v>
      </c>
      <c r="Q12" s="130">
        <f t="shared" si="5"/>
        <v>1.17217527772984</v>
      </c>
      <c r="R12" s="91">
        <f t="shared" ref="R12:R13" si="8">-K12+J12</f>
        <v>2180171704.9999995</v>
      </c>
      <c r="S12" s="132">
        <f>IF(J12=0,"",K12/J12)</f>
        <v>2.7095127786691853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294" t="s">
        <v>14</v>
      </c>
      <c r="F13" s="295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-3089986287.9999995</v>
      </c>
      <c r="L13" s="232" t="s">
        <v>1756</v>
      </c>
      <c r="M13" s="232">
        <v>0</v>
      </c>
      <c r="N13" s="190">
        <f t="shared" si="2"/>
        <v>372959550.96405649</v>
      </c>
      <c r="O13" s="191">
        <f t="shared" si="3"/>
        <v>1.13726753067249</v>
      </c>
      <c r="P13" s="190">
        <f t="shared" si="4"/>
        <v>474635773.68000031</v>
      </c>
      <c r="Q13" s="191">
        <f t="shared" si="5"/>
        <v>1.1814807503167151</v>
      </c>
      <c r="R13" s="190">
        <f t="shared" si="8"/>
        <v>1814668704.9999995</v>
      </c>
      <c r="S13" s="192">
        <f t="shared" ref="S13:S76" si="10">IF(J13=0,"",K13/J13)</f>
        <v>2.4229151461483451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290" t="s">
        <v>15</v>
      </c>
      <c r="F14" s="291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288" t="s">
        <v>17</v>
      </c>
      <c r="F15" s="289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1798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290" t="s">
        <v>18</v>
      </c>
      <c r="F16" s="291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1799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288" t="s">
        <v>19</v>
      </c>
      <c r="F17" s="289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1774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290" t="s">
        <v>20</v>
      </c>
      <c r="F18" s="291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1800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288" t="s">
        <v>21</v>
      </c>
      <c r="F19" s="289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1801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290" t="s">
        <v>22</v>
      </c>
      <c r="F20" s="291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1802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288" t="s">
        <v>23</v>
      </c>
      <c r="F21" s="289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288" t="s">
        <v>24</v>
      </c>
      <c r="F22" s="289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288" t="s">
        <v>25</v>
      </c>
      <c r="F23" s="289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288" t="s">
        <v>26</v>
      </c>
      <c r="F24" s="289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290" t="s">
        <v>27</v>
      </c>
      <c r="F25" s="291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288" t="s">
        <v>28</v>
      </c>
      <c r="F26" s="289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1803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288" t="s">
        <v>29</v>
      </c>
      <c r="F27" s="289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280" t="s">
        <v>1808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288" t="s">
        <v>30</v>
      </c>
      <c r="F28" s="289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281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288" t="s">
        <v>31</v>
      </c>
      <c r="F29" s="289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281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288" t="s">
        <v>32</v>
      </c>
      <c r="F30" s="289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281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288" t="s">
        <v>33</v>
      </c>
      <c r="F31" s="289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288" t="s">
        <v>34</v>
      </c>
      <c r="F32" s="289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288" t="s">
        <v>35</v>
      </c>
      <c r="F33" s="289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288" t="s">
        <v>36</v>
      </c>
      <c r="F34" s="289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288" t="s">
        <v>37</v>
      </c>
      <c r="F35" s="289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288" t="s">
        <v>38</v>
      </c>
      <c r="F36" s="289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288" t="s">
        <v>39</v>
      </c>
      <c r="F37" s="289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288" t="s">
        <v>40</v>
      </c>
      <c r="F38" s="289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288" t="s">
        <v>41</v>
      </c>
      <c r="F39" s="289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288" t="s">
        <v>42</v>
      </c>
      <c r="F40" s="289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288" t="s">
        <v>43</v>
      </c>
      <c r="F41" s="289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288" t="s">
        <v>44</v>
      </c>
      <c r="F42" s="289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296" t="s">
        <v>45</v>
      </c>
      <c r="F43" s="297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1804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290" t="s">
        <v>46</v>
      </c>
      <c r="F44" s="291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288" t="s">
        <v>47</v>
      </c>
      <c r="F45" s="289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288" t="s">
        <v>48</v>
      </c>
      <c r="F46" s="289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290" t="s">
        <v>49</v>
      </c>
      <c r="F47" s="291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</f>
        <v>-1035000000.0000001</v>
      </c>
      <c r="L47" s="185"/>
      <c r="M47" s="203"/>
      <c r="N47" s="95">
        <f t="shared" si="2"/>
        <v>69388590.313134313</v>
      </c>
      <c r="O47" s="196">
        <f t="shared" si="3"/>
        <v>1.0718597456668786</v>
      </c>
      <c r="P47" s="95">
        <f t="shared" si="4"/>
        <v>108524898.83000052</v>
      </c>
      <c r="Q47" s="196">
        <f t="shared" si="5"/>
        <v>1.117137415450183</v>
      </c>
      <c r="R47" s="95">
        <f t="shared" si="16"/>
        <v>1035000000.0000001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288" t="s">
        <v>50</v>
      </c>
      <c r="F48" s="289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288" t="s">
        <v>51</v>
      </c>
      <c r="F49" s="289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280" t="s">
        <v>1805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288" t="s">
        <v>52</v>
      </c>
      <c r="F50" s="289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281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288" t="s">
        <v>53</v>
      </c>
      <c r="F51" s="289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281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288" t="s">
        <v>54</v>
      </c>
      <c r="F52" s="289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281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288" t="s">
        <v>55</v>
      </c>
      <c r="F53" s="289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288" t="s">
        <v>56</v>
      </c>
      <c r="F54" s="289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288" t="s">
        <v>57</v>
      </c>
      <c r="F55" s="289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288" t="s">
        <v>58</v>
      </c>
      <c r="F56" s="289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288" t="s">
        <v>59</v>
      </c>
      <c r="F57" s="289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288" t="s">
        <v>60</v>
      </c>
      <c r="F58" s="289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288" t="s">
        <v>61</v>
      </c>
      <c r="F59" s="289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288" t="s">
        <v>62</v>
      </c>
      <c r="F60" s="289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288" t="s">
        <v>63</v>
      </c>
      <c r="F61" s="289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288" t="s">
        <v>64</v>
      </c>
      <c r="F62" s="289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288" t="s">
        <v>65</v>
      </c>
      <c r="F63" s="289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288" t="s">
        <v>66</v>
      </c>
      <c r="F64" s="289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288" t="s">
        <v>67</v>
      </c>
      <c r="F65" s="289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288" t="s">
        <v>68</v>
      </c>
      <c r="F66" s="289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288" t="s">
        <v>69</v>
      </c>
      <c r="F67" s="289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288" t="s">
        <v>70</v>
      </c>
      <c r="F68" s="289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288" t="s">
        <v>71</v>
      </c>
      <c r="F69" s="289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288" t="s">
        <v>72</v>
      </c>
      <c r="F70" s="289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288" t="s">
        <v>73</v>
      </c>
      <c r="F71" s="289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288" t="s">
        <v>74</v>
      </c>
      <c r="F72" s="289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288" t="s">
        <v>75</v>
      </c>
      <c r="F73" s="289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288" t="s">
        <v>76</v>
      </c>
      <c r="F74" s="289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288" t="s">
        <v>77</v>
      </c>
      <c r="F75" s="289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288" t="s">
        <v>78</v>
      </c>
      <c r="F76" s="289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288" t="s">
        <v>79</v>
      </c>
      <c r="F77" s="289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288" t="s">
        <v>80</v>
      </c>
      <c r="F78" s="289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288" t="s">
        <v>81</v>
      </c>
      <c r="F79" s="289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288" t="s">
        <v>82</v>
      </c>
      <c r="F80" s="289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288" t="s">
        <v>83</v>
      </c>
      <c r="F81" s="289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288" t="s">
        <v>84</v>
      </c>
      <c r="F82" s="289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288" t="s">
        <v>85</v>
      </c>
      <c r="F83" s="289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288" t="s">
        <v>86</v>
      </c>
      <c r="F84" s="289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288" t="s">
        <v>87</v>
      </c>
      <c r="F85" s="289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288" t="s">
        <v>88</v>
      </c>
      <c r="F86" s="289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288" t="s">
        <v>89</v>
      </c>
      <c r="F87" s="289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00" t="s">
        <v>1639</v>
      </c>
      <c r="F88" s="301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288" t="s">
        <v>90</v>
      </c>
      <c r="F89" s="289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288" t="s">
        <v>91</v>
      </c>
      <c r="F90" s="289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298" t="s">
        <v>92</v>
      </c>
      <c r="F91" s="299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1775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288" t="s">
        <v>1637</v>
      </c>
      <c r="F92" s="289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288" t="s">
        <v>1676</v>
      </c>
      <c r="F93" s="289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288" t="s">
        <v>1675</v>
      </c>
      <c r="F94" s="289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288" t="s">
        <v>94</v>
      </c>
      <c r="F95" s="289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288" t="s">
        <v>95</v>
      </c>
      <c r="F96" s="289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290" t="s">
        <v>96</v>
      </c>
      <c r="F97" s="291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288" t="s">
        <v>97</v>
      </c>
      <c r="F98" s="289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288" t="s">
        <v>98</v>
      </c>
      <c r="F99" s="289"/>
      <c r="G99" s="11">
        <v>-3894394.27</v>
      </c>
      <c r="H99" s="11">
        <v>-3836959.21</v>
      </c>
      <c r="I99" s="11">
        <v>-3959999.9999996098</v>
      </c>
      <c r="J99" s="140">
        <v>0</v>
      </c>
      <c r="K99" s="279">
        <f>I99</f>
        <v>-3959999.9999996098</v>
      </c>
      <c r="L99" s="223" t="s">
        <v>1840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288" t="s">
        <v>99</v>
      </c>
      <c r="F100" s="289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288" t="s">
        <v>100</v>
      </c>
      <c r="F101" s="289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288" t="s">
        <v>101</v>
      </c>
      <c r="F102" s="289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288" t="s">
        <v>102</v>
      </c>
      <c r="F103" s="289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288" t="s">
        <v>103</v>
      </c>
      <c r="F104" s="289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288" t="s">
        <v>104</v>
      </c>
      <c r="F105" s="289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288" t="s">
        <v>105</v>
      </c>
      <c r="F106" s="289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288" t="s">
        <v>106</v>
      </c>
      <c r="F107" s="289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290" t="s">
        <v>107</v>
      </c>
      <c r="F108" s="291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-43195735.00000003</v>
      </c>
      <c r="N108" s="91">
        <f t="shared" si="19"/>
        <v>-862486.01172183454</v>
      </c>
      <c r="O108" s="130">
        <f t="shared" si="20"/>
        <v>0.98042394831392832</v>
      </c>
      <c r="P108" s="91">
        <f t="shared" si="21"/>
        <v>-2000285.0399999768</v>
      </c>
      <c r="Q108" s="130">
        <f t="shared" si="22"/>
        <v>0.95574200918068319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288" t="s">
        <v>108</v>
      </c>
      <c r="F109" s="289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288" t="s">
        <v>109</v>
      </c>
      <c r="F110" s="289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f>-2704351-7000</f>
        <v>-2711351</v>
      </c>
      <c r="L110" s="109" t="s">
        <v>1738</v>
      </c>
      <c r="M110" s="109"/>
      <c r="N110" s="91">
        <f t="shared" si="19"/>
        <v>34636.101741800085</v>
      </c>
      <c r="O110" s="130">
        <f t="shared" si="20"/>
        <v>1.0129397799385875</v>
      </c>
      <c r="P110" s="91">
        <f t="shared" si="21"/>
        <v>33044.299999999814</v>
      </c>
      <c r="Q110" s="130">
        <f t="shared" si="22"/>
        <v>1.0123377580319683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288" t="s">
        <v>110</v>
      </c>
      <c r="F111" s="289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f>-13531586-35000</f>
        <v>-13566586</v>
      </c>
      <c r="N111" s="91">
        <f t="shared" si="19"/>
        <v>1066959.7138778996</v>
      </c>
      <c r="O111" s="130">
        <f t="shared" si="20"/>
        <v>1.0853593291075037</v>
      </c>
      <c r="P111" s="91">
        <f t="shared" si="21"/>
        <v>683971.16000000015</v>
      </c>
      <c r="Q111" s="130">
        <f t="shared" si="22"/>
        <v>1.0530925723150781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288" t="s">
        <v>111</v>
      </c>
      <c r="F112" s="289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f>-5685212.00000001+10000</f>
        <v>-5675212.0000000102</v>
      </c>
      <c r="L112" s="109" t="s">
        <v>1739</v>
      </c>
      <c r="M112" s="109"/>
      <c r="N112" s="91">
        <f t="shared" si="19"/>
        <v>305318.72156770993</v>
      </c>
      <c r="O112" s="130">
        <f t="shared" si="20"/>
        <v>1.0568575026982372</v>
      </c>
      <c r="P112" s="91">
        <f t="shared" si="21"/>
        <v>22897.840000010096</v>
      </c>
      <c r="Q112" s="130">
        <f t="shared" si="22"/>
        <v>1.0040510557891584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288" t="s">
        <v>112</v>
      </c>
      <c r="F113" s="289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1740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288" t="s">
        <v>113</v>
      </c>
      <c r="F114" s="289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1741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288" t="s">
        <v>114</v>
      </c>
      <c r="F115" s="289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288" t="s">
        <v>115</v>
      </c>
      <c r="F116" s="289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288" t="s">
        <v>116</v>
      </c>
      <c r="F117" s="289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288" t="s">
        <v>117</v>
      </c>
      <c r="F118" s="289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1742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288" t="s">
        <v>118</v>
      </c>
      <c r="F119" s="289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-3079102</v>
      </c>
      <c r="N119" s="91">
        <f t="shared" si="19"/>
        <v>-287663.56323023979</v>
      </c>
      <c r="O119" s="130">
        <f t="shared" si="20"/>
        <v>0.91455788713894259</v>
      </c>
      <c r="P119" s="91">
        <f t="shared" si="21"/>
        <v>-164970.02000000002</v>
      </c>
      <c r="Q119" s="130">
        <f t="shared" si="22"/>
        <v>0.94914723872252382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288" t="s">
        <v>119</v>
      </c>
      <c r="F120" s="289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1708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288" t="s">
        <v>120</v>
      </c>
      <c r="F121" s="289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288" t="s">
        <v>121</v>
      </c>
      <c r="F122" s="289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288" t="s">
        <v>122</v>
      </c>
      <c r="F123" s="289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288" t="s">
        <v>123</v>
      </c>
      <c r="F124" s="289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288" t="s">
        <v>124</v>
      </c>
      <c r="F125" s="289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f>-8044484.00000002-30000</f>
        <v>-8074484.0000000196</v>
      </c>
      <c r="L125" s="109" t="s">
        <v>1743</v>
      </c>
      <c r="M125" s="109"/>
      <c r="N125" s="91">
        <f t="shared" si="19"/>
        <v>-125536.18159524072</v>
      </c>
      <c r="O125" s="130">
        <f t="shared" si="20"/>
        <v>0.98469074724023198</v>
      </c>
      <c r="P125" s="91">
        <f t="shared" si="21"/>
        <v>-72164.419999990612</v>
      </c>
      <c r="Q125" s="130">
        <f t="shared" si="22"/>
        <v>0.99114182713190035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288" t="s">
        <v>125</v>
      </c>
      <c r="F126" s="289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288" t="s">
        <v>1677</v>
      </c>
      <c r="F127" s="289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0</v>
      </c>
      <c r="N127" s="91">
        <f t="shared" si="19"/>
        <v>-4999.999999996</v>
      </c>
      <c r="O127" s="130">
        <f t="shared" si="20"/>
        <v>0</v>
      </c>
      <c r="P127" s="91">
        <f t="shared" si="21"/>
        <v>-1710</v>
      </c>
      <c r="Q127" s="130">
        <f t="shared" si="22"/>
        <v>0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288" t="s">
        <v>126</v>
      </c>
      <c r="F128" s="289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290" t="s">
        <v>127</v>
      </c>
      <c r="F129" s="291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288" t="s">
        <v>128</v>
      </c>
      <c r="F130" s="289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288" t="s">
        <v>129</v>
      </c>
      <c r="F131" s="289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288" t="s">
        <v>130</v>
      </c>
      <c r="F132" s="289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288" t="s">
        <v>131</v>
      </c>
      <c r="F133" s="289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1711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288" t="s">
        <v>132</v>
      </c>
      <c r="F134" s="289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288" t="s">
        <v>133</v>
      </c>
      <c r="F135" s="289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302" t="s">
        <v>134</v>
      </c>
      <c r="F136" s="303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4" t="s">
        <v>1678</v>
      </c>
      <c r="F137" s="305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1726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288" t="s">
        <v>135</v>
      </c>
      <c r="F138" s="289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290" t="s">
        <v>136</v>
      </c>
      <c r="F139" s="291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-28660705.999999981</v>
      </c>
      <c r="N139" s="91">
        <f t="shared" ref="N139:N202" si="29">-K139+I139</f>
        <v>-3451995.8352068625</v>
      </c>
      <c r="O139" s="130">
        <f t="shared" ref="O139:O202" si="30">IF(I139=0,"",K139/I139)</f>
        <v>0.89250372475908402</v>
      </c>
      <c r="P139" s="91">
        <f t="shared" ref="P139:P202" si="31">-K139+H139</f>
        <v>-4339042.19000002</v>
      </c>
      <c r="Q139" s="130">
        <f t="shared" ref="Q139:Q202" si="32">IF(H139=0,"",K139/H139)</f>
        <v>0.86851286970380914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288" t="s">
        <v>137</v>
      </c>
      <c r="F140" s="289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288" t="s">
        <v>138</v>
      </c>
      <c r="F141" s="289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288" t="s">
        <v>139</v>
      </c>
      <c r="F142" s="289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288" t="s">
        <v>140</v>
      </c>
      <c r="F143" s="289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288" t="s">
        <v>141</v>
      </c>
      <c r="F144" s="289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288" t="s">
        <v>142</v>
      </c>
      <c r="F145" s="289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288" t="s">
        <v>143</v>
      </c>
      <c r="F146" s="289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v>-7072247</v>
      </c>
      <c r="N146" s="91">
        <f t="shared" si="29"/>
        <v>423101.74783680961</v>
      </c>
      <c r="O146" s="130">
        <f t="shared" si="30"/>
        <v>1.0636325018917523</v>
      </c>
      <c r="P146" s="91">
        <f t="shared" si="31"/>
        <v>320707.53000000957</v>
      </c>
      <c r="Q146" s="130">
        <f t="shared" si="32"/>
        <v>1.0475013930415502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288" t="s">
        <v>144</v>
      </c>
      <c r="F147" s="289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</f>
        <v>-14361805</v>
      </c>
      <c r="N147" s="91">
        <f t="shared" si="29"/>
        <v>1209846.3092427999</v>
      </c>
      <c r="O147" s="130">
        <f t="shared" si="30"/>
        <v>1.0919898197439628</v>
      </c>
      <c r="P147" s="91">
        <f t="shared" si="31"/>
        <v>1286640.4000000004</v>
      </c>
      <c r="Q147" s="130">
        <f t="shared" si="32"/>
        <v>1.0984033807115514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288" t="s">
        <v>145</v>
      </c>
      <c r="F148" s="289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</f>
        <v>-5451653.9999999804</v>
      </c>
      <c r="N148" s="91">
        <f t="shared" si="29"/>
        <v>-371943.89228646923</v>
      </c>
      <c r="O148" s="130">
        <f t="shared" si="30"/>
        <v>0.93613159782561195</v>
      </c>
      <c r="P148" s="91">
        <f t="shared" si="31"/>
        <v>-320501.44000001997</v>
      </c>
      <c r="Q148" s="130">
        <f t="shared" si="32"/>
        <v>0.94447456529340801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290" t="s">
        <v>146</v>
      </c>
      <c r="F149" s="291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288" t="s">
        <v>147</v>
      </c>
      <c r="F150" s="289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290" t="s">
        <v>148</v>
      </c>
      <c r="F151" s="291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288" t="s">
        <v>149</v>
      </c>
      <c r="F152" s="289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288" t="s">
        <v>150</v>
      </c>
      <c r="F153" s="289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288" t="s">
        <v>93</v>
      </c>
      <c r="F154" s="289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290" t="s">
        <v>151</v>
      </c>
      <c r="F155" s="291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288" t="s">
        <v>152</v>
      </c>
      <c r="F156" s="289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290" t="s">
        <v>153</v>
      </c>
      <c r="F157" s="291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288" t="s">
        <v>154</v>
      </c>
      <c r="F158" s="289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288" t="s">
        <v>155</v>
      </c>
      <c r="F159" s="289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288" t="s">
        <v>156</v>
      </c>
      <c r="F160" s="289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288" t="s">
        <v>157</v>
      </c>
      <c r="F161" s="289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288" t="s">
        <v>158</v>
      </c>
      <c r="F162" s="289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288" t="s">
        <v>159</v>
      </c>
      <c r="F163" s="289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290" t="s">
        <v>160</v>
      </c>
      <c r="F164" s="291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288" t="s">
        <v>161</v>
      </c>
      <c r="F165" s="289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290" t="s">
        <v>162</v>
      </c>
      <c r="F166" s="291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288" t="s">
        <v>163</v>
      </c>
      <c r="F167" s="289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288" t="s">
        <v>164</v>
      </c>
      <c r="F168" s="289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294" t="s">
        <v>166</v>
      </c>
      <c r="F169" s="295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290" t="s">
        <v>167</v>
      </c>
      <c r="F170" s="291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288" t="s">
        <v>168</v>
      </c>
      <c r="F171" s="289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290" t="s">
        <v>169</v>
      </c>
      <c r="F172" s="291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288" t="s">
        <v>170</v>
      </c>
      <c r="F173" s="289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1744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288" t="s">
        <v>171</v>
      </c>
      <c r="F174" s="289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1746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288" t="s">
        <v>172</v>
      </c>
      <c r="F175" s="289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1745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288" t="s">
        <v>173</v>
      </c>
      <c r="F176" s="289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1702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290" t="s">
        <v>174</v>
      </c>
      <c r="F177" s="291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288" t="s">
        <v>175</v>
      </c>
      <c r="F178" s="289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288" t="s">
        <v>176</v>
      </c>
      <c r="F179" s="289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288" t="s">
        <v>177</v>
      </c>
      <c r="F180" s="289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294" t="s">
        <v>179</v>
      </c>
      <c r="F181" s="295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294" t="s">
        <v>181</v>
      </c>
      <c r="F182" s="295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-381532000</v>
      </c>
      <c r="N182" s="190">
        <f t="shared" si="29"/>
        <v>21408000</v>
      </c>
      <c r="O182" s="191">
        <f t="shared" si="30"/>
        <v>1.0594461907565171</v>
      </c>
      <c r="P182" s="190">
        <f t="shared" si="31"/>
        <v>35691104.300000012</v>
      </c>
      <c r="Q182" s="191">
        <f t="shared" si="32"/>
        <v>1.1032009364530455</v>
      </c>
      <c r="R182" s="190">
        <f t="shared" si="42"/>
        <v>381532000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290" t="s">
        <v>182</v>
      </c>
      <c r="F183" s="291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288" t="s">
        <v>183</v>
      </c>
      <c r="F184" s="289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288" t="s">
        <v>184</v>
      </c>
      <c r="F185" s="289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288" t="s">
        <v>185</v>
      </c>
      <c r="F186" s="289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290" t="s">
        <v>186</v>
      </c>
      <c r="F187" s="291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288" t="s">
        <v>187</v>
      </c>
      <c r="F188" s="289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290" t="s">
        <v>188</v>
      </c>
      <c r="F189" s="291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-377731000</v>
      </c>
      <c r="L189" s="201">
        <v>0.05</v>
      </c>
      <c r="M189" s="201"/>
      <c r="N189" s="91">
        <f t="shared" si="29"/>
        <v>21181000</v>
      </c>
      <c r="O189" s="130">
        <f t="shared" si="30"/>
        <v>1.0594054129855561</v>
      </c>
      <c r="P189" s="91">
        <f t="shared" si="31"/>
        <v>35402186.020000041</v>
      </c>
      <c r="Q189" s="130">
        <f t="shared" si="32"/>
        <v>1.103415735323023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288" t="s">
        <v>189</v>
      </c>
      <c r="F190" s="289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f>+I190*1.06</f>
        <v>-32966000</v>
      </c>
      <c r="N190" s="91">
        <f t="shared" si="29"/>
        <v>1866000</v>
      </c>
      <c r="O190" s="130">
        <f t="shared" si="30"/>
        <v>1.06</v>
      </c>
      <c r="P190" s="91">
        <f t="shared" si="31"/>
        <v>2848997.3900000006</v>
      </c>
      <c r="Q190" s="130">
        <f t="shared" si="32"/>
        <v>1.094597640638183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288" t="s">
        <v>190</v>
      </c>
      <c r="F191" s="289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f t="shared" ref="K191:K200" si="51">+I191*1.06</f>
        <v>-1378000</v>
      </c>
      <c r="N191" s="91">
        <f t="shared" si="29"/>
        <v>78000</v>
      </c>
      <c r="O191" s="130">
        <f t="shared" si="30"/>
        <v>1.06</v>
      </c>
      <c r="P191" s="91">
        <f t="shared" si="31"/>
        <v>47212.939999999944</v>
      </c>
      <c r="Q191" s="130">
        <f t="shared" si="32"/>
        <v>1.0354774564760194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288" t="s">
        <v>191</v>
      </c>
      <c r="F192" s="289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f t="shared" si="51"/>
        <v>-5299999.9999999683</v>
      </c>
      <c r="N192" s="91">
        <f t="shared" si="29"/>
        <v>299999.99999999814</v>
      </c>
      <c r="O192" s="130">
        <f t="shared" si="30"/>
        <v>1.06</v>
      </c>
      <c r="P192" s="91">
        <f t="shared" si="31"/>
        <v>978757.69999996852</v>
      </c>
      <c r="Q192" s="130">
        <f t="shared" si="32"/>
        <v>1.2264991481731928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288" t="s">
        <v>192</v>
      </c>
      <c r="F193" s="289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f t="shared" si="51"/>
        <v>-276448000</v>
      </c>
      <c r="N193" s="91">
        <f t="shared" si="29"/>
        <v>15648000</v>
      </c>
      <c r="O193" s="130">
        <f t="shared" si="30"/>
        <v>1.06</v>
      </c>
      <c r="P193" s="91">
        <f t="shared" si="31"/>
        <v>128392707.55000001</v>
      </c>
      <c r="Q193" s="130">
        <f t="shared" si="32"/>
        <v>1.8671943125123995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288" t="s">
        <v>193</v>
      </c>
      <c r="F194" s="289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f t="shared" si="51"/>
        <v>-6359999.9999999898</v>
      </c>
      <c r="N194" s="91">
        <f t="shared" si="29"/>
        <v>360000</v>
      </c>
      <c r="O194" s="130">
        <f t="shared" si="30"/>
        <v>1.06</v>
      </c>
      <c r="P194" s="91">
        <f t="shared" si="31"/>
        <v>696787.69999998994</v>
      </c>
      <c r="Q194" s="130">
        <f t="shared" si="32"/>
        <v>1.123037538253685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288" t="s">
        <v>194</v>
      </c>
      <c r="F195" s="289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f t="shared" si="51"/>
        <v>-41234000</v>
      </c>
      <c r="N195" s="91">
        <f t="shared" si="29"/>
        <v>2334000</v>
      </c>
      <c r="O195" s="130">
        <f t="shared" si="30"/>
        <v>1.06</v>
      </c>
      <c r="P195" s="91">
        <f t="shared" si="31"/>
        <v>20691421.350000001</v>
      </c>
      <c r="Q195" s="130">
        <f t="shared" si="32"/>
        <v>2.0072455704094385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288" t="s">
        <v>195</v>
      </c>
      <c r="F196" s="289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f t="shared" si="51"/>
        <v>-529999.99999998196</v>
      </c>
      <c r="N196" s="91">
        <f t="shared" si="29"/>
        <v>29999.999999998952</v>
      </c>
      <c r="O196" s="130">
        <f t="shared" si="30"/>
        <v>1.06</v>
      </c>
      <c r="P196" s="91">
        <f t="shared" si="31"/>
        <v>63275.359999981942</v>
      </c>
      <c r="Q196" s="130">
        <f t="shared" si="32"/>
        <v>1.1355732150759856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288" t="s">
        <v>196</v>
      </c>
      <c r="F197" s="289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f t="shared" si="51"/>
        <v>-211999.9999999947</v>
      </c>
      <c r="N197" s="91">
        <f t="shared" si="29"/>
        <v>11999.999999999709</v>
      </c>
      <c r="O197" s="130">
        <f t="shared" si="30"/>
        <v>1.06</v>
      </c>
      <c r="P197" s="91">
        <f t="shared" si="31"/>
        <v>47852.149999994697</v>
      </c>
      <c r="Q197" s="130">
        <f t="shared" si="32"/>
        <v>1.2915185913187086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288" t="s">
        <v>197</v>
      </c>
      <c r="F198" s="289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f t="shared" si="51"/>
        <v>-1325000</v>
      </c>
      <c r="N198" s="91">
        <f t="shared" si="29"/>
        <v>75000</v>
      </c>
      <c r="O198" s="130">
        <f t="shared" si="30"/>
        <v>1.06</v>
      </c>
      <c r="P198" s="91">
        <f t="shared" si="31"/>
        <v>721392.3</v>
      </c>
      <c r="Q198" s="130">
        <f t="shared" si="32"/>
        <v>2.1951343563046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288" t="s">
        <v>198</v>
      </c>
      <c r="F199" s="289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f t="shared" si="51"/>
        <v>-1696000</v>
      </c>
      <c r="N199" s="91">
        <f t="shared" si="29"/>
        <v>96000</v>
      </c>
      <c r="O199" s="130">
        <f t="shared" si="30"/>
        <v>1.06</v>
      </c>
      <c r="P199" s="91">
        <f t="shared" si="31"/>
        <v>68582.469999999972</v>
      </c>
      <c r="Q199" s="130">
        <f t="shared" si="32"/>
        <v>1.0421419019616927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288" t="s">
        <v>199</v>
      </c>
      <c r="F200" s="289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f t="shared" si="51"/>
        <v>-10282000</v>
      </c>
      <c r="N200" s="91">
        <f t="shared" si="29"/>
        <v>582000</v>
      </c>
      <c r="O200" s="130">
        <f t="shared" si="30"/>
        <v>1.06</v>
      </c>
      <c r="P200" s="91">
        <f t="shared" si="31"/>
        <v>704331.51999999955</v>
      </c>
      <c r="Q200" s="130">
        <f t="shared" si="32"/>
        <v>1.0735389329324541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06" t="s">
        <v>1671</v>
      </c>
      <c r="F201" s="307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288" t="s">
        <v>200</v>
      </c>
      <c r="F202" s="289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288" t="s">
        <v>201</v>
      </c>
      <c r="F203" s="289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2">-K203+I203</f>
        <v>0</v>
      </c>
      <c r="O203" s="130" t="str">
        <f t="shared" ref="O203:O266" si="53">IF(I203=0,"",K203/I203)</f>
        <v/>
      </c>
      <c r="P203" s="91">
        <f t="shared" ref="P203:P266" si="54">-K203+H203</f>
        <v>-16839624.149999999</v>
      </c>
      <c r="Q203" s="130">
        <f t="shared" ref="Q203:Q266" si="55">IF(H203=0,"",K203/H203)</f>
        <v>0</v>
      </c>
      <c r="R203" s="91"/>
      <c r="S203" s="132" t="str">
        <f t="shared" si="34"/>
        <v/>
      </c>
      <c r="T203" s="172">
        <f t="shared" ref="T203:T266" si="56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00" t="s">
        <v>1635</v>
      </c>
      <c r="F204" s="301"/>
      <c r="G204" s="19"/>
      <c r="H204" s="19"/>
      <c r="I204" s="19"/>
      <c r="J204" s="141">
        <v>0</v>
      </c>
      <c r="K204" s="157">
        <v>0</v>
      </c>
      <c r="N204" s="91">
        <f t="shared" si="52"/>
        <v>0</v>
      </c>
      <c r="O204" s="130" t="str">
        <f t="shared" si="53"/>
        <v/>
      </c>
      <c r="P204" s="91">
        <f t="shared" si="54"/>
        <v>0</v>
      </c>
      <c r="Q204" s="130" t="str">
        <f t="shared" si="55"/>
        <v/>
      </c>
      <c r="R204" s="91"/>
      <c r="S204" s="132" t="str">
        <f t="shared" si="34"/>
        <v/>
      </c>
      <c r="T204" s="172">
        <f t="shared" si="56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288" t="s">
        <v>202</v>
      </c>
      <c r="F205" s="289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2"/>
        <v>0</v>
      </c>
      <c r="O205" s="130" t="str">
        <f t="shared" si="53"/>
        <v/>
      </c>
      <c r="P205" s="91">
        <f t="shared" si="54"/>
        <v>-4491</v>
      </c>
      <c r="Q205" s="130">
        <f t="shared" si="55"/>
        <v>0</v>
      </c>
      <c r="R205" s="91"/>
      <c r="S205" s="132" t="str">
        <f t="shared" ref="S205:S268" si="57">IF(J205=0,"",K205/J205)</f>
        <v/>
      </c>
      <c r="T205" s="172">
        <f t="shared" si="56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288" t="s">
        <v>203</v>
      </c>
      <c r="F206" s="289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2"/>
        <v>0</v>
      </c>
      <c r="O206" s="130" t="str">
        <f t="shared" si="53"/>
        <v/>
      </c>
      <c r="P206" s="91">
        <f t="shared" si="54"/>
        <v>-116446.44</v>
      </c>
      <c r="Q206" s="130">
        <f t="shared" si="55"/>
        <v>0</v>
      </c>
      <c r="R206" s="91"/>
      <c r="S206" s="132" t="str">
        <f t="shared" si="57"/>
        <v/>
      </c>
      <c r="T206" s="172">
        <f t="shared" si="56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288" t="s">
        <v>204</v>
      </c>
      <c r="F207" s="289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2"/>
        <v>0</v>
      </c>
      <c r="O207" s="130" t="str">
        <f t="shared" si="53"/>
        <v/>
      </c>
      <c r="P207" s="91">
        <f t="shared" si="54"/>
        <v>-640171.43000000005</v>
      </c>
      <c r="Q207" s="130">
        <f t="shared" si="55"/>
        <v>0</v>
      </c>
      <c r="R207" s="91"/>
      <c r="S207" s="132" t="str">
        <f t="shared" si="57"/>
        <v/>
      </c>
      <c r="T207" s="172">
        <f t="shared" si="56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294" t="s">
        <v>206</v>
      </c>
      <c r="F208" s="295"/>
      <c r="G208" s="37">
        <f t="shared" ref="G208:K208" si="58">G209+G214+G218</f>
        <v>114817954.06</v>
      </c>
      <c r="H208" s="37">
        <f t="shared" si="58"/>
        <v>115074071.73</v>
      </c>
      <c r="I208" s="37">
        <f t="shared" si="58"/>
        <v>119426999.99999997</v>
      </c>
      <c r="J208" s="37">
        <f t="shared" si="58"/>
        <v>0</v>
      </c>
      <c r="K208" s="152">
        <f t="shared" si="58"/>
        <v>123569000</v>
      </c>
      <c r="N208" s="190">
        <f t="shared" si="52"/>
        <v>-4142000.0000000298</v>
      </c>
      <c r="O208" s="191">
        <f t="shared" si="53"/>
        <v>1.0346822745275359</v>
      </c>
      <c r="P208" s="190">
        <f t="shared" si="54"/>
        <v>-8494928.2699999958</v>
      </c>
      <c r="Q208" s="191">
        <f t="shared" si="55"/>
        <v>1.0738213929714051</v>
      </c>
      <c r="R208" s="190">
        <f t="shared" ref="R208:R256" si="59">-K208+J208</f>
        <v>-123569000</v>
      </c>
      <c r="S208" s="192" t="str">
        <f t="shared" si="57"/>
        <v/>
      </c>
      <c r="T208" s="172">
        <f t="shared" si="56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290" t="s">
        <v>207</v>
      </c>
      <c r="F209" s="291"/>
      <c r="G209" s="25">
        <f t="shared" ref="G209:K209" si="60">SUM(G210:G213)</f>
        <v>108276423.91</v>
      </c>
      <c r="H209" s="25">
        <f t="shared" si="60"/>
        <v>107306478.59</v>
      </c>
      <c r="I209" s="25">
        <f t="shared" si="60"/>
        <v>111027000</v>
      </c>
      <c r="J209" s="25">
        <f t="shared" si="60"/>
        <v>0</v>
      </c>
      <c r="K209" s="153">
        <f t="shared" si="60"/>
        <v>114318000</v>
      </c>
      <c r="N209" s="91">
        <f t="shared" si="52"/>
        <v>-3291000</v>
      </c>
      <c r="O209" s="130">
        <f t="shared" si="53"/>
        <v>1.0296414385689967</v>
      </c>
      <c r="P209" s="91">
        <f t="shared" si="54"/>
        <v>-7011521.4099999964</v>
      </c>
      <c r="Q209" s="130">
        <f t="shared" si="55"/>
        <v>1.0653410819377442</v>
      </c>
      <c r="R209" s="91"/>
      <c r="S209" s="132" t="str">
        <f t="shared" si="57"/>
        <v/>
      </c>
      <c r="T209" s="172">
        <f t="shared" si="56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288" t="s">
        <v>208</v>
      </c>
      <c r="F210" s="289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2"/>
        <v>0</v>
      </c>
      <c r="O210" s="130" t="str">
        <f t="shared" si="53"/>
        <v/>
      </c>
      <c r="P210" s="91">
        <f t="shared" si="54"/>
        <v>-66040.5</v>
      </c>
      <c r="Q210" s="130">
        <f t="shared" si="55"/>
        <v>0</v>
      </c>
      <c r="R210" s="91"/>
      <c r="S210" s="132" t="str">
        <f t="shared" si="57"/>
        <v/>
      </c>
      <c r="T210" s="172">
        <f t="shared" si="56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288" t="s">
        <v>209</v>
      </c>
      <c r="F211" s="289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2"/>
        <v>-163000.00000000501</v>
      </c>
      <c r="O211" s="130">
        <f t="shared" si="53"/>
        <v>1.1970979443772745</v>
      </c>
      <c r="P211" s="91">
        <f t="shared" si="54"/>
        <v>-135266.91000000003</v>
      </c>
      <c r="Q211" s="130">
        <f t="shared" si="55"/>
        <v>1.1582563160155646</v>
      </c>
      <c r="R211" s="91"/>
      <c r="S211" s="132" t="str">
        <f t="shared" si="57"/>
        <v/>
      </c>
      <c r="T211" s="172">
        <f t="shared" si="56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288" t="s">
        <v>210</v>
      </c>
      <c r="F212" s="289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2"/>
        <v>-2959000</v>
      </c>
      <c r="O212" s="130">
        <f t="shared" si="53"/>
        <v>1.0439020771513352</v>
      </c>
      <c r="P212" s="91">
        <f t="shared" si="54"/>
        <v>-6675289</v>
      </c>
      <c r="Q212" s="130">
        <f t="shared" si="55"/>
        <v>1.1048194097859656</v>
      </c>
      <c r="R212" s="91"/>
      <c r="S212" s="132" t="str">
        <f t="shared" si="57"/>
        <v/>
      </c>
      <c r="T212" s="172">
        <f t="shared" si="56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288" t="s">
        <v>211</v>
      </c>
      <c r="F213" s="289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2"/>
        <v>-169000</v>
      </c>
      <c r="O213" s="130">
        <f t="shared" si="53"/>
        <v>1.0039485981308411</v>
      </c>
      <c r="P213" s="91">
        <f t="shared" si="54"/>
        <v>-134925</v>
      </c>
      <c r="Q213" s="130">
        <f t="shared" si="55"/>
        <v>1.003149945458143</v>
      </c>
      <c r="R213" s="91"/>
      <c r="S213" s="132" t="str">
        <f t="shared" si="57"/>
        <v/>
      </c>
      <c r="T213" s="172">
        <f t="shared" si="56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290" t="s">
        <v>212</v>
      </c>
      <c r="F214" s="291"/>
      <c r="G214" s="25">
        <f t="shared" ref="G214:K214" si="61">SUM(G215:G217)</f>
        <v>6447984.6499999994</v>
      </c>
      <c r="H214" s="25">
        <f t="shared" si="61"/>
        <v>7701552.6399999997</v>
      </c>
      <c r="I214" s="25">
        <f t="shared" si="61"/>
        <v>8399999.9999999683</v>
      </c>
      <c r="J214" s="25">
        <f t="shared" si="61"/>
        <v>0</v>
      </c>
      <c r="K214" s="153">
        <f t="shared" si="61"/>
        <v>9251000</v>
      </c>
      <c r="N214" s="91">
        <f t="shared" si="52"/>
        <v>-851000.00000003166</v>
      </c>
      <c r="O214" s="130">
        <f t="shared" si="53"/>
        <v>1.1013095238095281</v>
      </c>
      <c r="P214" s="91">
        <f t="shared" si="54"/>
        <v>-1549447.3600000003</v>
      </c>
      <c r="Q214" s="130">
        <f t="shared" si="55"/>
        <v>1.2011863623384909</v>
      </c>
      <c r="R214" s="91"/>
      <c r="S214" s="132" t="str">
        <f t="shared" si="57"/>
        <v/>
      </c>
      <c r="T214" s="172">
        <f t="shared" si="56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288" t="s">
        <v>213</v>
      </c>
      <c r="F215" s="289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2"/>
        <v>48999.999999997002</v>
      </c>
      <c r="O215" s="130">
        <f t="shared" si="53"/>
        <v>0.75500000000001133</v>
      </c>
      <c r="P215" s="91">
        <f t="shared" si="54"/>
        <v>-15123.190000000002</v>
      </c>
      <c r="Q215" s="130">
        <f t="shared" si="55"/>
        <v>1.1113007436662665</v>
      </c>
      <c r="R215" s="91"/>
      <c r="S215" s="132" t="str">
        <f t="shared" si="57"/>
        <v/>
      </c>
      <c r="T215" s="172">
        <f t="shared" si="56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288" t="s">
        <v>214</v>
      </c>
      <c r="F216" s="289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2"/>
        <v>-1200000.0000000196</v>
      </c>
      <c r="O216" s="130">
        <f t="shared" si="53"/>
        <v>1.1643835616438387</v>
      </c>
      <c r="P216" s="91">
        <f t="shared" si="54"/>
        <v>-1699182.17</v>
      </c>
      <c r="Q216" s="130">
        <f t="shared" si="55"/>
        <v>1.2498496816815927</v>
      </c>
      <c r="R216" s="91"/>
      <c r="S216" s="132" t="str">
        <f t="shared" si="57"/>
        <v/>
      </c>
      <c r="T216" s="172">
        <f t="shared" si="56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288" t="s">
        <v>215</v>
      </c>
      <c r="F217" s="289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2"/>
        <v>299999.99999998999</v>
      </c>
      <c r="O217" s="130">
        <f t="shared" si="53"/>
        <v>0.66666666666667407</v>
      </c>
      <c r="P217" s="91">
        <f t="shared" si="54"/>
        <v>164858</v>
      </c>
      <c r="Q217" s="130">
        <f t="shared" si="55"/>
        <v>0.78445933755023811</v>
      </c>
      <c r="R217" s="91"/>
      <c r="S217" s="132" t="str">
        <f t="shared" si="57"/>
        <v/>
      </c>
      <c r="T217" s="172">
        <f t="shared" si="56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290" t="s">
        <v>216</v>
      </c>
      <c r="F218" s="291"/>
      <c r="G218" s="25">
        <f t="shared" ref="G218:K218" si="62">SUM(G219)</f>
        <v>93545.5</v>
      </c>
      <c r="H218" s="25">
        <f t="shared" si="62"/>
        <v>66040.5</v>
      </c>
      <c r="I218" s="25">
        <f t="shared" si="62"/>
        <v>0</v>
      </c>
      <c r="J218" s="139">
        <f t="shared" si="62"/>
        <v>0</v>
      </c>
      <c r="K218" s="153">
        <f t="shared" si="62"/>
        <v>0</v>
      </c>
      <c r="N218" s="91">
        <f t="shared" si="52"/>
        <v>0</v>
      </c>
      <c r="O218" s="130" t="str">
        <f t="shared" si="53"/>
        <v/>
      </c>
      <c r="P218" s="91">
        <f t="shared" si="54"/>
        <v>66040.5</v>
      </c>
      <c r="Q218" s="130">
        <f t="shared" si="55"/>
        <v>0</v>
      </c>
      <c r="R218" s="91"/>
      <c r="S218" s="132" t="str">
        <f t="shared" si="57"/>
        <v/>
      </c>
      <c r="T218" s="172">
        <f t="shared" si="56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288" t="s">
        <v>217</v>
      </c>
      <c r="F219" s="289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2"/>
        <v>0</v>
      </c>
      <c r="O219" s="130" t="str">
        <f t="shared" si="53"/>
        <v/>
      </c>
      <c r="P219" s="91">
        <f t="shared" si="54"/>
        <v>66040.5</v>
      </c>
      <c r="Q219" s="130">
        <f t="shared" si="55"/>
        <v>0</v>
      </c>
      <c r="R219" s="91"/>
      <c r="S219" s="132" t="str">
        <f t="shared" si="57"/>
        <v/>
      </c>
      <c r="T219" s="172">
        <f t="shared" si="56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292" t="s">
        <v>219</v>
      </c>
      <c r="F220" s="293"/>
      <c r="G220" s="43">
        <f t="shared" ref="G220:K220" si="63">G221+G241+G252+G256</f>
        <v>-244066496.75000012</v>
      </c>
      <c r="H220" s="43">
        <f t="shared" si="63"/>
        <v>-264441054.20000011</v>
      </c>
      <c r="I220" s="43">
        <f t="shared" si="63"/>
        <v>-309736158.94191051</v>
      </c>
      <c r="J220" s="43">
        <f t="shared" ref="J220" si="64">J221+J241+J252+J256</f>
        <v>0</v>
      </c>
      <c r="K220" s="151">
        <f t="shared" si="63"/>
        <v>-373924390.90999997</v>
      </c>
      <c r="N220" s="91">
        <f t="shared" si="52"/>
        <v>64188231.968089461</v>
      </c>
      <c r="O220" s="130">
        <f t="shared" si="53"/>
        <v>1.2072351907099346</v>
      </c>
      <c r="P220" s="91">
        <f t="shared" si="54"/>
        <v>109483336.70999986</v>
      </c>
      <c r="Q220" s="130">
        <f t="shared" si="55"/>
        <v>1.4140179256251044</v>
      </c>
      <c r="R220" s="91"/>
      <c r="S220" s="132" t="str">
        <f t="shared" si="57"/>
        <v/>
      </c>
      <c r="T220" s="172">
        <f t="shared" si="56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294" t="s">
        <v>221</v>
      </c>
      <c r="F221" s="295"/>
      <c r="G221" s="37">
        <f t="shared" ref="G221:K221" si="65">G222+G224+G238</f>
        <v>-62962947.829999901</v>
      </c>
      <c r="H221" s="37">
        <f t="shared" si="65"/>
        <v>-78213494.379999995</v>
      </c>
      <c r="I221" s="37">
        <f t="shared" si="65"/>
        <v>-90109751.188178301</v>
      </c>
      <c r="J221" s="37">
        <f t="shared" si="65"/>
        <v>0</v>
      </c>
      <c r="K221" s="152">
        <f t="shared" si="65"/>
        <v>-86605000</v>
      </c>
      <c r="N221" s="190">
        <f t="shared" si="52"/>
        <v>-3504751.1881783009</v>
      </c>
      <c r="O221" s="191">
        <f t="shared" si="53"/>
        <v>0.96110575002189003</v>
      </c>
      <c r="P221" s="190">
        <f t="shared" si="54"/>
        <v>8391505.6200000048</v>
      </c>
      <c r="Q221" s="191">
        <f t="shared" si="55"/>
        <v>1.107289741834445</v>
      </c>
      <c r="R221" s="190">
        <f t="shared" si="59"/>
        <v>86605000</v>
      </c>
      <c r="S221" s="192" t="str">
        <f t="shared" si="57"/>
        <v/>
      </c>
      <c r="T221" s="172">
        <f t="shared" si="56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290" t="s">
        <v>222</v>
      </c>
      <c r="F222" s="291"/>
      <c r="G222" s="25">
        <f t="shared" ref="G222:K222" si="66">SUM(G223)</f>
        <v>112842.45</v>
      </c>
      <c r="H222" s="25">
        <f t="shared" si="66"/>
        <v>172754.55</v>
      </c>
      <c r="I222" s="25">
        <f t="shared" si="66"/>
        <v>0</v>
      </c>
      <c r="J222" s="139">
        <f t="shared" si="66"/>
        <v>0</v>
      </c>
      <c r="K222" s="153">
        <f t="shared" si="66"/>
        <v>0</v>
      </c>
      <c r="N222" s="91">
        <f t="shared" si="52"/>
        <v>0</v>
      </c>
      <c r="O222" s="130" t="str">
        <f t="shared" si="53"/>
        <v/>
      </c>
      <c r="P222" s="91">
        <f t="shared" si="54"/>
        <v>172754.55</v>
      </c>
      <c r="Q222" s="130">
        <f t="shared" si="55"/>
        <v>0</v>
      </c>
      <c r="R222" s="91"/>
      <c r="S222" s="132" t="str">
        <f t="shared" si="57"/>
        <v/>
      </c>
      <c r="T222" s="172">
        <f t="shared" si="56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288" t="s">
        <v>223</v>
      </c>
      <c r="F223" s="289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2"/>
        <v>0</v>
      </c>
      <c r="O223" s="130" t="str">
        <f t="shared" si="53"/>
        <v/>
      </c>
      <c r="P223" s="91">
        <f t="shared" si="54"/>
        <v>172754.55</v>
      </c>
      <c r="Q223" s="130">
        <f t="shared" si="55"/>
        <v>0</v>
      </c>
      <c r="R223" s="91"/>
      <c r="S223" s="132" t="str">
        <f t="shared" si="57"/>
        <v/>
      </c>
      <c r="T223" s="172">
        <f t="shared" si="56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290" t="s">
        <v>224</v>
      </c>
      <c r="F224" s="291"/>
      <c r="G224" s="25">
        <f t="shared" ref="G224:K224" si="67">SUM(G225:G237)</f>
        <v>-62962947.829999901</v>
      </c>
      <c r="H224" s="25">
        <f t="shared" si="67"/>
        <v>-78213494.379999995</v>
      </c>
      <c r="I224" s="25">
        <f t="shared" si="67"/>
        <v>-90109751.188178301</v>
      </c>
      <c r="J224" s="25">
        <f t="shared" si="67"/>
        <v>0</v>
      </c>
      <c r="K224" s="153">
        <f t="shared" si="67"/>
        <v>-86605000</v>
      </c>
      <c r="N224" s="91">
        <f t="shared" si="52"/>
        <v>-3504751.1881783009</v>
      </c>
      <c r="O224" s="130">
        <f t="shared" si="53"/>
        <v>0.96110575002189003</v>
      </c>
      <c r="P224" s="91">
        <f t="shared" si="54"/>
        <v>8391505.6200000048</v>
      </c>
      <c r="Q224" s="130">
        <f t="shared" si="55"/>
        <v>1.107289741834445</v>
      </c>
      <c r="R224" s="91"/>
      <c r="S224" s="132" t="str">
        <f t="shared" si="57"/>
        <v/>
      </c>
      <c r="T224" s="172">
        <f t="shared" si="56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4" t="s">
        <v>225</v>
      </c>
      <c r="F225" s="305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1728</v>
      </c>
      <c r="M225" s="183"/>
      <c r="N225" s="102">
        <f t="shared" si="52"/>
        <v>3.986060619354248E-7</v>
      </c>
      <c r="O225" s="177">
        <f t="shared" si="53"/>
        <v>1.000000000000014</v>
      </c>
      <c r="P225" s="102">
        <f t="shared" si="54"/>
        <v>-8910420.9299999997</v>
      </c>
      <c r="Q225" s="177">
        <f t="shared" si="55"/>
        <v>0.76308638112336069</v>
      </c>
      <c r="R225" s="102"/>
      <c r="S225" s="132" t="str">
        <f t="shared" si="57"/>
        <v/>
      </c>
      <c r="T225" s="172">
        <f t="shared" si="56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288" t="s">
        <v>226</v>
      </c>
      <c r="F226" s="289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2"/>
        <v>99789.156719274994</v>
      </c>
      <c r="O226" s="130">
        <f t="shared" si="53"/>
        <v>1.2493414618685845</v>
      </c>
      <c r="P226" s="91">
        <f t="shared" si="54"/>
        <v>255728.91</v>
      </c>
      <c r="Q226" s="130">
        <f t="shared" si="55"/>
        <v>2.0469061647860172</v>
      </c>
      <c r="R226" s="91"/>
      <c r="S226" s="132" t="str">
        <f t="shared" si="57"/>
        <v/>
      </c>
      <c r="T226" s="172">
        <f t="shared" si="56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4" t="s">
        <v>227</v>
      </c>
      <c r="F227" s="305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1729</v>
      </c>
      <c r="M227" s="183"/>
      <c r="N227" s="102">
        <f t="shared" si="52"/>
        <v>424.75563139899168</v>
      </c>
      <c r="O227" s="177">
        <f t="shared" si="53"/>
        <v>1.0008502335457712</v>
      </c>
      <c r="P227" s="102">
        <f t="shared" si="54"/>
        <v>-8925105.4800000004</v>
      </c>
      <c r="Q227" s="177">
        <f t="shared" si="55"/>
        <v>5.3049804170467486E-2</v>
      </c>
      <c r="R227" s="102"/>
      <c r="S227" s="132" t="str">
        <f t="shared" si="57"/>
        <v/>
      </c>
      <c r="T227" s="172">
        <f t="shared" si="56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288" t="s">
        <v>228</v>
      </c>
      <c r="F228" s="289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2"/>
        <v>-17925337.381816</v>
      </c>
      <c r="O228" s="130">
        <f t="shared" si="53"/>
        <v>0.50963830002201715</v>
      </c>
      <c r="P228" s="91">
        <f t="shared" si="54"/>
        <v>5606351.3100000005</v>
      </c>
      <c r="Q228" s="130">
        <f t="shared" si="55"/>
        <v>1.43047470362931</v>
      </c>
      <c r="R228" s="91"/>
      <c r="S228" s="132" t="str">
        <f t="shared" si="57"/>
        <v/>
      </c>
      <c r="T228" s="172">
        <f t="shared" si="56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06" t="s">
        <v>229</v>
      </c>
      <c r="F229" s="307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1747</v>
      </c>
      <c r="M229" s="109"/>
      <c r="N229" s="180">
        <f t="shared" si="52"/>
        <v>1299884.8213657197</v>
      </c>
      <c r="O229" s="181">
        <f t="shared" si="53"/>
        <v>1.1340071532582292</v>
      </c>
      <c r="P229" s="180">
        <f t="shared" si="54"/>
        <v>-3402956</v>
      </c>
      <c r="Q229" s="181">
        <f t="shared" si="55"/>
        <v>0.76373211165819022</v>
      </c>
      <c r="R229" s="180"/>
      <c r="S229" s="132" t="str">
        <f t="shared" si="57"/>
        <v/>
      </c>
      <c r="T229" s="172">
        <f t="shared" si="56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288" t="s">
        <v>230</v>
      </c>
      <c r="F230" s="289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1701</v>
      </c>
      <c r="N230" s="91">
        <f t="shared" si="52"/>
        <v>620000.00000001199</v>
      </c>
      <c r="O230" s="130">
        <f t="shared" si="53"/>
        <v>8.7500000000013127</v>
      </c>
      <c r="P230" s="91">
        <f t="shared" si="54"/>
        <v>592078.14</v>
      </c>
      <c r="Q230" s="130">
        <f t="shared" si="55"/>
        <v>6.4861743487371326</v>
      </c>
      <c r="R230" s="91"/>
      <c r="S230" s="132" t="str">
        <f t="shared" si="57"/>
        <v/>
      </c>
      <c r="T230" s="172">
        <f t="shared" si="56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288" t="s">
        <v>231</v>
      </c>
      <c r="F231" s="289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2"/>
        <v>300000.00000002002</v>
      </c>
      <c r="O231" s="130">
        <f t="shared" si="53"/>
        <v>1.1153846153846241</v>
      </c>
      <c r="P231" s="91">
        <f t="shared" si="54"/>
        <v>59988.339999999851</v>
      </c>
      <c r="Q231" s="130">
        <f t="shared" si="55"/>
        <v>1.0211225682080474</v>
      </c>
      <c r="R231" s="91"/>
      <c r="S231" s="132" t="str">
        <f t="shared" si="57"/>
        <v/>
      </c>
      <c r="T231" s="172">
        <f t="shared" si="56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288" t="s">
        <v>232</v>
      </c>
      <c r="F232" s="289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1703</v>
      </c>
      <c r="N232" s="91">
        <f t="shared" si="52"/>
        <v>1150000.0000000051</v>
      </c>
      <c r="O232" s="130">
        <f t="shared" si="53"/>
        <v>4.2857142857143469</v>
      </c>
      <c r="P232" s="91">
        <f t="shared" si="54"/>
        <v>1000403.53</v>
      </c>
      <c r="Q232" s="130">
        <f t="shared" si="55"/>
        <v>3.0024231356158304</v>
      </c>
      <c r="R232" s="91"/>
      <c r="S232" s="132" t="str">
        <f t="shared" si="57"/>
        <v/>
      </c>
      <c r="T232" s="172">
        <f t="shared" si="56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288" t="s">
        <v>233</v>
      </c>
      <c r="F233" s="289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2"/>
        <v>200000</v>
      </c>
      <c r="O233" s="130">
        <f t="shared" si="53"/>
        <v>1.1860465116279071</v>
      </c>
      <c r="P233" s="91">
        <f t="shared" si="54"/>
        <v>1215437.8</v>
      </c>
      <c r="Q233" s="130">
        <f t="shared" si="55"/>
        <v>21.406193861207278</v>
      </c>
      <c r="R233" s="91"/>
      <c r="S233" s="132" t="str">
        <f t="shared" si="57"/>
        <v/>
      </c>
      <c r="T233" s="172">
        <f t="shared" si="56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288"/>
      <c r="F234" s="289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2"/>
        <v>-50000</v>
      </c>
      <c r="O234" s="130">
        <f t="shared" si="53"/>
        <v>0</v>
      </c>
      <c r="P234" s="91">
        <f t="shared" si="54"/>
        <v>0</v>
      </c>
      <c r="Q234" s="130" t="str">
        <f t="shared" si="55"/>
        <v/>
      </c>
      <c r="R234" s="91"/>
      <c r="S234" s="132" t="str">
        <f t="shared" si="57"/>
        <v/>
      </c>
      <c r="T234" s="172">
        <f t="shared" si="56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4" t="s">
        <v>1679</v>
      </c>
      <c r="F235" s="305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1727</v>
      </c>
      <c r="M235" s="183"/>
      <c r="N235" s="102">
        <f t="shared" si="52"/>
        <v>4.2899046093225479E-7</v>
      </c>
      <c r="O235" s="177">
        <f t="shared" si="53"/>
        <v>1.00000000000143</v>
      </c>
      <c r="P235" s="102">
        <f t="shared" si="54"/>
        <v>300000</v>
      </c>
      <c r="Q235" s="177" t="str">
        <f t="shared" si="55"/>
        <v/>
      </c>
      <c r="R235" s="102"/>
      <c r="S235" s="132" t="str">
        <f t="shared" si="57"/>
        <v/>
      </c>
      <c r="T235" s="172">
        <f t="shared" si="56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4" t="s">
        <v>1680</v>
      </c>
      <c r="F236" s="305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2"/>
        <v>10700368.08198058</v>
      </c>
      <c r="O236" s="177">
        <f t="shared" si="53"/>
        <v>2.4460676153260112</v>
      </c>
      <c r="P236" s="102">
        <f t="shared" si="54"/>
        <v>18100000</v>
      </c>
      <c r="Q236" s="177" t="str">
        <f t="shared" si="55"/>
        <v/>
      </c>
      <c r="R236" s="102"/>
      <c r="S236" s="132" t="str">
        <f t="shared" si="57"/>
        <v/>
      </c>
      <c r="T236" s="172">
        <f t="shared" si="56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4" t="s">
        <v>1681</v>
      </c>
      <c r="F237" s="305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2"/>
        <v>100119.37793987012</v>
      </c>
      <c r="O237" s="177">
        <f t="shared" si="53"/>
        <v>1.04171848258599</v>
      </c>
      <c r="P237" s="102">
        <f t="shared" si="54"/>
        <v>2500000</v>
      </c>
      <c r="Q237" s="177" t="str">
        <f t="shared" si="55"/>
        <v/>
      </c>
      <c r="R237" s="102"/>
      <c r="S237" s="132" t="str">
        <f t="shared" si="57"/>
        <v/>
      </c>
      <c r="T237" s="172">
        <f t="shared" si="56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290" t="s">
        <v>234</v>
      </c>
      <c r="F238" s="291"/>
      <c r="G238" s="25">
        <f t="shared" ref="G238:K238" si="68">SUM(G239:G240)</f>
        <v>-112842.45</v>
      </c>
      <c r="H238" s="25">
        <f t="shared" si="68"/>
        <v>-172754.55</v>
      </c>
      <c r="I238" s="25">
        <f t="shared" si="68"/>
        <v>0</v>
      </c>
      <c r="J238" s="139">
        <f t="shared" si="68"/>
        <v>0</v>
      </c>
      <c r="K238" s="153">
        <f t="shared" si="68"/>
        <v>0</v>
      </c>
      <c r="N238" s="91">
        <f t="shared" si="52"/>
        <v>0</v>
      </c>
      <c r="O238" s="130" t="str">
        <f t="shared" si="53"/>
        <v/>
      </c>
      <c r="P238" s="91">
        <f t="shared" si="54"/>
        <v>-172754.55</v>
      </c>
      <c r="Q238" s="130">
        <f t="shared" si="55"/>
        <v>0</v>
      </c>
      <c r="R238" s="91"/>
      <c r="S238" s="132" t="str">
        <f t="shared" si="57"/>
        <v/>
      </c>
      <c r="T238" s="172">
        <f t="shared" si="56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288" t="s">
        <v>235</v>
      </c>
      <c r="F239" s="289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2"/>
        <v>0</v>
      </c>
      <c r="O239" s="130" t="str">
        <f t="shared" si="53"/>
        <v/>
      </c>
      <c r="P239" s="91">
        <f t="shared" si="54"/>
        <v>-172754.55</v>
      </c>
      <c r="Q239" s="130">
        <f t="shared" si="55"/>
        <v>0</v>
      </c>
      <c r="R239" s="91"/>
      <c r="S239" s="132" t="str">
        <f t="shared" si="57"/>
        <v/>
      </c>
      <c r="T239" s="172">
        <f t="shared" si="56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288" t="s">
        <v>236</v>
      </c>
      <c r="F240" s="289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2"/>
        <v>0</v>
      </c>
      <c r="O240" s="130" t="str">
        <f t="shared" si="53"/>
        <v/>
      </c>
      <c r="P240" s="91">
        <f t="shared" si="54"/>
        <v>0</v>
      </c>
      <c r="Q240" s="130" t="str">
        <f t="shared" si="55"/>
        <v/>
      </c>
      <c r="R240" s="91"/>
      <c r="S240" s="132" t="str">
        <f t="shared" si="57"/>
        <v/>
      </c>
      <c r="T240" s="172">
        <f t="shared" si="56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294" t="s">
        <v>238</v>
      </c>
      <c r="F241" s="295"/>
      <c r="G241" s="37">
        <f t="shared" ref="G241:K241" si="69">G242+G245+G247+G250</f>
        <v>-8016651.9100000001</v>
      </c>
      <c r="H241" s="37">
        <f t="shared" si="69"/>
        <v>-8743402.8499999996</v>
      </c>
      <c r="I241" s="37">
        <f t="shared" si="69"/>
        <v>-7769999.9999999888</v>
      </c>
      <c r="J241" s="37">
        <f t="shared" si="69"/>
        <v>0</v>
      </c>
      <c r="K241" s="152">
        <f t="shared" si="69"/>
        <v>-9544503</v>
      </c>
      <c r="N241" s="190">
        <f t="shared" si="52"/>
        <v>1774503.0000000112</v>
      </c>
      <c r="O241" s="191">
        <f t="shared" si="53"/>
        <v>1.2283787644787663</v>
      </c>
      <c r="P241" s="190">
        <f t="shared" si="54"/>
        <v>801100.15000000037</v>
      </c>
      <c r="Q241" s="191">
        <f t="shared" si="55"/>
        <v>1.0916233832231579</v>
      </c>
      <c r="R241" s="190">
        <f t="shared" si="59"/>
        <v>9544503</v>
      </c>
      <c r="S241" s="192" t="str">
        <f t="shared" si="57"/>
        <v/>
      </c>
      <c r="T241" s="172">
        <f t="shared" si="56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290" t="s">
        <v>239</v>
      </c>
      <c r="F242" s="291"/>
      <c r="G242" s="25">
        <f t="shared" ref="G242:K242" si="70">SUM(G243:G244)</f>
        <v>-3533255.17</v>
      </c>
      <c r="H242" s="25">
        <f t="shared" si="70"/>
        <v>-3883922.14</v>
      </c>
      <c r="I242" s="25">
        <f t="shared" si="70"/>
        <v>-3800000</v>
      </c>
      <c r="J242" s="139">
        <f t="shared" si="70"/>
        <v>0</v>
      </c>
      <c r="K242" s="153">
        <f t="shared" si="70"/>
        <v>-3890000</v>
      </c>
      <c r="N242" s="91">
        <f t="shared" si="52"/>
        <v>90000</v>
      </c>
      <c r="O242" s="130">
        <f t="shared" si="53"/>
        <v>1.0236842105263158</v>
      </c>
      <c r="P242" s="91">
        <f t="shared" si="54"/>
        <v>6077.8599999998696</v>
      </c>
      <c r="Q242" s="130">
        <f t="shared" si="55"/>
        <v>1.0015648768901428</v>
      </c>
      <c r="R242" s="91"/>
      <c r="S242" s="132" t="str">
        <f t="shared" si="57"/>
        <v/>
      </c>
      <c r="T242" s="172">
        <f t="shared" si="56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288" t="s">
        <v>240</v>
      </c>
      <c r="F243" s="289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2"/>
        <v>90000</v>
      </c>
      <c r="O243" s="130">
        <f t="shared" si="53"/>
        <v>1.0236842105263158</v>
      </c>
      <c r="P243" s="91">
        <f t="shared" si="54"/>
        <v>637096</v>
      </c>
      <c r="Q243" s="130">
        <f t="shared" si="55"/>
        <v>1.1958545349017371</v>
      </c>
      <c r="R243" s="91"/>
      <c r="S243" s="132" t="str">
        <f t="shared" si="57"/>
        <v/>
      </c>
      <c r="T243" s="172">
        <f t="shared" si="56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288" t="s">
        <v>241</v>
      </c>
      <c r="F244" s="289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2"/>
        <v>0</v>
      </c>
      <c r="O244" s="130" t="str">
        <f t="shared" si="53"/>
        <v/>
      </c>
      <c r="P244" s="91">
        <f t="shared" si="54"/>
        <v>-631018.14</v>
      </c>
      <c r="Q244" s="130">
        <f t="shared" si="55"/>
        <v>0</v>
      </c>
      <c r="R244" s="91"/>
      <c r="S244" s="132" t="str">
        <f t="shared" si="57"/>
        <v/>
      </c>
      <c r="T244" s="172">
        <f t="shared" si="56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290" t="s">
        <v>242</v>
      </c>
      <c r="F245" s="291"/>
      <c r="G245" s="25">
        <f t="shared" ref="G245:K245" si="71">SUM(G246)</f>
        <v>-681989</v>
      </c>
      <c r="H245" s="25">
        <f t="shared" si="71"/>
        <v>-675840</v>
      </c>
      <c r="I245" s="25">
        <f t="shared" si="71"/>
        <v>-669999.99999999302</v>
      </c>
      <c r="J245" s="139">
        <f t="shared" si="71"/>
        <v>0</v>
      </c>
      <c r="K245" s="153">
        <f t="shared" si="71"/>
        <v>-646503</v>
      </c>
      <c r="N245" s="91">
        <f t="shared" si="52"/>
        <v>-23496.999999993015</v>
      </c>
      <c r="O245" s="130">
        <f t="shared" si="53"/>
        <v>0.96492985074627868</v>
      </c>
      <c r="P245" s="91">
        <f t="shared" si="54"/>
        <v>-29337</v>
      </c>
      <c r="Q245" s="130">
        <f t="shared" si="55"/>
        <v>0.95659179687499996</v>
      </c>
      <c r="R245" s="91"/>
      <c r="S245" s="132" t="str">
        <f t="shared" si="57"/>
        <v/>
      </c>
      <c r="T245" s="172">
        <f t="shared" si="56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288" t="s">
        <v>243</v>
      </c>
      <c r="F246" s="289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2"/>
        <v>-23496.999999993015</v>
      </c>
      <c r="O246" s="130">
        <f t="shared" si="53"/>
        <v>0.96492985074627868</v>
      </c>
      <c r="P246" s="91">
        <f t="shared" si="54"/>
        <v>-29337</v>
      </c>
      <c r="Q246" s="130">
        <f t="shared" si="55"/>
        <v>0.95659179687499996</v>
      </c>
      <c r="R246" s="91"/>
      <c r="S246" s="132" t="str">
        <f t="shared" si="57"/>
        <v/>
      </c>
      <c r="T246" s="172">
        <f t="shared" si="56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290" t="s">
        <v>244</v>
      </c>
      <c r="F247" s="291"/>
      <c r="G247" s="25">
        <f t="shared" ref="G247:K247" si="72">SUM(G248:G249)</f>
        <v>-2851599.9299999997</v>
      </c>
      <c r="H247" s="25">
        <f t="shared" si="72"/>
        <v>-3318207.8899999997</v>
      </c>
      <c r="I247" s="25">
        <f t="shared" si="72"/>
        <v>-2300000</v>
      </c>
      <c r="J247" s="139">
        <f t="shared" si="72"/>
        <v>0</v>
      </c>
      <c r="K247" s="153">
        <f t="shared" si="72"/>
        <v>-4008000</v>
      </c>
      <c r="N247" s="91">
        <f t="shared" si="52"/>
        <v>1708000</v>
      </c>
      <c r="O247" s="130">
        <f t="shared" si="53"/>
        <v>1.742608695652174</v>
      </c>
      <c r="P247" s="91">
        <f t="shared" si="54"/>
        <v>689792.11000000034</v>
      </c>
      <c r="Q247" s="130">
        <f t="shared" si="55"/>
        <v>1.2078809203241332</v>
      </c>
      <c r="R247" s="91"/>
      <c r="S247" s="132" t="str">
        <f t="shared" si="57"/>
        <v/>
      </c>
      <c r="T247" s="172">
        <f t="shared" si="56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288" t="s">
        <v>245</v>
      </c>
      <c r="F248" s="289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2"/>
        <v>1708000</v>
      </c>
      <c r="O248" s="130">
        <f t="shared" si="53"/>
        <v>1.742608695652174</v>
      </c>
      <c r="P248" s="91">
        <f t="shared" si="54"/>
        <v>2058131</v>
      </c>
      <c r="Q248" s="130">
        <f t="shared" si="55"/>
        <v>2.0555227043457793</v>
      </c>
      <c r="R248" s="91"/>
      <c r="S248" s="132" t="str">
        <f t="shared" si="57"/>
        <v/>
      </c>
      <c r="T248" s="172">
        <f t="shared" si="56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288" t="s">
        <v>246</v>
      </c>
      <c r="F249" s="289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2"/>
        <v>0</v>
      </c>
      <c r="O249" s="130" t="str">
        <f t="shared" si="53"/>
        <v/>
      </c>
      <c r="P249" s="91">
        <f t="shared" si="54"/>
        <v>-1368338.89</v>
      </c>
      <c r="Q249" s="130">
        <f t="shared" si="55"/>
        <v>0</v>
      </c>
      <c r="R249" s="91"/>
      <c r="S249" s="132" t="str">
        <f t="shared" si="57"/>
        <v/>
      </c>
      <c r="T249" s="172">
        <f t="shared" si="56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290" t="s">
        <v>247</v>
      </c>
      <c r="F250" s="291"/>
      <c r="G250" s="25">
        <f t="shared" ref="G250:K250" si="73">SUM(G251)</f>
        <v>-949807.81</v>
      </c>
      <c r="H250" s="25">
        <f t="shared" si="73"/>
        <v>-865432.82</v>
      </c>
      <c r="I250" s="25">
        <f t="shared" si="73"/>
        <v>-999999.99999999604</v>
      </c>
      <c r="J250" s="139">
        <f t="shared" si="73"/>
        <v>0</v>
      </c>
      <c r="K250" s="153">
        <f t="shared" si="73"/>
        <v>-1000000</v>
      </c>
      <c r="N250" s="91">
        <f t="shared" si="52"/>
        <v>3.9581209421157837E-9</v>
      </c>
      <c r="O250" s="130">
        <f t="shared" si="53"/>
        <v>1.000000000000004</v>
      </c>
      <c r="P250" s="91">
        <f t="shared" si="54"/>
        <v>134567.18000000005</v>
      </c>
      <c r="Q250" s="130">
        <f t="shared" si="55"/>
        <v>1.1554911911013499</v>
      </c>
      <c r="R250" s="91"/>
      <c r="S250" s="132" t="str">
        <f t="shared" si="57"/>
        <v/>
      </c>
      <c r="T250" s="172">
        <f t="shared" si="56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288" t="s">
        <v>248</v>
      </c>
      <c r="F251" s="289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2"/>
        <v>3.9581209421157837E-9</v>
      </c>
      <c r="O251" s="130">
        <f t="shared" si="53"/>
        <v>1.000000000000004</v>
      </c>
      <c r="P251" s="91">
        <f t="shared" si="54"/>
        <v>134567.18000000005</v>
      </c>
      <c r="Q251" s="130">
        <f t="shared" si="55"/>
        <v>1.1554911911013499</v>
      </c>
      <c r="R251" s="91"/>
      <c r="S251" s="132" t="str">
        <f t="shared" si="57"/>
        <v/>
      </c>
      <c r="T251" s="172">
        <f t="shared" si="56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294" t="s">
        <v>250</v>
      </c>
      <c r="F252" s="295"/>
      <c r="G252" s="37">
        <f t="shared" ref="G252:K252" si="74">G253</f>
        <v>-252410.87</v>
      </c>
      <c r="H252" s="37">
        <f t="shared" si="74"/>
        <v>-205714.66</v>
      </c>
      <c r="I252" s="37">
        <f t="shared" si="74"/>
        <v>-399999.99999998801</v>
      </c>
      <c r="J252" s="37">
        <f t="shared" si="74"/>
        <v>0</v>
      </c>
      <c r="K252" s="152">
        <f t="shared" si="74"/>
        <v>-250000</v>
      </c>
      <c r="N252" s="190">
        <f t="shared" si="52"/>
        <v>-149999.99999998801</v>
      </c>
      <c r="O252" s="191">
        <f t="shared" si="53"/>
        <v>0.62500000000001876</v>
      </c>
      <c r="P252" s="190">
        <f t="shared" si="54"/>
        <v>44285.34</v>
      </c>
      <c r="Q252" s="191">
        <f t="shared" si="55"/>
        <v>1.2152755666513995</v>
      </c>
      <c r="R252" s="190">
        <f t="shared" si="59"/>
        <v>250000</v>
      </c>
      <c r="S252" s="192" t="str">
        <f t="shared" si="57"/>
        <v/>
      </c>
      <c r="T252" s="172">
        <f t="shared" si="56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290" t="s">
        <v>251</v>
      </c>
      <c r="F253" s="291"/>
      <c r="G253" s="25">
        <f t="shared" ref="G253:K253" si="75">SUM(G254:G255)</f>
        <v>-252410.87</v>
      </c>
      <c r="H253" s="25">
        <f t="shared" si="75"/>
        <v>-205714.66</v>
      </c>
      <c r="I253" s="25">
        <f t="shared" si="75"/>
        <v>-399999.99999998801</v>
      </c>
      <c r="J253" s="139">
        <f t="shared" si="75"/>
        <v>0</v>
      </c>
      <c r="K253" s="153">
        <f t="shared" si="75"/>
        <v>-250000</v>
      </c>
      <c r="N253" s="91">
        <f t="shared" si="52"/>
        <v>-149999.99999998801</v>
      </c>
      <c r="O253" s="130">
        <f t="shared" si="53"/>
        <v>0.62500000000001876</v>
      </c>
      <c r="P253" s="91">
        <f t="shared" si="54"/>
        <v>44285.34</v>
      </c>
      <c r="Q253" s="130">
        <f t="shared" si="55"/>
        <v>1.2152755666513995</v>
      </c>
      <c r="R253" s="91"/>
      <c r="S253" s="132" t="str">
        <f t="shared" si="57"/>
        <v/>
      </c>
      <c r="T253" s="172">
        <f t="shared" si="56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288" t="s">
        <v>252</v>
      </c>
      <c r="F254" s="289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2"/>
        <v>-49999.999999992986</v>
      </c>
      <c r="O254" s="130">
        <f t="shared" si="53"/>
        <v>0.80000000000002247</v>
      </c>
      <c r="P254" s="91">
        <f t="shared" si="54"/>
        <v>27037.75</v>
      </c>
      <c r="Q254" s="130">
        <f t="shared" si="55"/>
        <v>1.1563216829105774</v>
      </c>
      <c r="R254" s="91"/>
      <c r="S254" s="132" t="str">
        <f t="shared" si="57"/>
        <v/>
      </c>
      <c r="T254" s="172">
        <f t="shared" si="56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288" t="s">
        <v>253</v>
      </c>
      <c r="F255" s="289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2"/>
        <v>-99999.999999994994</v>
      </c>
      <c r="O255" s="130">
        <f t="shared" si="53"/>
        <v>0.33333333333334447</v>
      </c>
      <c r="P255" s="91">
        <f t="shared" si="54"/>
        <v>17247.59</v>
      </c>
      <c r="Q255" s="130">
        <f t="shared" si="55"/>
        <v>1.5266052177534417</v>
      </c>
      <c r="R255" s="91"/>
      <c r="S255" s="132" t="str">
        <f t="shared" si="57"/>
        <v/>
      </c>
      <c r="T255" s="172">
        <f t="shared" si="56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294" t="s">
        <v>255</v>
      </c>
      <c r="F256" s="295"/>
      <c r="G256" s="37">
        <f t="shared" ref="G256:J256" si="76">G257+G259+G261+G265+G271+G273+G282+G286+G299+G301+G303+G320+G323</f>
        <v>-172834486.14000019</v>
      </c>
      <c r="H256" s="37">
        <f t="shared" si="76"/>
        <v>-177278442.31000012</v>
      </c>
      <c r="I256" s="37">
        <f t="shared" si="76"/>
        <v>-211456407.7537322</v>
      </c>
      <c r="J256" s="37">
        <f t="shared" si="76"/>
        <v>0</v>
      </c>
      <c r="K256" s="152">
        <f>K257+K259+K261+K265+K271+K273+K282+K286+K299+K301+K303+K320+K323</f>
        <v>-277524887.90999997</v>
      </c>
      <c r="N256" s="190">
        <f t="shared" si="52"/>
        <v>66068480.156267762</v>
      </c>
      <c r="O256" s="191">
        <f t="shared" si="53"/>
        <v>1.3124449188279643</v>
      </c>
      <c r="P256" s="190">
        <f t="shared" si="54"/>
        <v>100246445.59999985</v>
      </c>
      <c r="Q256" s="191">
        <f t="shared" si="55"/>
        <v>1.5654745399031804</v>
      </c>
      <c r="R256" s="190">
        <f t="shared" si="59"/>
        <v>277524887.90999997</v>
      </c>
      <c r="S256" s="192" t="str">
        <f t="shared" si="57"/>
        <v/>
      </c>
      <c r="T256" s="172">
        <f t="shared" si="56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290" t="s">
        <v>256</v>
      </c>
      <c r="F257" s="291"/>
      <c r="G257" s="25">
        <f t="shared" ref="G257:K257" si="77">SUM(G258)</f>
        <v>58793.79</v>
      </c>
      <c r="H257" s="25">
        <f t="shared" si="77"/>
        <v>37323.39</v>
      </c>
      <c r="I257" s="25">
        <f t="shared" si="77"/>
        <v>0</v>
      </c>
      <c r="J257" s="139">
        <f t="shared" si="77"/>
        <v>0</v>
      </c>
      <c r="K257" s="153">
        <f t="shared" si="77"/>
        <v>0</v>
      </c>
      <c r="N257" s="91">
        <f t="shared" si="52"/>
        <v>0</v>
      </c>
      <c r="O257" s="130" t="str">
        <f t="shared" si="53"/>
        <v/>
      </c>
      <c r="P257" s="91">
        <f t="shared" si="54"/>
        <v>37323.39</v>
      </c>
      <c r="Q257" s="130">
        <f t="shared" si="55"/>
        <v>0</v>
      </c>
      <c r="R257" s="91"/>
      <c r="S257" s="132" t="str">
        <f t="shared" si="57"/>
        <v/>
      </c>
      <c r="T257" s="172">
        <f t="shared" si="56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288" t="s">
        <v>257</v>
      </c>
      <c r="F258" s="289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2"/>
        <v>0</v>
      </c>
      <c r="O258" s="130" t="str">
        <f t="shared" si="53"/>
        <v/>
      </c>
      <c r="P258" s="91">
        <f t="shared" si="54"/>
        <v>37323.39</v>
      </c>
      <c r="Q258" s="130">
        <f t="shared" si="55"/>
        <v>0</v>
      </c>
      <c r="R258" s="91"/>
      <c r="S258" s="132" t="str">
        <f t="shared" si="57"/>
        <v/>
      </c>
      <c r="T258" s="172">
        <f t="shared" si="56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290" t="s">
        <v>258</v>
      </c>
      <c r="F259" s="291"/>
      <c r="G259" s="25">
        <f t="shared" ref="G259:K259" si="78">SUM(G260)</f>
        <v>-359369.19</v>
      </c>
      <c r="H259" s="25">
        <f t="shared" si="78"/>
        <v>-585354.77</v>
      </c>
      <c r="I259" s="25">
        <f t="shared" si="78"/>
        <v>-549999.99999997998</v>
      </c>
      <c r="J259" s="139">
        <f t="shared" si="78"/>
        <v>0</v>
      </c>
      <c r="K259" s="153">
        <f t="shared" si="78"/>
        <v>-500000</v>
      </c>
      <c r="N259" s="91">
        <f t="shared" si="52"/>
        <v>-49999.999999979977</v>
      </c>
      <c r="O259" s="130">
        <f t="shared" si="53"/>
        <v>0.90909090909094215</v>
      </c>
      <c r="P259" s="91">
        <f t="shared" si="54"/>
        <v>-85354.770000000019</v>
      </c>
      <c r="Q259" s="130">
        <f t="shared" si="55"/>
        <v>0.85418284026283753</v>
      </c>
      <c r="R259" s="91"/>
      <c r="S259" s="132" t="str">
        <f t="shared" si="57"/>
        <v/>
      </c>
      <c r="T259" s="172">
        <f t="shared" si="56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288" t="s">
        <v>259</v>
      </c>
      <c r="F260" s="289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2"/>
        <v>-49999.999999979977</v>
      </c>
      <c r="O260" s="130">
        <f t="shared" si="53"/>
        <v>0.90909090909094215</v>
      </c>
      <c r="P260" s="91">
        <f t="shared" si="54"/>
        <v>-85354.770000000019</v>
      </c>
      <c r="Q260" s="130">
        <f t="shared" si="55"/>
        <v>0.85418284026283753</v>
      </c>
      <c r="R260" s="91"/>
      <c r="S260" s="132" t="str">
        <f t="shared" si="57"/>
        <v/>
      </c>
      <c r="T260" s="172">
        <f t="shared" si="56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308" t="s">
        <v>260</v>
      </c>
      <c r="F261" s="309"/>
      <c r="G261" s="25">
        <f t="shared" ref="G261:K261" si="79">SUM(G262:G264)</f>
        <v>-3231328.17</v>
      </c>
      <c r="H261" s="25">
        <f t="shared" si="79"/>
        <v>-3211542.7900000103</v>
      </c>
      <c r="I261" s="25">
        <f t="shared" si="79"/>
        <v>-3259659.4972865591</v>
      </c>
      <c r="J261" s="139">
        <f t="shared" si="79"/>
        <v>0</v>
      </c>
      <c r="K261" s="153">
        <f t="shared" si="79"/>
        <v>-3400000</v>
      </c>
      <c r="N261" s="91">
        <f t="shared" si="52"/>
        <v>140340.50271344092</v>
      </c>
      <c r="O261" s="130">
        <f t="shared" si="53"/>
        <v>1.043053730866756</v>
      </c>
      <c r="P261" s="91">
        <f t="shared" si="54"/>
        <v>188457.20999998972</v>
      </c>
      <c r="Q261" s="130">
        <f t="shared" si="55"/>
        <v>1.058681207856486</v>
      </c>
      <c r="R261" s="91"/>
      <c r="S261" s="132" t="str">
        <f t="shared" si="57"/>
        <v/>
      </c>
      <c r="T261" s="172">
        <f t="shared" si="56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302" t="s">
        <v>261</v>
      </c>
      <c r="F262" s="303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2"/>
        <v>460.93477176991291</v>
      </c>
      <c r="O262" s="130">
        <f t="shared" si="53"/>
        <v>1.0003293475567934</v>
      </c>
      <c r="P262" s="91">
        <f t="shared" si="54"/>
        <v>4298.1999999999534</v>
      </c>
      <c r="Q262" s="130">
        <f t="shared" si="55"/>
        <v>1.0030795976619074</v>
      </c>
      <c r="R262" s="91"/>
      <c r="S262" s="132" t="str">
        <f t="shared" si="57"/>
        <v/>
      </c>
      <c r="T262" s="172">
        <f t="shared" si="56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302" t="s">
        <v>262</v>
      </c>
      <c r="F263" s="303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2"/>
        <v>199879.56794167007</v>
      </c>
      <c r="O263" s="130">
        <f t="shared" si="53"/>
        <v>1.1110367753079275</v>
      </c>
      <c r="P263" s="91">
        <f t="shared" si="54"/>
        <v>209721.00999999</v>
      </c>
      <c r="Q263" s="130">
        <f t="shared" si="55"/>
        <v>1.1171443172664328</v>
      </c>
      <c r="R263" s="91"/>
      <c r="S263" s="132" t="str">
        <f t="shared" si="57"/>
        <v/>
      </c>
      <c r="T263" s="172">
        <f t="shared" si="56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302" t="s">
        <v>1682</v>
      </c>
      <c r="F264" s="303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1714</v>
      </c>
      <c r="M264" s="112"/>
      <c r="N264" s="91">
        <f t="shared" si="52"/>
        <v>-59999.999999999003</v>
      </c>
      <c r="O264" s="130">
        <f t="shared" si="53"/>
        <v>0</v>
      </c>
      <c r="P264" s="91">
        <f t="shared" si="54"/>
        <v>-25562</v>
      </c>
      <c r="Q264" s="130">
        <f t="shared" si="55"/>
        <v>0</v>
      </c>
      <c r="R264" s="91"/>
      <c r="S264" s="132" t="str">
        <f t="shared" si="57"/>
        <v/>
      </c>
      <c r="T264" s="172">
        <f t="shared" si="56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308" t="s">
        <v>263</v>
      </c>
      <c r="F265" s="309"/>
      <c r="G265" s="25">
        <f t="shared" ref="G265:K265" si="80">SUM(G266:G270)</f>
        <v>-3712037.9300000099</v>
      </c>
      <c r="H265" s="25">
        <f t="shared" si="80"/>
        <v>-3736828.1300000101</v>
      </c>
      <c r="I265" s="25">
        <f t="shared" si="80"/>
        <v>-3930999.9999984959</v>
      </c>
      <c r="J265" s="25">
        <f t="shared" si="80"/>
        <v>0</v>
      </c>
      <c r="K265" s="153">
        <f t="shared" si="80"/>
        <v>-5479759</v>
      </c>
      <c r="N265" s="91">
        <f t="shared" si="52"/>
        <v>1548759.0000015041</v>
      </c>
      <c r="O265" s="130">
        <f t="shared" si="53"/>
        <v>1.393986008649732</v>
      </c>
      <c r="P265" s="91">
        <f t="shared" si="54"/>
        <v>1742930.8699999899</v>
      </c>
      <c r="Q265" s="130">
        <f t="shared" si="55"/>
        <v>1.4664198644854414</v>
      </c>
      <c r="R265" s="91"/>
      <c r="S265" s="132" t="str">
        <f t="shared" si="57"/>
        <v/>
      </c>
      <c r="T265" s="172">
        <f t="shared" si="56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302" t="s">
        <v>264</v>
      </c>
      <c r="F266" s="303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2"/>
        <v>1348759</v>
      </c>
      <c r="O266" s="130">
        <f t="shared" si="53"/>
        <v>38.46552777777778</v>
      </c>
      <c r="P266" s="91">
        <f t="shared" si="54"/>
        <v>1348459</v>
      </c>
      <c r="Q266" s="130">
        <f t="shared" si="55"/>
        <v>38.147630853994492</v>
      </c>
      <c r="R266" s="91"/>
      <c r="S266" s="132" t="str">
        <f t="shared" si="57"/>
        <v/>
      </c>
      <c r="T266" s="172">
        <f t="shared" si="56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302" t="s">
        <v>265</v>
      </c>
      <c r="F267" s="303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1">-K267+I267</f>
        <v>3.9581209421157837E-9</v>
      </c>
      <c r="O267" s="130">
        <f t="shared" ref="O267:O330" si="82">IF(I267=0,"",K267/I267)</f>
        <v>1.0000000000000056</v>
      </c>
      <c r="P267" s="91">
        <f t="shared" ref="P267:P330" si="83">-K267+H267</f>
        <v>308</v>
      </c>
      <c r="Q267" s="130">
        <f t="shared" ref="Q267:Q330" si="84">IF(H267=0,"",K267/H267)</f>
        <v>1.0004250081413897</v>
      </c>
      <c r="R267" s="91"/>
      <c r="S267" s="132" t="str">
        <f t="shared" si="57"/>
        <v/>
      </c>
      <c r="T267" s="172">
        <f t="shared" ref="T267:T333" si="85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302" t="s">
        <v>266</v>
      </c>
      <c r="F268" s="303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1"/>
        <v>30000.000001270091</v>
      </c>
      <c r="O268" s="130">
        <f t="shared" si="82"/>
        <v>1.0218978102199254</v>
      </c>
      <c r="P268" s="91">
        <f t="shared" si="83"/>
        <v>134780</v>
      </c>
      <c r="Q268" s="130">
        <f t="shared" si="84"/>
        <v>1.1065269281231722</v>
      </c>
      <c r="R268" s="91"/>
      <c r="S268" s="132" t="str">
        <f t="shared" si="57"/>
        <v/>
      </c>
      <c r="T268" s="172">
        <f t="shared" si="85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302" t="s">
        <v>267</v>
      </c>
      <c r="F269" s="303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1"/>
        <v>120000.00000023004</v>
      </c>
      <c r="O269" s="130">
        <f t="shared" si="82"/>
        <v>1.066666666666803</v>
      </c>
      <c r="P269" s="91">
        <f t="shared" si="83"/>
        <v>209383.8699999901</v>
      </c>
      <c r="Q269" s="130">
        <f t="shared" si="84"/>
        <v>1.1224026047269815</v>
      </c>
      <c r="R269" s="91"/>
      <c r="S269" s="132" t="str">
        <f t="shared" ref="S269:S332" si="86">IF(J269=0,"",K269/J269)</f>
        <v/>
      </c>
      <c r="T269" s="172">
        <f t="shared" si="85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302" t="s">
        <v>268</v>
      </c>
      <c r="F270" s="303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1"/>
        <v>50000</v>
      </c>
      <c r="O270" s="130" t="str">
        <f t="shared" si="82"/>
        <v/>
      </c>
      <c r="P270" s="91">
        <f t="shared" si="83"/>
        <v>50000</v>
      </c>
      <c r="Q270" s="130" t="str">
        <f t="shared" si="84"/>
        <v/>
      </c>
      <c r="R270" s="91"/>
      <c r="S270" s="132" t="str">
        <f t="shared" si="86"/>
        <v/>
      </c>
      <c r="T270" s="172">
        <f t="shared" si="85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308" t="s">
        <v>269</v>
      </c>
      <c r="F271" s="309"/>
      <c r="G271" s="25">
        <f t="shared" ref="G271:K271" si="87">SUM(G272)</f>
        <v>-932233</v>
      </c>
      <c r="H271" s="25">
        <f t="shared" si="87"/>
        <v>-731444.5</v>
      </c>
      <c r="I271" s="25">
        <f t="shared" si="87"/>
        <v>-500000</v>
      </c>
      <c r="J271" s="25">
        <f t="shared" si="87"/>
        <v>0</v>
      </c>
      <c r="K271" s="153">
        <f t="shared" si="87"/>
        <v>-500000</v>
      </c>
      <c r="N271" s="91">
        <f t="shared" si="81"/>
        <v>0</v>
      </c>
      <c r="O271" s="130">
        <f t="shared" si="82"/>
        <v>1</v>
      </c>
      <c r="P271" s="91">
        <f t="shared" si="83"/>
        <v>-231444.5</v>
      </c>
      <c r="Q271" s="130">
        <f t="shared" si="84"/>
        <v>0.68357886346811003</v>
      </c>
      <c r="R271" s="91"/>
      <c r="S271" s="132" t="str">
        <f t="shared" si="86"/>
        <v/>
      </c>
      <c r="T271" s="172">
        <f t="shared" si="85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302" t="s">
        <v>270</v>
      </c>
      <c r="F272" s="303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1"/>
        <v>0</v>
      </c>
      <c r="O272" s="130">
        <f t="shared" si="82"/>
        <v>1</v>
      </c>
      <c r="P272" s="91">
        <f t="shared" si="83"/>
        <v>-231444.5</v>
      </c>
      <c r="Q272" s="130">
        <f t="shared" si="84"/>
        <v>0.68357886346811003</v>
      </c>
      <c r="R272" s="91"/>
      <c r="S272" s="132" t="str">
        <f t="shared" si="86"/>
        <v/>
      </c>
      <c r="T272" s="172">
        <f t="shared" si="85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308" t="s">
        <v>271</v>
      </c>
      <c r="F273" s="309"/>
      <c r="G273" s="25">
        <f t="shared" ref="G273:K273" si="88">SUM(G274:G281)</f>
        <v>-52028389.000000209</v>
      </c>
      <c r="H273" s="25">
        <f t="shared" si="88"/>
        <v>-56183852.050000109</v>
      </c>
      <c r="I273" s="25">
        <f t="shared" si="88"/>
        <v>-60624639.099692844</v>
      </c>
      <c r="J273" s="25">
        <f t="shared" si="88"/>
        <v>0</v>
      </c>
      <c r="K273" s="153">
        <f t="shared" si="88"/>
        <v>-106435000</v>
      </c>
      <c r="N273" s="91">
        <f t="shared" si="81"/>
        <v>45810360.900307156</v>
      </c>
      <c r="O273" s="130">
        <f t="shared" si="82"/>
        <v>1.7556393172910327</v>
      </c>
      <c r="P273" s="91">
        <f t="shared" si="83"/>
        <v>50251147.949999891</v>
      </c>
      <c r="Q273" s="130">
        <f t="shared" si="84"/>
        <v>1.8944055296400737</v>
      </c>
      <c r="R273" s="91"/>
      <c r="S273" s="132" t="str">
        <f t="shared" si="86"/>
        <v/>
      </c>
      <c r="T273" s="172">
        <f t="shared" si="85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302" t="s">
        <v>272</v>
      </c>
      <c r="F274" s="303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1748</v>
      </c>
      <c r="M274" s="109"/>
      <c r="N274" s="91">
        <f t="shared" si="81"/>
        <v>6699660.9619982988</v>
      </c>
      <c r="O274" s="130">
        <f t="shared" si="82"/>
        <v>1.1367268287021943</v>
      </c>
      <c r="P274" s="91">
        <f t="shared" si="83"/>
        <v>11158647.749999903</v>
      </c>
      <c r="Q274" s="130">
        <f t="shared" si="84"/>
        <v>1.2505233268933786</v>
      </c>
      <c r="R274" s="91"/>
      <c r="S274" s="132" t="str">
        <f t="shared" si="86"/>
        <v/>
      </c>
      <c r="T274" s="172">
        <f t="shared" si="85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302" t="s">
        <v>273</v>
      </c>
      <c r="F275" s="303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1749</v>
      </c>
      <c r="M275" s="109"/>
      <c r="N275" s="91">
        <f t="shared" si="81"/>
        <v>700000</v>
      </c>
      <c r="O275" s="130">
        <f t="shared" si="82"/>
        <v>1.4666666666666666</v>
      </c>
      <c r="P275" s="91">
        <f t="shared" si="83"/>
        <v>-520491</v>
      </c>
      <c r="Q275" s="130">
        <f t="shared" si="84"/>
        <v>0.80867755122145235</v>
      </c>
      <c r="R275" s="91"/>
      <c r="S275" s="132" t="str">
        <f t="shared" si="86"/>
        <v/>
      </c>
      <c r="T275" s="172">
        <f t="shared" si="85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302" t="s">
        <v>274</v>
      </c>
      <c r="F276" s="303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1"/>
        <v>60237.250482648029</v>
      </c>
      <c r="O276" s="130">
        <f t="shared" si="82"/>
        <v>1.1506824999462173</v>
      </c>
      <c r="P276" s="91">
        <f t="shared" si="83"/>
        <v>61530.400000000023</v>
      </c>
      <c r="Q276" s="130">
        <f t="shared" si="84"/>
        <v>1.154416798671718</v>
      </c>
      <c r="R276" s="91"/>
      <c r="S276" s="132" t="str">
        <f t="shared" si="86"/>
        <v/>
      </c>
      <c r="T276" s="172">
        <f t="shared" si="85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302" t="s">
        <v>275</v>
      </c>
      <c r="F277" s="303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1704</v>
      </c>
      <c r="M277" s="109"/>
      <c r="N277" s="91">
        <f t="shared" si="81"/>
        <v>462.68782619945705</v>
      </c>
      <c r="O277" s="130">
        <f t="shared" si="82"/>
        <v>1.0000544368251125</v>
      </c>
      <c r="P277" s="91">
        <f t="shared" si="83"/>
        <v>308682.99999998976</v>
      </c>
      <c r="Q277" s="130">
        <f t="shared" si="84"/>
        <v>1.0376841721544887</v>
      </c>
      <c r="R277" s="91"/>
      <c r="S277" s="132" t="str">
        <f t="shared" si="86"/>
        <v/>
      </c>
      <c r="T277" s="172">
        <f t="shared" si="85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302" t="s">
        <v>276</v>
      </c>
      <c r="F278" s="303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1"/>
        <v>8.0035533756017685E-9</v>
      </c>
      <c r="O278" s="130">
        <f t="shared" si="82"/>
        <v>1.0000000000001068</v>
      </c>
      <c r="P278" s="91">
        <f t="shared" si="83"/>
        <v>-4893.1999999999971</v>
      </c>
      <c r="Q278" s="130">
        <f t="shared" si="84"/>
        <v>0.93875323556948531</v>
      </c>
      <c r="R278" s="91"/>
      <c r="S278" s="132" t="str">
        <f t="shared" si="86"/>
        <v/>
      </c>
      <c r="T278" s="172">
        <f t="shared" si="85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302" t="s">
        <v>277</v>
      </c>
      <c r="F279" s="303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1703</v>
      </c>
      <c r="M279" s="109"/>
      <c r="N279" s="91">
        <f t="shared" si="81"/>
        <v>-100000</v>
      </c>
      <c r="O279" s="130">
        <f t="shared" si="82"/>
        <v>0.90909090909090906</v>
      </c>
      <c r="P279" s="91">
        <f t="shared" si="83"/>
        <v>785290</v>
      </c>
      <c r="Q279" s="130">
        <f t="shared" si="84"/>
        <v>4.6574449257137536</v>
      </c>
      <c r="R279" s="91"/>
      <c r="S279" s="132" t="str">
        <f t="shared" si="86"/>
        <v/>
      </c>
      <c r="T279" s="172">
        <f t="shared" si="85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302" t="s">
        <v>278</v>
      </c>
      <c r="F280" s="303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1737</v>
      </c>
      <c r="M280" s="109"/>
      <c r="N280" s="91">
        <f t="shared" si="81"/>
        <v>38500000</v>
      </c>
      <c r="O280" s="130" t="str">
        <f t="shared" si="82"/>
        <v/>
      </c>
      <c r="P280" s="91">
        <f t="shared" si="83"/>
        <v>38500000</v>
      </c>
      <c r="Q280" s="130" t="str">
        <f t="shared" si="84"/>
        <v/>
      </c>
      <c r="R280" s="91"/>
      <c r="S280" s="132" t="str">
        <f t="shared" si="86"/>
        <v/>
      </c>
      <c r="T280" s="172">
        <f t="shared" si="85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302" t="s">
        <v>1687</v>
      </c>
      <c r="F281" s="303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1"/>
        <v>-50000</v>
      </c>
      <c r="O281" s="130">
        <f t="shared" si="82"/>
        <v>0</v>
      </c>
      <c r="P281" s="91">
        <f t="shared" si="83"/>
        <v>-37619</v>
      </c>
      <c r="Q281" s="130">
        <f t="shared" si="84"/>
        <v>0</v>
      </c>
      <c r="R281" s="91"/>
      <c r="S281" s="132" t="str">
        <f t="shared" si="86"/>
        <v/>
      </c>
      <c r="T281" s="172">
        <f t="shared" si="85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308" t="s">
        <v>279</v>
      </c>
      <c r="F282" s="309"/>
      <c r="G282" s="25">
        <f t="shared" ref="G282:K282" si="89">SUM(G283:G285)</f>
        <v>-1945289.45</v>
      </c>
      <c r="H282" s="25">
        <f t="shared" si="89"/>
        <v>-2134764.4300000002</v>
      </c>
      <c r="I282" s="25">
        <f t="shared" si="89"/>
        <v>-1880431.7495488459</v>
      </c>
      <c r="J282" s="25">
        <f t="shared" si="89"/>
        <v>0</v>
      </c>
      <c r="K282" s="153">
        <f t="shared" si="89"/>
        <v>-2050000</v>
      </c>
      <c r="N282" s="91">
        <f t="shared" si="81"/>
        <v>169568.25045115408</v>
      </c>
      <c r="O282" s="130">
        <f t="shared" si="82"/>
        <v>1.0901751688099486</v>
      </c>
      <c r="P282" s="91">
        <f t="shared" si="83"/>
        <v>-84764.430000000168</v>
      </c>
      <c r="Q282" s="130">
        <f t="shared" si="84"/>
        <v>0.96029330974003524</v>
      </c>
      <c r="R282" s="91"/>
      <c r="S282" s="132" t="str">
        <f t="shared" si="86"/>
        <v/>
      </c>
      <c r="T282" s="172">
        <f t="shared" si="85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302" t="s">
        <v>280</v>
      </c>
      <c r="F283" s="303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1"/>
        <v>-431.74954885200714</v>
      </c>
      <c r="O283" s="130">
        <f t="shared" si="82"/>
        <v>0.99463210049173711</v>
      </c>
      <c r="P283" s="91">
        <f t="shared" si="83"/>
        <v>32477.75</v>
      </c>
      <c r="Q283" s="130">
        <f t="shared" si="84"/>
        <v>1.6834219760217581</v>
      </c>
      <c r="R283" s="91"/>
      <c r="S283" s="132" t="str">
        <f t="shared" si="86"/>
        <v/>
      </c>
      <c r="T283" s="172">
        <f t="shared" si="85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302" t="s">
        <v>281</v>
      </c>
      <c r="F284" s="303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1"/>
        <v>150000</v>
      </c>
      <c r="O284" s="130">
        <f t="shared" si="82"/>
        <v>1.1000000000000001</v>
      </c>
      <c r="P284" s="91">
        <f t="shared" si="83"/>
        <v>-122250</v>
      </c>
      <c r="Q284" s="130">
        <f t="shared" si="84"/>
        <v>0.93101988997037666</v>
      </c>
      <c r="R284" s="91"/>
      <c r="S284" s="132" t="str">
        <f t="shared" si="86"/>
        <v/>
      </c>
      <c r="T284" s="172">
        <f t="shared" si="85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302" t="s">
        <v>282</v>
      </c>
      <c r="F285" s="303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1"/>
        <v>20000.000000005995</v>
      </c>
      <c r="O285" s="130">
        <f t="shared" si="82"/>
        <v>1.066666666666688</v>
      </c>
      <c r="P285" s="91">
        <f t="shared" si="83"/>
        <v>5007.820000000007</v>
      </c>
      <c r="Q285" s="130">
        <f t="shared" si="84"/>
        <v>1.0158982359498576</v>
      </c>
      <c r="R285" s="91"/>
      <c r="S285" s="132" t="str">
        <f t="shared" si="86"/>
        <v/>
      </c>
      <c r="T285" s="172">
        <f t="shared" si="85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308" t="s">
        <v>283</v>
      </c>
      <c r="F286" s="309"/>
      <c r="G286" s="25">
        <f t="shared" ref="G286:K286" si="90">SUM(G287:G298)</f>
        <v>-56736405.790000007</v>
      </c>
      <c r="H286" s="25">
        <f t="shared" si="90"/>
        <v>-60648869.470000006</v>
      </c>
      <c r="I286" s="25">
        <f t="shared" si="90"/>
        <v>-62579832.941814192</v>
      </c>
      <c r="J286" s="25">
        <f t="shared" si="90"/>
        <v>0</v>
      </c>
      <c r="K286" s="153">
        <f t="shared" si="90"/>
        <v>-69438498.909999996</v>
      </c>
      <c r="N286" s="91">
        <f t="shared" si="81"/>
        <v>6858665.9681858048</v>
      </c>
      <c r="O286" s="130">
        <f t="shared" si="82"/>
        <v>1.1095986621530756</v>
      </c>
      <c r="P286" s="91">
        <f t="shared" si="83"/>
        <v>8789629.4399999902</v>
      </c>
      <c r="Q286" s="130">
        <f t="shared" si="84"/>
        <v>1.1449265174571437</v>
      </c>
      <c r="R286" s="91"/>
      <c r="S286" s="132" t="str">
        <f t="shared" si="86"/>
        <v/>
      </c>
      <c r="T286" s="172">
        <f t="shared" si="85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302" t="s">
        <v>284</v>
      </c>
      <c r="F287" s="303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1"/>
        <v>200167.05818435503</v>
      </c>
      <c r="O287" s="130">
        <f t="shared" si="82"/>
        <v>1.2002005033169461</v>
      </c>
      <c r="P287" s="91">
        <f t="shared" si="83"/>
        <v>-106703.80000000005</v>
      </c>
      <c r="Q287" s="130">
        <f t="shared" si="84"/>
        <v>0.91834124917980642</v>
      </c>
      <c r="R287" s="91"/>
      <c r="S287" s="132" t="str">
        <f t="shared" si="86"/>
        <v/>
      </c>
      <c r="T287" s="172">
        <f t="shared" si="85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310" t="s">
        <v>285</v>
      </c>
      <c r="F288" s="311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1731</v>
      </c>
      <c r="M288" s="183"/>
      <c r="N288" s="102">
        <f t="shared" si="81"/>
        <v>5.9977173805236816E-7</v>
      </c>
      <c r="O288" s="177">
        <f t="shared" si="82"/>
        <v>1.00000000000003</v>
      </c>
      <c r="P288" s="102">
        <f t="shared" si="83"/>
        <v>-423598.64999999851</v>
      </c>
      <c r="Q288" s="177">
        <f t="shared" si="84"/>
        <v>0.97925935300339451</v>
      </c>
      <c r="R288" s="102"/>
      <c r="S288" s="132" t="str">
        <f t="shared" si="86"/>
        <v/>
      </c>
      <c r="T288" s="172">
        <f t="shared" si="85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302" t="s">
        <v>286</v>
      </c>
      <c r="F289" s="303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1"/>
        <v>-40000</v>
      </c>
      <c r="O289" s="130">
        <f t="shared" si="82"/>
        <v>0.97385620915032678</v>
      </c>
      <c r="P289" s="91">
        <f t="shared" si="83"/>
        <v>854190.9</v>
      </c>
      <c r="Q289" s="130">
        <f t="shared" si="84"/>
        <v>2.3434707052793047</v>
      </c>
      <c r="R289" s="91"/>
      <c r="S289" s="132" t="str">
        <f t="shared" si="86"/>
        <v/>
      </c>
      <c r="T289" s="172">
        <f t="shared" si="85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302" t="s">
        <v>287</v>
      </c>
      <c r="F290" s="303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1"/>
        <v>100000.000000011</v>
      </c>
      <c r="O290" s="130">
        <f t="shared" si="82"/>
        <v>1.4000000000000616</v>
      </c>
      <c r="P290" s="91">
        <f t="shared" si="83"/>
        <v>71881</v>
      </c>
      <c r="Q290" s="130">
        <f t="shared" si="84"/>
        <v>1.2584541149651767</v>
      </c>
      <c r="R290" s="91"/>
      <c r="S290" s="132" t="str">
        <f t="shared" si="86"/>
        <v/>
      </c>
      <c r="T290" s="172">
        <f t="shared" si="85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302" t="s">
        <v>288</v>
      </c>
      <c r="F291" s="303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1"/>
        <v>70000.000000016007</v>
      </c>
      <c r="O291" s="130">
        <f t="shared" si="82"/>
        <v>1.212121212121271</v>
      </c>
      <c r="P291" s="91">
        <f t="shared" si="83"/>
        <v>43061.49999999901</v>
      </c>
      <c r="Q291" s="130">
        <f t="shared" si="84"/>
        <v>1.120641230912325</v>
      </c>
      <c r="R291" s="91"/>
      <c r="S291" s="132" t="str">
        <f t="shared" si="86"/>
        <v/>
      </c>
      <c r="T291" s="172">
        <f t="shared" si="85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302" t="s">
        <v>289</v>
      </c>
      <c r="F292" s="303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1"/>
        <v>228476.00000000396</v>
      </c>
      <c r="O292" s="130">
        <f t="shared" si="82"/>
        <v>1.3685096774193635</v>
      </c>
      <c r="P292" s="91">
        <f t="shared" si="83"/>
        <v>103245.40000000002</v>
      </c>
      <c r="Q292" s="130">
        <f t="shared" si="84"/>
        <v>1.1385415467373454</v>
      </c>
      <c r="R292" s="91"/>
      <c r="S292" s="132" t="str">
        <f t="shared" si="86"/>
        <v/>
      </c>
      <c r="T292" s="172">
        <f t="shared" si="85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302" t="s">
        <v>290</v>
      </c>
      <c r="F293" s="303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1"/>
        <v>320000.00000019977</v>
      </c>
      <c r="O293" s="130">
        <f t="shared" si="82"/>
        <v>1.0806045340050923</v>
      </c>
      <c r="P293" s="91">
        <f t="shared" si="83"/>
        <v>189881.62999999989</v>
      </c>
      <c r="Q293" s="130">
        <f t="shared" si="84"/>
        <v>1.04631125564309</v>
      </c>
      <c r="R293" s="91"/>
      <c r="S293" s="132" t="str">
        <f t="shared" si="86"/>
        <v/>
      </c>
      <c r="T293" s="172">
        <f t="shared" si="85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302" t="s">
        <v>1692</v>
      </c>
      <c r="F294" s="303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1"/>
        <v>1488022.91</v>
      </c>
      <c r="O294" s="130" t="str">
        <f t="shared" si="82"/>
        <v/>
      </c>
      <c r="P294" s="91">
        <f t="shared" si="83"/>
        <v>1488022.91</v>
      </c>
      <c r="Q294" s="130" t="str">
        <f t="shared" si="84"/>
        <v/>
      </c>
      <c r="R294" s="91"/>
      <c r="S294" s="132" t="str">
        <f t="shared" si="86"/>
        <v/>
      </c>
      <c r="T294" s="172">
        <f t="shared" si="85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310" t="s">
        <v>291</v>
      </c>
      <c r="F295" s="311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1730</v>
      </c>
      <c r="M295" s="183"/>
      <c r="N295" s="102">
        <f t="shared" si="81"/>
        <v>-1807999.9999993965</v>
      </c>
      <c r="O295" s="177">
        <f t="shared" si="82"/>
        <v>0.94741128563119759</v>
      </c>
      <c r="P295" s="102">
        <f t="shared" si="83"/>
        <v>-153622.69000000134</v>
      </c>
      <c r="Q295" s="177">
        <f t="shared" si="84"/>
        <v>0.99530573668665612</v>
      </c>
      <c r="R295" s="102"/>
      <c r="S295" s="132" t="str">
        <f t="shared" si="86"/>
        <v/>
      </c>
      <c r="T295" s="172">
        <f t="shared" si="85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302" t="s">
        <v>292</v>
      </c>
      <c r="F296" s="303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1"/>
        <v>-399999.99999997998</v>
      </c>
      <c r="O296" s="130">
        <f t="shared" si="82"/>
        <v>0.200000000000008</v>
      </c>
      <c r="P296" s="91">
        <f t="shared" si="83"/>
        <v>23271.240000000005</v>
      </c>
      <c r="Q296" s="130">
        <f t="shared" si="84"/>
        <v>1.303292272675852</v>
      </c>
      <c r="R296" s="91"/>
      <c r="S296" s="132" t="str">
        <f t="shared" si="86"/>
        <v/>
      </c>
      <c r="T296" s="172">
        <f t="shared" si="85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310" t="s">
        <v>1652</v>
      </c>
      <c r="F297" s="311"/>
      <c r="G297" s="56"/>
      <c r="H297" s="56"/>
      <c r="I297" s="56"/>
      <c r="J297" s="176">
        <v>0</v>
      </c>
      <c r="K297" s="182">
        <v>-4500000</v>
      </c>
      <c r="L297" s="183" t="s">
        <v>1725</v>
      </c>
      <c r="M297" s="183"/>
      <c r="N297" s="102">
        <f t="shared" si="81"/>
        <v>4500000</v>
      </c>
      <c r="O297" s="177" t="str">
        <f t="shared" si="82"/>
        <v/>
      </c>
      <c r="P297" s="102">
        <f t="shared" si="83"/>
        <v>4500000</v>
      </c>
      <c r="Q297" s="177" t="str">
        <f t="shared" si="84"/>
        <v/>
      </c>
      <c r="R297" s="102"/>
      <c r="S297" s="132" t="str">
        <f t="shared" si="86"/>
        <v/>
      </c>
      <c r="T297" s="172">
        <f t="shared" si="85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310" t="s">
        <v>1653</v>
      </c>
      <c r="F298" s="311"/>
      <c r="G298" s="56"/>
      <c r="H298" s="56"/>
      <c r="I298" s="56"/>
      <c r="J298" s="176">
        <v>0</v>
      </c>
      <c r="K298" s="182">
        <v>-2200000</v>
      </c>
      <c r="L298" s="183" t="s">
        <v>1724</v>
      </c>
      <c r="M298" s="183"/>
      <c r="N298" s="102">
        <f t="shared" si="81"/>
        <v>2200000</v>
      </c>
      <c r="O298" s="177" t="str">
        <f t="shared" si="82"/>
        <v/>
      </c>
      <c r="P298" s="102">
        <f t="shared" si="83"/>
        <v>2200000</v>
      </c>
      <c r="Q298" s="177" t="str">
        <f t="shared" si="84"/>
        <v/>
      </c>
      <c r="R298" s="102"/>
      <c r="S298" s="132" t="str">
        <f t="shared" si="86"/>
        <v/>
      </c>
      <c r="T298" s="172">
        <f t="shared" si="85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308" t="s">
        <v>293</v>
      </c>
      <c r="F299" s="309"/>
      <c r="G299" s="25">
        <f t="shared" ref="G299:K299" si="91">SUM(G300)</f>
        <v>-618885.15</v>
      </c>
      <c r="H299" s="25">
        <f t="shared" si="91"/>
        <v>-685165.27</v>
      </c>
      <c r="I299" s="25">
        <f t="shared" si="91"/>
        <v>-649999.99999999104</v>
      </c>
      <c r="J299" s="25">
        <f t="shared" si="91"/>
        <v>0</v>
      </c>
      <c r="K299" s="153">
        <f t="shared" si="91"/>
        <v>-900000</v>
      </c>
      <c r="N299" s="91">
        <f t="shared" si="81"/>
        <v>250000.00000000896</v>
      </c>
      <c r="O299" s="130">
        <f t="shared" si="82"/>
        <v>1.3846153846154037</v>
      </c>
      <c r="P299" s="91">
        <f t="shared" si="83"/>
        <v>214834.72999999998</v>
      </c>
      <c r="Q299" s="130">
        <f t="shared" si="84"/>
        <v>1.3135516924259747</v>
      </c>
      <c r="R299" s="91"/>
      <c r="S299" s="132" t="str">
        <f t="shared" si="86"/>
        <v/>
      </c>
      <c r="T299" s="172">
        <f t="shared" si="85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302" t="s">
        <v>294</v>
      </c>
      <c r="F300" s="303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1"/>
        <v>250000.00000000896</v>
      </c>
      <c r="O300" s="130">
        <f t="shared" si="82"/>
        <v>1.3846153846154037</v>
      </c>
      <c r="P300" s="91">
        <f t="shared" si="83"/>
        <v>214834.72999999998</v>
      </c>
      <c r="Q300" s="130">
        <f t="shared" si="84"/>
        <v>1.3135516924259747</v>
      </c>
      <c r="R300" s="91"/>
      <c r="S300" s="132" t="str">
        <f t="shared" si="86"/>
        <v/>
      </c>
      <c r="T300" s="172">
        <f t="shared" si="85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308" t="s">
        <v>295</v>
      </c>
      <c r="F301" s="309"/>
      <c r="G301" s="25">
        <f t="shared" ref="G301:K301" si="92">SUM(G302)</f>
        <v>0</v>
      </c>
      <c r="H301" s="25">
        <f t="shared" si="92"/>
        <v>-9644.5</v>
      </c>
      <c r="I301" s="25">
        <f t="shared" si="92"/>
        <v>0</v>
      </c>
      <c r="J301" s="25">
        <f t="shared" si="92"/>
        <v>0</v>
      </c>
      <c r="K301" s="153">
        <f t="shared" si="92"/>
        <v>0</v>
      </c>
      <c r="N301" s="91">
        <f t="shared" si="81"/>
        <v>0</v>
      </c>
      <c r="O301" s="130" t="str">
        <f t="shared" si="82"/>
        <v/>
      </c>
      <c r="P301" s="91">
        <f t="shared" si="83"/>
        <v>-9644.5</v>
      </c>
      <c r="Q301" s="130">
        <f t="shared" si="84"/>
        <v>0</v>
      </c>
      <c r="R301" s="91"/>
      <c r="S301" s="132" t="str">
        <f t="shared" si="86"/>
        <v/>
      </c>
      <c r="T301" s="172">
        <f t="shared" si="85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302" t="s">
        <v>296</v>
      </c>
      <c r="F302" s="303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1"/>
        <v>0</v>
      </c>
      <c r="O302" s="130" t="str">
        <f t="shared" si="82"/>
        <v/>
      </c>
      <c r="P302" s="91">
        <f t="shared" si="83"/>
        <v>-9644.5</v>
      </c>
      <c r="Q302" s="130">
        <f t="shared" si="84"/>
        <v>0</v>
      </c>
      <c r="R302" s="91"/>
      <c r="S302" s="132" t="str">
        <f t="shared" si="86"/>
        <v/>
      </c>
      <c r="T302" s="172">
        <f t="shared" si="85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308" t="s">
        <v>297</v>
      </c>
      <c r="F303" s="309"/>
      <c r="G303" s="25">
        <f t="shared" ref="G303:K303" si="93">SUM(G304:G319)</f>
        <v>-53116619.75999999</v>
      </c>
      <c r="H303" s="25">
        <f t="shared" si="93"/>
        <v>-49278988.899999999</v>
      </c>
      <c r="I303" s="25">
        <f t="shared" si="93"/>
        <v>-76980844.465391278</v>
      </c>
      <c r="J303" s="25">
        <f t="shared" si="93"/>
        <v>0</v>
      </c>
      <c r="K303" s="153">
        <f t="shared" si="93"/>
        <v>-88321630</v>
      </c>
      <c r="N303" s="91">
        <f t="shared" si="81"/>
        <v>11340785.534608722</v>
      </c>
      <c r="O303" s="130">
        <f t="shared" si="82"/>
        <v>1.147319578180352</v>
      </c>
      <c r="P303" s="91">
        <f t="shared" si="83"/>
        <v>39042641.100000001</v>
      </c>
      <c r="Q303" s="130">
        <f t="shared" si="84"/>
        <v>1.7922776414757162</v>
      </c>
      <c r="R303" s="91"/>
      <c r="S303" s="132" t="str">
        <f t="shared" si="86"/>
        <v/>
      </c>
      <c r="T303" s="172">
        <f t="shared" si="85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302" t="s">
        <v>298</v>
      </c>
      <c r="F304" s="303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1"/>
        <v>-8940000</v>
      </c>
      <c r="O304" s="130">
        <f t="shared" si="82"/>
        <v>0.526984126984127</v>
      </c>
      <c r="P304" s="91">
        <f t="shared" si="83"/>
        <v>8795864.8599999994</v>
      </c>
      <c r="Q304" s="130">
        <f t="shared" si="84"/>
        <v>8.5557077162020914</v>
      </c>
      <c r="R304" s="91"/>
      <c r="S304" s="132" t="str">
        <f t="shared" si="86"/>
        <v/>
      </c>
      <c r="T304" s="172">
        <f t="shared" si="85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302" t="s">
        <v>299</v>
      </c>
      <c r="F305" s="303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1"/>
        <v>1.0011717677116394E-8</v>
      </c>
      <c r="O305" s="130">
        <f t="shared" si="82"/>
        <v>1.0000000000000056</v>
      </c>
      <c r="P305" s="91">
        <f t="shared" si="83"/>
        <v>1506261</v>
      </c>
      <c r="Q305" s="130">
        <f t="shared" si="84"/>
        <v>5.6527017134172901</v>
      </c>
      <c r="R305" s="91"/>
      <c r="S305" s="132" t="str">
        <f t="shared" si="86"/>
        <v/>
      </c>
      <c r="T305" s="172">
        <f t="shared" si="85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302" t="s">
        <v>300</v>
      </c>
      <c r="F306" s="303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</f>
        <v>-2518390</v>
      </c>
      <c r="L306" s="111" t="s">
        <v>1705</v>
      </c>
      <c r="M306" s="111"/>
      <c r="N306" s="91">
        <f t="shared" si="81"/>
        <v>2446390.0000000242</v>
      </c>
      <c r="O306" s="130">
        <f t="shared" si="82"/>
        <v>34.977638888900593</v>
      </c>
      <c r="P306" s="91">
        <f t="shared" si="83"/>
        <v>1786062.3599999999</v>
      </c>
      <c r="Q306" s="130">
        <f t="shared" si="84"/>
        <v>3.4388842677029094</v>
      </c>
      <c r="R306" s="91"/>
      <c r="S306" s="132" t="str">
        <f t="shared" si="86"/>
        <v/>
      </c>
      <c r="T306" s="172">
        <f t="shared" si="85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302" t="s">
        <v>301</v>
      </c>
      <c r="F307" s="303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1"/>
        <v>-164999.99999999197</v>
      </c>
      <c r="O307" s="130">
        <f t="shared" si="82"/>
        <v>0.75187969924812936</v>
      </c>
      <c r="P307" s="91">
        <f t="shared" si="83"/>
        <v>56471.299999999988</v>
      </c>
      <c r="Q307" s="130">
        <f t="shared" si="84"/>
        <v>1.127322764006027</v>
      </c>
      <c r="R307" s="91"/>
      <c r="S307" s="132" t="str">
        <f t="shared" si="86"/>
        <v/>
      </c>
      <c r="T307" s="172">
        <f t="shared" si="85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302" t="s">
        <v>302</v>
      </c>
      <c r="F308" s="303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1"/>
        <v>5.005858838558197E-9</v>
      </c>
      <c r="O308" s="130">
        <f t="shared" si="82"/>
        <v>1.0000000000000062</v>
      </c>
      <c r="P308" s="91">
        <f t="shared" si="83"/>
        <v>11854</v>
      </c>
      <c r="Q308" s="130">
        <f t="shared" si="84"/>
        <v>1.0150403605423362</v>
      </c>
      <c r="R308" s="91"/>
      <c r="S308" s="132" t="str">
        <f t="shared" si="86"/>
        <v/>
      </c>
      <c r="T308" s="172">
        <f t="shared" si="85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302" t="s">
        <v>303</v>
      </c>
      <c r="F309" s="303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1732</v>
      </c>
      <c r="N309" s="91">
        <f t="shared" si="81"/>
        <v>2325000</v>
      </c>
      <c r="O309" s="130">
        <f t="shared" si="82"/>
        <v>1.9432048681541583</v>
      </c>
      <c r="P309" s="91">
        <f t="shared" si="83"/>
        <v>757591.54</v>
      </c>
      <c r="Q309" s="130">
        <f t="shared" si="84"/>
        <v>1.1878756945173159</v>
      </c>
      <c r="R309" s="91"/>
      <c r="S309" s="132" t="str">
        <f t="shared" si="86"/>
        <v/>
      </c>
      <c r="T309" s="172">
        <f t="shared" si="85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302" t="s">
        <v>304</v>
      </c>
      <c r="F310" s="303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1706</v>
      </c>
      <c r="M310" s="109"/>
      <c r="N310" s="91">
        <f t="shared" si="81"/>
        <v>188155.53460850008</v>
      </c>
      <c r="O310" s="130">
        <f t="shared" si="82"/>
        <v>1.1069160021289963</v>
      </c>
      <c r="P310" s="91">
        <f t="shared" si="83"/>
        <v>383737.93999999994</v>
      </c>
      <c r="Q310" s="130">
        <f t="shared" si="84"/>
        <v>1.2453156346450032</v>
      </c>
      <c r="R310" s="91"/>
      <c r="S310" s="132" t="str">
        <f t="shared" si="86"/>
        <v/>
      </c>
      <c r="T310" s="172">
        <f t="shared" si="85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302" t="s">
        <v>305</v>
      </c>
      <c r="F311" s="303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1712</v>
      </c>
      <c r="M311" s="109"/>
      <c r="N311" s="91">
        <f t="shared" si="81"/>
        <v>500000</v>
      </c>
      <c r="O311" s="130" t="str">
        <f t="shared" si="82"/>
        <v/>
      </c>
      <c r="P311" s="91">
        <f t="shared" si="83"/>
        <v>304422.59999999998</v>
      </c>
      <c r="Q311" s="130">
        <f t="shared" si="84"/>
        <v>2.5565326055055442</v>
      </c>
      <c r="R311" s="91"/>
      <c r="S311" s="132" t="str">
        <f t="shared" si="86"/>
        <v/>
      </c>
      <c r="T311" s="172">
        <f t="shared" si="85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302" t="s">
        <v>306</v>
      </c>
      <c r="F312" s="303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1"/>
        <v>13338240.000000097</v>
      </c>
      <c r="O312" s="130">
        <f t="shared" si="82"/>
        <v>1.2992918368262829</v>
      </c>
      <c r="P312" s="91">
        <f t="shared" si="83"/>
        <v>24410080.760000002</v>
      </c>
      <c r="Q312" s="130">
        <f t="shared" si="84"/>
        <v>1.7287861917981375</v>
      </c>
      <c r="R312" s="91"/>
      <c r="S312" s="132" t="str">
        <f t="shared" si="86"/>
        <v/>
      </c>
      <c r="T312" s="172">
        <f t="shared" si="85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302" t="s">
        <v>307</v>
      </c>
      <c r="F313" s="303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1"/>
        <v>285000.00000009011</v>
      </c>
      <c r="O313" s="130">
        <f t="shared" si="82"/>
        <v>1.2142857142857966</v>
      </c>
      <c r="P313" s="91">
        <f t="shared" si="83"/>
        <v>578659.03</v>
      </c>
      <c r="Q313" s="130">
        <f t="shared" si="84"/>
        <v>1.5583674164691184</v>
      </c>
      <c r="R313" s="91"/>
      <c r="S313" s="132" t="str">
        <f t="shared" si="86"/>
        <v/>
      </c>
      <c r="T313" s="172">
        <f t="shared" si="85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302" t="s">
        <v>308</v>
      </c>
      <c r="F314" s="303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1"/>
        <v>7000.0000000059954</v>
      </c>
      <c r="O314" s="130">
        <f t="shared" si="82"/>
        <v>1.0178117048346211</v>
      </c>
      <c r="P314" s="91">
        <f t="shared" si="83"/>
        <v>19697</v>
      </c>
      <c r="Q314" s="130">
        <f t="shared" si="84"/>
        <v>1.0517929124934591</v>
      </c>
      <c r="R314" s="91"/>
      <c r="S314" s="132" t="str">
        <f t="shared" si="86"/>
        <v/>
      </c>
      <c r="T314" s="172">
        <f t="shared" si="85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302" t="s">
        <v>309</v>
      </c>
      <c r="F315" s="303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1"/>
        <v>531000</v>
      </c>
      <c r="O315" s="130">
        <f t="shared" si="82"/>
        <v>1.3540000000000001</v>
      </c>
      <c r="P315" s="91">
        <f t="shared" si="83"/>
        <v>-175996.64999999991</v>
      </c>
      <c r="Q315" s="130">
        <f t="shared" si="84"/>
        <v>0.92025513495908573</v>
      </c>
      <c r="R315" s="91"/>
      <c r="S315" s="132" t="str">
        <f t="shared" si="86"/>
        <v/>
      </c>
      <c r="T315" s="172">
        <f t="shared" si="85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302" t="s">
        <v>310</v>
      </c>
      <c r="F316" s="303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1753</v>
      </c>
      <c r="M316" s="202"/>
      <c r="N316" s="91">
        <f t="shared" si="81"/>
        <v>500000.00000000396</v>
      </c>
      <c r="O316" s="130">
        <f t="shared" si="82"/>
        <v>1.500000000000006</v>
      </c>
      <c r="P316" s="91">
        <f t="shared" si="83"/>
        <v>401058.04000000004</v>
      </c>
      <c r="Q316" s="130">
        <f t="shared" si="84"/>
        <v>1.3649492462732062</v>
      </c>
      <c r="R316" s="91"/>
      <c r="S316" s="132" t="str">
        <f t="shared" si="86"/>
        <v/>
      </c>
      <c r="T316" s="172">
        <f t="shared" si="85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302" t="s">
        <v>311</v>
      </c>
      <c r="F317" s="303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1"/>
        <v>350000</v>
      </c>
      <c r="O317" s="130">
        <f t="shared" si="82"/>
        <v>1.2333333333333334</v>
      </c>
      <c r="P317" s="91">
        <f t="shared" si="83"/>
        <v>226145.66999999993</v>
      </c>
      <c r="Q317" s="130">
        <f t="shared" si="84"/>
        <v>1.1392647516603289</v>
      </c>
      <c r="R317" s="91"/>
      <c r="S317" s="132" t="str">
        <f t="shared" si="86"/>
        <v/>
      </c>
      <c r="T317" s="172">
        <f t="shared" si="85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302" t="s">
        <v>1686</v>
      </c>
      <c r="F318" s="303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1"/>
        <v>-24999.999999992986</v>
      </c>
      <c r="O318" s="130">
        <f t="shared" si="82"/>
        <v>0.87500000000003064</v>
      </c>
      <c r="P318" s="91">
        <f t="shared" si="83"/>
        <v>-19268.350000000006</v>
      </c>
      <c r="Q318" s="130">
        <f t="shared" si="84"/>
        <v>0.90081580453017696</v>
      </c>
      <c r="R318" s="91"/>
      <c r="S318" s="132" t="str">
        <f t="shared" si="86"/>
        <v/>
      </c>
      <c r="T318" s="172">
        <f t="shared" si="85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302" t="s">
        <v>312</v>
      </c>
      <c r="F319" s="303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1"/>
        <v>0</v>
      </c>
      <c r="O319" s="130" t="str">
        <f t="shared" si="82"/>
        <v/>
      </c>
      <c r="P319" s="91">
        <f t="shared" si="83"/>
        <v>-9.0949470177292804E-13</v>
      </c>
      <c r="Q319" s="130">
        <f t="shared" si="84"/>
        <v>0</v>
      </c>
      <c r="R319" s="91"/>
      <c r="S319" s="132" t="str">
        <f t="shared" si="86"/>
        <v/>
      </c>
      <c r="T319" s="172">
        <f t="shared" si="85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308" t="s">
        <v>313</v>
      </c>
      <c r="F320" s="309"/>
      <c r="G320" s="25">
        <f t="shared" ref="G320:K320" si="94">SUM(G321:G322)</f>
        <v>-153928.70000000001</v>
      </c>
      <c r="H320" s="25">
        <f t="shared" si="94"/>
        <v>-71987.5</v>
      </c>
      <c r="I320" s="25">
        <f t="shared" si="94"/>
        <v>-499999.99999999203</v>
      </c>
      <c r="J320" s="25">
        <f t="shared" si="94"/>
        <v>0</v>
      </c>
      <c r="K320" s="153">
        <f t="shared" si="94"/>
        <v>-500000</v>
      </c>
      <c r="N320" s="91">
        <f t="shared" si="81"/>
        <v>7.9744495451450348E-9</v>
      </c>
      <c r="O320" s="130">
        <f t="shared" si="82"/>
        <v>1.000000000000016</v>
      </c>
      <c r="P320" s="91">
        <f t="shared" si="83"/>
        <v>428012.5</v>
      </c>
      <c r="Q320" s="130">
        <f t="shared" si="84"/>
        <v>6.9456502865080747</v>
      </c>
      <c r="R320" s="91"/>
      <c r="S320" s="132" t="str">
        <f t="shared" si="86"/>
        <v/>
      </c>
      <c r="T320" s="172">
        <f t="shared" si="85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302" t="s">
        <v>314</v>
      </c>
      <c r="F321" s="303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1"/>
        <v>7.9744495451450348E-9</v>
      </c>
      <c r="O321" s="130">
        <f t="shared" si="82"/>
        <v>1.000000000000016</v>
      </c>
      <c r="P321" s="91">
        <f t="shared" si="83"/>
        <v>443012.5</v>
      </c>
      <c r="Q321" s="130">
        <f t="shared" si="84"/>
        <v>8.7738539153323103</v>
      </c>
      <c r="R321" s="91"/>
      <c r="S321" s="132" t="str">
        <f t="shared" si="86"/>
        <v/>
      </c>
      <c r="T321" s="172">
        <f t="shared" si="85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302" t="s">
        <v>315</v>
      </c>
      <c r="F322" s="303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1"/>
        <v>0</v>
      </c>
      <c r="O322" s="130" t="str">
        <f t="shared" si="82"/>
        <v/>
      </c>
      <c r="P322" s="91">
        <f t="shared" si="83"/>
        <v>-15000</v>
      </c>
      <c r="Q322" s="130">
        <f t="shared" si="84"/>
        <v>0</v>
      </c>
      <c r="R322" s="91"/>
      <c r="S322" s="132" t="str">
        <f t="shared" si="86"/>
        <v/>
      </c>
      <c r="T322" s="172">
        <f t="shared" si="85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308" t="s">
        <v>316</v>
      </c>
      <c r="F323" s="309"/>
      <c r="G323" s="25">
        <f t="shared" ref="G323:K323" si="95">SUM(G324:G328)</f>
        <v>-58793.79</v>
      </c>
      <c r="H323" s="25">
        <f t="shared" si="95"/>
        <v>-37323.39</v>
      </c>
      <c r="I323" s="25">
        <f t="shared" si="95"/>
        <v>0</v>
      </c>
      <c r="J323" s="139">
        <f t="shared" si="95"/>
        <v>0</v>
      </c>
      <c r="K323" s="153">
        <f t="shared" si="95"/>
        <v>0</v>
      </c>
      <c r="N323" s="91">
        <f t="shared" si="81"/>
        <v>0</v>
      </c>
      <c r="O323" s="130" t="str">
        <f t="shared" si="82"/>
        <v/>
      </c>
      <c r="P323" s="91">
        <f t="shared" si="83"/>
        <v>-37323.39</v>
      </c>
      <c r="Q323" s="130">
        <f t="shared" si="84"/>
        <v>0</v>
      </c>
      <c r="R323" s="91"/>
      <c r="S323" s="132" t="str">
        <f t="shared" si="86"/>
        <v/>
      </c>
      <c r="T323" s="172">
        <f t="shared" si="85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288" t="s">
        <v>317</v>
      </c>
      <c r="F324" s="289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1"/>
        <v>0</v>
      </c>
      <c r="O324" s="130" t="str">
        <f t="shared" si="82"/>
        <v/>
      </c>
      <c r="P324" s="91">
        <f t="shared" si="83"/>
        <v>-3498.2</v>
      </c>
      <c r="Q324" s="130">
        <f t="shared" si="84"/>
        <v>0</v>
      </c>
      <c r="R324" s="91"/>
      <c r="S324" s="132" t="str">
        <f t="shared" si="86"/>
        <v/>
      </c>
      <c r="T324" s="172">
        <f t="shared" si="85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302" t="s">
        <v>318</v>
      </c>
      <c r="F325" s="303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1"/>
        <v>0</v>
      </c>
      <c r="O325" s="130" t="str">
        <f t="shared" si="82"/>
        <v/>
      </c>
      <c r="P325" s="91">
        <f t="shared" si="83"/>
        <v>-3476.99</v>
      </c>
      <c r="Q325" s="130">
        <f t="shared" si="84"/>
        <v>0</v>
      </c>
      <c r="R325" s="91"/>
      <c r="S325" s="132" t="str">
        <f t="shared" si="86"/>
        <v/>
      </c>
      <c r="T325" s="172">
        <f t="shared" si="85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302" t="s">
        <v>319</v>
      </c>
      <c r="F326" s="303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1"/>
        <v>0</v>
      </c>
      <c r="O326" s="130" t="str">
        <f t="shared" si="82"/>
        <v/>
      </c>
      <c r="P326" s="91">
        <f t="shared" si="83"/>
        <v>-23594.41</v>
      </c>
      <c r="Q326" s="130">
        <f t="shared" si="84"/>
        <v>0</v>
      </c>
      <c r="R326" s="91"/>
      <c r="S326" s="132" t="str">
        <f t="shared" si="86"/>
        <v/>
      </c>
      <c r="T326" s="172">
        <f t="shared" si="85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302" t="s">
        <v>320</v>
      </c>
      <c r="F327" s="303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1"/>
        <v>0</v>
      </c>
      <c r="O327" s="130" t="str">
        <f t="shared" si="82"/>
        <v/>
      </c>
      <c r="P327" s="91">
        <f t="shared" si="83"/>
        <v>-5890.1</v>
      </c>
      <c r="Q327" s="130">
        <f t="shared" si="84"/>
        <v>0</v>
      </c>
      <c r="R327" s="91"/>
      <c r="S327" s="132" t="str">
        <f t="shared" si="86"/>
        <v/>
      </c>
      <c r="T327" s="172">
        <f t="shared" si="85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302" t="s">
        <v>321</v>
      </c>
      <c r="F328" s="303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1"/>
        <v>0</v>
      </c>
      <c r="O328" s="130" t="str">
        <f t="shared" si="82"/>
        <v/>
      </c>
      <c r="P328" s="91">
        <f t="shared" si="83"/>
        <v>-863.69</v>
      </c>
      <c r="Q328" s="130">
        <f t="shared" si="84"/>
        <v>0</v>
      </c>
      <c r="R328" s="91"/>
      <c r="S328" s="132" t="str">
        <f t="shared" si="86"/>
        <v/>
      </c>
      <c r="T328" s="172">
        <f t="shared" si="85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312" t="s">
        <v>323</v>
      </c>
      <c r="F329" s="313"/>
      <c r="G329" s="43">
        <f t="shared" ref="G329:K329" si="96">G330+G356+G357+G358+G372+G376+G377+G384</f>
        <v>-2579569530.6000004</v>
      </c>
      <c r="H329" s="43">
        <f t="shared" si="96"/>
        <v>-2922902513.5</v>
      </c>
      <c r="I329" s="43">
        <f t="shared" si="96"/>
        <v>-3200975876.67694</v>
      </c>
      <c r="J329" s="43">
        <f t="shared" si="96"/>
        <v>-3262532953.5656986</v>
      </c>
      <c r="K329" s="151">
        <f t="shared" si="96"/>
        <v>-3430136660</v>
      </c>
      <c r="L329" s="108">
        <f>+K329-J329</f>
        <v>-167603706.43430138</v>
      </c>
      <c r="N329" s="91">
        <f t="shared" si="81"/>
        <v>229160783.32306004</v>
      </c>
      <c r="O329" s="130">
        <f t="shared" si="82"/>
        <v>1.0715909123192022</v>
      </c>
      <c r="P329" s="91">
        <f t="shared" si="83"/>
        <v>507234146.5</v>
      </c>
      <c r="Q329" s="130">
        <f t="shared" si="84"/>
        <v>1.1735378255543041</v>
      </c>
      <c r="R329" s="91">
        <f t="shared" ref="R329:R330" si="97">-K329+J329</f>
        <v>167603706.43430138</v>
      </c>
      <c r="S329" s="132">
        <f t="shared" si="86"/>
        <v>1.0513722646850581</v>
      </c>
      <c r="T329" s="172">
        <f t="shared" si="85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314" t="s">
        <v>325</v>
      </c>
      <c r="F330" s="315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8">K331+K333+K335+K337+K339+K341+K343+K345+K347+K349+K351</f>
        <v>-2524536524</v>
      </c>
      <c r="L330" s="108">
        <f>+K329-I329</f>
        <v>-229160783.32306004</v>
      </c>
      <c r="N330" s="190">
        <f t="shared" si="81"/>
        <v>168443713.99906015</v>
      </c>
      <c r="O330" s="191">
        <f t="shared" si="82"/>
        <v>1.0714928178058456</v>
      </c>
      <c r="P330" s="190">
        <f t="shared" si="83"/>
        <v>373408494.48000002</v>
      </c>
      <c r="Q330" s="191">
        <f t="shared" si="84"/>
        <v>1.1735872943663526</v>
      </c>
      <c r="R330" s="190">
        <f t="shared" si="97"/>
        <v>125519800.11879969</v>
      </c>
      <c r="S330" s="192">
        <f t="shared" si="86"/>
        <v>1.0523213526897512</v>
      </c>
      <c r="T330" s="172">
        <f t="shared" si="85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308" t="s">
        <v>326</v>
      </c>
      <c r="F331" s="309"/>
      <c r="G331" s="25">
        <f t="shared" ref="G331:K331" si="99">SUM(G332)</f>
        <v>1356420.46</v>
      </c>
      <c r="H331" s="25">
        <f t="shared" si="99"/>
        <v>1474845.23</v>
      </c>
      <c r="I331" s="25">
        <f t="shared" si="99"/>
        <v>0</v>
      </c>
      <c r="J331" s="139">
        <f t="shared" si="99"/>
        <v>0</v>
      </c>
      <c r="K331" s="153">
        <f t="shared" si="99"/>
        <v>0</v>
      </c>
      <c r="N331" s="91">
        <f t="shared" ref="N331:N394" si="100">-K331+I331</f>
        <v>0</v>
      </c>
      <c r="O331" s="130" t="str">
        <f t="shared" ref="O331:O394" si="101">IF(I331=0,"",K331/I331)</f>
        <v/>
      </c>
      <c r="P331" s="91">
        <f t="shared" ref="P331:P394" si="102">-K331+H331</f>
        <v>1474845.23</v>
      </c>
      <c r="Q331" s="130">
        <f t="shared" ref="Q331:Q394" si="103">IF(H331=0,"",K331/H331)</f>
        <v>0</v>
      </c>
      <c r="R331" s="91"/>
      <c r="S331" s="132" t="str">
        <f t="shared" si="86"/>
        <v/>
      </c>
      <c r="T331" s="172">
        <f t="shared" si="85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302" t="s">
        <v>327</v>
      </c>
      <c r="F332" s="303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100"/>
        <v>0</v>
      </c>
      <c r="O332" s="130" t="str">
        <f t="shared" si="101"/>
        <v/>
      </c>
      <c r="P332" s="91">
        <f t="shared" si="102"/>
        <v>1474845.23</v>
      </c>
      <c r="Q332" s="130">
        <f t="shared" si="103"/>
        <v>0</v>
      </c>
      <c r="R332" s="91"/>
      <c r="S332" s="132" t="str">
        <f t="shared" si="86"/>
        <v/>
      </c>
      <c r="T332" s="172">
        <f t="shared" si="85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308" t="s">
        <v>328</v>
      </c>
      <c r="F333" s="309"/>
      <c r="G333" s="25">
        <f t="shared" ref="G333:K333" si="104">SUM(G334)</f>
        <v>-1870912351</v>
      </c>
      <c r="H333" s="25">
        <f t="shared" si="104"/>
        <v>-2117619457.5999999</v>
      </c>
      <c r="I333" s="25">
        <f t="shared" si="104"/>
        <v>-2320703350.0009398</v>
      </c>
      <c r="J333" s="139">
        <f t="shared" si="104"/>
        <v>-2357948463.9796</v>
      </c>
      <c r="K333" s="153">
        <f t="shared" si="104"/>
        <v>-2485430799</v>
      </c>
      <c r="N333" s="91">
        <f t="shared" si="100"/>
        <v>164727448.99906015</v>
      </c>
      <c r="O333" s="130">
        <f t="shared" si="101"/>
        <v>1.0709816913906698</v>
      </c>
      <c r="P333" s="91">
        <f t="shared" si="102"/>
        <v>367811341.4000001</v>
      </c>
      <c r="Q333" s="130">
        <f t="shared" si="103"/>
        <v>1.1736909528668851</v>
      </c>
      <c r="R333" s="91"/>
      <c r="S333" s="132">
        <f t="shared" ref="S333:S396" si="105">IF(J333=0,"",K333/J333)</f>
        <v>1.0540649369432118</v>
      </c>
      <c r="T333" s="172">
        <f t="shared" si="85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302" t="s">
        <v>329</v>
      </c>
      <c r="F334" s="303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-2485430799</v>
      </c>
      <c r="N334" s="91">
        <f t="shared" si="100"/>
        <v>164727448.99906015</v>
      </c>
      <c r="O334" s="130">
        <f t="shared" si="101"/>
        <v>1.0709816913906698</v>
      </c>
      <c r="P334" s="91">
        <f t="shared" si="102"/>
        <v>367811341.4000001</v>
      </c>
      <c r="Q334" s="130">
        <f t="shared" si="103"/>
        <v>1.1736909528668851</v>
      </c>
      <c r="R334" s="91"/>
      <c r="S334" s="132">
        <f t="shared" si="105"/>
        <v>1.0540649369432118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308" t="s">
        <v>330</v>
      </c>
      <c r="F335" s="309"/>
      <c r="G335" s="25">
        <f t="shared" ref="G335:K335" si="106">SUM(G336)</f>
        <v>-73805</v>
      </c>
      <c r="H335" s="25">
        <f t="shared" si="106"/>
        <v>-72519</v>
      </c>
      <c r="I335" s="25">
        <f t="shared" si="106"/>
        <v>0</v>
      </c>
      <c r="J335" s="139">
        <f t="shared" si="106"/>
        <v>0</v>
      </c>
      <c r="K335" s="153">
        <f t="shared" si="106"/>
        <v>0</v>
      </c>
      <c r="N335" s="91">
        <f t="shared" si="100"/>
        <v>0</v>
      </c>
      <c r="O335" s="130" t="str">
        <f t="shared" si="101"/>
        <v/>
      </c>
      <c r="P335" s="91">
        <f t="shared" si="102"/>
        <v>-72519</v>
      </c>
      <c r="Q335" s="130">
        <f t="shared" si="103"/>
        <v>0</v>
      </c>
      <c r="R335" s="91"/>
      <c r="S335" s="132" t="str">
        <f t="shared" si="105"/>
        <v/>
      </c>
      <c r="T335" s="172">
        <f t="shared" ref="T335:T398" si="107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302" t="s">
        <v>331</v>
      </c>
      <c r="F336" s="303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100"/>
        <v>0</v>
      </c>
      <c r="O336" s="130" t="str">
        <f t="shared" si="101"/>
        <v/>
      </c>
      <c r="P336" s="91">
        <f t="shared" si="102"/>
        <v>-72519</v>
      </c>
      <c r="Q336" s="130">
        <f t="shared" si="103"/>
        <v>0</v>
      </c>
      <c r="R336" s="91"/>
      <c r="S336" s="132" t="str">
        <f t="shared" si="105"/>
        <v/>
      </c>
      <c r="T336" s="172">
        <f t="shared" si="107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308" t="s">
        <v>332</v>
      </c>
      <c r="F337" s="309"/>
      <c r="G337" s="25">
        <f t="shared" ref="G337:K337" si="108">SUM(G338)</f>
        <v>469089.16</v>
      </c>
      <c r="H337" s="25">
        <f t="shared" si="108"/>
        <v>578207.07999999996</v>
      </c>
      <c r="I337" s="25">
        <f t="shared" si="108"/>
        <v>0</v>
      </c>
      <c r="J337" s="139">
        <f t="shared" si="108"/>
        <v>0</v>
      </c>
      <c r="K337" s="153">
        <f t="shared" si="108"/>
        <v>0</v>
      </c>
      <c r="N337" s="91">
        <f t="shared" si="100"/>
        <v>0</v>
      </c>
      <c r="O337" s="130" t="str">
        <f t="shared" si="101"/>
        <v/>
      </c>
      <c r="P337" s="91">
        <f t="shared" si="102"/>
        <v>578207.07999999996</v>
      </c>
      <c r="Q337" s="130">
        <f t="shared" si="103"/>
        <v>0</v>
      </c>
      <c r="R337" s="91"/>
      <c r="S337" s="132" t="str">
        <f t="shared" si="105"/>
        <v/>
      </c>
      <c r="T337" s="172">
        <f t="shared" si="107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302" t="s">
        <v>333</v>
      </c>
      <c r="F338" s="303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100"/>
        <v>0</v>
      </c>
      <c r="O338" s="130" t="str">
        <f t="shared" si="101"/>
        <v/>
      </c>
      <c r="P338" s="91">
        <f t="shared" si="102"/>
        <v>578207.07999999996</v>
      </c>
      <c r="Q338" s="130">
        <f t="shared" si="103"/>
        <v>0</v>
      </c>
      <c r="R338" s="91"/>
      <c r="S338" s="132" t="str">
        <f t="shared" si="105"/>
        <v/>
      </c>
      <c r="T338" s="172">
        <f t="shared" si="107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308" t="s">
        <v>334</v>
      </c>
      <c r="F339" s="309"/>
      <c r="G339" s="25">
        <f t="shared" ref="G339:K339" si="109">SUM(G340)</f>
        <v>-10936</v>
      </c>
      <c r="H339" s="25">
        <f t="shared" si="109"/>
        <v>10973</v>
      </c>
      <c r="I339" s="25">
        <f t="shared" si="109"/>
        <v>0</v>
      </c>
      <c r="J339" s="139">
        <f t="shared" si="109"/>
        <v>0</v>
      </c>
      <c r="K339" s="153">
        <f t="shared" si="109"/>
        <v>0</v>
      </c>
      <c r="N339" s="91">
        <f t="shared" si="100"/>
        <v>0</v>
      </c>
      <c r="O339" s="130" t="str">
        <f t="shared" si="101"/>
        <v/>
      </c>
      <c r="P339" s="91">
        <f t="shared" si="102"/>
        <v>10973</v>
      </c>
      <c r="Q339" s="130">
        <f t="shared" si="103"/>
        <v>0</v>
      </c>
      <c r="R339" s="91"/>
      <c r="S339" s="132" t="str">
        <f t="shared" si="105"/>
        <v/>
      </c>
      <c r="T339" s="172">
        <f t="shared" si="107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302" t="s">
        <v>335</v>
      </c>
      <c r="F340" s="303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100"/>
        <v>0</v>
      </c>
      <c r="O340" s="130" t="str">
        <f t="shared" si="101"/>
        <v/>
      </c>
      <c r="P340" s="91">
        <f t="shared" si="102"/>
        <v>10973</v>
      </c>
      <c r="Q340" s="130">
        <f t="shared" si="103"/>
        <v>0</v>
      </c>
      <c r="R340" s="91"/>
      <c r="S340" s="132" t="str">
        <f t="shared" si="105"/>
        <v/>
      </c>
      <c r="T340" s="172">
        <f t="shared" si="107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308" t="s">
        <v>336</v>
      </c>
      <c r="F341" s="309"/>
      <c r="G341" s="25">
        <f t="shared" ref="G341:K341" si="110">SUM(G342)</f>
        <v>0</v>
      </c>
      <c r="H341" s="25">
        <f t="shared" si="110"/>
        <v>0</v>
      </c>
      <c r="I341" s="25">
        <f t="shared" si="110"/>
        <v>0</v>
      </c>
      <c r="J341" s="139">
        <f t="shared" si="110"/>
        <v>0</v>
      </c>
      <c r="K341" s="153">
        <f t="shared" si="110"/>
        <v>0</v>
      </c>
      <c r="N341" s="91">
        <f t="shared" si="100"/>
        <v>0</v>
      </c>
      <c r="O341" s="130" t="str">
        <f t="shared" si="101"/>
        <v/>
      </c>
      <c r="P341" s="91">
        <f t="shared" si="102"/>
        <v>0</v>
      </c>
      <c r="Q341" s="130" t="str">
        <f t="shared" si="103"/>
        <v/>
      </c>
      <c r="R341" s="91"/>
      <c r="S341" s="132" t="str">
        <f t="shared" si="105"/>
        <v/>
      </c>
      <c r="T341" s="172">
        <f t="shared" si="107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302" t="s">
        <v>337</v>
      </c>
      <c r="F342" s="303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100"/>
        <v>0</v>
      </c>
      <c r="O342" s="130" t="str">
        <f t="shared" si="101"/>
        <v/>
      </c>
      <c r="P342" s="91">
        <f t="shared" si="102"/>
        <v>0</v>
      </c>
      <c r="Q342" s="130" t="str">
        <f t="shared" si="103"/>
        <v/>
      </c>
      <c r="R342" s="91"/>
      <c r="S342" s="132" t="str">
        <f t="shared" si="105"/>
        <v/>
      </c>
      <c r="T342" s="172">
        <f t="shared" si="107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308" t="s">
        <v>338</v>
      </c>
      <c r="F343" s="309"/>
      <c r="G343" s="25">
        <f t="shared" ref="G343:K343" si="111">SUM(G344)</f>
        <v>-22098666</v>
      </c>
      <c r="H343" s="25">
        <f t="shared" si="111"/>
        <v>-25376259</v>
      </c>
      <c r="I343" s="25">
        <f t="shared" si="111"/>
        <v>-25319560</v>
      </c>
      <c r="J343" s="139">
        <f t="shared" si="111"/>
        <v>-29440517.6072</v>
      </c>
      <c r="K343" s="153">
        <f t="shared" si="111"/>
        <v>-27239515</v>
      </c>
      <c r="N343" s="91">
        <f t="shared" si="100"/>
        <v>1919955</v>
      </c>
      <c r="O343" s="130">
        <f t="shared" si="101"/>
        <v>1.0758289243572954</v>
      </c>
      <c r="P343" s="91">
        <f t="shared" si="102"/>
        <v>1863256</v>
      </c>
      <c r="Q343" s="130">
        <f t="shared" si="103"/>
        <v>1.0734251648361566</v>
      </c>
      <c r="R343" s="91"/>
      <c r="S343" s="132">
        <f t="shared" si="105"/>
        <v>0.92523899760982053</v>
      </c>
      <c r="T343" s="172">
        <f t="shared" si="107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302" t="s">
        <v>339</v>
      </c>
      <c r="F344" s="303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100"/>
        <v>1919955</v>
      </c>
      <c r="O344" s="130">
        <f t="shared" si="101"/>
        <v>1.0758289243572954</v>
      </c>
      <c r="P344" s="91">
        <f t="shared" si="102"/>
        <v>1863256</v>
      </c>
      <c r="Q344" s="130">
        <f t="shared" si="103"/>
        <v>1.0734251648361566</v>
      </c>
      <c r="R344" s="91"/>
      <c r="S344" s="132">
        <f t="shared" si="105"/>
        <v>0.92523899760982053</v>
      </c>
      <c r="T344" s="172">
        <f t="shared" si="107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308" t="s">
        <v>340</v>
      </c>
      <c r="F345" s="309"/>
      <c r="G345" s="25">
        <f t="shared" ref="G345:K345" si="112">SUM(G346)</f>
        <v>-51891</v>
      </c>
      <c r="H345" s="25">
        <f t="shared" si="112"/>
        <v>0</v>
      </c>
      <c r="I345" s="25">
        <f t="shared" si="112"/>
        <v>0</v>
      </c>
      <c r="J345" s="139">
        <f t="shared" si="112"/>
        <v>0</v>
      </c>
      <c r="K345" s="153">
        <f t="shared" si="112"/>
        <v>0</v>
      </c>
      <c r="N345" s="91">
        <f t="shared" si="100"/>
        <v>0</v>
      </c>
      <c r="O345" s="130" t="str">
        <f t="shared" si="101"/>
        <v/>
      </c>
      <c r="P345" s="91">
        <f t="shared" si="102"/>
        <v>0</v>
      </c>
      <c r="Q345" s="130" t="str">
        <f t="shared" si="103"/>
        <v/>
      </c>
      <c r="R345" s="91"/>
      <c r="S345" s="132" t="str">
        <f t="shared" si="105"/>
        <v/>
      </c>
      <c r="T345" s="172">
        <f t="shared" si="107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302" t="s">
        <v>341</v>
      </c>
      <c r="F346" s="303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100"/>
        <v>0</v>
      </c>
      <c r="O346" s="130" t="str">
        <f t="shared" si="101"/>
        <v/>
      </c>
      <c r="P346" s="91">
        <f t="shared" si="102"/>
        <v>0</v>
      </c>
      <c r="Q346" s="130" t="str">
        <f t="shared" si="103"/>
        <v/>
      </c>
      <c r="R346" s="91"/>
      <c r="S346" s="132" t="str">
        <f t="shared" si="105"/>
        <v/>
      </c>
      <c r="T346" s="172">
        <f t="shared" si="107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308" t="s">
        <v>342</v>
      </c>
      <c r="F347" s="309"/>
      <c r="G347" s="25">
        <f t="shared" ref="G347:K347" si="113">SUM(G348)</f>
        <v>-4156376</v>
      </c>
      <c r="H347" s="25">
        <f t="shared" si="113"/>
        <v>-4835474</v>
      </c>
      <c r="I347" s="25">
        <f t="shared" si="113"/>
        <v>-4744030</v>
      </c>
      <c r="J347" s="139">
        <f t="shared" si="113"/>
        <v>-7097412.7507999996</v>
      </c>
      <c r="K347" s="153">
        <f t="shared" si="113"/>
        <v>-7360880</v>
      </c>
      <c r="N347" s="91">
        <f t="shared" si="100"/>
        <v>2616850</v>
      </c>
      <c r="O347" s="130">
        <f t="shared" si="101"/>
        <v>1.5516090749847704</v>
      </c>
      <c r="P347" s="91">
        <f t="shared" si="102"/>
        <v>2525406</v>
      </c>
      <c r="Q347" s="130">
        <f t="shared" si="103"/>
        <v>1.5222664830790116</v>
      </c>
      <c r="R347" s="91"/>
      <c r="S347" s="132">
        <f t="shared" si="105"/>
        <v>1.0371215904232571</v>
      </c>
      <c r="T347" s="172">
        <f t="shared" si="107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302" t="s">
        <v>343</v>
      </c>
      <c r="F348" s="303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100"/>
        <v>2616850</v>
      </c>
      <c r="O348" s="130">
        <f t="shared" si="101"/>
        <v>1.5516090749847704</v>
      </c>
      <c r="P348" s="91">
        <f t="shared" si="102"/>
        <v>2525406</v>
      </c>
      <c r="Q348" s="130">
        <f t="shared" si="103"/>
        <v>1.5222664830790116</v>
      </c>
      <c r="R348" s="91"/>
      <c r="S348" s="132">
        <f t="shared" si="105"/>
        <v>1.0371215904232571</v>
      </c>
      <c r="T348" s="172">
        <f t="shared" si="107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308" t="s">
        <v>344</v>
      </c>
      <c r="F349" s="309"/>
      <c r="G349" s="25">
        <f t="shared" ref="G349:K349" si="114">SUM(G350)</f>
        <v>-2425000</v>
      </c>
      <c r="H349" s="25">
        <f t="shared" si="114"/>
        <v>-3813500</v>
      </c>
      <c r="I349" s="25">
        <f t="shared" si="114"/>
        <v>-5325870</v>
      </c>
      <c r="J349" s="139">
        <f t="shared" si="114"/>
        <v>-4530329.5436000004</v>
      </c>
      <c r="K349" s="153">
        <f t="shared" si="114"/>
        <v>-4505330</v>
      </c>
      <c r="N349" s="91">
        <f t="shared" si="100"/>
        <v>-820540</v>
      </c>
      <c r="O349" s="130">
        <f t="shared" si="101"/>
        <v>0.84593315270556735</v>
      </c>
      <c r="P349" s="91">
        <f t="shared" si="102"/>
        <v>691830</v>
      </c>
      <c r="Q349" s="130">
        <f t="shared" si="103"/>
        <v>1.1814160220270093</v>
      </c>
      <c r="R349" s="91"/>
      <c r="S349" s="132">
        <f t="shared" si="105"/>
        <v>0.99448173839024201</v>
      </c>
      <c r="T349" s="172">
        <f t="shared" si="107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302" t="s">
        <v>345</v>
      </c>
      <c r="F350" s="303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100"/>
        <v>-820540</v>
      </c>
      <c r="O350" s="130">
        <f t="shared" si="101"/>
        <v>0.84593315270556735</v>
      </c>
      <c r="P350" s="91">
        <f t="shared" si="102"/>
        <v>691830</v>
      </c>
      <c r="Q350" s="130">
        <f t="shared" si="103"/>
        <v>1.1814160220270093</v>
      </c>
      <c r="R350" s="91"/>
      <c r="S350" s="132">
        <f t="shared" si="105"/>
        <v>0.99448173839024201</v>
      </c>
      <c r="T350" s="172">
        <f t="shared" si="107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308" t="s">
        <v>346</v>
      </c>
      <c r="F351" s="309"/>
      <c r="G351" s="25">
        <f t="shared" ref="G351:K351" si="115">SUM(G352:G355)</f>
        <v>-1356420.46</v>
      </c>
      <c r="H351" s="25">
        <f t="shared" si="115"/>
        <v>-1474845.23</v>
      </c>
      <c r="I351" s="25">
        <f t="shared" si="115"/>
        <v>0</v>
      </c>
      <c r="J351" s="139">
        <f t="shared" si="115"/>
        <v>0</v>
      </c>
      <c r="K351" s="153">
        <f t="shared" si="115"/>
        <v>0</v>
      </c>
      <c r="N351" s="91">
        <f t="shared" si="100"/>
        <v>0</v>
      </c>
      <c r="O351" s="130" t="str">
        <f t="shared" si="101"/>
        <v/>
      </c>
      <c r="P351" s="91">
        <f t="shared" si="102"/>
        <v>-1474845.23</v>
      </c>
      <c r="Q351" s="130">
        <f t="shared" si="103"/>
        <v>0</v>
      </c>
      <c r="R351" s="91"/>
      <c r="S351" s="132" t="str">
        <f t="shared" si="105"/>
        <v/>
      </c>
      <c r="T351" s="172">
        <f t="shared" si="107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302" t="s">
        <v>347</v>
      </c>
      <c r="F352" s="303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100"/>
        <v>0</v>
      </c>
      <c r="O352" s="130" t="str">
        <f t="shared" si="101"/>
        <v/>
      </c>
      <c r="P352" s="91">
        <f t="shared" si="102"/>
        <v>-1442896.99</v>
      </c>
      <c r="Q352" s="130">
        <f t="shared" si="103"/>
        <v>0</v>
      </c>
      <c r="R352" s="91"/>
      <c r="S352" s="132" t="str">
        <f t="shared" si="105"/>
        <v/>
      </c>
      <c r="T352" s="172">
        <f t="shared" si="107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302" t="s">
        <v>348</v>
      </c>
      <c r="F353" s="303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100"/>
        <v>0</v>
      </c>
      <c r="O353" s="130" t="str">
        <f t="shared" si="101"/>
        <v/>
      </c>
      <c r="P353" s="91">
        <f t="shared" si="102"/>
        <v>-25434.97</v>
      </c>
      <c r="Q353" s="130">
        <f t="shared" si="103"/>
        <v>0</v>
      </c>
      <c r="R353" s="91"/>
      <c r="S353" s="132" t="str">
        <f t="shared" si="105"/>
        <v/>
      </c>
      <c r="T353" s="172">
        <f t="shared" si="107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302" t="s">
        <v>349</v>
      </c>
      <c r="F354" s="303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100"/>
        <v>0</v>
      </c>
      <c r="O354" s="130" t="str">
        <f t="shared" si="101"/>
        <v/>
      </c>
      <c r="P354" s="91">
        <f t="shared" si="102"/>
        <v>0</v>
      </c>
      <c r="Q354" s="130" t="str">
        <f t="shared" si="103"/>
        <v/>
      </c>
      <c r="R354" s="91"/>
      <c r="S354" s="132" t="str">
        <f t="shared" si="105"/>
        <v/>
      </c>
      <c r="T354" s="172">
        <f t="shared" si="107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302" t="s">
        <v>350</v>
      </c>
      <c r="F355" s="303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100"/>
        <v>0</v>
      </c>
      <c r="O355" s="130" t="str">
        <f t="shared" si="101"/>
        <v/>
      </c>
      <c r="P355" s="91">
        <f t="shared" si="102"/>
        <v>-6513.27</v>
      </c>
      <c r="Q355" s="130">
        <f t="shared" si="103"/>
        <v>0</v>
      </c>
      <c r="R355" s="91"/>
      <c r="S355" s="132" t="str">
        <f t="shared" si="105"/>
        <v/>
      </c>
      <c r="T355" s="172">
        <f t="shared" si="107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314" t="s">
        <v>352</v>
      </c>
      <c r="F356" s="315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6">(J356/8)*12</f>
        <v>0</v>
      </c>
      <c r="N356" s="190">
        <f t="shared" si="100"/>
        <v>0</v>
      </c>
      <c r="O356" s="191" t="str">
        <f t="shared" si="101"/>
        <v/>
      </c>
      <c r="P356" s="190">
        <f t="shared" si="102"/>
        <v>0</v>
      </c>
      <c r="Q356" s="191" t="str">
        <f t="shared" si="103"/>
        <v/>
      </c>
      <c r="R356" s="190">
        <f t="shared" ref="R356:R395" si="117">-K356+J356</f>
        <v>0</v>
      </c>
      <c r="S356" s="192" t="str">
        <f t="shared" si="105"/>
        <v/>
      </c>
      <c r="T356" s="172">
        <f t="shared" si="107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314" t="s">
        <v>354</v>
      </c>
      <c r="F357" s="315"/>
      <c r="G357" s="37">
        <v>0</v>
      </c>
      <c r="H357" s="37">
        <v>0</v>
      </c>
      <c r="I357" s="37">
        <v>0</v>
      </c>
      <c r="J357" s="37">
        <v>0</v>
      </c>
      <c r="K357" s="160">
        <f t="shared" si="116"/>
        <v>0</v>
      </c>
      <c r="N357" s="190">
        <f t="shared" si="100"/>
        <v>0</v>
      </c>
      <c r="O357" s="191" t="str">
        <f t="shared" si="101"/>
        <v/>
      </c>
      <c r="P357" s="190">
        <f t="shared" si="102"/>
        <v>0</v>
      </c>
      <c r="Q357" s="191" t="str">
        <f t="shared" si="103"/>
        <v/>
      </c>
      <c r="R357" s="190">
        <f t="shared" si="117"/>
        <v>0</v>
      </c>
      <c r="S357" s="192" t="str">
        <f t="shared" si="105"/>
        <v/>
      </c>
      <c r="T357" s="172">
        <f t="shared" si="107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314" t="s">
        <v>356</v>
      </c>
      <c r="F358" s="315"/>
      <c r="G358" s="37">
        <f t="shared" ref="G358:K358" si="118">G359+G361+G363+G365+G367+G369</f>
        <v>-634874411</v>
      </c>
      <c r="H358" s="37">
        <f t="shared" si="118"/>
        <v>-720337380.49000001</v>
      </c>
      <c r="I358" s="37">
        <f t="shared" si="118"/>
        <v>-788099470</v>
      </c>
      <c r="J358" s="37">
        <f t="shared" si="118"/>
        <v>-808374642.20889795</v>
      </c>
      <c r="K358" s="152">
        <f t="shared" si="118"/>
        <v>-844670597</v>
      </c>
      <c r="N358" s="190">
        <f t="shared" si="100"/>
        <v>56571127</v>
      </c>
      <c r="O358" s="191">
        <f t="shared" si="101"/>
        <v>1.0717817092301813</v>
      </c>
      <c r="P358" s="190">
        <f t="shared" si="102"/>
        <v>124333216.50999999</v>
      </c>
      <c r="Q358" s="191">
        <f t="shared" si="103"/>
        <v>1.1726041433882328</v>
      </c>
      <c r="R358" s="190">
        <f t="shared" si="117"/>
        <v>36295954.791102052</v>
      </c>
      <c r="S358" s="192">
        <f t="shared" si="105"/>
        <v>1.0448999175579317</v>
      </c>
      <c r="T358" s="172">
        <f t="shared" si="107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308" t="s">
        <v>357</v>
      </c>
      <c r="F359" s="309"/>
      <c r="G359" s="25">
        <f t="shared" ref="G359:K359" si="119">SUM(G360)</f>
        <v>458723.12</v>
      </c>
      <c r="H359" s="25">
        <f t="shared" si="119"/>
        <v>490579.29</v>
      </c>
      <c r="I359" s="25">
        <f t="shared" si="119"/>
        <v>0</v>
      </c>
      <c r="J359" s="139">
        <f t="shared" si="119"/>
        <v>0</v>
      </c>
      <c r="K359" s="153">
        <f t="shared" si="119"/>
        <v>0</v>
      </c>
      <c r="N359" s="91">
        <f t="shared" si="100"/>
        <v>0</v>
      </c>
      <c r="O359" s="130" t="str">
        <f t="shared" si="101"/>
        <v/>
      </c>
      <c r="P359" s="91">
        <f t="shared" si="102"/>
        <v>490579.29</v>
      </c>
      <c r="Q359" s="130">
        <f t="shared" si="103"/>
        <v>0</v>
      </c>
      <c r="R359" s="91"/>
      <c r="S359" s="132" t="str">
        <f t="shared" si="105"/>
        <v/>
      </c>
      <c r="T359" s="172">
        <f t="shared" si="107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302" t="s">
        <v>358</v>
      </c>
      <c r="F360" s="303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100"/>
        <v>0</v>
      </c>
      <c r="O360" s="130" t="str">
        <f t="shared" si="101"/>
        <v/>
      </c>
      <c r="P360" s="91">
        <f t="shared" si="102"/>
        <v>490579.29</v>
      </c>
      <c r="Q360" s="130">
        <f t="shared" si="103"/>
        <v>0</v>
      </c>
      <c r="R360" s="91"/>
      <c r="S360" s="132" t="str">
        <f t="shared" si="105"/>
        <v/>
      </c>
      <c r="T360" s="172">
        <f t="shared" si="107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308" t="s">
        <v>359</v>
      </c>
      <c r="F361" s="309"/>
      <c r="G361" s="25">
        <f t="shared" ref="G361:K361" si="120">SUM(G362)</f>
        <v>-170343141</v>
      </c>
      <c r="H361" s="25">
        <f t="shared" si="120"/>
        <v>-192976084</v>
      </c>
      <c r="I361" s="25">
        <f t="shared" si="120"/>
        <v>-211120160</v>
      </c>
      <c r="J361" s="25">
        <f t="shared" si="120"/>
        <v>-215352255.20390001</v>
      </c>
      <c r="K361" s="153">
        <f t="shared" si="120"/>
        <v>-226494973</v>
      </c>
      <c r="N361" s="91">
        <f t="shared" si="100"/>
        <v>15374813</v>
      </c>
      <c r="O361" s="130">
        <f t="shared" si="101"/>
        <v>1.0728249400720424</v>
      </c>
      <c r="P361" s="91">
        <f t="shared" si="102"/>
        <v>33518889</v>
      </c>
      <c r="Q361" s="130">
        <f t="shared" si="103"/>
        <v>1.1736945237213954</v>
      </c>
      <c r="R361" s="91"/>
      <c r="S361" s="132">
        <f t="shared" si="105"/>
        <v>1.0517418207928673</v>
      </c>
      <c r="T361" s="172">
        <f t="shared" si="107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302" t="s">
        <v>360</v>
      </c>
      <c r="F362" s="303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-226494973</v>
      </c>
      <c r="N362" s="91">
        <f t="shared" si="100"/>
        <v>15374813</v>
      </c>
      <c r="O362" s="130">
        <f t="shared" si="101"/>
        <v>1.0728249400720424</v>
      </c>
      <c r="P362" s="91">
        <f t="shared" si="102"/>
        <v>33518889</v>
      </c>
      <c r="Q362" s="130">
        <f t="shared" si="103"/>
        <v>1.1736945237213954</v>
      </c>
      <c r="R362" s="91"/>
      <c r="S362" s="132">
        <f t="shared" si="105"/>
        <v>1.0517418207928673</v>
      </c>
      <c r="T362" s="172">
        <f t="shared" si="107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308" t="s">
        <v>361</v>
      </c>
      <c r="F363" s="309"/>
      <c r="G363" s="25">
        <f t="shared" ref="G363:K363" si="121">SUM(G364)</f>
        <v>-464686669</v>
      </c>
      <c r="H363" s="25">
        <f t="shared" si="121"/>
        <v>-527557905.25</v>
      </c>
      <c r="I363" s="25">
        <f t="shared" si="121"/>
        <v>-576979310</v>
      </c>
      <c r="J363" s="25">
        <f t="shared" si="121"/>
        <v>-593022387.00499797</v>
      </c>
      <c r="K363" s="153">
        <f t="shared" si="121"/>
        <v>-618175624</v>
      </c>
      <c r="N363" s="91">
        <f t="shared" si="100"/>
        <v>41196314</v>
      </c>
      <c r="O363" s="130">
        <f t="shared" si="101"/>
        <v>1.0713999848625422</v>
      </c>
      <c r="P363" s="91">
        <f t="shared" si="102"/>
        <v>90617718.75</v>
      </c>
      <c r="Q363" s="130">
        <f t="shared" si="103"/>
        <v>1.1717682890318133</v>
      </c>
      <c r="R363" s="91"/>
      <c r="S363" s="132">
        <f t="shared" si="105"/>
        <v>1.0424153245243168</v>
      </c>
      <c r="T363" s="172">
        <f t="shared" si="107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302" t="s">
        <v>362</v>
      </c>
      <c r="F364" s="303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-618175624</v>
      </c>
      <c r="N364" s="91">
        <f t="shared" si="100"/>
        <v>41196314</v>
      </c>
      <c r="O364" s="130">
        <f t="shared" si="101"/>
        <v>1.0713999848625422</v>
      </c>
      <c r="P364" s="91">
        <f t="shared" si="102"/>
        <v>90617718.75</v>
      </c>
      <c r="Q364" s="130">
        <f t="shared" si="103"/>
        <v>1.1717682890318133</v>
      </c>
      <c r="R364" s="91"/>
      <c r="S364" s="132">
        <f t="shared" si="105"/>
        <v>1.0424153245243168</v>
      </c>
      <c r="T364" s="172">
        <f t="shared" si="107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308" t="s">
        <v>363</v>
      </c>
      <c r="F365" s="309"/>
      <c r="G365" s="25">
        <f t="shared" ref="G365:K365" si="122">SUM(G366)</f>
        <v>41132</v>
      </c>
      <c r="H365" s="25">
        <f t="shared" si="122"/>
        <v>52044.51</v>
      </c>
      <c r="I365" s="25">
        <f t="shared" si="122"/>
        <v>0</v>
      </c>
      <c r="J365" s="139">
        <f t="shared" si="122"/>
        <v>0</v>
      </c>
      <c r="K365" s="153">
        <f t="shared" si="122"/>
        <v>0</v>
      </c>
      <c r="N365" s="91">
        <f t="shared" si="100"/>
        <v>0</v>
      </c>
      <c r="O365" s="130" t="str">
        <f t="shared" si="101"/>
        <v/>
      </c>
      <c r="P365" s="91">
        <f t="shared" si="102"/>
        <v>52044.51</v>
      </c>
      <c r="Q365" s="130">
        <f t="shared" si="103"/>
        <v>0</v>
      </c>
      <c r="R365" s="91"/>
      <c r="S365" s="132" t="str">
        <f t="shared" si="105"/>
        <v/>
      </c>
      <c r="T365" s="172">
        <f t="shared" si="107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302" t="s">
        <v>364</v>
      </c>
      <c r="F366" s="303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100"/>
        <v>0</v>
      </c>
      <c r="O366" s="130" t="str">
        <f t="shared" si="101"/>
        <v/>
      </c>
      <c r="P366" s="91">
        <f t="shared" si="102"/>
        <v>52044.51</v>
      </c>
      <c r="Q366" s="130">
        <f t="shared" si="103"/>
        <v>0</v>
      </c>
      <c r="R366" s="91"/>
      <c r="S366" s="132" t="str">
        <f t="shared" si="105"/>
        <v/>
      </c>
      <c r="T366" s="172">
        <f t="shared" si="107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308" t="s">
        <v>365</v>
      </c>
      <c r="F367" s="309"/>
      <c r="G367" s="25">
        <f t="shared" ref="G367:K367" si="123">SUM(G368)</f>
        <v>114267</v>
      </c>
      <c r="H367" s="25">
        <f t="shared" si="123"/>
        <v>144564.25</v>
      </c>
      <c r="I367" s="25">
        <f t="shared" si="123"/>
        <v>0</v>
      </c>
      <c r="J367" s="139">
        <f t="shared" si="123"/>
        <v>0</v>
      </c>
      <c r="K367" s="153">
        <f t="shared" si="123"/>
        <v>0</v>
      </c>
      <c r="N367" s="91">
        <f t="shared" si="100"/>
        <v>0</v>
      </c>
      <c r="O367" s="130" t="str">
        <f t="shared" si="101"/>
        <v/>
      </c>
      <c r="P367" s="91">
        <f t="shared" si="102"/>
        <v>144564.25</v>
      </c>
      <c r="Q367" s="130">
        <f t="shared" si="103"/>
        <v>0</v>
      </c>
      <c r="R367" s="91"/>
      <c r="S367" s="132" t="str">
        <f t="shared" si="105"/>
        <v/>
      </c>
      <c r="T367" s="172">
        <f t="shared" si="107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302" t="s">
        <v>366</v>
      </c>
      <c r="F368" s="303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100"/>
        <v>0</v>
      </c>
      <c r="O368" s="130" t="str">
        <f t="shared" si="101"/>
        <v/>
      </c>
      <c r="P368" s="91">
        <f t="shared" si="102"/>
        <v>144564.25</v>
      </c>
      <c r="Q368" s="130">
        <f t="shared" si="103"/>
        <v>0</v>
      </c>
      <c r="R368" s="91"/>
      <c r="S368" s="132" t="str">
        <f t="shared" si="105"/>
        <v/>
      </c>
      <c r="T368" s="172">
        <f t="shared" si="107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308" t="s">
        <v>367</v>
      </c>
      <c r="F369" s="309"/>
      <c r="G369" s="25">
        <f t="shared" ref="G369:K369" si="124">SUM(G370:G371)</f>
        <v>-458723.12</v>
      </c>
      <c r="H369" s="25">
        <f t="shared" si="124"/>
        <v>-490579.29</v>
      </c>
      <c r="I369" s="25">
        <f t="shared" si="124"/>
        <v>0</v>
      </c>
      <c r="J369" s="139">
        <f t="shared" si="124"/>
        <v>0</v>
      </c>
      <c r="K369" s="153">
        <f t="shared" si="124"/>
        <v>0</v>
      </c>
      <c r="N369" s="91">
        <f t="shared" si="100"/>
        <v>0</v>
      </c>
      <c r="O369" s="130" t="str">
        <f t="shared" si="101"/>
        <v/>
      </c>
      <c r="P369" s="91">
        <f t="shared" si="102"/>
        <v>-490579.29</v>
      </c>
      <c r="Q369" s="130">
        <f t="shared" si="103"/>
        <v>0</v>
      </c>
      <c r="R369" s="91"/>
      <c r="S369" s="132" t="str">
        <f t="shared" si="105"/>
        <v/>
      </c>
      <c r="T369" s="172">
        <f t="shared" si="107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302" t="s">
        <v>368</v>
      </c>
      <c r="F370" s="303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100"/>
        <v>0</v>
      </c>
      <c r="O370" s="130" t="str">
        <f t="shared" si="101"/>
        <v/>
      </c>
      <c r="P370" s="91">
        <f t="shared" si="102"/>
        <v>-129860.17</v>
      </c>
      <c r="Q370" s="130">
        <f t="shared" si="103"/>
        <v>0</v>
      </c>
      <c r="R370" s="91"/>
      <c r="S370" s="132" t="str">
        <f t="shared" si="105"/>
        <v/>
      </c>
      <c r="T370" s="172">
        <f t="shared" si="107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302" t="s">
        <v>369</v>
      </c>
      <c r="F371" s="303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100"/>
        <v>0</v>
      </c>
      <c r="O371" s="130" t="str">
        <f t="shared" si="101"/>
        <v/>
      </c>
      <c r="P371" s="91">
        <f t="shared" si="102"/>
        <v>-360719.12</v>
      </c>
      <c r="Q371" s="130">
        <f t="shared" si="103"/>
        <v>0</v>
      </c>
      <c r="R371" s="91"/>
      <c r="S371" s="132" t="str">
        <f t="shared" si="105"/>
        <v/>
      </c>
      <c r="T371" s="172">
        <f t="shared" si="107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314" t="s">
        <v>371</v>
      </c>
      <c r="F372" s="315"/>
      <c r="G372" s="37">
        <f t="shared" ref="G372:K372" si="125">G373</f>
        <v>-7943191</v>
      </c>
      <c r="H372" s="37">
        <f t="shared" si="125"/>
        <v>-8999569</v>
      </c>
      <c r="I372" s="37">
        <f t="shared" si="125"/>
        <v>-9732146.6760000102</v>
      </c>
      <c r="J372" s="37">
        <f t="shared" si="125"/>
        <v>-7161253</v>
      </c>
      <c r="K372" s="152">
        <f t="shared" si="125"/>
        <v>-10438809</v>
      </c>
      <c r="N372" s="190">
        <f t="shared" si="100"/>
        <v>706662.32399998978</v>
      </c>
      <c r="O372" s="191">
        <f t="shared" si="101"/>
        <v>1.0726111460837984</v>
      </c>
      <c r="P372" s="190">
        <f t="shared" si="102"/>
        <v>1439240</v>
      </c>
      <c r="Q372" s="191">
        <f t="shared" si="103"/>
        <v>1.1599232141005864</v>
      </c>
      <c r="R372" s="190">
        <f t="shared" si="117"/>
        <v>3277556</v>
      </c>
      <c r="S372" s="192">
        <f t="shared" si="105"/>
        <v>1.4576791240303897</v>
      </c>
      <c r="T372" s="172">
        <f t="shared" si="107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308" t="s">
        <v>372</v>
      </c>
      <c r="F373" s="309"/>
      <c r="G373" s="25">
        <f t="shared" ref="G373:K373" si="126">SUM(G374:G375)</f>
        <v>-7943191</v>
      </c>
      <c r="H373" s="25">
        <f t="shared" si="126"/>
        <v>-8999569</v>
      </c>
      <c r="I373" s="25">
        <f t="shared" si="126"/>
        <v>-9732146.6760000102</v>
      </c>
      <c r="J373" s="139">
        <f t="shared" si="126"/>
        <v>-7161253</v>
      </c>
      <c r="K373" s="153">
        <f t="shared" si="126"/>
        <v>-10438809</v>
      </c>
      <c r="N373" s="91">
        <f t="shared" si="100"/>
        <v>706662.32399998978</v>
      </c>
      <c r="O373" s="130">
        <f t="shared" si="101"/>
        <v>1.0726111460837984</v>
      </c>
      <c r="P373" s="91">
        <f t="shared" si="102"/>
        <v>1439240</v>
      </c>
      <c r="Q373" s="130">
        <f t="shared" si="103"/>
        <v>1.1599232141005864</v>
      </c>
      <c r="R373" s="91"/>
      <c r="S373" s="132">
        <f t="shared" si="105"/>
        <v>1.4576791240303897</v>
      </c>
      <c r="T373" s="172">
        <f t="shared" si="107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302" t="s">
        <v>373</v>
      </c>
      <c r="F374" s="303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-10438809</v>
      </c>
      <c r="N374" s="91">
        <f t="shared" si="100"/>
        <v>706662.32399998978</v>
      </c>
      <c r="O374" s="130">
        <f t="shared" si="101"/>
        <v>1.0726111460837984</v>
      </c>
      <c r="P374" s="91">
        <f t="shared" si="102"/>
        <v>1439240</v>
      </c>
      <c r="Q374" s="130">
        <f t="shared" si="103"/>
        <v>1.1599232141005864</v>
      </c>
      <c r="R374" s="91"/>
      <c r="S374" s="132">
        <f t="shared" si="105"/>
        <v>1.4576791240303897</v>
      </c>
      <c r="T374" s="172">
        <f t="shared" si="107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316" t="s">
        <v>1663</v>
      </c>
      <c r="F375" s="317"/>
      <c r="G375" s="19"/>
      <c r="H375" s="19"/>
      <c r="I375" s="19"/>
      <c r="J375" s="141">
        <v>0</v>
      </c>
      <c r="K375" s="188"/>
      <c r="N375" s="91">
        <f t="shared" si="100"/>
        <v>0</v>
      </c>
      <c r="O375" s="130" t="str">
        <f t="shared" si="101"/>
        <v/>
      </c>
      <c r="P375" s="91">
        <f t="shared" si="102"/>
        <v>0</v>
      </c>
      <c r="Q375" s="130" t="str">
        <f t="shared" si="103"/>
        <v/>
      </c>
      <c r="R375" s="91"/>
      <c r="S375" s="132" t="str">
        <f t="shared" si="105"/>
        <v/>
      </c>
      <c r="T375" s="172">
        <f t="shared" si="107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314" t="s">
        <v>375</v>
      </c>
      <c r="F376" s="315"/>
      <c r="G376" s="37">
        <v>0</v>
      </c>
      <c r="H376" s="37">
        <v>0</v>
      </c>
      <c r="I376" s="37">
        <v>0</v>
      </c>
      <c r="J376" s="142">
        <v>0</v>
      </c>
      <c r="K376" s="160">
        <f t="shared" si="116"/>
        <v>0</v>
      </c>
      <c r="N376" s="190">
        <f t="shared" si="100"/>
        <v>0</v>
      </c>
      <c r="O376" s="191" t="str">
        <f t="shared" si="101"/>
        <v/>
      </c>
      <c r="P376" s="190">
        <f t="shared" si="102"/>
        <v>0</v>
      </c>
      <c r="Q376" s="191" t="str">
        <f t="shared" si="103"/>
        <v/>
      </c>
      <c r="R376" s="190">
        <f t="shared" si="117"/>
        <v>0</v>
      </c>
      <c r="S376" s="192" t="str">
        <f t="shared" si="105"/>
        <v/>
      </c>
      <c r="T376" s="172">
        <f t="shared" si="107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314" t="s">
        <v>377</v>
      </c>
      <c r="F377" s="315"/>
      <c r="G377" s="37">
        <f t="shared" ref="G377:K377" si="127">G378+G380+G382</f>
        <v>-37491992.759999998</v>
      </c>
      <c r="H377" s="37">
        <f t="shared" si="127"/>
        <v>-42437534.490000002</v>
      </c>
      <c r="I377" s="37">
        <f t="shared" si="127"/>
        <v>-47051450</v>
      </c>
      <c r="J377" s="37">
        <f t="shared" si="127"/>
        <v>-47980334.475600101</v>
      </c>
      <c r="K377" s="152">
        <f t="shared" si="127"/>
        <v>-50490730</v>
      </c>
      <c r="N377" s="190">
        <f t="shared" si="100"/>
        <v>3439280</v>
      </c>
      <c r="O377" s="191">
        <f t="shared" si="101"/>
        <v>1.0730961532535128</v>
      </c>
      <c r="P377" s="190">
        <f t="shared" si="102"/>
        <v>8053195.5099999979</v>
      </c>
      <c r="Q377" s="191">
        <f t="shared" si="103"/>
        <v>1.1897658666268103</v>
      </c>
      <c r="R377" s="190">
        <f t="shared" si="117"/>
        <v>2510395.5243998989</v>
      </c>
      <c r="S377" s="192">
        <f t="shared" si="105"/>
        <v>1.0523213427300415</v>
      </c>
      <c r="T377" s="172">
        <f t="shared" si="107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308" t="s">
        <v>378</v>
      </c>
      <c r="F378" s="309"/>
      <c r="G378" s="25">
        <f t="shared" ref="G378:K378" si="128">SUM(G379)</f>
        <v>27082.23</v>
      </c>
      <c r="H378" s="25">
        <f t="shared" si="128"/>
        <v>28780.69</v>
      </c>
      <c r="I378" s="25">
        <f t="shared" si="128"/>
        <v>0</v>
      </c>
      <c r="J378" s="139">
        <f t="shared" si="128"/>
        <v>0</v>
      </c>
      <c r="K378" s="153">
        <f t="shared" si="128"/>
        <v>0</v>
      </c>
      <c r="N378" s="91">
        <f t="shared" si="100"/>
        <v>0</v>
      </c>
      <c r="O378" s="130" t="str">
        <f t="shared" si="101"/>
        <v/>
      </c>
      <c r="P378" s="91">
        <f t="shared" si="102"/>
        <v>28780.69</v>
      </c>
      <c r="Q378" s="130">
        <f t="shared" si="103"/>
        <v>0</v>
      </c>
      <c r="R378" s="91"/>
      <c r="S378" s="132" t="str">
        <f t="shared" si="105"/>
        <v/>
      </c>
      <c r="T378" s="172">
        <f t="shared" si="107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302" t="s">
        <v>379</v>
      </c>
      <c r="F379" s="303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100"/>
        <v>0</v>
      </c>
      <c r="O379" s="130" t="str">
        <f t="shared" si="101"/>
        <v/>
      </c>
      <c r="P379" s="91">
        <f t="shared" si="102"/>
        <v>28780.69</v>
      </c>
      <c r="Q379" s="130">
        <f t="shared" si="103"/>
        <v>0</v>
      </c>
      <c r="R379" s="91"/>
      <c r="S379" s="132" t="str">
        <f t="shared" si="105"/>
        <v/>
      </c>
      <c r="T379" s="172">
        <f t="shared" si="107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308" t="s">
        <v>380</v>
      </c>
      <c r="F380" s="309"/>
      <c r="G380" s="25">
        <f t="shared" ref="G380:K380" si="129">SUM(G381)</f>
        <v>-37491992.759999998</v>
      </c>
      <c r="H380" s="25">
        <f t="shared" si="129"/>
        <v>-42437534.490000002</v>
      </c>
      <c r="I380" s="25">
        <f t="shared" si="129"/>
        <v>-47051450</v>
      </c>
      <c r="J380" s="25">
        <f t="shared" si="129"/>
        <v>-47980334.475600101</v>
      </c>
      <c r="K380" s="153">
        <f t="shared" si="129"/>
        <v>-50490730</v>
      </c>
      <c r="N380" s="91">
        <f t="shared" si="100"/>
        <v>3439280</v>
      </c>
      <c r="O380" s="130">
        <f t="shared" si="101"/>
        <v>1.0730961532535128</v>
      </c>
      <c r="P380" s="91">
        <f t="shared" si="102"/>
        <v>8053195.5099999979</v>
      </c>
      <c r="Q380" s="130">
        <f t="shared" si="103"/>
        <v>1.1897658666268103</v>
      </c>
      <c r="R380" s="91"/>
      <c r="S380" s="132">
        <f t="shared" si="105"/>
        <v>1.0523213427300415</v>
      </c>
      <c r="T380" s="172">
        <f t="shared" si="107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302" t="s">
        <v>381</v>
      </c>
      <c r="F381" s="303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-50490730</v>
      </c>
      <c r="N381" s="91">
        <f t="shared" si="100"/>
        <v>3439280</v>
      </c>
      <c r="O381" s="130">
        <f t="shared" si="101"/>
        <v>1.0730961532535128</v>
      </c>
      <c r="P381" s="91">
        <f t="shared" si="102"/>
        <v>8053195.5099999979</v>
      </c>
      <c r="Q381" s="130">
        <f t="shared" si="103"/>
        <v>1.1897658666268103</v>
      </c>
      <c r="R381" s="91"/>
      <c r="S381" s="132">
        <f t="shared" si="105"/>
        <v>1.0523213427300415</v>
      </c>
      <c r="T381" s="172">
        <f t="shared" si="107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308" t="s">
        <v>382</v>
      </c>
      <c r="F382" s="309"/>
      <c r="G382" s="25">
        <f t="shared" ref="G382:K382" si="130">SUM(G383)</f>
        <v>-27082.23</v>
      </c>
      <c r="H382" s="25">
        <f t="shared" si="130"/>
        <v>-28780.69</v>
      </c>
      <c r="I382" s="25">
        <f t="shared" si="130"/>
        <v>0</v>
      </c>
      <c r="J382" s="139">
        <f t="shared" si="130"/>
        <v>0</v>
      </c>
      <c r="K382" s="153">
        <f t="shared" si="130"/>
        <v>0</v>
      </c>
      <c r="N382" s="91">
        <f t="shared" si="100"/>
        <v>0</v>
      </c>
      <c r="O382" s="130" t="str">
        <f t="shared" si="101"/>
        <v/>
      </c>
      <c r="P382" s="91">
        <f t="shared" si="102"/>
        <v>-28780.69</v>
      </c>
      <c r="Q382" s="130">
        <f t="shared" si="103"/>
        <v>0</v>
      </c>
      <c r="R382" s="91"/>
      <c r="S382" s="132" t="str">
        <f t="shared" si="105"/>
        <v/>
      </c>
      <c r="T382" s="172">
        <f t="shared" si="107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302" t="s">
        <v>383</v>
      </c>
      <c r="F383" s="303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100"/>
        <v>0</v>
      </c>
      <c r="O383" s="130" t="str">
        <f t="shared" si="101"/>
        <v/>
      </c>
      <c r="P383" s="91">
        <f t="shared" si="102"/>
        <v>-28780.69</v>
      </c>
      <c r="Q383" s="130">
        <f t="shared" si="103"/>
        <v>0</v>
      </c>
      <c r="R383" s="91"/>
      <c r="S383" s="132" t="str">
        <f t="shared" si="105"/>
        <v/>
      </c>
      <c r="T383" s="172">
        <f t="shared" si="107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314" t="s">
        <v>385</v>
      </c>
      <c r="F384" s="315"/>
      <c r="G384" s="37">
        <f t="shared" ref="G384:K384" si="131">G385</f>
        <v>0</v>
      </c>
      <c r="H384" s="37">
        <f t="shared" si="131"/>
        <v>0</v>
      </c>
      <c r="I384" s="37">
        <f t="shared" si="131"/>
        <v>0</v>
      </c>
      <c r="J384" s="37">
        <f t="shared" si="131"/>
        <v>0</v>
      </c>
      <c r="K384" s="152">
        <f t="shared" si="131"/>
        <v>0</v>
      </c>
      <c r="N384" s="190">
        <f t="shared" si="100"/>
        <v>0</v>
      </c>
      <c r="O384" s="191" t="str">
        <f t="shared" si="101"/>
        <v/>
      </c>
      <c r="P384" s="190">
        <f t="shared" si="102"/>
        <v>0</v>
      </c>
      <c r="Q384" s="191" t="str">
        <f t="shared" si="103"/>
        <v/>
      </c>
      <c r="R384" s="190">
        <f t="shared" si="117"/>
        <v>0</v>
      </c>
      <c r="S384" s="192" t="str">
        <f t="shared" si="105"/>
        <v/>
      </c>
      <c r="T384" s="172">
        <f t="shared" si="107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308" t="s">
        <v>386</v>
      </c>
      <c r="F385" s="309"/>
      <c r="G385" s="25">
        <f t="shared" ref="G385:K385" si="132">SUM(G386:G387)</f>
        <v>0</v>
      </c>
      <c r="H385" s="25">
        <f t="shared" si="132"/>
        <v>0</v>
      </c>
      <c r="I385" s="25">
        <f t="shared" si="132"/>
        <v>0</v>
      </c>
      <c r="J385" s="139">
        <f t="shared" si="132"/>
        <v>0</v>
      </c>
      <c r="K385" s="153">
        <f t="shared" si="132"/>
        <v>0</v>
      </c>
      <c r="N385" s="91">
        <f t="shared" si="100"/>
        <v>0</v>
      </c>
      <c r="O385" s="130" t="str">
        <f t="shared" si="101"/>
        <v/>
      </c>
      <c r="P385" s="91">
        <f t="shared" si="102"/>
        <v>0</v>
      </c>
      <c r="Q385" s="130" t="str">
        <f t="shared" si="103"/>
        <v/>
      </c>
      <c r="R385" s="91"/>
      <c r="S385" s="132" t="str">
        <f t="shared" si="105"/>
        <v/>
      </c>
      <c r="T385" s="172">
        <f t="shared" si="107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316" t="s">
        <v>1658</v>
      </c>
      <c r="F386" s="317"/>
      <c r="G386" s="19"/>
      <c r="H386" s="19"/>
      <c r="I386" s="19"/>
      <c r="J386" s="141">
        <v>0</v>
      </c>
      <c r="K386" s="188"/>
      <c r="N386" s="91">
        <f t="shared" si="100"/>
        <v>0</v>
      </c>
      <c r="O386" s="130" t="str">
        <f t="shared" si="101"/>
        <v/>
      </c>
      <c r="P386" s="91">
        <f t="shared" si="102"/>
        <v>0</v>
      </c>
      <c r="Q386" s="130" t="str">
        <f t="shared" si="103"/>
        <v/>
      </c>
      <c r="R386" s="91"/>
      <c r="S386" s="132" t="str">
        <f t="shared" si="105"/>
        <v/>
      </c>
      <c r="T386" s="172">
        <f t="shared" si="107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302" t="s">
        <v>387</v>
      </c>
      <c r="F387" s="303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100"/>
        <v>0</v>
      </c>
      <c r="O387" s="130" t="str">
        <f t="shared" si="101"/>
        <v/>
      </c>
      <c r="P387" s="91">
        <f t="shared" si="102"/>
        <v>0</v>
      </c>
      <c r="Q387" s="130" t="str">
        <f t="shared" si="103"/>
        <v/>
      </c>
      <c r="R387" s="91"/>
      <c r="S387" s="132" t="str">
        <f t="shared" si="105"/>
        <v/>
      </c>
      <c r="T387" s="172">
        <f t="shared" si="107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312" t="s">
        <v>389</v>
      </c>
      <c r="F388" s="313"/>
      <c r="G388" s="43">
        <f t="shared" ref="G388:K388" si="133">G389+G392+G395</f>
        <v>-201467.57</v>
      </c>
      <c r="H388" s="43">
        <f t="shared" si="133"/>
        <v>-215133.12</v>
      </c>
      <c r="I388" s="43">
        <f t="shared" si="133"/>
        <v>-230633.58489129998</v>
      </c>
      <c r="J388" s="43">
        <f t="shared" si="133"/>
        <v>-64514</v>
      </c>
      <c r="K388" s="151">
        <f t="shared" si="133"/>
        <v>-221000</v>
      </c>
      <c r="N388" s="91">
        <f t="shared" si="100"/>
        <v>-9633.5848912999791</v>
      </c>
      <c r="O388" s="130">
        <f t="shared" si="101"/>
        <v>0.95822991306387406</v>
      </c>
      <c r="P388" s="91">
        <f t="shared" si="102"/>
        <v>5866.8800000000047</v>
      </c>
      <c r="Q388" s="130">
        <f t="shared" si="103"/>
        <v>1.027270928809102</v>
      </c>
      <c r="R388" s="91"/>
      <c r="S388" s="132">
        <f t="shared" si="105"/>
        <v>3.4256130452304925</v>
      </c>
      <c r="T388" s="172">
        <f t="shared" si="107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314" t="s">
        <v>391</v>
      </c>
      <c r="F389" s="315"/>
      <c r="G389" s="37">
        <f t="shared" ref="G389:K389" si="134">G390</f>
        <v>-95037</v>
      </c>
      <c r="H389" s="37">
        <f t="shared" si="134"/>
        <v>-98598</v>
      </c>
      <c r="I389" s="37">
        <f t="shared" si="134"/>
        <v>-95633.584891323</v>
      </c>
      <c r="J389" s="37">
        <f t="shared" si="134"/>
        <v>0</v>
      </c>
      <c r="K389" s="152">
        <f t="shared" si="134"/>
        <v>-110000</v>
      </c>
      <c r="N389" s="190">
        <f t="shared" si="100"/>
        <v>14366.415108677</v>
      </c>
      <c r="O389" s="191">
        <f t="shared" si="101"/>
        <v>1.1502235341799938</v>
      </c>
      <c r="P389" s="190">
        <f t="shared" si="102"/>
        <v>11402</v>
      </c>
      <c r="Q389" s="191">
        <f t="shared" si="103"/>
        <v>1.1156412908983955</v>
      </c>
      <c r="R389" s="190">
        <f t="shared" si="117"/>
        <v>110000</v>
      </c>
      <c r="S389" s="192" t="str">
        <f t="shared" si="105"/>
        <v/>
      </c>
      <c r="T389" s="172">
        <f t="shared" si="107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308" t="s">
        <v>392</v>
      </c>
      <c r="F390" s="309"/>
      <c r="G390" s="25">
        <f t="shared" ref="G390:K390" si="135">SUM(G391)</f>
        <v>-95037</v>
      </c>
      <c r="H390" s="25">
        <f t="shared" si="135"/>
        <v>-98598</v>
      </c>
      <c r="I390" s="25">
        <f t="shared" si="135"/>
        <v>-95633.584891323</v>
      </c>
      <c r="J390" s="139">
        <f t="shared" si="135"/>
        <v>0</v>
      </c>
      <c r="K390" s="153">
        <f t="shared" si="135"/>
        <v>-110000</v>
      </c>
      <c r="N390" s="91">
        <f t="shared" si="100"/>
        <v>14366.415108677</v>
      </c>
      <c r="O390" s="130">
        <f t="shared" si="101"/>
        <v>1.1502235341799938</v>
      </c>
      <c r="P390" s="91">
        <f t="shared" si="102"/>
        <v>11402</v>
      </c>
      <c r="Q390" s="130">
        <f t="shared" si="103"/>
        <v>1.1156412908983955</v>
      </c>
      <c r="R390" s="91"/>
      <c r="S390" s="132" t="str">
        <f t="shared" si="105"/>
        <v/>
      </c>
      <c r="T390" s="172">
        <f t="shared" si="107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302" t="s">
        <v>393</v>
      </c>
      <c r="F391" s="303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100"/>
        <v>14366.415108677</v>
      </c>
      <c r="O391" s="130">
        <f t="shared" si="101"/>
        <v>1.1502235341799938</v>
      </c>
      <c r="P391" s="91">
        <f t="shared" si="102"/>
        <v>11402</v>
      </c>
      <c r="Q391" s="130">
        <f t="shared" si="103"/>
        <v>1.1156412908983955</v>
      </c>
      <c r="R391" s="91"/>
      <c r="S391" s="132" t="str">
        <f t="shared" si="105"/>
        <v/>
      </c>
      <c r="T391" s="172">
        <f t="shared" si="107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314" t="s">
        <v>395</v>
      </c>
      <c r="F392" s="315"/>
      <c r="G392" s="37">
        <f t="shared" ref="G392:K392" si="136">G393</f>
        <v>-87528</v>
      </c>
      <c r="H392" s="37">
        <f t="shared" si="136"/>
        <v>-84880</v>
      </c>
      <c r="I392" s="37">
        <f t="shared" si="136"/>
        <v>-110000.000000001</v>
      </c>
      <c r="J392" s="37">
        <f t="shared" si="136"/>
        <v>0</v>
      </c>
      <c r="K392" s="152">
        <f t="shared" si="136"/>
        <v>-86000</v>
      </c>
      <c r="N392" s="190">
        <f t="shared" si="100"/>
        <v>-24000.000000001004</v>
      </c>
      <c r="O392" s="191">
        <f t="shared" si="101"/>
        <v>0.78181818181817464</v>
      </c>
      <c r="P392" s="190">
        <f t="shared" si="102"/>
        <v>1120</v>
      </c>
      <c r="Q392" s="191">
        <f t="shared" si="103"/>
        <v>1.0131950989632421</v>
      </c>
      <c r="R392" s="190">
        <f t="shared" si="117"/>
        <v>86000</v>
      </c>
      <c r="S392" s="192" t="str">
        <f t="shared" si="105"/>
        <v/>
      </c>
      <c r="T392" s="172">
        <f t="shared" si="107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308" t="s">
        <v>396</v>
      </c>
      <c r="F393" s="309"/>
      <c r="G393" s="25">
        <f t="shared" ref="G393:K393" si="137">SUM(G394)</f>
        <v>-87528</v>
      </c>
      <c r="H393" s="25">
        <f t="shared" si="137"/>
        <v>-84880</v>
      </c>
      <c r="I393" s="25">
        <f t="shared" si="137"/>
        <v>-110000.000000001</v>
      </c>
      <c r="J393" s="139">
        <f t="shared" si="137"/>
        <v>0</v>
      </c>
      <c r="K393" s="153">
        <f t="shared" si="137"/>
        <v>-86000</v>
      </c>
      <c r="N393" s="91">
        <f t="shared" si="100"/>
        <v>-24000.000000001004</v>
      </c>
      <c r="O393" s="130">
        <f t="shared" si="101"/>
        <v>0.78181818181817464</v>
      </c>
      <c r="P393" s="91">
        <f t="shared" si="102"/>
        <v>1120</v>
      </c>
      <c r="Q393" s="130">
        <f t="shared" si="103"/>
        <v>1.0131950989632421</v>
      </c>
      <c r="R393" s="91"/>
      <c r="S393" s="132" t="str">
        <f t="shared" si="105"/>
        <v/>
      </c>
      <c r="T393" s="172">
        <f t="shared" si="107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302" t="s">
        <v>397</v>
      </c>
      <c r="F394" s="303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100"/>
        <v>-24000.000000001004</v>
      </c>
      <c r="O394" s="130">
        <f t="shared" si="101"/>
        <v>0.78181818181817464</v>
      </c>
      <c r="P394" s="91">
        <f t="shared" si="102"/>
        <v>1120</v>
      </c>
      <c r="Q394" s="130">
        <f t="shared" si="103"/>
        <v>1.0131950989632421</v>
      </c>
      <c r="R394" s="91"/>
      <c r="S394" s="132" t="str">
        <f t="shared" si="105"/>
        <v/>
      </c>
      <c r="T394" s="172">
        <f t="shared" si="107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314" t="s">
        <v>399</v>
      </c>
      <c r="F395" s="315"/>
      <c r="G395" s="37">
        <f t="shared" ref="G395:K395" si="138">G396</f>
        <v>-18902.57</v>
      </c>
      <c r="H395" s="37">
        <f t="shared" si="138"/>
        <v>-31655.120000000003</v>
      </c>
      <c r="I395" s="37">
        <f t="shared" si="138"/>
        <v>-24999.999999976</v>
      </c>
      <c r="J395" s="138">
        <v>-64514</v>
      </c>
      <c r="K395" s="152">
        <f t="shared" si="138"/>
        <v>-25000</v>
      </c>
      <c r="N395" s="190">
        <f t="shared" ref="N395:N458" si="139">-K395+I395</f>
        <v>2.399974619038403E-8</v>
      </c>
      <c r="O395" s="191">
        <f t="shared" ref="O395:O458" si="140">IF(I395=0,"",K395/I395)</f>
        <v>1.0000000000009599</v>
      </c>
      <c r="P395" s="190">
        <f t="shared" ref="P395:P458" si="141">-K395+H395</f>
        <v>-6655.1200000000026</v>
      </c>
      <c r="Q395" s="191">
        <f t="shared" ref="Q395:Q458" si="142">IF(H395=0,"",K395/H395)</f>
        <v>0.78976165625023687</v>
      </c>
      <c r="R395" s="190">
        <f t="shared" si="117"/>
        <v>-39514</v>
      </c>
      <c r="S395" s="192">
        <f t="shared" si="105"/>
        <v>0.38751278792200144</v>
      </c>
      <c r="T395" s="172">
        <f t="shared" si="107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308" t="s">
        <v>400</v>
      </c>
      <c r="F396" s="309"/>
      <c r="G396" s="25">
        <f t="shared" ref="G396:K396" si="143">SUM(G397:G401)</f>
        <v>-18902.57</v>
      </c>
      <c r="H396" s="25">
        <f t="shared" si="143"/>
        <v>-31655.120000000003</v>
      </c>
      <c r="I396" s="25">
        <f t="shared" si="143"/>
        <v>-24999.999999976</v>
      </c>
      <c r="J396" s="139">
        <f t="shared" si="143"/>
        <v>0</v>
      </c>
      <c r="K396" s="153">
        <f t="shared" si="143"/>
        <v>-25000</v>
      </c>
      <c r="N396" s="91">
        <f t="shared" si="139"/>
        <v>2.399974619038403E-8</v>
      </c>
      <c r="O396" s="130">
        <f t="shared" si="140"/>
        <v>1.0000000000009599</v>
      </c>
      <c r="P396" s="91">
        <f t="shared" si="141"/>
        <v>-6655.1200000000026</v>
      </c>
      <c r="Q396" s="130">
        <f t="shared" si="142"/>
        <v>0.78976165625023687</v>
      </c>
      <c r="R396" s="91"/>
      <c r="S396" s="132" t="str">
        <f t="shared" si="105"/>
        <v/>
      </c>
      <c r="T396" s="172">
        <f t="shared" si="107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302" t="s">
        <v>401</v>
      </c>
      <c r="F397" s="303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9"/>
        <v>0</v>
      </c>
      <c r="O397" s="130" t="str">
        <f t="shared" si="140"/>
        <v/>
      </c>
      <c r="P397" s="91">
        <f t="shared" si="141"/>
        <v>0</v>
      </c>
      <c r="Q397" s="130" t="str">
        <f t="shared" si="142"/>
        <v/>
      </c>
      <c r="R397" s="91"/>
      <c r="S397" s="132" t="str">
        <f t="shared" ref="S397:S460" si="144">IF(J397=0,"",K397/J397)</f>
        <v/>
      </c>
      <c r="T397" s="172">
        <f t="shared" si="107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302" t="s">
        <v>402</v>
      </c>
      <c r="F398" s="303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9"/>
        <v>0</v>
      </c>
      <c r="O398" s="130" t="str">
        <f t="shared" si="140"/>
        <v/>
      </c>
      <c r="P398" s="91">
        <f t="shared" si="141"/>
        <v>57303.88</v>
      </c>
      <c r="Q398" s="130">
        <f t="shared" si="142"/>
        <v>0</v>
      </c>
      <c r="R398" s="91"/>
      <c r="S398" s="132" t="str">
        <f t="shared" si="144"/>
        <v/>
      </c>
      <c r="T398" s="172">
        <f t="shared" si="107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302" t="s">
        <v>403</v>
      </c>
      <c r="F399" s="303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9"/>
        <v>0</v>
      </c>
      <c r="O399" s="130" t="str">
        <f t="shared" si="140"/>
        <v/>
      </c>
      <c r="P399" s="91">
        <f t="shared" si="141"/>
        <v>-71620</v>
      </c>
      <c r="Q399" s="130">
        <f t="shared" si="142"/>
        <v>0</v>
      </c>
      <c r="R399" s="91"/>
      <c r="S399" s="132" t="str">
        <f t="shared" si="144"/>
        <v/>
      </c>
      <c r="T399" s="172">
        <f t="shared" ref="T399:T462" si="145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302" t="s">
        <v>404</v>
      </c>
      <c r="F400" s="303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9"/>
        <v>2.399974619038403E-8</v>
      </c>
      <c r="O400" s="130">
        <f t="shared" si="140"/>
        <v>1.0000000000009599</v>
      </c>
      <c r="P400" s="91">
        <f t="shared" si="141"/>
        <v>7901</v>
      </c>
      <c r="Q400" s="130">
        <f t="shared" si="142"/>
        <v>1.462073805485701</v>
      </c>
      <c r="R400" s="91"/>
      <c r="S400" s="132" t="str">
        <f t="shared" si="144"/>
        <v/>
      </c>
      <c r="T400" s="172">
        <f t="shared" si="145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302" t="s">
        <v>405</v>
      </c>
      <c r="F401" s="303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9"/>
        <v>0</v>
      </c>
      <c r="O401" s="130" t="str">
        <f t="shared" si="140"/>
        <v/>
      </c>
      <c r="P401" s="91">
        <f t="shared" si="141"/>
        <v>-240</v>
      </c>
      <c r="Q401" s="130">
        <f t="shared" si="142"/>
        <v>0</v>
      </c>
      <c r="R401" s="91"/>
      <c r="S401" s="132" t="str">
        <f t="shared" si="144"/>
        <v/>
      </c>
      <c r="T401" s="172">
        <f t="shared" si="145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312" t="s">
        <v>407</v>
      </c>
      <c r="F402" s="313"/>
      <c r="G402" s="43">
        <f t="shared" ref="G402:K402" si="146">G403+G408+G418+G419+G424+G425+G426+G433+G434</f>
        <v>-63418481.770000003</v>
      </c>
      <c r="H402" s="43">
        <f t="shared" si="146"/>
        <v>-66223146.299999997</v>
      </c>
      <c r="I402" s="43">
        <f t="shared" si="146"/>
        <v>-73607999.999999925</v>
      </c>
      <c r="J402" s="137">
        <f t="shared" si="146"/>
        <v>-66417184</v>
      </c>
      <c r="K402" s="151">
        <f t="shared" si="146"/>
        <v>-67512256</v>
      </c>
      <c r="N402" s="91">
        <f t="shared" si="139"/>
        <v>-6095743.9999999255</v>
      </c>
      <c r="O402" s="130">
        <f t="shared" si="140"/>
        <v>0.91718639278339409</v>
      </c>
      <c r="P402" s="91">
        <f t="shared" si="141"/>
        <v>1289109.700000003</v>
      </c>
      <c r="Q402" s="130">
        <f t="shared" si="142"/>
        <v>1.0194661500098494</v>
      </c>
      <c r="R402" s="91">
        <f t="shared" ref="R402:R434" si="147">-K402+J402</f>
        <v>1095072</v>
      </c>
      <c r="S402" s="132">
        <f t="shared" si="144"/>
        <v>1.0164877812344468</v>
      </c>
      <c r="T402" s="172">
        <f t="shared" si="145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314" t="s">
        <v>409</v>
      </c>
      <c r="F403" s="315"/>
      <c r="G403" s="37">
        <f t="shared" ref="G403:K403" si="148">G404+G406</f>
        <v>-1022.42</v>
      </c>
      <c r="H403" s="37">
        <f t="shared" si="148"/>
        <v>-99536.13</v>
      </c>
      <c r="I403" s="37">
        <f t="shared" si="148"/>
        <v>0</v>
      </c>
      <c r="J403" s="138">
        <v>-243</v>
      </c>
      <c r="K403" s="152">
        <f t="shared" si="148"/>
        <v>0</v>
      </c>
      <c r="N403" s="190">
        <f t="shared" si="139"/>
        <v>0</v>
      </c>
      <c r="O403" s="191" t="str">
        <f t="shared" si="140"/>
        <v/>
      </c>
      <c r="P403" s="190">
        <f t="shared" si="141"/>
        <v>-99536.13</v>
      </c>
      <c r="Q403" s="191">
        <f t="shared" si="142"/>
        <v>0</v>
      </c>
      <c r="R403" s="190">
        <f t="shared" si="147"/>
        <v>-243</v>
      </c>
      <c r="S403" s="192">
        <f t="shared" si="144"/>
        <v>0</v>
      </c>
      <c r="T403" s="172">
        <f t="shared" si="145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308" t="s">
        <v>410</v>
      </c>
      <c r="F404" s="309"/>
      <c r="G404" s="25">
        <f t="shared" ref="G404:K404" si="149">SUM(G405)</f>
        <v>-1022.42</v>
      </c>
      <c r="H404" s="25">
        <f t="shared" si="149"/>
        <v>-18</v>
      </c>
      <c r="I404" s="25">
        <f t="shared" si="149"/>
        <v>0</v>
      </c>
      <c r="J404" s="139">
        <f t="shared" si="149"/>
        <v>0</v>
      </c>
      <c r="K404" s="153">
        <f t="shared" si="149"/>
        <v>0</v>
      </c>
      <c r="N404" s="91">
        <f t="shared" si="139"/>
        <v>0</v>
      </c>
      <c r="O404" s="130" t="str">
        <f t="shared" si="140"/>
        <v/>
      </c>
      <c r="P404" s="91">
        <f t="shared" si="141"/>
        <v>-18</v>
      </c>
      <c r="Q404" s="130">
        <f t="shared" si="142"/>
        <v>0</v>
      </c>
      <c r="R404" s="91"/>
      <c r="S404" s="132" t="str">
        <f t="shared" si="144"/>
        <v/>
      </c>
      <c r="T404" s="172">
        <f t="shared" si="145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302" t="s">
        <v>411</v>
      </c>
      <c r="F405" s="303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9"/>
        <v>0</v>
      </c>
      <c r="O405" s="130" t="str">
        <f t="shared" si="140"/>
        <v/>
      </c>
      <c r="P405" s="91">
        <f t="shared" si="141"/>
        <v>-18</v>
      </c>
      <c r="Q405" s="130">
        <f t="shared" si="142"/>
        <v>0</v>
      </c>
      <c r="R405" s="91"/>
      <c r="S405" s="132" t="str">
        <f t="shared" si="144"/>
        <v/>
      </c>
      <c r="T405" s="172">
        <f t="shared" si="145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308" t="s">
        <v>412</v>
      </c>
      <c r="F406" s="309"/>
      <c r="G406" s="25">
        <f t="shared" ref="G406:K406" si="150">SUM(G407)</f>
        <v>0</v>
      </c>
      <c r="H406" s="25">
        <f t="shared" si="150"/>
        <v>-99518.13</v>
      </c>
      <c r="I406" s="25">
        <f t="shared" si="150"/>
        <v>0</v>
      </c>
      <c r="J406" s="139">
        <f t="shared" si="150"/>
        <v>0</v>
      </c>
      <c r="K406" s="153">
        <f t="shared" si="150"/>
        <v>0</v>
      </c>
      <c r="N406" s="91">
        <f t="shared" si="139"/>
        <v>0</v>
      </c>
      <c r="O406" s="130" t="str">
        <f t="shared" si="140"/>
        <v/>
      </c>
      <c r="P406" s="91">
        <f t="shared" si="141"/>
        <v>-99518.13</v>
      </c>
      <c r="Q406" s="130">
        <f t="shared" si="142"/>
        <v>0</v>
      </c>
      <c r="R406" s="91"/>
      <c r="S406" s="132" t="str">
        <f t="shared" si="144"/>
        <v/>
      </c>
      <c r="T406" s="172">
        <f t="shared" si="145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302" t="s">
        <v>413</v>
      </c>
      <c r="F407" s="303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9"/>
        <v>0</v>
      </c>
      <c r="O407" s="130" t="str">
        <f t="shared" si="140"/>
        <v/>
      </c>
      <c r="P407" s="91">
        <f t="shared" si="141"/>
        <v>-99518.13</v>
      </c>
      <c r="Q407" s="130">
        <f t="shared" si="142"/>
        <v>0</v>
      </c>
      <c r="R407" s="91"/>
      <c r="S407" s="132" t="str">
        <f t="shared" si="144"/>
        <v/>
      </c>
      <c r="T407" s="172">
        <f t="shared" si="145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314" t="s">
        <v>1733</v>
      </c>
      <c r="F408" s="315"/>
      <c r="G408" s="37">
        <f t="shared" ref="G408:K408" si="151">G409+G411</f>
        <v>-2652006</v>
      </c>
      <c r="H408" s="37">
        <f t="shared" si="151"/>
        <v>-410560</v>
      </c>
      <c r="I408" s="37">
        <f t="shared" si="151"/>
        <v>-7700000</v>
      </c>
      <c r="J408" s="138">
        <v>-4447557</v>
      </c>
      <c r="K408" s="152">
        <f t="shared" si="151"/>
        <v>-2000000</v>
      </c>
      <c r="N408" s="190">
        <f t="shared" si="139"/>
        <v>-5700000</v>
      </c>
      <c r="O408" s="191">
        <f t="shared" si="140"/>
        <v>0.25974025974025972</v>
      </c>
      <c r="P408" s="190">
        <f t="shared" si="141"/>
        <v>1589440</v>
      </c>
      <c r="Q408" s="191">
        <f t="shared" si="142"/>
        <v>4.8713951675759937</v>
      </c>
      <c r="R408" s="190">
        <f t="shared" si="147"/>
        <v>-2447557</v>
      </c>
      <c r="S408" s="192">
        <f t="shared" si="144"/>
        <v>0.4496850743003406</v>
      </c>
      <c r="T408" s="172">
        <f t="shared" si="145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308" t="s">
        <v>416</v>
      </c>
      <c r="F409" s="309"/>
      <c r="G409" s="25">
        <f t="shared" ref="G409:K409" si="152">SUM(G410)</f>
        <v>1000000</v>
      </c>
      <c r="H409" s="25">
        <f t="shared" si="152"/>
        <v>0</v>
      </c>
      <c r="I409" s="25">
        <f t="shared" si="152"/>
        <v>-7700000</v>
      </c>
      <c r="J409" s="139">
        <f t="shared" si="152"/>
        <v>0</v>
      </c>
      <c r="K409" s="153">
        <f t="shared" si="152"/>
        <v>-2000000</v>
      </c>
      <c r="N409" s="91">
        <f t="shared" si="139"/>
        <v>-5700000</v>
      </c>
      <c r="O409" s="130">
        <f t="shared" si="140"/>
        <v>0.25974025974025972</v>
      </c>
      <c r="P409" s="91">
        <f t="shared" si="141"/>
        <v>2000000</v>
      </c>
      <c r="Q409" s="130" t="str">
        <f t="shared" si="142"/>
        <v/>
      </c>
      <c r="R409" s="91"/>
      <c r="S409" s="132" t="str">
        <f t="shared" si="144"/>
        <v/>
      </c>
      <c r="T409" s="172">
        <f t="shared" si="145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302" t="s">
        <v>1640</v>
      </c>
      <c r="F410" s="303"/>
      <c r="G410" s="11">
        <v>1000000</v>
      </c>
      <c r="H410" s="11">
        <v>0</v>
      </c>
      <c r="I410" s="11">
        <v>-7700000</v>
      </c>
      <c r="J410" s="140">
        <v>0</v>
      </c>
      <c r="K410" s="215">
        <v>-2000000</v>
      </c>
      <c r="N410" s="91">
        <f t="shared" si="139"/>
        <v>-5700000</v>
      </c>
      <c r="O410" s="130">
        <f t="shared" si="140"/>
        <v>0.25974025974025972</v>
      </c>
      <c r="P410" s="91">
        <f t="shared" si="141"/>
        <v>2000000</v>
      </c>
      <c r="Q410" s="130" t="str">
        <f t="shared" si="142"/>
        <v/>
      </c>
      <c r="R410" s="91"/>
      <c r="S410" s="132" t="str">
        <f t="shared" si="144"/>
        <v/>
      </c>
      <c r="T410" s="172">
        <f t="shared" si="145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308" t="s">
        <v>417</v>
      </c>
      <c r="F411" s="309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3">SUM(J412:J417)</f>
        <v>0</v>
      </c>
      <c r="K411" s="153">
        <f t="shared" si="153"/>
        <v>0</v>
      </c>
      <c r="N411" s="91">
        <f t="shared" si="139"/>
        <v>0</v>
      </c>
      <c r="O411" s="130" t="str">
        <f t="shared" si="140"/>
        <v/>
      </c>
      <c r="P411" s="91">
        <f t="shared" si="141"/>
        <v>-410560</v>
      </c>
      <c r="Q411" s="130">
        <f t="shared" si="142"/>
        <v>0</v>
      </c>
      <c r="R411" s="91"/>
      <c r="S411" s="132" t="str">
        <f t="shared" si="144"/>
        <v/>
      </c>
      <c r="T411" s="172">
        <f t="shared" si="145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302" t="s">
        <v>418</v>
      </c>
      <c r="F412" s="303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9"/>
        <v>0</v>
      </c>
      <c r="O412" s="130" t="str">
        <f t="shared" si="140"/>
        <v/>
      </c>
      <c r="P412" s="91">
        <f t="shared" si="141"/>
        <v>-9355</v>
      </c>
      <c r="Q412" s="130">
        <f t="shared" si="142"/>
        <v>0</v>
      </c>
      <c r="R412" s="91"/>
      <c r="S412" s="132" t="str">
        <f t="shared" si="144"/>
        <v/>
      </c>
      <c r="T412" s="172">
        <f t="shared" si="145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302" t="s">
        <v>419</v>
      </c>
      <c r="F413" s="303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9"/>
        <v>0</v>
      </c>
      <c r="O413" s="130" t="str">
        <f t="shared" si="140"/>
        <v/>
      </c>
      <c r="P413" s="91">
        <f t="shared" si="141"/>
        <v>-300000</v>
      </c>
      <c r="Q413" s="130">
        <f t="shared" si="142"/>
        <v>0</v>
      </c>
      <c r="R413" s="91"/>
      <c r="S413" s="132" t="str">
        <f t="shared" si="144"/>
        <v/>
      </c>
      <c r="T413" s="172">
        <f t="shared" si="145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302" t="s">
        <v>420</v>
      </c>
      <c r="F414" s="303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9"/>
        <v>0</v>
      </c>
      <c r="O414" s="130" t="str">
        <f t="shared" si="140"/>
        <v/>
      </c>
      <c r="P414" s="91">
        <f t="shared" si="141"/>
        <v>-5205</v>
      </c>
      <c r="Q414" s="130">
        <f t="shared" si="142"/>
        <v>0</v>
      </c>
      <c r="R414" s="91"/>
      <c r="S414" s="132" t="str">
        <f t="shared" si="144"/>
        <v/>
      </c>
      <c r="T414" s="172">
        <f t="shared" si="145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302" t="s">
        <v>421</v>
      </c>
      <c r="F415" s="303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9"/>
        <v>0</v>
      </c>
      <c r="O415" s="130" t="str">
        <f t="shared" si="140"/>
        <v/>
      </c>
      <c r="P415" s="91">
        <f t="shared" si="141"/>
        <v>-96000</v>
      </c>
      <c r="Q415" s="130">
        <f t="shared" si="142"/>
        <v>0</v>
      </c>
      <c r="R415" s="91"/>
      <c r="S415" s="132" t="str">
        <f t="shared" si="144"/>
        <v/>
      </c>
      <c r="T415" s="172">
        <f t="shared" si="145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302" t="s">
        <v>422</v>
      </c>
      <c r="F416" s="303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9"/>
        <v>0</v>
      </c>
      <c r="O416" s="130" t="str">
        <f t="shared" si="140"/>
        <v/>
      </c>
      <c r="P416" s="91">
        <f t="shared" si="141"/>
        <v>0</v>
      </c>
      <c r="Q416" s="130" t="str">
        <f t="shared" si="142"/>
        <v/>
      </c>
      <c r="R416" s="91"/>
      <c r="S416" s="132" t="str">
        <f t="shared" si="144"/>
        <v/>
      </c>
      <c r="T416" s="172">
        <f t="shared" si="145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302" t="s">
        <v>423</v>
      </c>
      <c r="F417" s="303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9"/>
        <v>0</v>
      </c>
      <c r="O417" s="130" t="str">
        <f t="shared" si="140"/>
        <v/>
      </c>
      <c r="P417" s="91">
        <f t="shared" si="141"/>
        <v>0</v>
      </c>
      <c r="Q417" s="130" t="str">
        <f t="shared" si="142"/>
        <v/>
      </c>
      <c r="R417" s="91"/>
      <c r="S417" s="132" t="str">
        <f t="shared" si="144"/>
        <v/>
      </c>
      <c r="T417" s="172">
        <f t="shared" si="145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314" t="s">
        <v>425</v>
      </c>
      <c r="F418" s="315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4">(J418/8)*12</f>
        <v>0</v>
      </c>
      <c r="N418" s="190">
        <f t="shared" si="139"/>
        <v>0</v>
      </c>
      <c r="O418" s="191" t="str">
        <f t="shared" si="140"/>
        <v/>
      </c>
      <c r="P418" s="190">
        <f t="shared" si="141"/>
        <v>0</v>
      </c>
      <c r="Q418" s="191" t="str">
        <f t="shared" si="142"/>
        <v/>
      </c>
      <c r="R418" s="190">
        <f t="shared" si="147"/>
        <v>0</v>
      </c>
      <c r="S418" s="192" t="str">
        <f t="shared" si="144"/>
        <v/>
      </c>
      <c r="T418" s="172">
        <f t="shared" si="145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314" t="s">
        <v>415</v>
      </c>
      <c r="F419" s="315"/>
      <c r="G419" s="37">
        <f t="shared" ref="G419:K419" si="155">G420</f>
        <v>-45437614.600000001</v>
      </c>
      <c r="H419" s="37">
        <f t="shared" si="155"/>
        <v>-47113480.409999996</v>
      </c>
      <c r="I419" s="37">
        <f t="shared" si="155"/>
        <v>-48500000</v>
      </c>
      <c r="J419" s="138">
        <v>-43771451</v>
      </c>
      <c r="K419" s="152">
        <f t="shared" si="155"/>
        <v>-47172000</v>
      </c>
      <c r="N419" s="190">
        <f t="shared" si="139"/>
        <v>-1328000</v>
      </c>
      <c r="O419" s="191">
        <f t="shared" si="140"/>
        <v>0.97261855670103092</v>
      </c>
      <c r="P419" s="190">
        <f t="shared" si="141"/>
        <v>58519.590000003576</v>
      </c>
      <c r="Q419" s="191">
        <f t="shared" si="142"/>
        <v>1.0012420986412114</v>
      </c>
      <c r="R419" s="190">
        <f t="shared" si="147"/>
        <v>3400549</v>
      </c>
      <c r="S419" s="192">
        <f t="shared" si="144"/>
        <v>1.0776887428292017</v>
      </c>
      <c r="T419" s="172">
        <f t="shared" si="145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308" t="s">
        <v>428</v>
      </c>
      <c r="F420" s="309"/>
      <c r="G420" s="25">
        <f t="shared" ref="G420:K420" si="156">SUM(G421:G423)</f>
        <v>-45437614.600000001</v>
      </c>
      <c r="H420" s="25">
        <f t="shared" si="156"/>
        <v>-47113480.409999996</v>
      </c>
      <c r="I420" s="25">
        <f t="shared" si="156"/>
        <v>-48500000</v>
      </c>
      <c r="J420" s="139">
        <f t="shared" si="156"/>
        <v>0</v>
      </c>
      <c r="K420" s="153">
        <f t="shared" si="156"/>
        <v>-47172000</v>
      </c>
      <c r="N420" s="91">
        <f t="shared" si="139"/>
        <v>-1328000</v>
      </c>
      <c r="O420" s="130">
        <f t="shared" si="140"/>
        <v>0.97261855670103092</v>
      </c>
      <c r="P420" s="91">
        <f t="shared" si="141"/>
        <v>58519.590000003576</v>
      </c>
      <c r="Q420" s="130">
        <f t="shared" si="142"/>
        <v>1.0012420986412114</v>
      </c>
      <c r="R420" s="91"/>
      <c r="S420" s="132" t="str">
        <f t="shared" si="144"/>
        <v/>
      </c>
      <c r="T420" s="172">
        <f t="shared" si="145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302" t="s">
        <v>429</v>
      </c>
      <c r="F421" s="303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9"/>
        <v>-176000</v>
      </c>
      <c r="O421" s="130">
        <f t="shared" si="140"/>
        <v>0.98166666666666669</v>
      </c>
      <c r="P421" s="91">
        <f t="shared" si="141"/>
        <v>1329129</v>
      </c>
      <c r="Q421" s="130">
        <f t="shared" si="142"/>
        <v>1.1641939692429935</v>
      </c>
      <c r="R421" s="91"/>
      <c r="S421" s="132" t="str">
        <f t="shared" si="144"/>
        <v/>
      </c>
      <c r="T421" s="172">
        <f t="shared" si="145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302" t="s">
        <v>430</v>
      </c>
      <c r="F422" s="303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9"/>
        <v>-1363000</v>
      </c>
      <c r="O422" s="130">
        <f t="shared" si="140"/>
        <v>0.96487113402061853</v>
      </c>
      <c r="P422" s="91">
        <f t="shared" si="141"/>
        <v>-1504303</v>
      </c>
      <c r="Q422" s="130">
        <f t="shared" si="142"/>
        <v>0.96136998805612639</v>
      </c>
      <c r="R422" s="91"/>
      <c r="S422" s="132" t="str">
        <f t="shared" si="144"/>
        <v/>
      </c>
      <c r="T422" s="172">
        <f t="shared" si="145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302" t="s">
        <v>431</v>
      </c>
      <c r="F423" s="303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9"/>
        <v>211000.00000000198</v>
      </c>
      <c r="O423" s="130">
        <f t="shared" si="140"/>
        <v>3.110000000000062</v>
      </c>
      <c r="P423" s="91">
        <f t="shared" si="141"/>
        <v>233693.59</v>
      </c>
      <c r="Q423" s="130">
        <f t="shared" si="142"/>
        <v>4.0229523011093127</v>
      </c>
      <c r="R423" s="91"/>
      <c r="S423" s="132" t="str">
        <f t="shared" si="144"/>
        <v/>
      </c>
      <c r="T423" s="172">
        <f t="shared" si="145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314" t="s">
        <v>433</v>
      </c>
      <c r="F424" s="315"/>
      <c r="G424" s="37">
        <v>0</v>
      </c>
      <c r="H424" s="37">
        <v>0</v>
      </c>
      <c r="I424" s="37">
        <v>0</v>
      </c>
      <c r="J424" s="142">
        <v>0</v>
      </c>
      <c r="K424" s="160">
        <f t="shared" si="154"/>
        <v>0</v>
      </c>
      <c r="N424" s="190">
        <f t="shared" si="139"/>
        <v>0</v>
      </c>
      <c r="O424" s="191" t="str">
        <f t="shared" si="140"/>
        <v/>
      </c>
      <c r="P424" s="190">
        <f t="shared" si="141"/>
        <v>0</v>
      </c>
      <c r="Q424" s="191" t="str">
        <f t="shared" si="142"/>
        <v/>
      </c>
      <c r="R424" s="190">
        <f t="shared" si="147"/>
        <v>0</v>
      </c>
      <c r="S424" s="192" t="str">
        <f t="shared" si="144"/>
        <v/>
      </c>
      <c r="T424" s="172">
        <f t="shared" si="145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314" t="s">
        <v>435</v>
      </c>
      <c r="F425" s="315"/>
      <c r="G425" s="37">
        <v>0</v>
      </c>
      <c r="H425" s="37">
        <v>0</v>
      </c>
      <c r="I425" s="37">
        <v>0</v>
      </c>
      <c r="J425" s="142">
        <v>0</v>
      </c>
      <c r="K425" s="160">
        <f t="shared" si="154"/>
        <v>0</v>
      </c>
      <c r="N425" s="190">
        <f t="shared" si="139"/>
        <v>0</v>
      </c>
      <c r="O425" s="191" t="str">
        <f t="shared" si="140"/>
        <v/>
      </c>
      <c r="P425" s="190">
        <f t="shared" si="141"/>
        <v>0</v>
      </c>
      <c r="Q425" s="191" t="str">
        <f t="shared" si="142"/>
        <v/>
      </c>
      <c r="R425" s="190">
        <f t="shared" si="147"/>
        <v>0</v>
      </c>
      <c r="S425" s="192" t="str">
        <f t="shared" si="144"/>
        <v/>
      </c>
      <c r="T425" s="172">
        <f t="shared" si="145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314" t="s">
        <v>1734</v>
      </c>
      <c r="F426" s="315"/>
      <c r="G426" s="37">
        <f t="shared" ref="G426:K426" si="157">G427+G429+G431</f>
        <v>-267206.43</v>
      </c>
      <c r="H426" s="37">
        <f t="shared" si="157"/>
        <v>-262633</v>
      </c>
      <c r="I426" s="37">
        <f t="shared" si="157"/>
        <v>0</v>
      </c>
      <c r="J426" s="138">
        <v>-143587</v>
      </c>
      <c r="K426" s="152">
        <f t="shared" si="157"/>
        <v>0</v>
      </c>
      <c r="N426" s="190">
        <f t="shared" si="139"/>
        <v>0</v>
      </c>
      <c r="O426" s="191" t="str">
        <f t="shared" si="140"/>
        <v/>
      </c>
      <c r="P426" s="190">
        <f t="shared" si="141"/>
        <v>-262633</v>
      </c>
      <c r="Q426" s="191">
        <f t="shared" si="142"/>
        <v>0</v>
      </c>
      <c r="R426" s="190">
        <f t="shared" si="147"/>
        <v>-143587</v>
      </c>
      <c r="S426" s="192">
        <f t="shared" si="144"/>
        <v>0</v>
      </c>
      <c r="T426" s="172">
        <f t="shared" si="145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308" t="s">
        <v>438</v>
      </c>
      <c r="F427" s="309"/>
      <c r="G427" s="25">
        <f t="shared" ref="G427:K427" si="158">SUM(G428)</f>
        <v>-35429</v>
      </c>
      <c r="H427" s="25">
        <f t="shared" si="158"/>
        <v>-17523</v>
      </c>
      <c r="I427" s="25">
        <f t="shared" si="158"/>
        <v>0</v>
      </c>
      <c r="J427" s="139">
        <f t="shared" si="158"/>
        <v>0</v>
      </c>
      <c r="K427" s="153">
        <f t="shared" si="158"/>
        <v>0</v>
      </c>
      <c r="N427" s="91">
        <f t="shared" si="139"/>
        <v>0</v>
      </c>
      <c r="O427" s="130" t="str">
        <f t="shared" si="140"/>
        <v/>
      </c>
      <c r="P427" s="91">
        <f t="shared" si="141"/>
        <v>-17523</v>
      </c>
      <c r="Q427" s="130">
        <f t="shared" si="142"/>
        <v>0</v>
      </c>
      <c r="R427" s="91"/>
      <c r="S427" s="132" t="str">
        <f t="shared" si="144"/>
        <v/>
      </c>
      <c r="T427" s="172">
        <f t="shared" si="145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302" t="s">
        <v>439</v>
      </c>
      <c r="F428" s="303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9"/>
        <v>0</v>
      </c>
      <c r="O428" s="130" t="str">
        <f t="shared" si="140"/>
        <v/>
      </c>
      <c r="P428" s="91">
        <f t="shared" si="141"/>
        <v>-17523</v>
      </c>
      <c r="Q428" s="130">
        <f t="shared" si="142"/>
        <v>0</v>
      </c>
      <c r="R428" s="91"/>
      <c r="S428" s="132" t="str">
        <f t="shared" si="144"/>
        <v/>
      </c>
      <c r="T428" s="172">
        <f t="shared" si="145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308" t="s">
        <v>440</v>
      </c>
      <c r="F429" s="309"/>
      <c r="G429" s="25">
        <f t="shared" ref="G429:K429" si="159">SUM(G430)</f>
        <v>-228690</v>
      </c>
      <c r="H429" s="25">
        <f t="shared" si="159"/>
        <v>-245110</v>
      </c>
      <c r="I429" s="25">
        <f t="shared" si="159"/>
        <v>0</v>
      </c>
      <c r="J429" s="139">
        <f t="shared" si="159"/>
        <v>0</v>
      </c>
      <c r="K429" s="153">
        <f t="shared" si="159"/>
        <v>0</v>
      </c>
      <c r="N429" s="91">
        <f t="shared" si="139"/>
        <v>0</v>
      </c>
      <c r="O429" s="130" t="str">
        <f t="shared" si="140"/>
        <v/>
      </c>
      <c r="P429" s="91">
        <f t="shared" si="141"/>
        <v>-245110</v>
      </c>
      <c r="Q429" s="130">
        <f t="shared" si="142"/>
        <v>0</v>
      </c>
      <c r="R429" s="91"/>
      <c r="S429" s="132" t="str">
        <f t="shared" si="144"/>
        <v/>
      </c>
      <c r="T429" s="172">
        <f t="shared" si="145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302" t="s">
        <v>441</v>
      </c>
      <c r="F430" s="303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9"/>
        <v>0</v>
      </c>
      <c r="O430" s="130" t="str">
        <f t="shared" si="140"/>
        <v/>
      </c>
      <c r="P430" s="91">
        <f t="shared" si="141"/>
        <v>-245110</v>
      </c>
      <c r="Q430" s="130">
        <f t="shared" si="142"/>
        <v>0</v>
      </c>
      <c r="R430" s="91"/>
      <c r="S430" s="132" t="str">
        <f t="shared" si="144"/>
        <v/>
      </c>
      <c r="T430" s="172">
        <f t="shared" si="145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308" t="s">
        <v>442</v>
      </c>
      <c r="F431" s="309"/>
      <c r="G431" s="25">
        <f t="shared" ref="G431:K431" si="160">SUM(G432)</f>
        <v>-3087.43</v>
      </c>
      <c r="H431" s="25">
        <f t="shared" si="160"/>
        <v>0</v>
      </c>
      <c r="I431" s="25">
        <f t="shared" si="160"/>
        <v>0</v>
      </c>
      <c r="J431" s="139">
        <f t="shared" si="160"/>
        <v>0</v>
      </c>
      <c r="K431" s="153">
        <f t="shared" si="160"/>
        <v>0</v>
      </c>
      <c r="N431" s="91">
        <f t="shared" si="139"/>
        <v>0</v>
      </c>
      <c r="O431" s="130" t="str">
        <f t="shared" si="140"/>
        <v/>
      </c>
      <c r="P431" s="91">
        <f t="shared" si="141"/>
        <v>0</v>
      </c>
      <c r="Q431" s="130" t="str">
        <f t="shared" si="142"/>
        <v/>
      </c>
      <c r="R431" s="91"/>
      <c r="S431" s="132" t="str">
        <f t="shared" si="144"/>
        <v/>
      </c>
      <c r="T431" s="172">
        <f t="shared" si="145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302" t="s">
        <v>443</v>
      </c>
      <c r="F432" s="303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9"/>
        <v>0</v>
      </c>
      <c r="O432" s="130" t="str">
        <f t="shared" si="140"/>
        <v/>
      </c>
      <c r="P432" s="91">
        <f t="shared" si="141"/>
        <v>0</v>
      </c>
      <c r="Q432" s="130" t="str">
        <f t="shared" si="142"/>
        <v/>
      </c>
      <c r="R432" s="91"/>
      <c r="S432" s="132" t="str">
        <f t="shared" si="144"/>
        <v/>
      </c>
      <c r="T432" s="172">
        <f t="shared" si="145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314" t="s">
        <v>445</v>
      </c>
      <c r="F433" s="315"/>
      <c r="G433" s="37">
        <v>0</v>
      </c>
      <c r="H433" s="37">
        <v>0</v>
      </c>
      <c r="I433" s="37">
        <v>0</v>
      </c>
      <c r="J433" s="142">
        <v>0</v>
      </c>
      <c r="K433" s="160">
        <f t="shared" si="154"/>
        <v>0</v>
      </c>
      <c r="N433" s="190">
        <f t="shared" si="139"/>
        <v>0</v>
      </c>
      <c r="O433" s="191" t="str">
        <f t="shared" si="140"/>
        <v/>
      </c>
      <c r="P433" s="190">
        <f t="shared" si="141"/>
        <v>0</v>
      </c>
      <c r="Q433" s="191" t="str">
        <f t="shared" si="142"/>
        <v/>
      </c>
      <c r="R433" s="190">
        <f t="shared" si="147"/>
        <v>0</v>
      </c>
      <c r="S433" s="192" t="str">
        <f t="shared" si="144"/>
        <v/>
      </c>
      <c r="T433" s="172">
        <f t="shared" si="145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314" t="s">
        <v>437</v>
      </c>
      <c r="F434" s="315"/>
      <c r="G434" s="37">
        <f t="shared" ref="G434:K434" si="161">G435+G437+G440+G444+G446+G461+G466+G468+G470+G473+G475+G477+G479+G481+G483+G485+G487+G489+G493</f>
        <v>-15060632.32</v>
      </c>
      <c r="H434" s="37">
        <f t="shared" si="161"/>
        <v>-18336936.760000002</v>
      </c>
      <c r="I434" s="37">
        <f t="shared" si="161"/>
        <v>-17407999.999999925</v>
      </c>
      <c r="J434" s="138">
        <v>-18054346</v>
      </c>
      <c r="K434" s="152">
        <f t="shared" si="161"/>
        <v>-18340256</v>
      </c>
      <c r="N434" s="190">
        <f t="shared" si="139"/>
        <v>932256.00000007451</v>
      </c>
      <c r="O434" s="191">
        <f t="shared" si="140"/>
        <v>1.0535533088235338</v>
      </c>
      <c r="P434" s="190">
        <f t="shared" si="141"/>
        <v>3319.2399999983609</v>
      </c>
      <c r="Q434" s="191">
        <f t="shared" si="142"/>
        <v>1.0001810138761693</v>
      </c>
      <c r="R434" s="190">
        <f t="shared" si="147"/>
        <v>285910</v>
      </c>
      <c r="S434" s="192">
        <f t="shared" si="144"/>
        <v>1.0158360762555454</v>
      </c>
      <c r="T434" s="172">
        <f t="shared" si="145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308" t="s">
        <v>448</v>
      </c>
      <c r="F435" s="309"/>
      <c r="G435" s="25">
        <f t="shared" ref="G435:K435" si="162">SUM(G436)</f>
        <v>13726.05</v>
      </c>
      <c r="H435" s="25">
        <f t="shared" si="162"/>
        <v>9819.2199999999993</v>
      </c>
      <c r="I435" s="25">
        <f t="shared" si="162"/>
        <v>0</v>
      </c>
      <c r="J435" s="139">
        <f t="shared" si="162"/>
        <v>0</v>
      </c>
      <c r="K435" s="153">
        <f t="shared" si="162"/>
        <v>0</v>
      </c>
      <c r="N435" s="91">
        <f t="shared" si="139"/>
        <v>0</v>
      </c>
      <c r="O435" s="130" t="str">
        <f t="shared" si="140"/>
        <v/>
      </c>
      <c r="P435" s="91">
        <f t="shared" si="141"/>
        <v>9819.2199999999993</v>
      </c>
      <c r="Q435" s="130">
        <f t="shared" si="142"/>
        <v>0</v>
      </c>
      <c r="R435" s="91"/>
      <c r="S435" s="132" t="str">
        <f t="shared" si="144"/>
        <v/>
      </c>
      <c r="T435" s="172">
        <f t="shared" si="145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302" t="s">
        <v>449</v>
      </c>
      <c r="F436" s="303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9"/>
        <v>0</v>
      </c>
      <c r="O436" s="130" t="str">
        <f t="shared" si="140"/>
        <v/>
      </c>
      <c r="P436" s="91">
        <f t="shared" si="141"/>
        <v>9819.2199999999993</v>
      </c>
      <c r="Q436" s="130">
        <f t="shared" si="142"/>
        <v>0</v>
      </c>
      <c r="R436" s="91"/>
      <c r="S436" s="132" t="str">
        <f t="shared" si="144"/>
        <v/>
      </c>
      <c r="T436" s="172">
        <f t="shared" si="145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308" t="s">
        <v>450</v>
      </c>
      <c r="F437" s="309"/>
      <c r="G437" s="25">
        <f t="shared" ref="G437:K437" si="163">SUM(G438:G439)</f>
        <v>-1085119.72</v>
      </c>
      <c r="H437" s="25">
        <f t="shared" si="163"/>
        <v>-490077.41000000003</v>
      </c>
      <c r="I437" s="25">
        <f t="shared" si="163"/>
        <v>0</v>
      </c>
      <c r="J437" s="139">
        <f t="shared" si="163"/>
        <v>0</v>
      </c>
      <c r="K437" s="153">
        <f t="shared" si="163"/>
        <v>0</v>
      </c>
      <c r="N437" s="91">
        <f t="shared" si="139"/>
        <v>0</v>
      </c>
      <c r="O437" s="130" t="str">
        <f t="shared" si="140"/>
        <v/>
      </c>
      <c r="P437" s="91">
        <f t="shared" si="141"/>
        <v>-490077.41000000003</v>
      </c>
      <c r="Q437" s="130">
        <f t="shared" si="142"/>
        <v>0</v>
      </c>
      <c r="R437" s="91"/>
      <c r="S437" s="132" t="str">
        <f t="shared" si="144"/>
        <v/>
      </c>
      <c r="T437" s="172">
        <f t="shared" si="145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302" t="s">
        <v>451</v>
      </c>
      <c r="F438" s="303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9"/>
        <v>0</v>
      </c>
      <c r="O438" s="130" t="str">
        <f t="shared" si="140"/>
        <v/>
      </c>
      <c r="P438" s="91">
        <f t="shared" si="141"/>
        <v>-431795.34</v>
      </c>
      <c r="Q438" s="130">
        <f t="shared" si="142"/>
        <v>0</v>
      </c>
      <c r="R438" s="91"/>
      <c r="S438" s="132" t="str">
        <f t="shared" si="144"/>
        <v/>
      </c>
      <c r="T438" s="172">
        <f t="shared" si="145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302" t="s">
        <v>452</v>
      </c>
      <c r="F439" s="303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9"/>
        <v>0</v>
      </c>
      <c r="O439" s="130" t="str">
        <f t="shared" si="140"/>
        <v/>
      </c>
      <c r="P439" s="91">
        <f t="shared" si="141"/>
        <v>-58282.07</v>
      </c>
      <c r="Q439" s="130">
        <f t="shared" si="142"/>
        <v>0</v>
      </c>
      <c r="R439" s="91"/>
      <c r="S439" s="132" t="str">
        <f t="shared" si="144"/>
        <v/>
      </c>
      <c r="T439" s="172">
        <f t="shared" si="145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308" t="s">
        <v>453</v>
      </c>
      <c r="F440" s="309"/>
      <c r="G440" s="25">
        <f t="shared" ref="G440:K440" si="164">SUM(G441:G443)</f>
        <v>2687131.98</v>
      </c>
      <c r="H440" s="25">
        <f t="shared" si="164"/>
        <v>2646627.9</v>
      </c>
      <c r="I440" s="25">
        <f t="shared" si="164"/>
        <v>2500000</v>
      </c>
      <c r="J440" s="139">
        <f t="shared" si="164"/>
        <v>0</v>
      </c>
      <c r="K440" s="153">
        <f t="shared" si="164"/>
        <v>2800000</v>
      </c>
      <c r="N440" s="91">
        <f t="shared" si="139"/>
        <v>-300000</v>
      </c>
      <c r="O440" s="130">
        <f t="shared" si="140"/>
        <v>1.1200000000000001</v>
      </c>
      <c r="P440" s="91">
        <f t="shared" si="141"/>
        <v>-153372.10000000009</v>
      </c>
      <c r="Q440" s="130">
        <f t="shared" si="142"/>
        <v>1.0579500049855894</v>
      </c>
      <c r="R440" s="91"/>
      <c r="S440" s="132" t="str">
        <f t="shared" si="144"/>
        <v/>
      </c>
      <c r="T440" s="172">
        <f t="shared" si="145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302" t="s">
        <v>454</v>
      </c>
      <c r="F441" s="303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9"/>
        <v>-300000</v>
      </c>
      <c r="O441" s="130">
        <f t="shared" si="140"/>
        <v>1.1200000000000001</v>
      </c>
      <c r="P441" s="91">
        <f t="shared" si="141"/>
        <v>-153372.10000000009</v>
      </c>
      <c r="Q441" s="130">
        <f t="shared" si="142"/>
        <v>1.0579500049855894</v>
      </c>
      <c r="R441" s="91"/>
      <c r="S441" s="132" t="str">
        <f t="shared" si="144"/>
        <v/>
      </c>
      <c r="T441" s="172">
        <f t="shared" si="145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302" t="s">
        <v>455</v>
      </c>
      <c r="F442" s="303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9"/>
        <v>0</v>
      </c>
      <c r="O442" s="130" t="str">
        <f t="shared" si="140"/>
        <v/>
      </c>
      <c r="P442" s="91">
        <f t="shared" si="141"/>
        <v>0</v>
      </c>
      <c r="Q442" s="130" t="str">
        <f t="shared" si="142"/>
        <v/>
      </c>
      <c r="R442" s="91"/>
      <c r="S442" s="132" t="str">
        <f t="shared" si="144"/>
        <v/>
      </c>
      <c r="T442" s="172">
        <f t="shared" si="145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302" t="s">
        <v>456</v>
      </c>
      <c r="F443" s="303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9"/>
        <v>0</v>
      </c>
      <c r="O443" s="130" t="str">
        <f t="shared" si="140"/>
        <v/>
      </c>
      <c r="P443" s="91">
        <f t="shared" si="141"/>
        <v>0</v>
      </c>
      <c r="Q443" s="130" t="str">
        <f t="shared" si="142"/>
        <v/>
      </c>
      <c r="R443" s="91"/>
      <c r="S443" s="132" t="str">
        <f t="shared" si="144"/>
        <v/>
      </c>
      <c r="T443" s="172">
        <f t="shared" si="145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308" t="s">
        <v>457</v>
      </c>
      <c r="F444" s="309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5">SUM(J445)</f>
        <v>0</v>
      </c>
      <c r="K444" s="153">
        <f t="shared" si="165"/>
        <v>0</v>
      </c>
      <c r="N444" s="91">
        <f t="shared" si="139"/>
        <v>0</v>
      </c>
      <c r="O444" s="130" t="str">
        <f t="shared" si="140"/>
        <v/>
      </c>
      <c r="P444" s="91">
        <f t="shared" si="141"/>
        <v>-64940</v>
      </c>
      <c r="Q444" s="130">
        <f t="shared" si="142"/>
        <v>0</v>
      </c>
      <c r="R444" s="91"/>
      <c r="S444" s="132" t="str">
        <f t="shared" si="144"/>
        <v/>
      </c>
      <c r="T444" s="172">
        <f t="shared" si="145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302" t="s">
        <v>458</v>
      </c>
      <c r="F445" s="303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9"/>
        <v>0</v>
      </c>
      <c r="O445" s="130" t="str">
        <f t="shared" si="140"/>
        <v/>
      </c>
      <c r="P445" s="91">
        <f t="shared" si="141"/>
        <v>-64940</v>
      </c>
      <c r="Q445" s="130">
        <f t="shared" si="142"/>
        <v>0</v>
      </c>
      <c r="R445" s="91"/>
      <c r="S445" s="132" t="str">
        <f t="shared" si="144"/>
        <v/>
      </c>
      <c r="T445" s="172">
        <f t="shared" si="145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308" t="s">
        <v>459</v>
      </c>
      <c r="F446" s="309"/>
      <c r="G446" s="25">
        <f t="shared" ref="G446:K446" si="166">SUM(G447:G460)</f>
        <v>-6233370.5500000007</v>
      </c>
      <c r="H446" s="25">
        <f t="shared" si="166"/>
        <v>-6767282.6899999995</v>
      </c>
      <c r="I446" s="25">
        <f t="shared" si="166"/>
        <v>-7330999.9999999888</v>
      </c>
      <c r="J446" s="139">
        <f t="shared" si="166"/>
        <v>0</v>
      </c>
      <c r="K446" s="153">
        <f t="shared" si="166"/>
        <v>-5672000</v>
      </c>
      <c r="N446" s="91">
        <f t="shared" si="139"/>
        <v>-1658999.9999999888</v>
      </c>
      <c r="O446" s="130">
        <f t="shared" si="140"/>
        <v>0.77370072295730574</v>
      </c>
      <c r="P446" s="91">
        <f t="shared" si="141"/>
        <v>-1095282.6899999995</v>
      </c>
      <c r="Q446" s="130">
        <f t="shared" si="142"/>
        <v>0.83815029751623993</v>
      </c>
      <c r="R446" s="91"/>
      <c r="S446" s="132" t="str">
        <f t="shared" si="144"/>
        <v/>
      </c>
      <c r="T446" s="172">
        <f t="shared" si="145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302" t="s">
        <v>460</v>
      </c>
      <c r="F447" s="303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9"/>
        <v>0</v>
      </c>
      <c r="O447" s="130" t="str">
        <f t="shared" si="140"/>
        <v/>
      </c>
      <c r="P447" s="91">
        <f t="shared" si="141"/>
        <v>-97890</v>
      </c>
      <c r="Q447" s="130">
        <f t="shared" si="142"/>
        <v>0</v>
      </c>
      <c r="R447" s="91"/>
      <c r="S447" s="132" t="str">
        <f t="shared" si="144"/>
        <v/>
      </c>
      <c r="T447" s="172">
        <f t="shared" si="145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302" t="s">
        <v>461</v>
      </c>
      <c r="F448" s="303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9"/>
        <v>-1640000</v>
      </c>
      <c r="O448" s="130">
        <f t="shared" si="140"/>
        <v>0.1276595744680851</v>
      </c>
      <c r="P448" s="91">
        <f t="shared" si="141"/>
        <v>-87104.609999999986</v>
      </c>
      <c r="Q448" s="130">
        <f t="shared" si="142"/>
        <v>0.73371023416637271</v>
      </c>
      <c r="R448" s="91"/>
      <c r="S448" s="132" t="str">
        <f t="shared" si="144"/>
        <v/>
      </c>
      <c r="T448" s="172">
        <f t="shared" si="145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302" t="s">
        <v>462</v>
      </c>
      <c r="F449" s="303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9"/>
        <v>0</v>
      </c>
      <c r="O449" s="130" t="str">
        <f t="shared" si="140"/>
        <v/>
      </c>
      <c r="P449" s="91">
        <f t="shared" si="141"/>
        <v>-388333.31</v>
      </c>
      <c r="Q449" s="130">
        <f t="shared" si="142"/>
        <v>0</v>
      </c>
      <c r="R449" s="91"/>
      <c r="S449" s="132" t="str">
        <f t="shared" si="144"/>
        <v/>
      </c>
      <c r="T449" s="172">
        <f t="shared" si="145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302" t="s">
        <v>463</v>
      </c>
      <c r="F450" s="303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9"/>
        <v>0</v>
      </c>
      <c r="O450" s="130" t="str">
        <f t="shared" si="140"/>
        <v/>
      </c>
      <c r="P450" s="91">
        <f t="shared" si="141"/>
        <v>31561.09</v>
      </c>
      <c r="Q450" s="130">
        <f t="shared" si="142"/>
        <v>0</v>
      </c>
      <c r="R450" s="91"/>
      <c r="S450" s="132" t="str">
        <f t="shared" si="144"/>
        <v/>
      </c>
      <c r="T450" s="172">
        <f t="shared" si="145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302" t="s">
        <v>464</v>
      </c>
      <c r="F451" s="303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9"/>
        <v>-9999.9999999930005</v>
      </c>
      <c r="O451" s="130">
        <f t="shared" si="140"/>
        <v>0.87500000000007661</v>
      </c>
      <c r="P451" s="91">
        <f t="shared" si="141"/>
        <v>-5539</v>
      </c>
      <c r="Q451" s="130">
        <f t="shared" si="142"/>
        <v>0.92667363878261555</v>
      </c>
      <c r="R451" s="91"/>
      <c r="S451" s="132" t="str">
        <f t="shared" si="144"/>
        <v/>
      </c>
      <c r="T451" s="172">
        <f t="shared" si="145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302" t="s">
        <v>465</v>
      </c>
      <c r="F452" s="303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9"/>
        <v>10000</v>
      </c>
      <c r="O452" s="130">
        <f t="shared" si="140"/>
        <v>1.0066666666666666</v>
      </c>
      <c r="P452" s="91">
        <f t="shared" si="141"/>
        <v>684119.51</v>
      </c>
      <c r="Q452" s="130">
        <f t="shared" si="142"/>
        <v>1.8283517025568676</v>
      </c>
      <c r="R452" s="91"/>
      <c r="S452" s="132" t="str">
        <f t="shared" si="144"/>
        <v/>
      </c>
      <c r="T452" s="172">
        <f t="shared" si="145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302" t="s">
        <v>466</v>
      </c>
      <c r="F453" s="303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9"/>
        <v>12000</v>
      </c>
      <c r="O453" s="130">
        <f t="shared" si="140"/>
        <v>1.0057142857142858</v>
      </c>
      <c r="P453" s="91">
        <f t="shared" si="141"/>
        <v>184231.70999999996</v>
      </c>
      <c r="Q453" s="130">
        <f t="shared" si="142"/>
        <v>1.0955673516136111</v>
      </c>
      <c r="R453" s="91"/>
      <c r="S453" s="132" t="str">
        <f t="shared" si="144"/>
        <v/>
      </c>
      <c r="T453" s="172">
        <f t="shared" si="145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302" t="s">
        <v>467</v>
      </c>
      <c r="F454" s="303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9"/>
        <v>3.9581209421157837E-9</v>
      </c>
      <c r="O454" s="130">
        <f t="shared" si="140"/>
        <v>1.0000000000000056</v>
      </c>
      <c r="P454" s="91">
        <f t="shared" si="141"/>
        <v>164488.14000000001</v>
      </c>
      <c r="Q454" s="130">
        <f t="shared" si="142"/>
        <v>1.3071605921108824</v>
      </c>
      <c r="R454" s="91"/>
      <c r="S454" s="132" t="str">
        <f t="shared" si="144"/>
        <v/>
      </c>
      <c r="T454" s="172">
        <f t="shared" si="145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302" t="s">
        <v>468</v>
      </c>
      <c r="F455" s="303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9"/>
        <v>0</v>
      </c>
      <c r="O455" s="130">
        <f t="shared" si="140"/>
        <v>1</v>
      </c>
      <c r="P455" s="91">
        <f t="shared" si="141"/>
        <v>-108449.98999999999</v>
      </c>
      <c r="Q455" s="130">
        <f t="shared" si="142"/>
        <v>0.75265140272896347</v>
      </c>
      <c r="R455" s="91"/>
      <c r="S455" s="132" t="str">
        <f t="shared" si="144"/>
        <v/>
      </c>
      <c r="T455" s="172">
        <f t="shared" si="145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302" t="s">
        <v>469</v>
      </c>
      <c r="F456" s="303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9"/>
        <v>0</v>
      </c>
      <c r="O456" s="130" t="str">
        <f t="shared" si="140"/>
        <v/>
      </c>
      <c r="P456" s="91">
        <f t="shared" si="141"/>
        <v>-65190.25</v>
      </c>
      <c r="Q456" s="130">
        <f t="shared" si="142"/>
        <v>0</v>
      </c>
      <c r="R456" s="91"/>
      <c r="S456" s="132" t="str">
        <f t="shared" si="144"/>
        <v/>
      </c>
      <c r="T456" s="172">
        <f t="shared" si="145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302" t="s">
        <v>470</v>
      </c>
      <c r="F457" s="303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9"/>
        <v>0</v>
      </c>
      <c r="O457" s="130" t="str">
        <f t="shared" si="140"/>
        <v/>
      </c>
      <c r="P457" s="91">
        <f t="shared" si="141"/>
        <v>-181278.46</v>
      </c>
      <c r="Q457" s="130">
        <f t="shared" si="142"/>
        <v>0</v>
      </c>
      <c r="R457" s="91"/>
      <c r="S457" s="132" t="str">
        <f t="shared" si="144"/>
        <v/>
      </c>
      <c r="T457" s="172">
        <f t="shared" si="145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302" t="s">
        <v>471</v>
      </c>
      <c r="F458" s="303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9"/>
        <v>0</v>
      </c>
      <c r="O458" s="130" t="str">
        <f t="shared" si="140"/>
        <v/>
      </c>
      <c r="P458" s="91">
        <f t="shared" si="141"/>
        <v>-1158631.5</v>
      </c>
      <c r="Q458" s="130">
        <f t="shared" si="142"/>
        <v>0</v>
      </c>
      <c r="R458" s="91"/>
      <c r="S458" s="132" t="str">
        <f t="shared" si="144"/>
        <v/>
      </c>
      <c r="T458" s="172">
        <f t="shared" si="145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302" t="s">
        <v>472</v>
      </c>
      <c r="F459" s="303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7">-K459+I459</f>
        <v>-31000</v>
      </c>
      <c r="O459" s="130">
        <f t="shared" ref="O459:O522" si="168">IF(I459=0,"",K459/I459)</f>
        <v>0.95816464237516874</v>
      </c>
      <c r="P459" s="91">
        <f t="shared" ref="P459:P522" si="169">-K459+H459</f>
        <v>45987.150000000023</v>
      </c>
      <c r="Q459" s="130">
        <f t="shared" ref="Q459:Q522" si="170">IF(H459=0,"",K459/H459)</f>
        <v>1.0692564157455688</v>
      </c>
      <c r="R459" s="91"/>
      <c r="S459" s="132" t="str">
        <f t="shared" si="144"/>
        <v/>
      </c>
      <c r="T459" s="172">
        <f t="shared" si="145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302" t="s">
        <v>473</v>
      </c>
      <c r="F460" s="303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7"/>
        <v>0</v>
      </c>
      <c r="O460" s="130" t="str">
        <f t="shared" si="168"/>
        <v/>
      </c>
      <c r="P460" s="91">
        <f t="shared" si="169"/>
        <v>-113253.17</v>
      </c>
      <c r="Q460" s="130">
        <f t="shared" si="170"/>
        <v>0</v>
      </c>
      <c r="R460" s="91"/>
      <c r="S460" s="132" t="str">
        <f t="shared" si="144"/>
        <v/>
      </c>
      <c r="T460" s="172">
        <f t="shared" si="145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308" t="s">
        <v>474</v>
      </c>
      <c r="F461" s="309"/>
      <c r="G461" s="25">
        <f t="shared" ref="G461:K461" si="171">SUM(G462:G465)</f>
        <v>-6135123</v>
      </c>
      <c r="H461" s="25">
        <f t="shared" si="171"/>
        <v>-8995113</v>
      </c>
      <c r="I461" s="25">
        <f t="shared" si="171"/>
        <v>-9016999.9999999795</v>
      </c>
      <c r="J461" s="139">
        <f t="shared" si="171"/>
        <v>0</v>
      </c>
      <c r="K461" s="153">
        <f t="shared" si="171"/>
        <v>-11115256</v>
      </c>
      <c r="N461" s="91">
        <f t="shared" si="167"/>
        <v>2098256.0000000205</v>
      </c>
      <c r="O461" s="130">
        <f t="shared" si="168"/>
        <v>1.2327000110901658</v>
      </c>
      <c r="P461" s="91">
        <f t="shared" si="169"/>
        <v>2120143</v>
      </c>
      <c r="Q461" s="130">
        <f t="shared" si="170"/>
        <v>1.2356994292345187</v>
      </c>
      <c r="R461" s="91"/>
      <c r="S461" s="132" t="str">
        <f t="shared" ref="S461:S524" si="172">IF(J461=0,"",K461/J461)</f>
        <v/>
      </c>
      <c r="T461" s="172">
        <f t="shared" si="145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302" t="s">
        <v>475</v>
      </c>
      <c r="F462" s="303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-2741256</v>
      </c>
      <c r="L462" s="109" t="s">
        <v>1700</v>
      </c>
      <c r="M462" s="109"/>
      <c r="N462" s="91">
        <f t="shared" si="167"/>
        <v>458256</v>
      </c>
      <c r="O462" s="130">
        <f t="shared" si="168"/>
        <v>1.2007253613666229</v>
      </c>
      <c r="P462" s="91">
        <f t="shared" si="169"/>
        <v>458744</v>
      </c>
      <c r="Q462" s="130">
        <f t="shared" si="170"/>
        <v>1.2009820758883196</v>
      </c>
      <c r="R462" s="91"/>
      <c r="S462" s="132" t="str">
        <f t="shared" si="172"/>
        <v/>
      </c>
      <c r="T462" s="172">
        <f t="shared" si="145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302" t="s">
        <v>476</v>
      </c>
      <c r="F463" s="303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-7450000</v>
      </c>
      <c r="L463" s="109" t="s">
        <v>1700</v>
      </c>
      <c r="M463" s="109"/>
      <c r="N463" s="91">
        <f t="shared" si="167"/>
        <v>1550000</v>
      </c>
      <c r="O463" s="130">
        <f t="shared" si="168"/>
        <v>1.2627118644067796</v>
      </c>
      <c r="P463" s="91">
        <f t="shared" si="169"/>
        <v>1550000</v>
      </c>
      <c r="Q463" s="130">
        <f t="shared" si="170"/>
        <v>1.2627118644067796</v>
      </c>
      <c r="R463" s="91"/>
      <c r="S463" s="132" t="str">
        <f t="shared" si="172"/>
        <v/>
      </c>
      <c r="T463" s="172">
        <f t="shared" ref="T463:T526" si="173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302" t="s">
        <v>477</v>
      </c>
      <c r="F464" s="303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7"/>
        <v>90000.000000020023</v>
      </c>
      <c r="O464" s="130">
        <f t="shared" si="168"/>
        <v>1.1111111111111385</v>
      </c>
      <c r="P464" s="91">
        <f t="shared" si="169"/>
        <v>91367</v>
      </c>
      <c r="Q464" s="130">
        <f t="shared" si="170"/>
        <v>1.1129894525699544</v>
      </c>
      <c r="R464" s="91"/>
      <c r="S464" s="132" t="str">
        <f t="shared" si="172"/>
        <v/>
      </c>
      <c r="T464" s="172">
        <f t="shared" si="173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302" t="s">
        <v>478</v>
      </c>
      <c r="F465" s="303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7"/>
        <v>0</v>
      </c>
      <c r="O465" s="130">
        <f t="shared" si="168"/>
        <v>1</v>
      </c>
      <c r="P465" s="91">
        <f t="shared" si="169"/>
        <v>20032</v>
      </c>
      <c r="Q465" s="130">
        <f t="shared" si="170"/>
        <v>6.0483870967741939</v>
      </c>
      <c r="R465" s="91"/>
      <c r="S465" s="132" t="str">
        <f t="shared" si="172"/>
        <v/>
      </c>
      <c r="T465" s="172">
        <f t="shared" si="173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308" t="s">
        <v>479</v>
      </c>
      <c r="F466" s="309"/>
      <c r="G466" s="25">
        <f t="shared" ref="G466:K466" si="174">SUM(G467)</f>
        <v>-41400</v>
      </c>
      <c r="H466" s="25">
        <f t="shared" si="174"/>
        <v>-86137</v>
      </c>
      <c r="I466" s="25">
        <f t="shared" si="174"/>
        <v>-44999.999999997002</v>
      </c>
      <c r="J466" s="139">
        <f t="shared" si="174"/>
        <v>0</v>
      </c>
      <c r="K466" s="153">
        <f t="shared" si="174"/>
        <v>-44000</v>
      </c>
      <c r="N466" s="91">
        <f t="shared" si="167"/>
        <v>-999.99999999700231</v>
      </c>
      <c r="O466" s="130">
        <f t="shared" si="168"/>
        <v>0.97777777777784292</v>
      </c>
      <c r="P466" s="91">
        <f t="shared" si="169"/>
        <v>-42137</v>
      </c>
      <c r="Q466" s="130">
        <f t="shared" si="170"/>
        <v>0.51081416812751779</v>
      </c>
      <c r="R466" s="91"/>
      <c r="S466" s="132" t="str">
        <f t="shared" si="172"/>
        <v/>
      </c>
      <c r="T466" s="172">
        <f t="shared" si="173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302" t="s">
        <v>480</v>
      </c>
      <c r="F467" s="303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7"/>
        <v>-999.99999999700231</v>
      </c>
      <c r="O467" s="130">
        <f t="shared" si="168"/>
        <v>0.97777777777784292</v>
      </c>
      <c r="P467" s="91">
        <f t="shared" si="169"/>
        <v>-42137</v>
      </c>
      <c r="Q467" s="130">
        <f t="shared" si="170"/>
        <v>0.51081416812751779</v>
      </c>
      <c r="R467" s="91"/>
      <c r="S467" s="132" t="str">
        <f t="shared" si="172"/>
        <v/>
      </c>
      <c r="T467" s="172">
        <f t="shared" si="173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308" t="s">
        <v>481</v>
      </c>
      <c r="F468" s="309"/>
      <c r="G468" s="25">
        <f t="shared" ref="G468:K468" si="175">SUM(G469)</f>
        <v>-522600</v>
      </c>
      <c r="H468" s="25">
        <f t="shared" si="175"/>
        <v>-398400</v>
      </c>
      <c r="I468" s="25">
        <f t="shared" si="175"/>
        <v>-499999.99999999203</v>
      </c>
      <c r="J468" s="139">
        <f t="shared" si="175"/>
        <v>0</v>
      </c>
      <c r="K468" s="153">
        <f t="shared" si="175"/>
        <v>-397000</v>
      </c>
      <c r="N468" s="91">
        <f t="shared" si="167"/>
        <v>-102999.99999999203</v>
      </c>
      <c r="O468" s="130">
        <f t="shared" si="168"/>
        <v>0.7940000000000127</v>
      </c>
      <c r="P468" s="91">
        <f t="shared" si="169"/>
        <v>-1400</v>
      </c>
      <c r="Q468" s="130">
        <f t="shared" si="170"/>
        <v>0.99648594377510036</v>
      </c>
      <c r="R468" s="91"/>
      <c r="S468" s="132" t="str">
        <f t="shared" si="172"/>
        <v/>
      </c>
      <c r="T468" s="172">
        <f t="shared" si="173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302" t="s">
        <v>482</v>
      </c>
      <c r="F469" s="303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7"/>
        <v>-102999.99999999203</v>
      </c>
      <c r="O469" s="130">
        <f t="shared" si="168"/>
        <v>0.7940000000000127</v>
      </c>
      <c r="P469" s="91">
        <f t="shared" si="169"/>
        <v>-1400</v>
      </c>
      <c r="Q469" s="130">
        <f t="shared" si="170"/>
        <v>0.99648594377510036</v>
      </c>
      <c r="R469" s="91"/>
      <c r="S469" s="132" t="str">
        <f t="shared" si="172"/>
        <v/>
      </c>
      <c r="T469" s="172">
        <f t="shared" si="173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308" t="s">
        <v>483</v>
      </c>
      <c r="F470" s="309"/>
      <c r="G470" s="25">
        <f t="shared" ref="G470:K470" si="176">SUM(G471:G472)</f>
        <v>-282539</v>
      </c>
      <c r="H470" s="25">
        <f t="shared" si="176"/>
        <v>-293197</v>
      </c>
      <c r="I470" s="25">
        <f t="shared" si="176"/>
        <v>-279999.999999994</v>
      </c>
      <c r="J470" s="139">
        <f t="shared" si="176"/>
        <v>0</v>
      </c>
      <c r="K470" s="153">
        <f t="shared" si="176"/>
        <v>-290000</v>
      </c>
      <c r="N470" s="91">
        <f t="shared" si="167"/>
        <v>10000.000000005995</v>
      </c>
      <c r="O470" s="130">
        <f t="shared" si="168"/>
        <v>1.0357142857143078</v>
      </c>
      <c r="P470" s="91">
        <f t="shared" si="169"/>
        <v>-3197</v>
      </c>
      <c r="Q470" s="130">
        <f t="shared" si="170"/>
        <v>0.9890960685136615</v>
      </c>
      <c r="R470" s="91"/>
      <c r="S470" s="132" t="str">
        <f t="shared" si="172"/>
        <v/>
      </c>
      <c r="T470" s="172">
        <f t="shared" si="173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302" t="s">
        <v>484</v>
      </c>
      <c r="F471" s="303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7"/>
        <v>10000.000000005995</v>
      </c>
      <c r="O471" s="130">
        <f t="shared" si="168"/>
        <v>1.0357142857143078</v>
      </c>
      <c r="P471" s="91">
        <f t="shared" si="169"/>
        <v>-3197</v>
      </c>
      <c r="Q471" s="130">
        <f t="shared" si="170"/>
        <v>0.9890960685136615</v>
      </c>
      <c r="R471" s="91"/>
      <c r="S471" s="132" t="str">
        <f t="shared" si="172"/>
        <v/>
      </c>
      <c r="T471" s="172">
        <f t="shared" si="173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302" t="s">
        <v>1685</v>
      </c>
      <c r="F472" s="303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7"/>
        <v>0</v>
      </c>
      <c r="O472" s="130" t="str">
        <f t="shared" si="168"/>
        <v/>
      </c>
      <c r="P472" s="91">
        <f t="shared" si="169"/>
        <v>0</v>
      </c>
      <c r="Q472" s="130" t="str">
        <f t="shared" si="170"/>
        <v/>
      </c>
      <c r="R472" s="91"/>
      <c r="S472" s="132" t="str">
        <f t="shared" si="172"/>
        <v/>
      </c>
      <c r="T472" s="172">
        <f t="shared" si="173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308" t="s">
        <v>485</v>
      </c>
      <c r="F473" s="309"/>
      <c r="G473" s="25">
        <f t="shared" ref="G473:K473" si="177">SUM(G474)</f>
        <v>-1045308</v>
      </c>
      <c r="H473" s="25">
        <f t="shared" si="177"/>
        <v>-983054</v>
      </c>
      <c r="I473" s="25">
        <f t="shared" si="177"/>
        <v>-1150000</v>
      </c>
      <c r="J473" s="139">
        <f t="shared" si="177"/>
        <v>0</v>
      </c>
      <c r="K473" s="153">
        <f t="shared" si="177"/>
        <v>-1290000</v>
      </c>
      <c r="N473" s="91">
        <f t="shared" si="167"/>
        <v>140000</v>
      </c>
      <c r="O473" s="130">
        <f t="shared" si="168"/>
        <v>1.1217391304347826</v>
      </c>
      <c r="P473" s="91">
        <f t="shared" si="169"/>
        <v>306946</v>
      </c>
      <c r="Q473" s="130">
        <f t="shared" si="170"/>
        <v>1.3122371711014857</v>
      </c>
      <c r="R473" s="91"/>
      <c r="S473" s="132" t="str">
        <f t="shared" si="172"/>
        <v/>
      </c>
      <c r="T473" s="172">
        <f t="shared" si="173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302" t="s">
        <v>486</v>
      </c>
      <c r="F474" s="303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7"/>
        <v>140000</v>
      </c>
      <c r="O474" s="130">
        <f t="shared" si="168"/>
        <v>1.1217391304347826</v>
      </c>
      <c r="P474" s="91">
        <f t="shared" si="169"/>
        <v>306946</v>
      </c>
      <c r="Q474" s="130">
        <f t="shared" si="170"/>
        <v>1.3122371711014857</v>
      </c>
      <c r="R474" s="91"/>
      <c r="S474" s="132" t="str">
        <f t="shared" si="172"/>
        <v/>
      </c>
      <c r="T474" s="172">
        <f t="shared" si="173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308" t="s">
        <v>487</v>
      </c>
      <c r="F475" s="309"/>
      <c r="G475" s="25">
        <f t="shared" ref="G475:K475" si="178">SUM(G476)</f>
        <v>0</v>
      </c>
      <c r="H475" s="25">
        <f t="shared" si="178"/>
        <v>-2.3283064365386999E-10</v>
      </c>
      <c r="I475" s="25">
        <f t="shared" si="178"/>
        <v>0</v>
      </c>
      <c r="J475" s="139">
        <f t="shared" si="178"/>
        <v>0</v>
      </c>
      <c r="K475" s="153">
        <f t="shared" si="178"/>
        <v>0</v>
      </c>
      <c r="N475" s="91">
        <f t="shared" si="167"/>
        <v>0</v>
      </c>
      <c r="O475" s="130" t="str">
        <f t="shared" si="168"/>
        <v/>
      </c>
      <c r="P475" s="91">
        <f t="shared" si="169"/>
        <v>-2.3283064365386999E-10</v>
      </c>
      <c r="Q475" s="130">
        <f t="shared" si="170"/>
        <v>0</v>
      </c>
      <c r="R475" s="91"/>
      <c r="S475" s="132" t="str">
        <f t="shared" si="172"/>
        <v/>
      </c>
      <c r="T475" s="172">
        <f t="shared" si="173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302" t="s">
        <v>488</v>
      </c>
      <c r="F476" s="303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7"/>
        <v>0</v>
      </c>
      <c r="O476" s="130" t="str">
        <f t="shared" si="168"/>
        <v/>
      </c>
      <c r="P476" s="91">
        <f t="shared" si="169"/>
        <v>-2.3283064365386999E-10</v>
      </c>
      <c r="Q476" s="130">
        <f t="shared" si="170"/>
        <v>0</v>
      </c>
      <c r="R476" s="91"/>
      <c r="S476" s="132" t="str">
        <f t="shared" si="172"/>
        <v/>
      </c>
      <c r="T476" s="172">
        <f t="shared" si="173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308" t="s">
        <v>489</v>
      </c>
      <c r="F477" s="309"/>
      <c r="G477" s="25">
        <f t="shared" ref="G477:K477" si="179">SUM(G478)</f>
        <v>-14850</v>
      </c>
      <c r="H477" s="25">
        <f t="shared" si="179"/>
        <v>-18900</v>
      </c>
      <c r="I477" s="25">
        <f t="shared" si="179"/>
        <v>-49999.999999991996</v>
      </c>
      <c r="J477" s="139">
        <f t="shared" si="179"/>
        <v>0</v>
      </c>
      <c r="K477" s="153">
        <f t="shared" si="179"/>
        <v>-210000</v>
      </c>
      <c r="N477" s="91">
        <f t="shared" si="167"/>
        <v>160000.000000008</v>
      </c>
      <c r="O477" s="130">
        <f t="shared" si="168"/>
        <v>4.2000000000006725</v>
      </c>
      <c r="P477" s="91">
        <f t="shared" si="169"/>
        <v>191100</v>
      </c>
      <c r="Q477" s="130">
        <f t="shared" si="170"/>
        <v>11.111111111111111</v>
      </c>
      <c r="R477" s="91"/>
      <c r="S477" s="132" t="str">
        <f t="shared" si="172"/>
        <v/>
      </c>
      <c r="T477" s="172">
        <f t="shared" si="173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302" t="s">
        <v>490</v>
      </c>
      <c r="F478" s="303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-210000</v>
      </c>
      <c r="N478" s="91">
        <f t="shared" si="167"/>
        <v>160000.000000008</v>
      </c>
      <c r="O478" s="130">
        <f t="shared" si="168"/>
        <v>4.2000000000006725</v>
      </c>
      <c r="P478" s="91">
        <f t="shared" si="169"/>
        <v>191100</v>
      </c>
      <c r="Q478" s="130">
        <f t="shared" si="170"/>
        <v>11.111111111111111</v>
      </c>
      <c r="R478" s="91"/>
      <c r="S478" s="132" t="str">
        <f t="shared" si="172"/>
        <v/>
      </c>
      <c r="T478" s="172">
        <f t="shared" si="173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308" t="s">
        <v>491</v>
      </c>
      <c r="F479" s="309"/>
      <c r="G479" s="25">
        <f t="shared" ref="G479:K479" si="180">SUM(G480)</f>
        <v>-815562</v>
      </c>
      <c r="H479" s="25">
        <f t="shared" si="180"/>
        <v>-1021297</v>
      </c>
      <c r="I479" s="25">
        <f t="shared" si="180"/>
        <v>-699999.99999999604</v>
      </c>
      <c r="J479" s="139">
        <f t="shared" si="180"/>
        <v>0</v>
      </c>
      <c r="K479" s="153">
        <f t="shared" si="180"/>
        <v>-700000</v>
      </c>
      <c r="N479" s="91">
        <f t="shared" si="167"/>
        <v>3.9581209421157837E-9</v>
      </c>
      <c r="O479" s="130">
        <f t="shared" si="168"/>
        <v>1.0000000000000056</v>
      </c>
      <c r="P479" s="91">
        <f t="shared" si="169"/>
        <v>-321297</v>
      </c>
      <c r="Q479" s="130">
        <f t="shared" si="170"/>
        <v>0.68540297288643759</v>
      </c>
      <c r="R479" s="91"/>
      <c r="S479" s="132" t="str">
        <f t="shared" si="172"/>
        <v/>
      </c>
      <c r="T479" s="172">
        <f t="shared" si="173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302" t="s">
        <v>492</v>
      </c>
      <c r="F480" s="303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7"/>
        <v>3.9581209421157837E-9</v>
      </c>
      <c r="O480" s="130">
        <f t="shared" si="168"/>
        <v>1.0000000000000056</v>
      </c>
      <c r="P480" s="91">
        <f t="shared" si="169"/>
        <v>-321297</v>
      </c>
      <c r="Q480" s="130">
        <f t="shared" si="170"/>
        <v>0.68540297288643759</v>
      </c>
      <c r="R480" s="91"/>
      <c r="S480" s="132" t="str">
        <f t="shared" si="172"/>
        <v/>
      </c>
      <c r="T480" s="172">
        <f t="shared" si="173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308" t="s">
        <v>493</v>
      </c>
      <c r="F481" s="309"/>
      <c r="G481" s="25">
        <f t="shared" ref="G481:K481" si="181">SUM(G482)</f>
        <v>-482234</v>
      </c>
      <c r="H481" s="25">
        <f t="shared" si="181"/>
        <v>-517083</v>
      </c>
      <c r="I481" s="25">
        <f t="shared" si="181"/>
        <v>-199999.999999992</v>
      </c>
      <c r="J481" s="139">
        <f t="shared" si="181"/>
        <v>0</v>
      </c>
      <c r="K481" s="153">
        <f t="shared" si="181"/>
        <v>-200000</v>
      </c>
      <c r="N481" s="91">
        <f t="shared" si="167"/>
        <v>8.0035533756017685E-9</v>
      </c>
      <c r="O481" s="130">
        <f t="shared" si="168"/>
        <v>1.00000000000004</v>
      </c>
      <c r="P481" s="91">
        <f t="shared" si="169"/>
        <v>-317083</v>
      </c>
      <c r="Q481" s="130">
        <f t="shared" si="170"/>
        <v>0.38678510026436763</v>
      </c>
      <c r="R481" s="91"/>
      <c r="S481" s="132" t="str">
        <f t="shared" si="172"/>
        <v/>
      </c>
      <c r="T481" s="172">
        <f t="shared" si="173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302" t="s">
        <v>494</v>
      </c>
      <c r="F482" s="303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7"/>
        <v>8.0035533756017685E-9</v>
      </c>
      <c r="O482" s="130">
        <f t="shared" si="168"/>
        <v>1.00000000000004</v>
      </c>
      <c r="P482" s="91">
        <f t="shared" si="169"/>
        <v>-317083</v>
      </c>
      <c r="Q482" s="130">
        <f t="shared" si="170"/>
        <v>0.38678510026436763</v>
      </c>
      <c r="R482" s="91"/>
      <c r="S482" s="132" t="str">
        <f t="shared" si="172"/>
        <v/>
      </c>
      <c r="T482" s="172">
        <f t="shared" si="173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308" t="s">
        <v>495</v>
      </c>
      <c r="F483" s="309"/>
      <c r="G483" s="25">
        <f t="shared" ref="G483:K483" si="182">SUM(G484)</f>
        <v>0</v>
      </c>
      <c r="H483" s="25">
        <f t="shared" si="182"/>
        <v>0</v>
      </c>
      <c r="I483" s="25">
        <f t="shared" si="182"/>
        <v>0</v>
      </c>
      <c r="J483" s="139">
        <f t="shared" si="182"/>
        <v>0</v>
      </c>
      <c r="K483" s="153">
        <f t="shared" si="182"/>
        <v>0</v>
      </c>
      <c r="N483" s="91">
        <f t="shared" si="167"/>
        <v>0</v>
      </c>
      <c r="O483" s="130" t="str">
        <f t="shared" si="168"/>
        <v/>
      </c>
      <c r="P483" s="91">
        <f t="shared" si="169"/>
        <v>0</v>
      </c>
      <c r="Q483" s="130" t="str">
        <f t="shared" si="170"/>
        <v/>
      </c>
      <c r="R483" s="91"/>
      <c r="S483" s="132" t="str">
        <f t="shared" si="172"/>
        <v/>
      </c>
      <c r="T483" s="172">
        <f t="shared" si="173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302" t="s">
        <v>496</v>
      </c>
      <c r="F484" s="303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7"/>
        <v>0</v>
      </c>
      <c r="O484" s="130" t="str">
        <f t="shared" si="168"/>
        <v/>
      </c>
      <c r="P484" s="91">
        <f t="shared" si="169"/>
        <v>0</v>
      </c>
      <c r="Q484" s="130" t="str">
        <f t="shared" si="170"/>
        <v/>
      </c>
      <c r="R484" s="91"/>
      <c r="S484" s="132" t="str">
        <f t="shared" si="172"/>
        <v/>
      </c>
      <c r="T484" s="172">
        <f t="shared" si="173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308" t="s">
        <v>497</v>
      </c>
      <c r="F485" s="309"/>
      <c r="G485" s="25">
        <f t="shared" ref="G485:K485" si="183">SUM(G486)</f>
        <v>-500939.19</v>
      </c>
      <c r="H485" s="25">
        <f t="shared" si="183"/>
        <v>-669292</v>
      </c>
      <c r="I485" s="25">
        <f t="shared" si="183"/>
        <v>-499999.99999999203</v>
      </c>
      <c r="J485" s="139">
        <f t="shared" si="183"/>
        <v>0</v>
      </c>
      <c r="K485" s="153">
        <f t="shared" si="183"/>
        <v>-580000</v>
      </c>
      <c r="N485" s="91">
        <f t="shared" si="167"/>
        <v>80000.000000007974</v>
      </c>
      <c r="O485" s="130">
        <f t="shared" si="168"/>
        <v>1.1600000000000186</v>
      </c>
      <c r="P485" s="91">
        <f t="shared" si="169"/>
        <v>-89292</v>
      </c>
      <c r="Q485" s="130">
        <f t="shared" si="170"/>
        <v>0.86658737890188442</v>
      </c>
      <c r="R485" s="91"/>
      <c r="S485" s="132" t="str">
        <f t="shared" si="172"/>
        <v/>
      </c>
      <c r="T485" s="172">
        <f t="shared" si="173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302" t="s">
        <v>498</v>
      </c>
      <c r="F486" s="303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7"/>
        <v>80000.000000007974</v>
      </c>
      <c r="O486" s="130">
        <f t="shared" si="168"/>
        <v>1.1600000000000186</v>
      </c>
      <c r="P486" s="91">
        <f t="shared" si="169"/>
        <v>-89292</v>
      </c>
      <c r="Q486" s="130">
        <f t="shared" si="170"/>
        <v>0.86658737890188442</v>
      </c>
      <c r="R486" s="91"/>
      <c r="S486" s="132" t="str">
        <f t="shared" si="172"/>
        <v/>
      </c>
      <c r="T486" s="172">
        <f t="shared" si="173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308" t="s">
        <v>499</v>
      </c>
      <c r="F487" s="309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4">SUM(J488)</f>
        <v>0</v>
      </c>
      <c r="K487" s="153">
        <f t="shared" si="184"/>
        <v>-500000</v>
      </c>
      <c r="N487" s="91">
        <f t="shared" si="167"/>
        <v>500000</v>
      </c>
      <c r="O487" s="130" t="str">
        <f t="shared" si="168"/>
        <v/>
      </c>
      <c r="P487" s="91">
        <f t="shared" si="169"/>
        <v>-29358.959999999963</v>
      </c>
      <c r="Q487" s="130">
        <f t="shared" si="170"/>
        <v>0.94453865482885191</v>
      </c>
      <c r="R487" s="91"/>
      <c r="S487" s="132" t="str">
        <f t="shared" si="172"/>
        <v/>
      </c>
      <c r="T487" s="172">
        <f t="shared" si="173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302" t="s">
        <v>500</v>
      </c>
      <c r="F488" s="303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7"/>
        <v>500000</v>
      </c>
      <c r="O488" s="130" t="str">
        <f t="shared" si="168"/>
        <v/>
      </c>
      <c r="P488" s="91">
        <f t="shared" si="169"/>
        <v>-29358.959999999963</v>
      </c>
      <c r="Q488" s="130">
        <f t="shared" si="170"/>
        <v>0.94453865482885191</v>
      </c>
      <c r="R488" s="91"/>
      <c r="S488" s="132" t="str">
        <f t="shared" si="172"/>
        <v/>
      </c>
      <c r="T488" s="172">
        <f t="shared" si="173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308" t="s">
        <v>501</v>
      </c>
      <c r="F489" s="309"/>
      <c r="G489" s="25">
        <f t="shared" ref="G489:K489" si="185">SUM(G490:G492)</f>
        <v>-13726.05</v>
      </c>
      <c r="H489" s="25">
        <f t="shared" si="185"/>
        <v>-9819.2199999999993</v>
      </c>
      <c r="I489" s="25">
        <f t="shared" si="185"/>
        <v>0</v>
      </c>
      <c r="J489" s="139">
        <f t="shared" si="185"/>
        <v>0</v>
      </c>
      <c r="K489" s="153">
        <f t="shared" si="185"/>
        <v>0</v>
      </c>
      <c r="N489" s="91">
        <f t="shared" si="167"/>
        <v>0</v>
      </c>
      <c r="O489" s="130" t="str">
        <f t="shared" si="168"/>
        <v/>
      </c>
      <c r="P489" s="91">
        <f t="shared" si="169"/>
        <v>-9819.2199999999993</v>
      </c>
      <c r="Q489" s="130">
        <f t="shared" si="170"/>
        <v>0</v>
      </c>
      <c r="R489" s="91"/>
      <c r="S489" s="132" t="str">
        <f t="shared" si="172"/>
        <v/>
      </c>
      <c r="T489" s="172">
        <f t="shared" si="173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302" t="s">
        <v>502</v>
      </c>
      <c r="F490" s="303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7"/>
        <v>0</v>
      </c>
      <c r="O490" s="130" t="str">
        <f t="shared" si="168"/>
        <v/>
      </c>
      <c r="P490" s="91">
        <f t="shared" si="169"/>
        <v>-9819.2199999999993</v>
      </c>
      <c r="Q490" s="130">
        <f t="shared" si="170"/>
        <v>0</v>
      </c>
      <c r="R490" s="91"/>
      <c r="S490" s="132" t="str">
        <f t="shared" si="172"/>
        <v/>
      </c>
      <c r="T490" s="172">
        <f t="shared" si="173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302" t="s">
        <v>503</v>
      </c>
      <c r="F491" s="303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7"/>
        <v>0</v>
      </c>
      <c r="O491" s="130" t="str">
        <f t="shared" si="168"/>
        <v/>
      </c>
      <c r="P491" s="91">
        <f t="shared" si="169"/>
        <v>0</v>
      </c>
      <c r="Q491" s="130" t="str">
        <f t="shared" si="170"/>
        <v/>
      </c>
      <c r="R491" s="91"/>
      <c r="S491" s="132" t="str">
        <f t="shared" si="172"/>
        <v/>
      </c>
      <c r="T491" s="172">
        <f t="shared" si="173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302" t="s">
        <v>504</v>
      </c>
      <c r="F492" s="303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7"/>
        <v>0</v>
      </c>
      <c r="O492" s="130" t="str">
        <f t="shared" si="168"/>
        <v/>
      </c>
      <c r="P492" s="91">
        <f t="shared" si="169"/>
        <v>0</v>
      </c>
      <c r="Q492" s="130" t="str">
        <f t="shared" si="170"/>
        <v/>
      </c>
      <c r="R492" s="91"/>
      <c r="S492" s="132" t="str">
        <f t="shared" si="172"/>
        <v/>
      </c>
      <c r="T492" s="172">
        <f t="shared" si="173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308" t="s">
        <v>505</v>
      </c>
      <c r="F493" s="309"/>
      <c r="G493" s="25">
        <f t="shared" ref="G493:K493" si="186">SUM(G494:G496)</f>
        <v>-183489.86</v>
      </c>
      <c r="H493" s="25">
        <f t="shared" si="186"/>
        <v>-149432.6</v>
      </c>
      <c r="I493" s="25">
        <f t="shared" si="186"/>
        <v>-135000</v>
      </c>
      <c r="J493" s="139">
        <f t="shared" si="186"/>
        <v>0</v>
      </c>
      <c r="K493" s="153">
        <f t="shared" si="186"/>
        <v>-142000</v>
      </c>
      <c r="N493" s="91">
        <f t="shared" si="167"/>
        <v>7000</v>
      </c>
      <c r="O493" s="130">
        <f t="shared" si="168"/>
        <v>1.0518518518518518</v>
      </c>
      <c r="P493" s="91">
        <f t="shared" si="169"/>
        <v>-7432.6000000000058</v>
      </c>
      <c r="Q493" s="130">
        <f t="shared" si="170"/>
        <v>0.95026118798709247</v>
      </c>
      <c r="R493" s="91"/>
      <c r="S493" s="132" t="str">
        <f t="shared" si="172"/>
        <v/>
      </c>
      <c r="T493" s="172">
        <f t="shared" si="173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302" t="s">
        <v>506</v>
      </c>
      <c r="F494" s="303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7"/>
        <v>7000.0000000009895</v>
      </c>
      <c r="O494" s="130">
        <f t="shared" si="168"/>
        <v>1.0518518518518596</v>
      </c>
      <c r="P494" s="91">
        <f t="shared" si="169"/>
        <v>6793.3999999999942</v>
      </c>
      <c r="Q494" s="130">
        <f t="shared" si="170"/>
        <v>1.0502445886517373</v>
      </c>
      <c r="R494" s="91"/>
      <c r="S494" s="132" t="str">
        <f t="shared" si="172"/>
        <v/>
      </c>
      <c r="T494" s="172">
        <f t="shared" si="173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302" t="s">
        <v>507</v>
      </c>
      <c r="F495" s="303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7"/>
        <v>0</v>
      </c>
      <c r="O495" s="130" t="str">
        <f t="shared" si="168"/>
        <v/>
      </c>
      <c r="P495" s="91">
        <f t="shared" si="169"/>
        <v>-14226</v>
      </c>
      <c r="Q495" s="130">
        <f t="shared" si="170"/>
        <v>0</v>
      </c>
      <c r="R495" s="91"/>
      <c r="S495" s="132" t="str">
        <f t="shared" si="172"/>
        <v/>
      </c>
      <c r="T495" s="172">
        <f t="shared" si="173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302" t="s">
        <v>93</v>
      </c>
      <c r="F496" s="303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7"/>
        <v>-9.9953467724844793E-10</v>
      </c>
      <c r="O496" s="130">
        <f t="shared" si="168"/>
        <v>0</v>
      </c>
      <c r="P496" s="91">
        <f t="shared" si="169"/>
        <v>0</v>
      </c>
      <c r="Q496" s="130" t="str">
        <f t="shared" si="170"/>
        <v/>
      </c>
      <c r="R496" s="91"/>
      <c r="S496" s="132" t="str">
        <f t="shared" si="172"/>
        <v/>
      </c>
      <c r="T496" s="172">
        <f t="shared" si="173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312" t="s">
        <v>509</v>
      </c>
      <c r="F497" s="313"/>
      <c r="G497" s="43">
        <f t="shared" ref="G497:K497" si="187">G498+G519+G520+G521+G522+G527+G563+G564+G567</f>
        <v>-303484476.73000002</v>
      </c>
      <c r="H497" s="43">
        <f t="shared" si="187"/>
        <v>-307829995.27999997</v>
      </c>
      <c r="I497" s="43">
        <f t="shared" si="187"/>
        <v>-324191333.33332342</v>
      </c>
      <c r="J497" s="137">
        <f t="shared" si="187"/>
        <v>-307912254</v>
      </c>
      <c r="K497" s="137">
        <f t="shared" si="187"/>
        <v>-373728722</v>
      </c>
      <c r="N497" s="91">
        <f t="shared" si="167"/>
        <v>49537388.666676581</v>
      </c>
      <c r="O497" s="130">
        <f t="shared" si="168"/>
        <v>1.1528029394164705</v>
      </c>
      <c r="P497" s="91">
        <f t="shared" si="169"/>
        <v>65898726.720000029</v>
      </c>
      <c r="Q497" s="130">
        <f t="shared" si="170"/>
        <v>1.2140750665316387</v>
      </c>
      <c r="R497" s="91">
        <f t="shared" ref="R497:R522" si="188">-K497+J497</f>
        <v>65816468</v>
      </c>
      <c r="S497" s="132">
        <f t="shared" si="172"/>
        <v>1.2137507265300329</v>
      </c>
      <c r="T497" s="172">
        <f t="shared" si="173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314" t="s">
        <v>511</v>
      </c>
      <c r="F498" s="315"/>
      <c r="G498" s="37">
        <f t="shared" ref="G498:K498" si="189">G499+G501+G509+G516</f>
        <v>-256193577</v>
      </c>
      <c r="H498" s="37">
        <f t="shared" si="189"/>
        <v>-262580475</v>
      </c>
      <c r="I498" s="37">
        <f t="shared" si="189"/>
        <v>-274899999.99999022</v>
      </c>
      <c r="J498" s="138">
        <v>-272560461</v>
      </c>
      <c r="K498" s="152">
        <f t="shared" si="189"/>
        <v>-313583152</v>
      </c>
      <c r="N498" s="190">
        <f t="shared" si="167"/>
        <v>38683152.000009775</v>
      </c>
      <c r="O498" s="191">
        <f t="shared" si="168"/>
        <v>1.1407171771553697</v>
      </c>
      <c r="P498" s="190">
        <f t="shared" si="169"/>
        <v>51002677</v>
      </c>
      <c r="Q498" s="191">
        <f t="shared" si="170"/>
        <v>1.194236365061035</v>
      </c>
      <c r="R498" s="190">
        <f t="shared" si="188"/>
        <v>41022691</v>
      </c>
      <c r="S498" s="192">
        <f t="shared" si="172"/>
        <v>1.1505085911929096</v>
      </c>
      <c r="T498" s="172">
        <f t="shared" si="173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308" t="s">
        <v>512</v>
      </c>
      <c r="F499" s="309"/>
      <c r="G499" s="25">
        <f t="shared" ref="G499:K499" si="190">SUM(G500)</f>
        <v>356400.76</v>
      </c>
      <c r="H499" s="25">
        <f t="shared" si="190"/>
        <v>377814.5</v>
      </c>
      <c r="I499" s="25">
        <f t="shared" si="190"/>
        <v>0</v>
      </c>
      <c r="J499" s="139">
        <f t="shared" si="190"/>
        <v>0</v>
      </c>
      <c r="K499" s="153">
        <f t="shared" si="190"/>
        <v>0</v>
      </c>
      <c r="N499" s="91">
        <f t="shared" si="167"/>
        <v>0</v>
      </c>
      <c r="O499" s="130" t="str">
        <f t="shared" si="168"/>
        <v/>
      </c>
      <c r="P499" s="91">
        <f t="shared" si="169"/>
        <v>377814.5</v>
      </c>
      <c r="Q499" s="130">
        <f t="shared" si="170"/>
        <v>0</v>
      </c>
      <c r="R499" s="91"/>
      <c r="S499" s="132" t="str">
        <f t="shared" si="172"/>
        <v/>
      </c>
      <c r="T499" s="172">
        <f t="shared" si="173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302" t="s">
        <v>513</v>
      </c>
      <c r="F500" s="303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7"/>
        <v>0</v>
      </c>
      <c r="O500" s="130" t="str">
        <f t="shared" si="168"/>
        <v/>
      </c>
      <c r="P500" s="91">
        <f t="shared" si="169"/>
        <v>377814.5</v>
      </c>
      <c r="Q500" s="130">
        <f t="shared" si="170"/>
        <v>0</v>
      </c>
      <c r="R500" s="91"/>
      <c r="S500" s="132" t="str">
        <f t="shared" si="172"/>
        <v/>
      </c>
      <c r="T500" s="172">
        <f t="shared" si="173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308" t="s">
        <v>514</v>
      </c>
      <c r="F501" s="309"/>
      <c r="G501" s="25">
        <f t="shared" ref="G501:K501" si="191">SUM(G502:G508)</f>
        <v>-254015712</v>
      </c>
      <c r="H501" s="25">
        <f t="shared" si="191"/>
        <v>-259696639</v>
      </c>
      <c r="I501" s="25">
        <f t="shared" si="191"/>
        <v>-274899999.99999022</v>
      </c>
      <c r="J501" s="139">
        <f t="shared" si="191"/>
        <v>0</v>
      </c>
      <c r="K501" s="153">
        <f t="shared" si="191"/>
        <v>-273339731</v>
      </c>
      <c r="L501" s="108" t="s">
        <v>1750</v>
      </c>
      <c r="N501" s="91">
        <f t="shared" si="167"/>
        <v>-1560268.9999902248</v>
      </c>
      <c r="O501" s="130">
        <f t="shared" si="168"/>
        <v>0.99432423062935515</v>
      </c>
      <c r="P501" s="91">
        <f t="shared" si="169"/>
        <v>13643092</v>
      </c>
      <c r="Q501" s="130">
        <f t="shared" si="170"/>
        <v>1.0525347268741509</v>
      </c>
      <c r="R501" s="91"/>
      <c r="S501" s="132" t="str">
        <f t="shared" si="172"/>
        <v/>
      </c>
      <c r="T501" s="172">
        <f t="shared" si="173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302" t="s">
        <v>515</v>
      </c>
      <c r="F502" s="303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7"/>
        <v>-3709819.9999998193</v>
      </c>
      <c r="O502" s="130">
        <f t="shared" si="168"/>
        <v>0.61524372536819238</v>
      </c>
      <c r="P502" s="91">
        <f t="shared" si="169"/>
        <v>100298</v>
      </c>
      <c r="Q502" s="130">
        <f t="shared" si="170"/>
        <v>1.0171982217747204</v>
      </c>
      <c r="R502" s="91"/>
      <c r="S502" s="132" t="str">
        <f t="shared" si="172"/>
        <v/>
      </c>
      <c r="T502" s="172">
        <f t="shared" si="173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302" t="s">
        <v>516</v>
      </c>
      <c r="F503" s="303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7"/>
        <v>3580822.0000028983</v>
      </c>
      <c r="O503" s="130">
        <f t="shared" si="168"/>
        <v>1.1191224883567279</v>
      </c>
      <c r="P503" s="91">
        <f t="shared" si="169"/>
        <v>-7023869</v>
      </c>
      <c r="Q503" s="130">
        <f t="shared" si="170"/>
        <v>0.82727351844380181</v>
      </c>
      <c r="R503" s="91"/>
      <c r="S503" s="132" t="str">
        <f t="shared" si="172"/>
        <v/>
      </c>
      <c r="T503" s="172">
        <f t="shared" si="173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302" t="s">
        <v>517</v>
      </c>
      <c r="F504" s="303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7"/>
        <v>13279883.000001505</v>
      </c>
      <c r="O504" s="130">
        <f t="shared" si="168"/>
        <v>1.1521404447397863</v>
      </c>
      <c r="P504" s="91">
        <f t="shared" si="169"/>
        <v>27907866</v>
      </c>
      <c r="Q504" s="130">
        <f t="shared" si="170"/>
        <v>1.3840936356185496</v>
      </c>
      <c r="R504" s="91"/>
      <c r="S504" s="132" t="str">
        <f t="shared" si="172"/>
        <v/>
      </c>
      <c r="T504" s="172">
        <f t="shared" si="173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302" t="s">
        <v>518</v>
      </c>
      <c r="F505" s="303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7"/>
        <v>-9768532.9999985024</v>
      </c>
      <c r="O505" s="130">
        <f t="shared" si="168"/>
        <v>0.77821974753669265</v>
      </c>
      <c r="P505" s="91">
        <f t="shared" si="169"/>
        <v>-10964010</v>
      </c>
      <c r="Q505" s="130">
        <f t="shared" si="170"/>
        <v>0.75765579006184969</v>
      </c>
      <c r="R505" s="91"/>
      <c r="S505" s="132" t="str">
        <f t="shared" si="172"/>
        <v/>
      </c>
      <c r="T505" s="172">
        <f t="shared" si="173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302" t="s">
        <v>519</v>
      </c>
      <c r="F506" s="303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7"/>
        <v>468202.00000220165</v>
      </c>
      <c r="O506" s="130">
        <f t="shared" si="168"/>
        <v>1.0213947176020037</v>
      </c>
      <c r="P506" s="91">
        <f t="shared" si="169"/>
        <v>1376919</v>
      </c>
      <c r="Q506" s="130">
        <f t="shared" si="170"/>
        <v>1.0656448353998371</v>
      </c>
      <c r="R506" s="91"/>
      <c r="S506" s="132" t="str">
        <f t="shared" si="172"/>
        <v/>
      </c>
      <c r="T506" s="172">
        <f t="shared" si="173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302" t="s">
        <v>520</v>
      </c>
      <c r="F507" s="303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7"/>
        <v>-4083719.9999988973</v>
      </c>
      <c r="O507" s="130">
        <f t="shared" si="168"/>
        <v>0.94264196525135946</v>
      </c>
      <c r="P507" s="91">
        <f t="shared" si="169"/>
        <v>3545004</v>
      </c>
      <c r="Q507" s="130">
        <f t="shared" si="170"/>
        <v>1.0557668734008139</v>
      </c>
      <c r="R507" s="91"/>
      <c r="S507" s="132" t="str">
        <f t="shared" si="172"/>
        <v/>
      </c>
      <c r="T507" s="172">
        <f t="shared" si="173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302" t="s">
        <v>521</v>
      </c>
      <c r="F508" s="303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7"/>
        <v>-1327102.9999995995</v>
      </c>
      <c r="O508" s="130">
        <f t="shared" si="168"/>
        <v>0.87693777818994356</v>
      </c>
      <c r="P508" s="91">
        <f t="shared" si="169"/>
        <v>-1299116</v>
      </c>
      <c r="Q508" s="130">
        <f t="shared" si="170"/>
        <v>0.87921955839956678</v>
      </c>
      <c r="R508" s="91"/>
      <c r="S508" s="132" t="str">
        <f t="shared" si="172"/>
        <v/>
      </c>
      <c r="T508" s="172">
        <f t="shared" si="173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308" t="s">
        <v>522</v>
      </c>
      <c r="F509" s="309"/>
      <c r="G509" s="25">
        <f t="shared" ref="G509:K509" si="192">SUM(G510:G515)</f>
        <v>-2177865</v>
      </c>
      <c r="H509" s="25">
        <f t="shared" si="192"/>
        <v>-2883836</v>
      </c>
      <c r="I509" s="25">
        <f t="shared" si="192"/>
        <v>0</v>
      </c>
      <c r="J509" s="139">
        <f t="shared" si="192"/>
        <v>0</v>
      </c>
      <c r="K509" s="153">
        <f t="shared" si="192"/>
        <v>-40243421</v>
      </c>
      <c r="N509" s="91">
        <f t="shared" si="167"/>
        <v>40243421</v>
      </c>
      <c r="O509" s="130" t="str">
        <f t="shared" si="168"/>
        <v/>
      </c>
      <c r="P509" s="91">
        <f t="shared" si="169"/>
        <v>37359585</v>
      </c>
      <c r="Q509" s="130">
        <f t="shared" si="170"/>
        <v>13.954823020449151</v>
      </c>
      <c r="R509" s="91"/>
      <c r="S509" s="132" t="str">
        <f t="shared" si="172"/>
        <v/>
      </c>
      <c r="T509" s="172">
        <f t="shared" si="173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302" t="s">
        <v>523</v>
      </c>
      <c r="F510" s="303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7"/>
        <v>1800000</v>
      </c>
      <c r="O510" s="130" t="str">
        <f t="shared" si="168"/>
        <v/>
      </c>
      <c r="P510" s="91">
        <f t="shared" si="169"/>
        <v>-342483</v>
      </c>
      <c r="Q510" s="130">
        <f t="shared" si="170"/>
        <v>0.84014668961200623</v>
      </c>
      <c r="R510" s="91"/>
      <c r="S510" s="132" t="str">
        <f t="shared" si="172"/>
        <v/>
      </c>
      <c r="T510" s="172">
        <f t="shared" si="173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302" t="s">
        <v>524</v>
      </c>
      <c r="F511" s="303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7"/>
        <v>0</v>
      </c>
      <c r="O511" s="130" t="str">
        <f t="shared" si="168"/>
        <v/>
      </c>
      <c r="P511" s="91">
        <f t="shared" si="169"/>
        <v>-174015</v>
      </c>
      <c r="Q511" s="130">
        <f t="shared" si="170"/>
        <v>0</v>
      </c>
      <c r="R511" s="91"/>
      <c r="S511" s="132" t="str">
        <f t="shared" si="172"/>
        <v/>
      </c>
      <c r="T511" s="172">
        <f t="shared" si="173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302" t="s">
        <v>525</v>
      </c>
      <c r="F512" s="303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7"/>
        <v>344000</v>
      </c>
      <c r="O512" s="130" t="str">
        <f t="shared" si="168"/>
        <v/>
      </c>
      <c r="P512" s="91">
        <f t="shared" si="169"/>
        <v>344000</v>
      </c>
      <c r="Q512" s="130" t="str">
        <f t="shared" si="170"/>
        <v/>
      </c>
      <c r="R512" s="91"/>
      <c r="S512" s="132" t="str">
        <f t="shared" si="172"/>
        <v/>
      </c>
      <c r="T512" s="172">
        <f t="shared" si="173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316" t="s">
        <v>1642</v>
      </c>
      <c r="F513" s="317"/>
      <c r="G513" s="39"/>
      <c r="H513" s="19"/>
      <c r="I513" s="19"/>
      <c r="J513" s="141">
        <v>0</v>
      </c>
      <c r="K513" s="199"/>
      <c r="N513" s="91">
        <f t="shared" si="167"/>
        <v>0</v>
      </c>
      <c r="O513" s="130" t="str">
        <f t="shared" si="168"/>
        <v/>
      </c>
      <c r="P513" s="91">
        <f t="shared" si="169"/>
        <v>0</v>
      </c>
      <c r="Q513" s="130" t="str">
        <f t="shared" si="170"/>
        <v/>
      </c>
      <c r="R513" s="91"/>
      <c r="S513" s="132" t="str">
        <f t="shared" si="172"/>
        <v/>
      </c>
      <c r="T513" s="172">
        <f t="shared" si="173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302" t="s">
        <v>526</v>
      </c>
      <c r="F514" s="303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7"/>
        <v>38099421</v>
      </c>
      <c r="O514" s="130" t="str">
        <f t="shared" si="168"/>
        <v/>
      </c>
      <c r="P514" s="91">
        <f t="shared" si="169"/>
        <v>37769723</v>
      </c>
      <c r="Q514" s="130">
        <f t="shared" si="170"/>
        <v>115.55854448616613</v>
      </c>
      <c r="R514" s="91"/>
      <c r="S514" s="132" t="str">
        <f t="shared" si="172"/>
        <v/>
      </c>
      <c r="T514" s="172">
        <f t="shared" si="173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302" t="s">
        <v>527</v>
      </c>
      <c r="F515" s="303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7"/>
        <v>0</v>
      </c>
      <c r="O515" s="130" t="str">
        <f t="shared" si="168"/>
        <v/>
      </c>
      <c r="P515" s="91">
        <f t="shared" si="169"/>
        <v>-237640</v>
      </c>
      <c r="Q515" s="130">
        <f t="shared" si="170"/>
        <v>0</v>
      </c>
      <c r="R515" s="91"/>
      <c r="S515" s="132" t="str">
        <f t="shared" si="172"/>
        <v/>
      </c>
      <c r="T515" s="172">
        <f t="shared" si="173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308" t="s">
        <v>528</v>
      </c>
      <c r="F516" s="309"/>
      <c r="G516" s="25">
        <f t="shared" ref="G516:K516" si="193">SUM(G517:G518)</f>
        <v>-356400.76</v>
      </c>
      <c r="H516" s="25">
        <f t="shared" si="193"/>
        <v>-377814.5</v>
      </c>
      <c r="I516" s="25">
        <f t="shared" si="193"/>
        <v>0</v>
      </c>
      <c r="J516" s="139">
        <f t="shared" si="193"/>
        <v>0</v>
      </c>
      <c r="K516" s="153">
        <f t="shared" si="193"/>
        <v>0</v>
      </c>
      <c r="N516" s="91">
        <f t="shared" si="167"/>
        <v>0</v>
      </c>
      <c r="O516" s="130" t="str">
        <f t="shared" si="168"/>
        <v/>
      </c>
      <c r="P516" s="91">
        <f t="shared" si="169"/>
        <v>-377814.5</v>
      </c>
      <c r="Q516" s="130">
        <f t="shared" si="170"/>
        <v>0</v>
      </c>
      <c r="R516" s="91"/>
      <c r="S516" s="132" t="str">
        <f t="shared" si="172"/>
        <v/>
      </c>
      <c r="T516" s="172">
        <f t="shared" si="173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302" t="s">
        <v>529</v>
      </c>
      <c r="F517" s="303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7"/>
        <v>0</v>
      </c>
      <c r="O517" s="130" t="str">
        <f t="shared" si="168"/>
        <v/>
      </c>
      <c r="P517" s="91">
        <f t="shared" si="169"/>
        <v>-377814.5</v>
      </c>
      <c r="Q517" s="130">
        <f t="shared" si="170"/>
        <v>0</v>
      </c>
      <c r="R517" s="91"/>
      <c r="S517" s="132" t="str">
        <f t="shared" si="172"/>
        <v/>
      </c>
      <c r="T517" s="172">
        <f t="shared" si="173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302" t="s">
        <v>530</v>
      </c>
      <c r="F518" s="303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7"/>
        <v>0</v>
      </c>
      <c r="O518" s="130" t="str">
        <f t="shared" si="168"/>
        <v/>
      </c>
      <c r="P518" s="91">
        <f t="shared" si="169"/>
        <v>0</v>
      </c>
      <c r="Q518" s="130" t="str">
        <f t="shared" si="170"/>
        <v/>
      </c>
      <c r="R518" s="91"/>
      <c r="S518" s="132" t="str">
        <f t="shared" si="172"/>
        <v/>
      </c>
      <c r="T518" s="172">
        <f t="shared" si="173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314" t="s">
        <v>532</v>
      </c>
      <c r="F519" s="315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4">(J519/8)*12</f>
        <v>0</v>
      </c>
      <c r="N519" s="190">
        <f t="shared" si="167"/>
        <v>0</v>
      </c>
      <c r="O519" s="191" t="str">
        <f t="shared" si="168"/>
        <v/>
      </c>
      <c r="P519" s="190">
        <f t="shared" si="169"/>
        <v>0</v>
      </c>
      <c r="Q519" s="191" t="str">
        <f t="shared" si="170"/>
        <v/>
      </c>
      <c r="R519" s="190">
        <f t="shared" si="188"/>
        <v>0</v>
      </c>
      <c r="S519" s="192" t="str">
        <f t="shared" si="172"/>
        <v/>
      </c>
      <c r="T519" s="172">
        <f t="shared" si="173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314" t="s">
        <v>534</v>
      </c>
      <c r="F520" s="315"/>
      <c r="G520" s="37">
        <v>0</v>
      </c>
      <c r="H520" s="37">
        <v>0</v>
      </c>
      <c r="I520" s="37">
        <v>0</v>
      </c>
      <c r="J520" s="142">
        <v>0</v>
      </c>
      <c r="K520" s="160">
        <f t="shared" si="194"/>
        <v>0</v>
      </c>
      <c r="N520" s="190">
        <f t="shared" si="167"/>
        <v>0</v>
      </c>
      <c r="O520" s="191" t="str">
        <f t="shared" si="168"/>
        <v/>
      </c>
      <c r="P520" s="190">
        <f t="shared" si="169"/>
        <v>0</v>
      </c>
      <c r="Q520" s="191" t="str">
        <f t="shared" si="170"/>
        <v/>
      </c>
      <c r="R520" s="190">
        <f t="shared" si="188"/>
        <v>0</v>
      </c>
      <c r="S520" s="192" t="str">
        <f t="shared" si="172"/>
        <v/>
      </c>
      <c r="T520" s="172">
        <f t="shared" si="173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314" t="s">
        <v>536</v>
      </c>
      <c r="F521" s="315"/>
      <c r="G521" s="37">
        <v>0</v>
      </c>
      <c r="H521" s="37">
        <v>0</v>
      </c>
      <c r="I521" s="37">
        <v>0</v>
      </c>
      <c r="J521" s="142">
        <v>0</v>
      </c>
      <c r="K521" s="160">
        <f t="shared" si="194"/>
        <v>0</v>
      </c>
      <c r="N521" s="190">
        <f t="shared" si="167"/>
        <v>0</v>
      </c>
      <c r="O521" s="191" t="str">
        <f t="shared" si="168"/>
        <v/>
      </c>
      <c r="P521" s="190">
        <f t="shared" si="169"/>
        <v>0</v>
      </c>
      <c r="Q521" s="191" t="str">
        <f t="shared" si="170"/>
        <v/>
      </c>
      <c r="R521" s="190">
        <f t="shared" si="188"/>
        <v>0</v>
      </c>
      <c r="S521" s="192" t="str">
        <f t="shared" si="172"/>
        <v/>
      </c>
      <c r="T521" s="172">
        <f t="shared" si="173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314" t="s">
        <v>538</v>
      </c>
      <c r="F522" s="315"/>
      <c r="G522" s="37">
        <f t="shared" ref="G522:K522" si="195">G523+G525</f>
        <v>-957653.85</v>
      </c>
      <c r="H522" s="37">
        <f t="shared" si="195"/>
        <v>-547580.65</v>
      </c>
      <c r="I522" s="37">
        <f t="shared" si="195"/>
        <v>0</v>
      </c>
      <c r="J522" s="138">
        <v>-286014</v>
      </c>
      <c r="K522" s="152">
        <f t="shared" si="195"/>
        <v>0</v>
      </c>
      <c r="N522" s="190">
        <f t="shared" si="167"/>
        <v>0</v>
      </c>
      <c r="O522" s="191" t="str">
        <f t="shared" si="168"/>
        <v/>
      </c>
      <c r="P522" s="190">
        <f t="shared" si="169"/>
        <v>-547580.65</v>
      </c>
      <c r="Q522" s="191">
        <f t="shared" si="170"/>
        <v>0</v>
      </c>
      <c r="R522" s="190">
        <f t="shared" si="188"/>
        <v>-286014</v>
      </c>
      <c r="S522" s="192">
        <f t="shared" si="172"/>
        <v>0</v>
      </c>
      <c r="T522" s="172">
        <f t="shared" si="173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308" t="s">
        <v>539</v>
      </c>
      <c r="F523" s="309"/>
      <c r="G523" s="25">
        <f t="shared" ref="G523:K523" si="196">G524</f>
        <v>-23320</v>
      </c>
      <c r="H523" s="25">
        <f t="shared" si="196"/>
        <v>-4188</v>
      </c>
      <c r="I523" s="25">
        <f t="shared" si="196"/>
        <v>0</v>
      </c>
      <c r="J523" s="139">
        <f t="shared" si="196"/>
        <v>0</v>
      </c>
      <c r="K523" s="153">
        <f t="shared" si="196"/>
        <v>0</v>
      </c>
      <c r="N523" s="91">
        <f t="shared" ref="N523:N586" si="197">-K523+I523</f>
        <v>0</v>
      </c>
      <c r="O523" s="130" t="str">
        <f t="shared" ref="O523:O586" si="198">IF(I523=0,"",K523/I523)</f>
        <v/>
      </c>
      <c r="P523" s="91">
        <f t="shared" ref="P523:P586" si="199">-K523+H523</f>
        <v>-4188</v>
      </c>
      <c r="Q523" s="130">
        <f t="shared" ref="Q523:Q586" si="200">IF(H523=0,"",K523/H523)</f>
        <v>0</v>
      </c>
      <c r="R523" s="91"/>
      <c r="S523" s="132" t="str">
        <f t="shared" si="172"/>
        <v/>
      </c>
      <c r="T523" s="172">
        <f t="shared" si="173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302" t="s">
        <v>540</v>
      </c>
      <c r="F524" s="303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7"/>
        <v>0</v>
      </c>
      <c r="O524" s="130" t="str">
        <f t="shared" si="198"/>
        <v/>
      </c>
      <c r="P524" s="91">
        <f t="shared" si="199"/>
        <v>-4188</v>
      </c>
      <c r="Q524" s="130">
        <f t="shared" si="200"/>
        <v>0</v>
      </c>
      <c r="R524" s="91"/>
      <c r="S524" s="132" t="str">
        <f t="shared" si="172"/>
        <v/>
      </c>
      <c r="T524" s="172">
        <f t="shared" si="173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308" t="s">
        <v>541</v>
      </c>
      <c r="F525" s="309"/>
      <c r="G525" s="25">
        <f t="shared" ref="G525:K525" si="201">G526</f>
        <v>-934333.85</v>
      </c>
      <c r="H525" s="25">
        <f t="shared" si="201"/>
        <v>-543392.65</v>
      </c>
      <c r="I525" s="25">
        <f t="shared" si="201"/>
        <v>0</v>
      </c>
      <c r="J525" s="139">
        <f t="shared" si="201"/>
        <v>0</v>
      </c>
      <c r="K525" s="153">
        <f t="shared" si="201"/>
        <v>0</v>
      </c>
      <c r="N525" s="91">
        <f t="shared" si="197"/>
        <v>0</v>
      </c>
      <c r="O525" s="130" t="str">
        <f t="shared" si="198"/>
        <v/>
      </c>
      <c r="P525" s="91">
        <f t="shared" si="199"/>
        <v>-543392.65</v>
      </c>
      <c r="Q525" s="130">
        <f t="shared" si="200"/>
        <v>0</v>
      </c>
      <c r="R525" s="91"/>
      <c r="S525" s="132" t="str">
        <f t="shared" ref="S525:S588" si="202">IF(J525=0,"",K525/J525)</f>
        <v/>
      </c>
      <c r="T525" s="172">
        <f t="shared" si="173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302" t="s">
        <v>542</v>
      </c>
      <c r="F526" s="303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7"/>
        <v>0</v>
      </c>
      <c r="O526" s="130" t="str">
        <f t="shared" si="198"/>
        <v/>
      </c>
      <c r="P526" s="91">
        <f t="shared" si="199"/>
        <v>-543392.65</v>
      </c>
      <c r="Q526" s="130">
        <f t="shared" si="200"/>
        <v>0</v>
      </c>
      <c r="R526" s="91"/>
      <c r="S526" s="132" t="str">
        <f t="shared" si="202"/>
        <v/>
      </c>
      <c r="T526" s="172">
        <f t="shared" si="173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314" t="s">
        <v>544</v>
      </c>
      <c r="F527" s="315"/>
      <c r="G527" s="37">
        <f t="shared" ref="G527:K527" si="203">G528+G530+G535+G543+G548+G553+G557+G561</f>
        <v>-46717437.960000001</v>
      </c>
      <c r="H527" s="37">
        <f t="shared" si="203"/>
        <v>-44727634.100000009</v>
      </c>
      <c r="I527" s="37">
        <f t="shared" si="203"/>
        <v>-49291333.333333194</v>
      </c>
      <c r="J527" s="138">
        <v>-35101828</v>
      </c>
      <c r="K527" s="152">
        <f t="shared" si="203"/>
        <v>-60145570</v>
      </c>
      <c r="N527" s="190">
        <f t="shared" si="197"/>
        <v>10854236.666666806</v>
      </c>
      <c r="O527" s="191">
        <f t="shared" si="198"/>
        <v>1.2202057833020037</v>
      </c>
      <c r="P527" s="190">
        <f t="shared" si="199"/>
        <v>15417935.899999991</v>
      </c>
      <c r="Q527" s="191">
        <f t="shared" si="200"/>
        <v>1.3447071639320174</v>
      </c>
      <c r="R527" s="190">
        <f t="shared" ref="R527:R577" si="204">-K527+J527</f>
        <v>25043742</v>
      </c>
      <c r="S527" s="192">
        <f t="shared" si="202"/>
        <v>1.7134597662549085</v>
      </c>
      <c r="T527" s="172">
        <f t="shared" ref="T527:T590" si="205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308" t="s">
        <v>545</v>
      </c>
      <c r="F528" s="309"/>
      <c r="G528" s="25">
        <f t="shared" ref="G528:K528" si="206">SUM(G529)</f>
        <v>38186.9</v>
      </c>
      <c r="H528" s="25">
        <f t="shared" si="206"/>
        <v>8018.07</v>
      </c>
      <c r="I528" s="25">
        <f t="shared" si="206"/>
        <v>0</v>
      </c>
      <c r="J528" s="139">
        <f t="shared" si="206"/>
        <v>0</v>
      </c>
      <c r="K528" s="153">
        <f t="shared" si="206"/>
        <v>0</v>
      </c>
      <c r="N528" s="91">
        <f t="shared" si="197"/>
        <v>0</v>
      </c>
      <c r="O528" s="130" t="str">
        <f t="shared" si="198"/>
        <v/>
      </c>
      <c r="P528" s="91">
        <f t="shared" si="199"/>
        <v>8018.07</v>
      </c>
      <c r="Q528" s="130">
        <f t="shared" si="200"/>
        <v>0</v>
      </c>
      <c r="R528" s="91"/>
      <c r="S528" s="132" t="str">
        <f t="shared" si="202"/>
        <v/>
      </c>
      <c r="T528" s="172">
        <f t="shared" si="205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302" t="s">
        <v>546</v>
      </c>
      <c r="F529" s="303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7"/>
        <v>0</v>
      </c>
      <c r="O529" s="130" t="str">
        <f t="shared" si="198"/>
        <v/>
      </c>
      <c r="P529" s="91">
        <f t="shared" si="199"/>
        <v>8018.07</v>
      </c>
      <c r="Q529" s="130">
        <f t="shared" si="200"/>
        <v>0</v>
      </c>
      <c r="R529" s="91"/>
      <c r="S529" s="132" t="str">
        <f t="shared" si="202"/>
        <v/>
      </c>
      <c r="T529" s="172">
        <f t="shared" si="205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308" t="s">
        <v>547</v>
      </c>
      <c r="F530" s="309"/>
      <c r="G530" s="25">
        <f t="shared" ref="G530:K530" si="207">SUM(G531:G534)</f>
        <v>-27148192.98</v>
      </c>
      <c r="H530" s="25">
        <f t="shared" si="207"/>
        <v>-21872360.840000004</v>
      </c>
      <c r="I530" s="25">
        <f t="shared" si="207"/>
        <v>-20953733.333333299</v>
      </c>
      <c r="J530" s="139">
        <f t="shared" si="207"/>
        <v>0</v>
      </c>
      <c r="K530" s="153">
        <f t="shared" si="207"/>
        <v>-30000000</v>
      </c>
      <c r="N530" s="91">
        <f t="shared" si="197"/>
        <v>9046266.6666667014</v>
      </c>
      <c r="O530" s="130">
        <f t="shared" si="198"/>
        <v>1.4317257704275475</v>
      </c>
      <c r="P530" s="91">
        <f t="shared" si="199"/>
        <v>8127639.1599999964</v>
      </c>
      <c r="Q530" s="130">
        <f t="shared" si="200"/>
        <v>1.3715940505670623</v>
      </c>
      <c r="R530" s="91"/>
      <c r="S530" s="132" t="str">
        <f t="shared" si="202"/>
        <v/>
      </c>
      <c r="T530" s="172">
        <f t="shared" si="205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302" t="s">
        <v>548</v>
      </c>
      <c r="F531" s="303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7"/>
        <v>9046266.6666667014</v>
      </c>
      <c r="O531" s="130">
        <f t="shared" si="198"/>
        <v>1.4317257704275475</v>
      </c>
      <c r="P531" s="91">
        <f t="shared" si="199"/>
        <v>9941825.3999999985</v>
      </c>
      <c r="Q531" s="130">
        <f t="shared" si="200"/>
        <v>1.4956495592575008</v>
      </c>
      <c r="R531" s="91"/>
      <c r="S531" s="132" t="str">
        <f t="shared" si="202"/>
        <v/>
      </c>
      <c r="T531" s="172">
        <f t="shared" si="205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302" t="s">
        <v>549</v>
      </c>
      <c r="F532" s="303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7"/>
        <v>0</v>
      </c>
      <c r="O532" s="130" t="str">
        <f t="shared" si="198"/>
        <v/>
      </c>
      <c r="P532" s="91">
        <f t="shared" si="199"/>
        <v>-1580147.19</v>
      </c>
      <c r="Q532" s="130">
        <f t="shared" si="200"/>
        <v>0</v>
      </c>
      <c r="R532" s="91"/>
      <c r="S532" s="132" t="str">
        <f t="shared" si="202"/>
        <v/>
      </c>
      <c r="T532" s="172">
        <f t="shared" si="205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302" t="s">
        <v>550</v>
      </c>
      <c r="F533" s="303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7"/>
        <v>0</v>
      </c>
      <c r="O533" s="130" t="str">
        <f t="shared" si="198"/>
        <v/>
      </c>
      <c r="P533" s="91">
        <f t="shared" si="199"/>
        <v>-150241.45000000001</v>
      </c>
      <c r="Q533" s="130">
        <f t="shared" si="200"/>
        <v>0</v>
      </c>
      <c r="R533" s="91"/>
      <c r="S533" s="132" t="str">
        <f t="shared" si="202"/>
        <v/>
      </c>
      <c r="T533" s="172">
        <f t="shared" si="205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302" t="s">
        <v>551</v>
      </c>
      <c r="F534" s="303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7"/>
        <v>0</v>
      </c>
      <c r="O534" s="130" t="str">
        <f t="shared" si="198"/>
        <v/>
      </c>
      <c r="P534" s="91">
        <f t="shared" si="199"/>
        <v>-83797.600000000006</v>
      </c>
      <c r="Q534" s="130">
        <f t="shared" si="200"/>
        <v>0</v>
      </c>
      <c r="R534" s="91"/>
      <c r="S534" s="132" t="str">
        <f t="shared" si="202"/>
        <v/>
      </c>
      <c r="T534" s="172">
        <f t="shared" si="205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308" t="s">
        <v>552</v>
      </c>
      <c r="F535" s="309"/>
      <c r="G535" s="25">
        <f t="shared" ref="G535:K535" si="208">SUM(G536:G542)</f>
        <v>-3622545.55</v>
      </c>
      <c r="H535" s="25">
        <f t="shared" si="208"/>
        <v>-1720269.17</v>
      </c>
      <c r="I535" s="25">
        <f t="shared" si="208"/>
        <v>-1579999.9999998971</v>
      </c>
      <c r="J535" s="139">
        <f t="shared" si="208"/>
        <v>0</v>
      </c>
      <c r="K535" s="153">
        <f t="shared" si="208"/>
        <v>-1605000</v>
      </c>
      <c r="N535" s="91">
        <f t="shared" si="197"/>
        <v>25000.000000102911</v>
      </c>
      <c r="O535" s="130">
        <f t="shared" si="198"/>
        <v>1.0158227848101928</v>
      </c>
      <c r="P535" s="91">
        <f t="shared" si="199"/>
        <v>-115269.16999999993</v>
      </c>
      <c r="Q535" s="130">
        <f t="shared" si="200"/>
        <v>0.93299352682115444</v>
      </c>
      <c r="R535" s="91"/>
      <c r="S535" s="132" t="str">
        <f t="shared" si="202"/>
        <v/>
      </c>
      <c r="T535" s="172">
        <f t="shared" si="205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302" t="s">
        <v>553</v>
      </c>
      <c r="F536" s="303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7"/>
        <v>4.2957253754138947E-8</v>
      </c>
      <c r="O536" s="130">
        <f t="shared" si="198"/>
        <v>1.00000000000005</v>
      </c>
      <c r="P536" s="91">
        <f t="shared" si="199"/>
        <v>76539</v>
      </c>
      <c r="Q536" s="130">
        <f t="shared" si="200"/>
        <v>1.0976934397500322</v>
      </c>
      <c r="R536" s="91"/>
      <c r="S536" s="132" t="str">
        <f t="shared" si="202"/>
        <v/>
      </c>
      <c r="T536" s="172">
        <f t="shared" si="205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302" t="s">
        <v>554</v>
      </c>
      <c r="F537" s="303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7"/>
        <v>30000.000000048021</v>
      </c>
      <c r="O537" s="130">
        <f t="shared" si="198"/>
        <v>1.0625000000001064</v>
      </c>
      <c r="P537" s="91">
        <f t="shared" si="199"/>
        <v>176796.72999999998</v>
      </c>
      <c r="Q537" s="130">
        <f t="shared" si="200"/>
        <v>1.5305972237307275</v>
      </c>
      <c r="R537" s="91"/>
      <c r="S537" s="132" t="str">
        <f t="shared" si="202"/>
        <v/>
      </c>
      <c r="T537" s="172">
        <f t="shared" si="205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302" t="s">
        <v>555</v>
      </c>
      <c r="F538" s="303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7"/>
        <v>-4999.9999999960128</v>
      </c>
      <c r="O538" s="130">
        <f t="shared" si="198"/>
        <v>0.97560975609757994</v>
      </c>
      <c r="P538" s="91">
        <f t="shared" si="199"/>
        <v>-14434.940000000002</v>
      </c>
      <c r="Q538" s="130">
        <f t="shared" si="200"/>
        <v>0.93268382475355927</v>
      </c>
      <c r="R538" s="91"/>
      <c r="S538" s="132" t="str">
        <f t="shared" si="202"/>
        <v/>
      </c>
      <c r="T538" s="172">
        <f t="shared" si="205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302" t="s">
        <v>556</v>
      </c>
      <c r="F539" s="303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7"/>
        <v>0</v>
      </c>
      <c r="O539" s="130" t="str">
        <f t="shared" si="198"/>
        <v/>
      </c>
      <c r="P539" s="91">
        <f t="shared" si="199"/>
        <v>-196668.56</v>
      </c>
      <c r="Q539" s="130">
        <f t="shared" si="200"/>
        <v>0</v>
      </c>
      <c r="R539" s="91"/>
      <c r="S539" s="132" t="str">
        <f t="shared" si="202"/>
        <v/>
      </c>
      <c r="T539" s="172">
        <f t="shared" si="205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302" t="s">
        <v>557</v>
      </c>
      <c r="F540" s="303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7"/>
        <v>8.0035533756017685E-9</v>
      </c>
      <c r="O540" s="130">
        <f t="shared" si="198"/>
        <v>1.0000000000002287</v>
      </c>
      <c r="P540" s="91">
        <f t="shared" si="199"/>
        <v>-109825</v>
      </c>
      <c r="Q540" s="130">
        <f t="shared" si="200"/>
        <v>0.24167098221992059</v>
      </c>
      <c r="R540" s="91"/>
      <c r="S540" s="132" t="str">
        <f t="shared" si="202"/>
        <v/>
      </c>
      <c r="T540" s="172">
        <f t="shared" si="205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302" t="s">
        <v>558</v>
      </c>
      <c r="F541" s="303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7"/>
        <v>0</v>
      </c>
      <c r="O541" s="130" t="str">
        <f t="shared" si="198"/>
        <v/>
      </c>
      <c r="P541" s="91">
        <f t="shared" si="199"/>
        <v>-22447.9</v>
      </c>
      <c r="Q541" s="130">
        <f t="shared" si="200"/>
        <v>0</v>
      </c>
      <c r="R541" s="91"/>
      <c r="S541" s="132" t="str">
        <f t="shared" si="202"/>
        <v/>
      </c>
      <c r="T541" s="172">
        <f t="shared" si="205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302" t="s">
        <v>559</v>
      </c>
      <c r="F542" s="303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7"/>
        <v>0</v>
      </c>
      <c r="O542" s="130" t="str">
        <f t="shared" si="198"/>
        <v/>
      </c>
      <c r="P542" s="91">
        <f t="shared" si="199"/>
        <v>-25228.5</v>
      </c>
      <c r="Q542" s="130">
        <f t="shared" si="200"/>
        <v>0</v>
      </c>
      <c r="R542" s="91"/>
      <c r="S542" s="132" t="str">
        <f t="shared" si="202"/>
        <v/>
      </c>
      <c r="T542" s="172">
        <f t="shared" si="205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308" t="s">
        <v>560</v>
      </c>
      <c r="F543" s="309"/>
      <c r="G543" s="25">
        <f t="shared" ref="G543:K543" si="209">SUM(G544:G547)</f>
        <v>-7019339.8600000003</v>
      </c>
      <c r="H543" s="25">
        <f t="shared" si="209"/>
        <v>-6622573.9800000004</v>
      </c>
      <c r="I543" s="25">
        <f t="shared" si="209"/>
        <v>-14897000</v>
      </c>
      <c r="J543" s="139">
        <f t="shared" si="209"/>
        <v>0</v>
      </c>
      <c r="K543" s="153">
        <f t="shared" si="209"/>
        <v>-10042900</v>
      </c>
      <c r="N543" s="91">
        <f t="shared" si="197"/>
        <v>-4854100</v>
      </c>
      <c r="O543" s="130">
        <f t="shared" si="198"/>
        <v>0.67415587030945823</v>
      </c>
      <c r="P543" s="91">
        <f t="shared" si="199"/>
        <v>3420326.0199999996</v>
      </c>
      <c r="Q543" s="130">
        <f t="shared" si="200"/>
        <v>1.5164647507644753</v>
      </c>
      <c r="R543" s="91"/>
      <c r="S543" s="132" t="str">
        <f t="shared" si="202"/>
        <v/>
      </c>
      <c r="T543" s="172">
        <f t="shared" si="205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302" t="s">
        <v>561</v>
      </c>
      <c r="F544" s="303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1707</v>
      </c>
      <c r="M544" s="109"/>
      <c r="N544" s="91">
        <f t="shared" si="197"/>
        <v>-5095600</v>
      </c>
      <c r="O544" s="130">
        <f t="shared" si="198"/>
        <v>0.63672916518143585</v>
      </c>
      <c r="P544" s="91">
        <f t="shared" si="199"/>
        <v>3014831.3499999996</v>
      </c>
      <c r="Q544" s="130">
        <f t="shared" si="200"/>
        <v>1.5095574019917777</v>
      </c>
      <c r="R544" s="91"/>
      <c r="S544" s="132" t="str">
        <f t="shared" si="202"/>
        <v/>
      </c>
      <c r="T544" s="172">
        <f t="shared" si="205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302" t="s">
        <v>562</v>
      </c>
      <c r="F545" s="303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1709</v>
      </c>
      <c r="M545" s="109"/>
      <c r="N545" s="91">
        <f t="shared" si="197"/>
        <v>241500</v>
      </c>
      <c r="O545" s="130">
        <f t="shared" si="198"/>
        <v>1.2775862068965518</v>
      </c>
      <c r="P545" s="91">
        <f t="shared" si="199"/>
        <v>569606.9</v>
      </c>
      <c r="Q545" s="130">
        <f t="shared" si="200"/>
        <v>2.0511425592981349</v>
      </c>
      <c r="R545" s="91"/>
      <c r="S545" s="132" t="str">
        <f t="shared" si="202"/>
        <v/>
      </c>
      <c r="T545" s="172">
        <f t="shared" si="205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302" t="s">
        <v>563</v>
      </c>
      <c r="F546" s="303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7"/>
        <v>0</v>
      </c>
      <c r="O546" s="130" t="str">
        <f t="shared" si="198"/>
        <v/>
      </c>
      <c r="P546" s="91">
        <f t="shared" si="199"/>
        <v>-32504</v>
      </c>
      <c r="Q546" s="130">
        <f t="shared" si="200"/>
        <v>0</v>
      </c>
      <c r="R546" s="91"/>
      <c r="S546" s="132" t="str">
        <f t="shared" si="202"/>
        <v/>
      </c>
      <c r="T546" s="172">
        <f t="shared" si="205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302" t="s">
        <v>564</v>
      </c>
      <c r="F547" s="303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7"/>
        <v>0</v>
      </c>
      <c r="O547" s="130" t="str">
        <f t="shared" si="198"/>
        <v/>
      </c>
      <c r="P547" s="91">
        <f t="shared" si="199"/>
        <v>-131608.23000000001</v>
      </c>
      <c r="Q547" s="130">
        <f t="shared" si="200"/>
        <v>0</v>
      </c>
      <c r="R547" s="91"/>
      <c r="S547" s="132" t="str">
        <f t="shared" si="202"/>
        <v/>
      </c>
      <c r="T547" s="172">
        <f t="shared" si="205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308" t="s">
        <v>565</v>
      </c>
      <c r="F548" s="309"/>
      <c r="G548" s="25">
        <f t="shared" ref="G548:K548" si="210">SUM(G549:G552)</f>
        <v>-7132869.8899999997</v>
      </c>
      <c r="H548" s="25">
        <f t="shared" si="210"/>
        <v>-12386086.560000001</v>
      </c>
      <c r="I548" s="25">
        <f t="shared" si="210"/>
        <v>-9149600</v>
      </c>
      <c r="J548" s="139">
        <f t="shared" si="210"/>
        <v>0</v>
      </c>
      <c r="K548" s="153">
        <f t="shared" si="210"/>
        <v>-13850000</v>
      </c>
      <c r="N548" s="91">
        <f t="shared" si="197"/>
        <v>4700400</v>
      </c>
      <c r="O548" s="130">
        <f t="shared" si="198"/>
        <v>1.5137273760601557</v>
      </c>
      <c r="P548" s="91">
        <f t="shared" si="199"/>
        <v>1463913.4399999995</v>
      </c>
      <c r="Q548" s="130">
        <f t="shared" si="200"/>
        <v>1.1181901509333549</v>
      </c>
      <c r="R548" s="91"/>
      <c r="S548" s="132" t="str">
        <f t="shared" si="202"/>
        <v/>
      </c>
      <c r="T548" s="172">
        <f t="shared" si="205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302" t="s">
        <v>566</v>
      </c>
      <c r="F549" s="303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7"/>
        <v>200000</v>
      </c>
      <c r="O549" s="130">
        <f t="shared" si="198"/>
        <v>2.3333333333333335</v>
      </c>
      <c r="P549" s="91">
        <f t="shared" si="199"/>
        <v>-559061.74</v>
      </c>
      <c r="Q549" s="130">
        <f t="shared" si="200"/>
        <v>0.38501235350637458</v>
      </c>
      <c r="R549" s="91"/>
      <c r="S549" s="132" t="str">
        <f t="shared" si="202"/>
        <v/>
      </c>
      <c r="T549" s="172">
        <f t="shared" si="205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302" t="s">
        <v>567</v>
      </c>
      <c r="F550" s="303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7"/>
        <v>4500400</v>
      </c>
      <c r="O550" s="130">
        <f t="shared" si="198"/>
        <v>1.5000666696297613</v>
      </c>
      <c r="P550" s="91">
        <f t="shared" si="199"/>
        <v>2092961.1799999997</v>
      </c>
      <c r="Q550" s="130">
        <f t="shared" si="200"/>
        <v>1.1834797981339735</v>
      </c>
      <c r="R550" s="91"/>
      <c r="S550" s="132" t="str">
        <f t="shared" si="202"/>
        <v/>
      </c>
      <c r="T550" s="172">
        <f t="shared" si="205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302" t="s">
        <v>568</v>
      </c>
      <c r="F551" s="303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7"/>
        <v>0</v>
      </c>
      <c r="O551" s="130" t="str">
        <f t="shared" si="198"/>
        <v/>
      </c>
      <c r="P551" s="91">
        <f t="shared" si="199"/>
        <v>-69986</v>
      </c>
      <c r="Q551" s="130">
        <f t="shared" si="200"/>
        <v>0</v>
      </c>
      <c r="R551" s="91"/>
      <c r="S551" s="132" t="str">
        <f t="shared" si="202"/>
        <v/>
      </c>
      <c r="T551" s="172">
        <f t="shared" si="205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302" t="s">
        <v>569</v>
      </c>
      <c r="F552" s="303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7"/>
        <v>0</v>
      </c>
      <c r="O552" s="130" t="str">
        <f t="shared" si="198"/>
        <v/>
      </c>
      <c r="P552" s="91">
        <f t="shared" si="199"/>
        <v>0</v>
      </c>
      <c r="Q552" s="130" t="str">
        <f t="shared" si="200"/>
        <v/>
      </c>
      <c r="R552" s="91"/>
      <c r="S552" s="132" t="str">
        <f t="shared" si="202"/>
        <v/>
      </c>
      <c r="T552" s="172">
        <f t="shared" si="205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308" t="s">
        <v>570</v>
      </c>
      <c r="F553" s="309"/>
      <c r="G553" s="25">
        <f t="shared" ref="G553:K553" si="211">SUM(G554:G556)</f>
        <v>-1573308.56</v>
      </c>
      <c r="H553" s="25">
        <f t="shared" si="211"/>
        <v>-1860956.5999999999</v>
      </c>
      <c r="I553" s="25">
        <f t="shared" si="211"/>
        <v>-1500000</v>
      </c>
      <c r="J553" s="139">
        <f t="shared" si="211"/>
        <v>0</v>
      </c>
      <c r="K553" s="153">
        <f t="shared" si="211"/>
        <v>-1000000</v>
      </c>
      <c r="N553" s="91">
        <f t="shared" si="197"/>
        <v>-500000</v>
      </c>
      <c r="O553" s="130">
        <f t="shared" si="198"/>
        <v>0.66666666666666663</v>
      </c>
      <c r="P553" s="91">
        <f t="shared" si="199"/>
        <v>-860956.59999999986</v>
      </c>
      <c r="Q553" s="130">
        <f t="shared" si="200"/>
        <v>0.53735804478191485</v>
      </c>
      <c r="R553" s="91"/>
      <c r="S553" s="132" t="str">
        <f t="shared" si="202"/>
        <v/>
      </c>
      <c r="T553" s="172">
        <f t="shared" si="205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302" t="s">
        <v>571</v>
      </c>
      <c r="F554" s="303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7"/>
        <v>-500000</v>
      </c>
      <c r="O554" s="130">
        <f t="shared" si="198"/>
        <v>0.66666666666666663</v>
      </c>
      <c r="P554" s="91">
        <f t="shared" si="199"/>
        <v>-811356.23</v>
      </c>
      <c r="Q554" s="130">
        <f t="shared" si="200"/>
        <v>0.55207252082049041</v>
      </c>
      <c r="R554" s="91"/>
      <c r="S554" s="132" t="str">
        <f t="shared" si="202"/>
        <v/>
      </c>
      <c r="T554" s="172">
        <f t="shared" si="205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302" t="s">
        <v>572</v>
      </c>
      <c r="F555" s="303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7"/>
        <v>0</v>
      </c>
      <c r="O555" s="130" t="str">
        <f t="shared" si="198"/>
        <v/>
      </c>
      <c r="P555" s="91">
        <f t="shared" si="199"/>
        <v>-14241.7</v>
      </c>
      <c r="Q555" s="130">
        <f t="shared" si="200"/>
        <v>0</v>
      </c>
      <c r="R555" s="91"/>
      <c r="S555" s="132" t="str">
        <f t="shared" si="202"/>
        <v/>
      </c>
      <c r="T555" s="172">
        <f t="shared" si="205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302" t="s">
        <v>573</v>
      </c>
      <c r="F556" s="303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7"/>
        <v>0</v>
      </c>
      <c r="O556" s="130" t="str">
        <f t="shared" si="198"/>
        <v/>
      </c>
      <c r="P556" s="91">
        <f t="shared" si="199"/>
        <v>-35358.67</v>
      </c>
      <c r="Q556" s="130">
        <f t="shared" si="200"/>
        <v>0</v>
      </c>
      <c r="R556" s="91"/>
      <c r="S556" s="132" t="str">
        <f t="shared" si="202"/>
        <v/>
      </c>
      <c r="T556" s="172">
        <f t="shared" si="205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308" t="s">
        <v>574</v>
      </c>
      <c r="F557" s="309"/>
      <c r="G557" s="25">
        <f t="shared" ref="G557:K557" si="212">SUM(G558:G560)</f>
        <v>-221181.12</v>
      </c>
      <c r="H557" s="25">
        <f t="shared" si="212"/>
        <v>-265386.95</v>
      </c>
      <c r="I557" s="25">
        <f t="shared" si="212"/>
        <v>-1211000</v>
      </c>
      <c r="J557" s="139">
        <f t="shared" si="212"/>
        <v>0</v>
      </c>
      <c r="K557" s="153">
        <f t="shared" si="212"/>
        <v>-3647670</v>
      </c>
      <c r="N557" s="91">
        <f t="shared" si="197"/>
        <v>2436670</v>
      </c>
      <c r="O557" s="130">
        <f t="shared" si="198"/>
        <v>3.0121139554087533</v>
      </c>
      <c r="P557" s="91">
        <f t="shared" si="199"/>
        <v>3382283.05</v>
      </c>
      <c r="Q557" s="130">
        <f t="shared" si="200"/>
        <v>13.744722564542077</v>
      </c>
      <c r="R557" s="91"/>
      <c r="S557" s="132" t="str">
        <f t="shared" si="202"/>
        <v/>
      </c>
      <c r="T557" s="172">
        <f t="shared" si="205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302" t="s">
        <v>575</v>
      </c>
      <c r="F558" s="303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1710</v>
      </c>
      <c r="M558" s="109"/>
      <c r="N558" s="91">
        <f t="shared" si="197"/>
        <v>2436670</v>
      </c>
      <c r="O558" s="130">
        <f t="shared" si="198"/>
        <v>3.0121139554087533</v>
      </c>
      <c r="P558" s="91">
        <f t="shared" si="199"/>
        <v>3399253.4</v>
      </c>
      <c r="Q558" s="130">
        <f t="shared" si="200"/>
        <v>14.683680559189684</v>
      </c>
      <c r="R558" s="91"/>
      <c r="S558" s="132" t="str">
        <f t="shared" si="202"/>
        <v/>
      </c>
      <c r="T558" s="172">
        <f t="shared" si="205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302" t="s">
        <v>576</v>
      </c>
      <c r="F559" s="303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7"/>
        <v>0</v>
      </c>
      <c r="O559" s="130" t="str">
        <f t="shared" si="198"/>
        <v/>
      </c>
      <c r="P559" s="91">
        <f t="shared" si="199"/>
        <v>-5734</v>
      </c>
      <c r="Q559" s="130">
        <f t="shared" si="200"/>
        <v>0</v>
      </c>
      <c r="R559" s="91"/>
      <c r="S559" s="132" t="str">
        <f t="shared" si="202"/>
        <v/>
      </c>
      <c r="T559" s="172">
        <f t="shared" si="205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302" t="s">
        <v>577</v>
      </c>
      <c r="F560" s="303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7"/>
        <v>0</v>
      </c>
      <c r="O560" s="130" t="str">
        <f t="shared" si="198"/>
        <v/>
      </c>
      <c r="P560" s="91">
        <f t="shared" si="199"/>
        <v>-11236.35</v>
      </c>
      <c r="Q560" s="130">
        <f t="shared" si="200"/>
        <v>0</v>
      </c>
      <c r="R560" s="91"/>
      <c r="S560" s="132" t="str">
        <f t="shared" si="202"/>
        <v/>
      </c>
      <c r="T560" s="172">
        <f t="shared" si="205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308" t="s">
        <v>578</v>
      </c>
      <c r="F561" s="309"/>
      <c r="G561" s="25">
        <f t="shared" ref="G561:K561" si="213">G562</f>
        <v>-38186.9</v>
      </c>
      <c r="H561" s="25">
        <f t="shared" si="213"/>
        <v>-8018.07</v>
      </c>
      <c r="I561" s="25">
        <f t="shared" si="213"/>
        <v>0</v>
      </c>
      <c r="J561" s="139">
        <f t="shared" si="213"/>
        <v>0</v>
      </c>
      <c r="K561" s="153">
        <f t="shared" si="213"/>
        <v>0</v>
      </c>
      <c r="N561" s="91">
        <f t="shared" si="197"/>
        <v>0</v>
      </c>
      <c r="O561" s="130" t="str">
        <f t="shared" si="198"/>
        <v/>
      </c>
      <c r="P561" s="91">
        <f t="shared" si="199"/>
        <v>-8018.07</v>
      </c>
      <c r="Q561" s="130">
        <f t="shared" si="200"/>
        <v>0</v>
      </c>
      <c r="R561" s="91"/>
      <c r="S561" s="132" t="str">
        <f t="shared" si="202"/>
        <v/>
      </c>
      <c r="T561" s="172">
        <f t="shared" si="205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302" t="s">
        <v>163</v>
      </c>
      <c r="F562" s="303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7"/>
        <v>0</v>
      </c>
      <c r="O562" s="130" t="str">
        <f t="shared" si="198"/>
        <v/>
      </c>
      <c r="P562" s="91">
        <f t="shared" si="199"/>
        <v>-8018.07</v>
      </c>
      <c r="Q562" s="130">
        <f t="shared" si="200"/>
        <v>0</v>
      </c>
      <c r="R562" s="91"/>
      <c r="S562" s="132" t="str">
        <f t="shared" si="202"/>
        <v/>
      </c>
      <c r="T562" s="172">
        <f t="shared" si="205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314" t="s">
        <v>580</v>
      </c>
      <c r="F563" s="315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4">(J563/8)*12</f>
        <v>0</v>
      </c>
      <c r="N563" s="190">
        <f t="shared" si="197"/>
        <v>0</v>
      </c>
      <c r="O563" s="191" t="str">
        <f t="shared" si="198"/>
        <v/>
      </c>
      <c r="P563" s="190">
        <f t="shared" si="199"/>
        <v>0</v>
      </c>
      <c r="Q563" s="191" t="str">
        <f t="shared" si="200"/>
        <v/>
      </c>
      <c r="R563" s="190">
        <f t="shared" si="204"/>
        <v>0</v>
      </c>
      <c r="S563" s="192" t="str">
        <f t="shared" si="202"/>
        <v/>
      </c>
      <c r="T563" s="172">
        <f t="shared" si="205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314" t="s">
        <v>582</v>
      </c>
      <c r="F564" s="315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4"/>
        <v>0</v>
      </c>
      <c r="N564" s="190">
        <f t="shared" si="197"/>
        <v>0</v>
      </c>
      <c r="O564" s="191" t="str">
        <f t="shared" si="198"/>
        <v/>
      </c>
      <c r="P564" s="190">
        <f t="shared" si="199"/>
        <v>-65200</v>
      </c>
      <c r="Q564" s="191">
        <f t="shared" si="200"/>
        <v>0</v>
      </c>
      <c r="R564" s="190">
        <f t="shared" si="204"/>
        <v>0</v>
      </c>
      <c r="S564" s="192" t="str">
        <f t="shared" si="202"/>
        <v/>
      </c>
      <c r="T564" s="172">
        <f t="shared" si="205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308" t="s">
        <v>583</v>
      </c>
      <c r="F565" s="309"/>
      <c r="G565" s="25">
        <f t="shared" ref="G565:K565" si="215">G566</f>
        <v>-26600</v>
      </c>
      <c r="H565" s="25">
        <f t="shared" si="215"/>
        <v>-65200</v>
      </c>
      <c r="I565" s="25">
        <f t="shared" si="215"/>
        <v>0</v>
      </c>
      <c r="J565" s="139">
        <f t="shared" si="215"/>
        <v>0</v>
      </c>
      <c r="K565" s="153">
        <f t="shared" si="215"/>
        <v>0</v>
      </c>
      <c r="N565" s="91">
        <f t="shared" si="197"/>
        <v>0</v>
      </c>
      <c r="O565" s="130" t="str">
        <f t="shared" si="198"/>
        <v/>
      </c>
      <c r="P565" s="91">
        <f t="shared" si="199"/>
        <v>-65200</v>
      </c>
      <c r="Q565" s="130">
        <f t="shared" si="200"/>
        <v>0</v>
      </c>
      <c r="R565" s="91"/>
      <c r="S565" s="132" t="str">
        <f t="shared" si="202"/>
        <v/>
      </c>
      <c r="T565" s="172">
        <f t="shared" si="205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302" t="s">
        <v>584</v>
      </c>
      <c r="F566" s="303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7"/>
        <v>0</v>
      </c>
      <c r="O566" s="130" t="str">
        <f t="shared" si="198"/>
        <v/>
      </c>
      <c r="P566" s="91">
        <f t="shared" si="199"/>
        <v>-65200</v>
      </c>
      <c r="Q566" s="130">
        <f t="shared" si="200"/>
        <v>0</v>
      </c>
      <c r="R566" s="91"/>
      <c r="S566" s="132" t="str">
        <f t="shared" si="202"/>
        <v/>
      </c>
      <c r="T566" s="172">
        <f t="shared" si="205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314" t="s">
        <v>582</v>
      </c>
      <c r="F567" s="315"/>
      <c r="G567" s="37">
        <f t="shared" ref="G567:K567" si="216">G568+G570</f>
        <v>410792.07999999996</v>
      </c>
      <c r="H567" s="37">
        <f t="shared" si="216"/>
        <v>90894.47</v>
      </c>
      <c r="I567" s="37">
        <f t="shared" si="216"/>
        <v>0</v>
      </c>
      <c r="J567" s="138">
        <v>36049</v>
      </c>
      <c r="K567" s="152">
        <f t="shared" si="216"/>
        <v>0</v>
      </c>
      <c r="N567" s="190">
        <f t="shared" si="197"/>
        <v>0</v>
      </c>
      <c r="O567" s="191" t="str">
        <f t="shared" si="198"/>
        <v/>
      </c>
      <c r="P567" s="190">
        <f t="shared" si="199"/>
        <v>90894.47</v>
      </c>
      <c r="Q567" s="191">
        <f t="shared" si="200"/>
        <v>0</v>
      </c>
      <c r="R567" s="190">
        <f t="shared" si="204"/>
        <v>36049</v>
      </c>
      <c r="S567" s="192">
        <f t="shared" si="202"/>
        <v>0</v>
      </c>
      <c r="T567" s="172">
        <f t="shared" si="205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308" t="s">
        <v>586</v>
      </c>
      <c r="F568" s="309"/>
      <c r="G568" s="25">
        <f t="shared" ref="G568:K568" si="217">G569</f>
        <v>83072.53</v>
      </c>
      <c r="H568" s="25">
        <f t="shared" si="217"/>
        <v>-180514.71</v>
      </c>
      <c r="I568" s="25">
        <f t="shared" si="217"/>
        <v>0</v>
      </c>
      <c r="J568" s="139">
        <f t="shared" si="217"/>
        <v>0</v>
      </c>
      <c r="K568" s="153">
        <f t="shared" si="217"/>
        <v>0</v>
      </c>
      <c r="N568" s="91">
        <f t="shared" si="197"/>
        <v>0</v>
      </c>
      <c r="O568" s="130" t="str">
        <f t="shared" si="198"/>
        <v/>
      </c>
      <c r="P568" s="91">
        <f t="shared" si="199"/>
        <v>-180514.71</v>
      </c>
      <c r="Q568" s="130">
        <f t="shared" si="200"/>
        <v>0</v>
      </c>
      <c r="R568" s="91"/>
      <c r="S568" s="132" t="str">
        <f t="shared" si="202"/>
        <v/>
      </c>
      <c r="T568" s="172">
        <f t="shared" si="205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302" t="s">
        <v>587</v>
      </c>
      <c r="F569" s="303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7"/>
        <v>0</v>
      </c>
      <c r="O569" s="130" t="str">
        <f t="shared" si="198"/>
        <v/>
      </c>
      <c r="P569" s="91">
        <f t="shared" si="199"/>
        <v>-180514.71</v>
      </c>
      <c r="Q569" s="130">
        <f t="shared" si="200"/>
        <v>0</v>
      </c>
      <c r="R569" s="91"/>
      <c r="S569" s="132" t="str">
        <f t="shared" si="202"/>
        <v/>
      </c>
      <c r="T569" s="172">
        <f t="shared" si="205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308" t="s">
        <v>588</v>
      </c>
      <c r="F570" s="309"/>
      <c r="G570" s="25">
        <f t="shared" ref="G570:K570" si="218">G571</f>
        <v>327719.55</v>
      </c>
      <c r="H570" s="25">
        <f t="shared" si="218"/>
        <v>271409.18</v>
      </c>
      <c r="I570" s="25">
        <f t="shared" si="218"/>
        <v>0</v>
      </c>
      <c r="J570" s="139">
        <f t="shared" si="218"/>
        <v>0</v>
      </c>
      <c r="K570" s="153">
        <f t="shared" si="218"/>
        <v>0</v>
      </c>
      <c r="N570" s="91">
        <f t="shared" si="197"/>
        <v>0</v>
      </c>
      <c r="O570" s="130" t="str">
        <f t="shared" si="198"/>
        <v/>
      </c>
      <c r="P570" s="91">
        <f t="shared" si="199"/>
        <v>271409.18</v>
      </c>
      <c r="Q570" s="130">
        <f t="shared" si="200"/>
        <v>0</v>
      </c>
      <c r="R570" s="91"/>
      <c r="S570" s="132" t="str">
        <f t="shared" si="202"/>
        <v/>
      </c>
      <c r="T570" s="172">
        <f t="shared" si="205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302" t="s">
        <v>589</v>
      </c>
      <c r="F571" s="303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7"/>
        <v>0</v>
      </c>
      <c r="O571" s="130" t="str">
        <f t="shared" si="198"/>
        <v/>
      </c>
      <c r="P571" s="91">
        <f t="shared" si="199"/>
        <v>271409.18</v>
      </c>
      <c r="Q571" s="130">
        <f t="shared" si="200"/>
        <v>0</v>
      </c>
      <c r="R571" s="91"/>
      <c r="S571" s="132" t="str">
        <f t="shared" si="202"/>
        <v/>
      </c>
      <c r="T571" s="172">
        <f t="shared" si="205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312" t="s">
        <v>591</v>
      </c>
      <c r="F572" s="313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9">J573+J574+J577+J584+J587+J588+J589+J590</f>
        <v>-240388</v>
      </c>
      <c r="K572" s="151">
        <f t="shared" si="219"/>
        <v>-280000</v>
      </c>
      <c r="N572" s="91">
        <f t="shared" si="197"/>
        <v>80000.000000008004</v>
      </c>
      <c r="O572" s="130">
        <f t="shared" si="198"/>
        <v>1.4000000000000561</v>
      </c>
      <c r="P572" s="91">
        <f t="shared" si="199"/>
        <v>-54483.239999999991</v>
      </c>
      <c r="Q572" s="130">
        <f t="shared" si="200"/>
        <v>0.83711219731069342</v>
      </c>
      <c r="R572" s="91">
        <f t="shared" si="204"/>
        <v>39612</v>
      </c>
      <c r="S572" s="132">
        <f t="shared" si="202"/>
        <v>1.1647835998469143</v>
      </c>
      <c r="T572" s="172">
        <f t="shared" si="205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314" t="s">
        <v>593</v>
      </c>
      <c r="F573" s="315"/>
      <c r="G573" s="37">
        <v>0</v>
      </c>
      <c r="H573" s="37">
        <v>0</v>
      </c>
      <c r="I573" s="37">
        <v>0</v>
      </c>
      <c r="J573" s="142">
        <v>0</v>
      </c>
      <c r="K573" s="160">
        <f t="shared" si="214"/>
        <v>0</v>
      </c>
      <c r="N573" s="190">
        <f t="shared" si="197"/>
        <v>0</v>
      </c>
      <c r="O573" s="191" t="str">
        <f t="shared" si="198"/>
        <v/>
      </c>
      <c r="P573" s="190">
        <f t="shared" si="199"/>
        <v>0</v>
      </c>
      <c r="Q573" s="191" t="str">
        <f t="shared" si="200"/>
        <v/>
      </c>
      <c r="R573" s="190">
        <f t="shared" si="204"/>
        <v>0</v>
      </c>
      <c r="S573" s="192" t="str">
        <f t="shared" si="202"/>
        <v/>
      </c>
      <c r="T573" s="172">
        <f t="shared" si="205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314" t="s">
        <v>595</v>
      </c>
      <c r="F574" s="315"/>
      <c r="G574" s="37">
        <f t="shared" ref="G574" si="220">G575</f>
        <v>-8.33</v>
      </c>
      <c r="H574" s="37">
        <f>H575</f>
        <v>0</v>
      </c>
      <c r="I574" s="37">
        <f t="shared" ref="I574" si="221">I575</f>
        <v>0</v>
      </c>
      <c r="J574" s="142">
        <v>0</v>
      </c>
      <c r="K574" s="160">
        <f t="shared" si="214"/>
        <v>0</v>
      </c>
      <c r="N574" s="190">
        <f t="shared" si="197"/>
        <v>0</v>
      </c>
      <c r="O574" s="191" t="str">
        <f t="shared" si="198"/>
        <v/>
      </c>
      <c r="P574" s="190">
        <f t="shared" si="199"/>
        <v>0</v>
      </c>
      <c r="Q574" s="191" t="str">
        <f t="shared" si="200"/>
        <v/>
      </c>
      <c r="R574" s="190">
        <f t="shared" si="204"/>
        <v>0</v>
      </c>
      <c r="S574" s="192" t="str">
        <f t="shared" si="202"/>
        <v/>
      </c>
      <c r="T574" s="172">
        <f t="shared" si="205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308" t="s">
        <v>596</v>
      </c>
      <c r="F575" s="309"/>
      <c r="G575" s="25">
        <f t="shared" ref="G575" si="222">G576</f>
        <v>-8.33</v>
      </c>
      <c r="H575" s="25">
        <f>H576</f>
        <v>0</v>
      </c>
      <c r="I575" s="25">
        <f t="shared" ref="I575" si="223">I576</f>
        <v>0</v>
      </c>
      <c r="J575" s="143">
        <v>0</v>
      </c>
      <c r="K575" s="163">
        <f t="shared" si="214"/>
        <v>0</v>
      </c>
      <c r="N575" s="91">
        <f t="shared" si="197"/>
        <v>0</v>
      </c>
      <c r="O575" s="130" t="str">
        <f t="shared" si="198"/>
        <v/>
      </c>
      <c r="P575" s="91">
        <f t="shared" si="199"/>
        <v>0</v>
      </c>
      <c r="Q575" s="130" t="str">
        <f t="shared" si="200"/>
        <v/>
      </c>
      <c r="R575" s="91"/>
      <c r="S575" s="132" t="str">
        <f t="shared" si="202"/>
        <v/>
      </c>
      <c r="T575" s="172">
        <f t="shared" si="205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302" t="s">
        <v>597</v>
      </c>
      <c r="F576" s="303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7"/>
        <v>0</v>
      </c>
      <c r="O576" s="130" t="str">
        <f t="shared" si="198"/>
        <v/>
      </c>
      <c r="P576" s="91">
        <f t="shared" si="199"/>
        <v>0</v>
      </c>
      <c r="Q576" s="130" t="str">
        <f t="shared" si="200"/>
        <v/>
      </c>
      <c r="R576" s="91"/>
      <c r="S576" s="132" t="str">
        <f t="shared" si="202"/>
        <v/>
      </c>
      <c r="T576" s="172">
        <f t="shared" si="205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314" t="s">
        <v>599</v>
      </c>
      <c r="F577" s="315"/>
      <c r="G577" s="37">
        <f t="shared" ref="G577" si="224">G578+G580+G582</f>
        <v>-197013.61</v>
      </c>
      <c r="H577" s="37">
        <f>H578+H580+H582</f>
        <v>-276585.24</v>
      </c>
      <c r="I577" s="37">
        <f t="shared" ref="I577:K577" si="225">I578+I580+I582</f>
        <v>-199999.999999992</v>
      </c>
      <c r="J577" s="138">
        <v>-240388</v>
      </c>
      <c r="K577" s="152">
        <f t="shared" si="225"/>
        <v>-280000</v>
      </c>
      <c r="N577" s="190">
        <f t="shared" si="197"/>
        <v>80000.000000008004</v>
      </c>
      <c r="O577" s="191">
        <f t="shared" si="198"/>
        <v>1.4000000000000561</v>
      </c>
      <c r="P577" s="190">
        <f t="shared" si="199"/>
        <v>3414.7600000000093</v>
      </c>
      <c r="Q577" s="191">
        <f t="shared" si="200"/>
        <v>1.0123461396566209</v>
      </c>
      <c r="R577" s="190">
        <f t="shared" si="204"/>
        <v>39612</v>
      </c>
      <c r="S577" s="192">
        <f t="shared" si="202"/>
        <v>1.1647835998469143</v>
      </c>
      <c r="T577" s="172">
        <f t="shared" si="205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308" t="s">
        <v>600</v>
      </c>
      <c r="F578" s="309"/>
      <c r="G578" s="25">
        <f t="shared" ref="G578" si="226">G579</f>
        <v>0</v>
      </c>
      <c r="H578" s="25">
        <f>H579</f>
        <v>99.06</v>
      </c>
      <c r="I578" s="25">
        <f t="shared" ref="I578:K578" si="227">I579</f>
        <v>0</v>
      </c>
      <c r="J578" s="139">
        <f t="shared" si="227"/>
        <v>0</v>
      </c>
      <c r="K578" s="153">
        <f t="shared" si="227"/>
        <v>0</v>
      </c>
      <c r="N578" s="91">
        <f t="shared" si="197"/>
        <v>0</v>
      </c>
      <c r="O578" s="130" t="str">
        <f t="shared" si="198"/>
        <v/>
      </c>
      <c r="P578" s="91">
        <f t="shared" si="199"/>
        <v>99.06</v>
      </c>
      <c r="Q578" s="130">
        <f t="shared" si="200"/>
        <v>0</v>
      </c>
      <c r="R578" s="91"/>
      <c r="S578" s="132" t="str">
        <f t="shared" si="202"/>
        <v/>
      </c>
      <c r="T578" s="172">
        <f t="shared" si="205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302" t="s">
        <v>601</v>
      </c>
      <c r="F579" s="303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7"/>
        <v>0</v>
      </c>
      <c r="O579" s="130" t="str">
        <f t="shared" si="198"/>
        <v/>
      </c>
      <c r="P579" s="91">
        <f t="shared" si="199"/>
        <v>99.06</v>
      </c>
      <c r="Q579" s="130">
        <f t="shared" si="200"/>
        <v>0</v>
      </c>
      <c r="R579" s="91"/>
      <c r="S579" s="132" t="str">
        <f t="shared" si="202"/>
        <v/>
      </c>
      <c r="T579" s="172">
        <f t="shared" si="205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308" t="s">
        <v>602</v>
      </c>
      <c r="F580" s="309"/>
      <c r="G580" s="25">
        <f t="shared" ref="G580" si="228">G581</f>
        <v>-197013.61</v>
      </c>
      <c r="H580" s="25">
        <f>H581</f>
        <v>-276585.24</v>
      </c>
      <c r="I580" s="25">
        <f t="shared" ref="I580:K580" si="229">I581</f>
        <v>-199999.999999992</v>
      </c>
      <c r="J580" s="139">
        <f t="shared" si="229"/>
        <v>0</v>
      </c>
      <c r="K580" s="153">
        <f t="shared" si="229"/>
        <v>-280000</v>
      </c>
      <c r="N580" s="91">
        <f t="shared" si="197"/>
        <v>80000.000000008004</v>
      </c>
      <c r="O580" s="130">
        <f t="shared" si="198"/>
        <v>1.4000000000000561</v>
      </c>
      <c r="P580" s="91">
        <f t="shared" si="199"/>
        <v>3414.7600000000093</v>
      </c>
      <c r="Q580" s="130">
        <f t="shared" si="200"/>
        <v>1.0123461396566209</v>
      </c>
      <c r="R580" s="91"/>
      <c r="S580" s="132" t="str">
        <f t="shared" si="202"/>
        <v/>
      </c>
      <c r="T580" s="172">
        <f t="shared" si="205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302" t="s">
        <v>603</v>
      </c>
      <c r="F581" s="303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7"/>
        <v>80000.000000008004</v>
      </c>
      <c r="O581" s="130">
        <f t="shared" si="198"/>
        <v>1.4000000000000561</v>
      </c>
      <c r="P581" s="91">
        <f t="shared" si="199"/>
        <v>3414.7600000000093</v>
      </c>
      <c r="Q581" s="130">
        <f t="shared" si="200"/>
        <v>1.0123461396566209</v>
      </c>
      <c r="R581" s="91"/>
      <c r="S581" s="132" t="str">
        <f t="shared" si="202"/>
        <v/>
      </c>
      <c r="T581" s="172">
        <f t="shared" si="205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308" t="s">
        <v>604</v>
      </c>
      <c r="F582" s="309"/>
      <c r="G582" s="25">
        <f t="shared" ref="G582" si="230">G583</f>
        <v>0</v>
      </c>
      <c r="H582" s="25">
        <f>H583</f>
        <v>-99.06</v>
      </c>
      <c r="I582" s="25">
        <f t="shared" ref="I582:K582" si="231">I583</f>
        <v>0</v>
      </c>
      <c r="J582" s="139">
        <f t="shared" si="231"/>
        <v>0</v>
      </c>
      <c r="K582" s="153">
        <f t="shared" si="231"/>
        <v>0</v>
      </c>
      <c r="N582" s="91">
        <f t="shared" si="197"/>
        <v>0</v>
      </c>
      <c r="O582" s="130" t="str">
        <f t="shared" si="198"/>
        <v/>
      </c>
      <c r="P582" s="91">
        <f t="shared" si="199"/>
        <v>-99.06</v>
      </c>
      <c r="Q582" s="130">
        <f t="shared" si="200"/>
        <v>0</v>
      </c>
      <c r="R582" s="91"/>
      <c r="S582" s="132" t="str">
        <f t="shared" si="202"/>
        <v/>
      </c>
      <c r="T582" s="172">
        <f t="shared" si="205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302" t="s">
        <v>605</v>
      </c>
      <c r="F583" s="303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7"/>
        <v>0</v>
      </c>
      <c r="O583" s="130" t="str">
        <f t="shared" si="198"/>
        <v/>
      </c>
      <c r="P583" s="91">
        <f t="shared" si="199"/>
        <v>-99.06</v>
      </c>
      <c r="Q583" s="130">
        <f t="shared" si="200"/>
        <v>0</v>
      </c>
      <c r="R583" s="91"/>
      <c r="S583" s="132" t="str">
        <f t="shared" si="202"/>
        <v/>
      </c>
      <c r="T583" s="172">
        <f t="shared" si="205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314" t="s">
        <v>607</v>
      </c>
      <c r="F584" s="315"/>
      <c r="G584" s="37">
        <f t="shared" ref="G584" si="232">G585</f>
        <v>0</v>
      </c>
      <c r="H584" s="37">
        <f>H585</f>
        <v>-57898</v>
      </c>
      <c r="I584" s="37">
        <f t="shared" ref="I584:K584" si="233">I585</f>
        <v>0</v>
      </c>
      <c r="J584" s="138">
        <f t="shared" si="233"/>
        <v>0</v>
      </c>
      <c r="K584" s="152">
        <f t="shared" si="233"/>
        <v>0</v>
      </c>
      <c r="N584" s="190">
        <f t="shared" si="197"/>
        <v>0</v>
      </c>
      <c r="O584" s="191" t="str">
        <f t="shared" si="198"/>
        <v/>
      </c>
      <c r="P584" s="190">
        <f t="shared" si="199"/>
        <v>-57898</v>
      </c>
      <c r="Q584" s="191">
        <f t="shared" si="200"/>
        <v>0</v>
      </c>
      <c r="R584" s="190"/>
      <c r="S584" s="192" t="str">
        <f t="shared" si="202"/>
        <v/>
      </c>
      <c r="T584" s="172">
        <f t="shared" si="205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308" t="s">
        <v>608</v>
      </c>
      <c r="F585" s="309"/>
      <c r="G585" s="25">
        <f t="shared" ref="G585" si="234">G586</f>
        <v>0</v>
      </c>
      <c r="H585" s="25">
        <f>H586</f>
        <v>-57898</v>
      </c>
      <c r="I585" s="25">
        <f t="shared" ref="I585:K585" si="235">I586</f>
        <v>0</v>
      </c>
      <c r="J585" s="139">
        <f t="shared" si="235"/>
        <v>0</v>
      </c>
      <c r="K585" s="153">
        <f t="shared" si="235"/>
        <v>0</v>
      </c>
      <c r="N585" s="91">
        <f t="shared" si="197"/>
        <v>0</v>
      </c>
      <c r="O585" s="130" t="str">
        <f t="shared" si="198"/>
        <v/>
      </c>
      <c r="P585" s="91">
        <f t="shared" si="199"/>
        <v>-57898</v>
      </c>
      <c r="Q585" s="130">
        <f t="shared" si="200"/>
        <v>0</v>
      </c>
      <c r="R585" s="91"/>
      <c r="S585" s="132" t="str">
        <f t="shared" si="202"/>
        <v/>
      </c>
      <c r="T585" s="172">
        <f t="shared" si="205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302" t="s">
        <v>609</v>
      </c>
      <c r="F586" s="303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7"/>
        <v>0</v>
      </c>
      <c r="O586" s="130" t="str">
        <f t="shared" si="198"/>
        <v/>
      </c>
      <c r="P586" s="91">
        <f t="shared" si="199"/>
        <v>-57898</v>
      </c>
      <c r="Q586" s="130">
        <f t="shared" si="200"/>
        <v>0</v>
      </c>
      <c r="R586" s="91"/>
      <c r="S586" s="132" t="str">
        <f t="shared" si="202"/>
        <v/>
      </c>
      <c r="T586" s="172">
        <f t="shared" si="205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314" t="s">
        <v>611</v>
      </c>
      <c r="F587" s="315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6">-K587+I587</f>
        <v>0</v>
      </c>
      <c r="O587" s="191" t="str">
        <f t="shared" ref="O587:O650" si="237">IF(I587=0,"",K587/I587)</f>
        <v/>
      </c>
      <c r="P587" s="190">
        <f t="shared" ref="P587:P617" si="238">-K587+H587</f>
        <v>0</v>
      </c>
      <c r="Q587" s="191" t="str">
        <f t="shared" ref="Q587:Q650" si="239">IF(H587=0,"",K587/H587)</f>
        <v/>
      </c>
      <c r="R587" s="190"/>
      <c r="S587" s="192" t="str">
        <f t="shared" si="202"/>
        <v/>
      </c>
      <c r="T587" s="172">
        <f t="shared" si="205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314" t="s">
        <v>613</v>
      </c>
      <c r="F588" s="315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6"/>
        <v>0</v>
      </c>
      <c r="O588" s="191" t="str">
        <f t="shared" si="237"/>
        <v/>
      </c>
      <c r="P588" s="190">
        <f t="shared" si="238"/>
        <v>0</v>
      </c>
      <c r="Q588" s="191" t="str">
        <f t="shared" si="239"/>
        <v/>
      </c>
      <c r="R588" s="190"/>
      <c r="S588" s="192" t="str">
        <f t="shared" si="202"/>
        <v/>
      </c>
      <c r="T588" s="172">
        <f t="shared" si="205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314" t="s">
        <v>615</v>
      </c>
      <c r="F589" s="315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6"/>
        <v>0</v>
      </c>
      <c r="O589" s="191" t="str">
        <f t="shared" si="237"/>
        <v/>
      </c>
      <c r="P589" s="190">
        <f t="shared" si="238"/>
        <v>0</v>
      </c>
      <c r="Q589" s="191" t="str">
        <f t="shared" si="239"/>
        <v/>
      </c>
      <c r="R589" s="190"/>
      <c r="S589" s="192" t="str">
        <f t="shared" ref="S589:S652" si="240">IF(J589=0,"",K589/J589)</f>
        <v/>
      </c>
      <c r="T589" s="172">
        <f t="shared" si="205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314" t="s">
        <v>617</v>
      </c>
      <c r="F590" s="315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6"/>
        <v>0</v>
      </c>
      <c r="O590" s="191" t="str">
        <f t="shared" si="237"/>
        <v/>
      </c>
      <c r="P590" s="190">
        <f t="shared" si="238"/>
        <v>0</v>
      </c>
      <c r="Q590" s="191" t="str">
        <f t="shared" si="239"/>
        <v/>
      </c>
      <c r="R590" s="190"/>
      <c r="S590" s="192" t="str">
        <f t="shared" si="240"/>
        <v/>
      </c>
      <c r="T590" s="172">
        <f t="shared" si="205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312" t="s">
        <v>619</v>
      </c>
      <c r="F591" s="313"/>
      <c r="G591" s="43">
        <f t="shared" ref="G591" si="241">G592+G593</f>
        <v>0</v>
      </c>
      <c r="H591" s="43">
        <f>H592+H593</f>
        <v>0</v>
      </c>
      <c r="I591" s="43">
        <f t="shared" ref="I591:K591" si="242">I592+I593</f>
        <v>0</v>
      </c>
      <c r="J591" s="137">
        <f t="shared" si="242"/>
        <v>0</v>
      </c>
      <c r="K591" s="151">
        <f t="shared" si="242"/>
        <v>0</v>
      </c>
      <c r="N591" s="91">
        <f t="shared" si="236"/>
        <v>0</v>
      </c>
      <c r="O591" s="130" t="str">
        <f t="shared" si="237"/>
        <v/>
      </c>
      <c r="P591" s="91">
        <f t="shared" si="238"/>
        <v>0</v>
      </c>
      <c r="Q591" s="130" t="str">
        <f t="shared" si="239"/>
        <v/>
      </c>
      <c r="R591" s="91"/>
      <c r="S591" s="132" t="str">
        <f t="shared" si="240"/>
        <v/>
      </c>
      <c r="T591" s="172">
        <f t="shared" ref="T591:T654" si="243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314" t="s">
        <v>621</v>
      </c>
      <c r="F592" s="315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6"/>
        <v>0</v>
      </c>
      <c r="O592" s="191" t="str">
        <f t="shared" si="237"/>
        <v/>
      </c>
      <c r="P592" s="190">
        <f t="shared" si="238"/>
        <v>0</v>
      </c>
      <c r="Q592" s="191" t="str">
        <f t="shared" si="239"/>
        <v/>
      </c>
      <c r="R592" s="190"/>
      <c r="S592" s="192" t="str">
        <f t="shared" si="240"/>
        <v/>
      </c>
      <c r="T592" s="172">
        <f t="shared" si="243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314" t="s">
        <v>623</v>
      </c>
      <c r="F593" s="315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6"/>
        <v>0</v>
      </c>
      <c r="O593" s="191" t="str">
        <f t="shared" si="237"/>
        <v/>
      </c>
      <c r="P593" s="190">
        <f t="shared" si="238"/>
        <v>0</v>
      </c>
      <c r="Q593" s="191" t="str">
        <f t="shared" si="239"/>
        <v/>
      </c>
      <c r="R593" s="190"/>
      <c r="S593" s="192" t="str">
        <f t="shared" si="240"/>
        <v/>
      </c>
      <c r="T593" s="172">
        <f t="shared" si="243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312" t="s">
        <v>625</v>
      </c>
      <c r="F594" s="313"/>
      <c r="G594" s="43">
        <f t="shared" ref="G594" si="244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5">J595+J596+J597+J598+J599+J600+J601++J602+J603</f>
        <v>0</v>
      </c>
      <c r="K594" s="151">
        <f t="shared" si="245"/>
        <v>0</v>
      </c>
      <c r="N594" s="91">
        <f t="shared" si="236"/>
        <v>0</v>
      </c>
      <c r="O594" s="130" t="str">
        <f t="shared" si="237"/>
        <v/>
      </c>
      <c r="P594" s="91">
        <f t="shared" si="238"/>
        <v>0</v>
      </c>
      <c r="Q594" s="130" t="str">
        <f t="shared" si="239"/>
        <v/>
      </c>
      <c r="R594" s="91"/>
      <c r="S594" s="132" t="str">
        <f t="shared" si="240"/>
        <v/>
      </c>
      <c r="T594" s="172">
        <f t="shared" si="243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314" t="s">
        <v>627</v>
      </c>
      <c r="F595" s="315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6"/>
        <v>0</v>
      </c>
      <c r="O595" s="191" t="str">
        <f t="shared" si="237"/>
        <v/>
      </c>
      <c r="P595" s="190">
        <f t="shared" si="238"/>
        <v>0</v>
      </c>
      <c r="Q595" s="191" t="str">
        <f t="shared" si="239"/>
        <v/>
      </c>
      <c r="R595" s="190"/>
      <c r="S595" s="192" t="str">
        <f t="shared" si="240"/>
        <v/>
      </c>
      <c r="T595" s="172">
        <f t="shared" si="243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314" t="s">
        <v>629</v>
      </c>
      <c r="F596" s="315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6"/>
        <v>0</v>
      </c>
      <c r="O596" s="191" t="str">
        <f t="shared" si="237"/>
        <v/>
      </c>
      <c r="P596" s="190">
        <f t="shared" si="238"/>
        <v>0</v>
      </c>
      <c r="Q596" s="191" t="str">
        <f t="shared" si="239"/>
        <v/>
      </c>
      <c r="R596" s="190"/>
      <c r="S596" s="192" t="str">
        <f t="shared" si="240"/>
        <v/>
      </c>
      <c r="T596" s="172">
        <f t="shared" si="243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314" t="s">
        <v>631</v>
      </c>
      <c r="F597" s="315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6"/>
        <v>0</v>
      </c>
      <c r="O597" s="191" t="str">
        <f t="shared" si="237"/>
        <v/>
      </c>
      <c r="P597" s="190">
        <f t="shared" si="238"/>
        <v>0</v>
      </c>
      <c r="Q597" s="191" t="str">
        <f t="shared" si="239"/>
        <v/>
      </c>
      <c r="R597" s="190"/>
      <c r="S597" s="192" t="str">
        <f t="shared" si="240"/>
        <v/>
      </c>
      <c r="T597" s="172">
        <f t="shared" si="243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314" t="s">
        <v>633</v>
      </c>
      <c r="F598" s="315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6"/>
        <v>0</v>
      </c>
      <c r="O598" s="191" t="str">
        <f t="shared" si="237"/>
        <v/>
      </c>
      <c r="P598" s="190">
        <f t="shared" si="238"/>
        <v>0</v>
      </c>
      <c r="Q598" s="191" t="str">
        <f t="shared" si="239"/>
        <v/>
      </c>
      <c r="R598" s="190"/>
      <c r="S598" s="192" t="str">
        <f t="shared" si="240"/>
        <v/>
      </c>
      <c r="T598" s="172">
        <f t="shared" si="243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314" t="s">
        <v>635</v>
      </c>
      <c r="F599" s="315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6"/>
        <v>0</v>
      </c>
      <c r="O599" s="191" t="str">
        <f t="shared" si="237"/>
        <v/>
      </c>
      <c r="P599" s="190">
        <f t="shared" si="238"/>
        <v>0</v>
      </c>
      <c r="Q599" s="191" t="str">
        <f t="shared" si="239"/>
        <v/>
      </c>
      <c r="R599" s="190"/>
      <c r="S599" s="192" t="str">
        <f t="shared" si="240"/>
        <v/>
      </c>
      <c r="T599" s="172">
        <f t="shared" si="243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314" t="s">
        <v>637</v>
      </c>
      <c r="F600" s="315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6"/>
        <v>0</v>
      </c>
      <c r="O600" s="191" t="str">
        <f t="shared" si="237"/>
        <v/>
      </c>
      <c r="P600" s="190">
        <f t="shared" si="238"/>
        <v>0</v>
      </c>
      <c r="Q600" s="191" t="str">
        <f t="shared" si="239"/>
        <v/>
      </c>
      <c r="R600" s="190"/>
      <c r="S600" s="192" t="str">
        <f t="shared" si="240"/>
        <v/>
      </c>
      <c r="T600" s="172">
        <f t="shared" si="243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314" t="s">
        <v>639</v>
      </c>
      <c r="F601" s="315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6"/>
        <v>0</v>
      </c>
      <c r="O601" s="191" t="str">
        <f t="shared" si="237"/>
        <v/>
      </c>
      <c r="P601" s="190">
        <f t="shared" si="238"/>
        <v>0</v>
      </c>
      <c r="Q601" s="191" t="str">
        <f t="shared" si="239"/>
        <v/>
      </c>
      <c r="R601" s="190"/>
      <c r="S601" s="192" t="str">
        <f t="shared" si="240"/>
        <v/>
      </c>
      <c r="T601" s="172">
        <f t="shared" si="243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314" t="s">
        <v>641</v>
      </c>
      <c r="F602" s="315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6"/>
        <v>0</v>
      </c>
      <c r="O602" s="191" t="str">
        <f t="shared" si="237"/>
        <v/>
      </c>
      <c r="P602" s="190">
        <f t="shared" si="238"/>
        <v>0</v>
      </c>
      <c r="Q602" s="191" t="str">
        <f t="shared" si="239"/>
        <v/>
      </c>
      <c r="R602" s="190"/>
      <c r="S602" s="192" t="str">
        <f t="shared" si="240"/>
        <v/>
      </c>
      <c r="T602" s="172">
        <f t="shared" si="243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314" t="s">
        <v>643</v>
      </c>
      <c r="F603" s="315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6"/>
        <v>0</v>
      </c>
      <c r="O603" s="191" t="str">
        <f t="shared" si="237"/>
        <v/>
      </c>
      <c r="P603" s="190">
        <f t="shared" si="238"/>
        <v>0</v>
      </c>
      <c r="Q603" s="191" t="str">
        <f t="shared" si="239"/>
        <v/>
      </c>
      <c r="R603" s="190"/>
      <c r="S603" s="192" t="str">
        <f t="shared" si="240"/>
        <v/>
      </c>
      <c r="T603" s="172">
        <f t="shared" si="243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312" t="s">
        <v>645</v>
      </c>
      <c r="F604" s="313"/>
      <c r="G604" s="43">
        <f t="shared" ref="G604" si="246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6"/>
        <v>-20000000</v>
      </c>
      <c r="O604" s="130">
        <f t="shared" si="237"/>
        <v>0</v>
      </c>
      <c r="P604" s="91">
        <f t="shared" si="238"/>
        <v>-41891480</v>
      </c>
      <c r="Q604" s="130">
        <f t="shared" si="239"/>
        <v>0</v>
      </c>
      <c r="R604" s="91">
        <f t="shared" ref="R604:R605" si="247">-K604+J604</f>
        <v>-39347603</v>
      </c>
      <c r="S604" s="132">
        <f t="shared" si="240"/>
        <v>0</v>
      </c>
      <c r="T604" s="172">
        <f t="shared" si="243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314" t="s">
        <v>647</v>
      </c>
      <c r="F605" s="315"/>
      <c r="G605" s="37">
        <f t="shared" ref="G605" si="248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6"/>
        <v>-20000000</v>
      </c>
      <c r="O605" s="191">
        <f t="shared" si="237"/>
        <v>0</v>
      </c>
      <c r="P605" s="190">
        <f t="shared" si="238"/>
        <v>-41891480</v>
      </c>
      <c r="Q605" s="191">
        <f t="shared" si="239"/>
        <v>0</v>
      </c>
      <c r="R605" s="190">
        <f t="shared" si="247"/>
        <v>-39347603</v>
      </c>
      <c r="S605" s="192">
        <f t="shared" si="240"/>
        <v>0</v>
      </c>
      <c r="T605" s="172">
        <f t="shared" si="243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308" t="s">
        <v>648</v>
      </c>
      <c r="F606" s="309"/>
      <c r="G606" s="25">
        <f t="shared" ref="G606" si="249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6"/>
        <v>-20000000</v>
      </c>
      <c r="O606" s="130">
        <f t="shared" si="237"/>
        <v>0</v>
      </c>
      <c r="P606" s="91">
        <f t="shared" si="238"/>
        <v>-41891480</v>
      </c>
      <c r="Q606" s="130">
        <f t="shared" si="239"/>
        <v>0</v>
      </c>
      <c r="R606" s="91"/>
      <c r="S606" s="132" t="str">
        <f t="shared" si="240"/>
        <v/>
      </c>
      <c r="T606" s="172">
        <f t="shared" si="243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302" t="s">
        <v>649</v>
      </c>
      <c r="F607" s="303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6"/>
        <v>0</v>
      </c>
      <c r="O607" s="130" t="str">
        <f t="shared" si="237"/>
        <v/>
      </c>
      <c r="P607" s="91">
        <f t="shared" si="238"/>
        <v>-52124570</v>
      </c>
      <c r="Q607" s="130">
        <f t="shared" si="239"/>
        <v>0</v>
      </c>
      <c r="R607" s="91"/>
      <c r="S607" s="132" t="str">
        <f t="shared" si="240"/>
        <v/>
      </c>
      <c r="T607" s="172">
        <f t="shared" si="243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302" t="s">
        <v>650</v>
      </c>
      <c r="F608" s="303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6"/>
        <v>0</v>
      </c>
      <c r="O608" s="130" t="str">
        <f t="shared" si="237"/>
        <v/>
      </c>
      <c r="P608" s="91">
        <f t="shared" si="238"/>
        <v>53124790</v>
      </c>
      <c r="Q608" s="130">
        <f t="shared" si="239"/>
        <v>0</v>
      </c>
      <c r="R608" s="91"/>
      <c r="S608" s="132" t="str">
        <f t="shared" si="240"/>
        <v/>
      </c>
      <c r="T608" s="172">
        <f t="shared" si="243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302" t="s">
        <v>1684</v>
      </c>
      <c r="F609" s="303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6"/>
        <v>-20000000</v>
      </c>
      <c r="O609" s="130">
        <f t="shared" si="237"/>
        <v>0</v>
      </c>
      <c r="P609" s="91">
        <f t="shared" si="238"/>
        <v>-42891700</v>
      </c>
      <c r="Q609" s="130">
        <f t="shared" si="239"/>
        <v>0</v>
      </c>
      <c r="R609" s="91"/>
      <c r="S609" s="132" t="str">
        <f t="shared" si="240"/>
        <v/>
      </c>
      <c r="T609" s="172">
        <f t="shared" si="243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314" t="s">
        <v>652</v>
      </c>
      <c r="F610" s="315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6"/>
        <v>0</v>
      </c>
      <c r="O610" s="191" t="str">
        <f t="shared" si="237"/>
        <v/>
      </c>
      <c r="P610" s="190">
        <f t="shared" si="238"/>
        <v>0</v>
      </c>
      <c r="Q610" s="191" t="str">
        <f t="shared" si="239"/>
        <v/>
      </c>
      <c r="R610" s="190"/>
      <c r="S610" s="192" t="str">
        <f t="shared" si="240"/>
        <v/>
      </c>
      <c r="T610" s="172">
        <f t="shared" si="243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314" t="s">
        <v>654</v>
      </c>
      <c r="F611" s="315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6"/>
        <v>0</v>
      </c>
      <c r="O611" s="191" t="str">
        <f t="shared" si="237"/>
        <v/>
      </c>
      <c r="P611" s="190">
        <f t="shared" si="238"/>
        <v>0</v>
      </c>
      <c r="Q611" s="191" t="str">
        <f t="shared" si="239"/>
        <v/>
      </c>
      <c r="R611" s="190"/>
      <c r="S611" s="192" t="str">
        <f t="shared" si="240"/>
        <v/>
      </c>
      <c r="T611" s="172">
        <f t="shared" si="243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314" t="s">
        <v>656</v>
      </c>
      <c r="F612" s="315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6"/>
        <v>0</v>
      </c>
      <c r="O612" s="191" t="str">
        <f t="shared" si="237"/>
        <v/>
      </c>
      <c r="P612" s="190">
        <f t="shared" si="238"/>
        <v>0</v>
      </c>
      <c r="Q612" s="191" t="str">
        <f t="shared" si="239"/>
        <v/>
      </c>
      <c r="R612" s="190"/>
      <c r="S612" s="192" t="str">
        <f t="shared" si="240"/>
        <v/>
      </c>
      <c r="T612" s="172">
        <f t="shared" si="243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314" t="s">
        <v>658</v>
      </c>
      <c r="F613" s="315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6"/>
        <v>0</v>
      </c>
      <c r="O613" s="191" t="str">
        <f t="shared" si="237"/>
        <v/>
      </c>
      <c r="P613" s="190">
        <f t="shared" si="238"/>
        <v>0</v>
      </c>
      <c r="Q613" s="191" t="str">
        <f t="shared" si="239"/>
        <v/>
      </c>
      <c r="R613" s="190"/>
      <c r="S613" s="192" t="str">
        <f t="shared" si="240"/>
        <v/>
      </c>
      <c r="T613" s="172">
        <f t="shared" si="243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314" t="s">
        <v>660</v>
      </c>
      <c r="F614" s="315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6"/>
        <v>0</v>
      </c>
      <c r="O614" s="191" t="str">
        <f t="shared" si="237"/>
        <v/>
      </c>
      <c r="P614" s="190">
        <f t="shared" si="238"/>
        <v>0</v>
      </c>
      <c r="Q614" s="191" t="str">
        <f t="shared" si="239"/>
        <v/>
      </c>
      <c r="R614" s="190"/>
      <c r="S614" s="192" t="str">
        <f t="shared" si="240"/>
        <v/>
      </c>
      <c r="T614" s="172">
        <f t="shared" si="243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314" t="s">
        <v>662</v>
      </c>
      <c r="F615" s="315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6"/>
        <v>0</v>
      </c>
      <c r="O615" s="191" t="str">
        <f t="shared" si="237"/>
        <v/>
      </c>
      <c r="P615" s="190">
        <f t="shared" si="238"/>
        <v>0</v>
      </c>
      <c r="Q615" s="191" t="str">
        <f t="shared" si="239"/>
        <v/>
      </c>
      <c r="R615" s="190"/>
      <c r="S615" s="192" t="str">
        <f t="shared" si="240"/>
        <v/>
      </c>
      <c r="T615" s="172">
        <f t="shared" si="243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314" t="s">
        <v>664</v>
      </c>
      <c r="F616" s="315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6"/>
        <v>0</v>
      </c>
      <c r="O616" s="191" t="str">
        <f t="shared" si="237"/>
        <v/>
      </c>
      <c r="P616" s="190">
        <f t="shared" si="238"/>
        <v>0</v>
      </c>
      <c r="Q616" s="191" t="str">
        <f t="shared" si="239"/>
        <v/>
      </c>
      <c r="R616" s="190"/>
      <c r="S616" s="192" t="str">
        <f t="shared" si="240"/>
        <v/>
      </c>
      <c r="T616" s="172">
        <f t="shared" si="243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314" t="s">
        <v>666</v>
      </c>
      <c r="F617" s="315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6"/>
        <v>0</v>
      </c>
      <c r="O617" s="191" t="str">
        <f t="shared" si="237"/>
        <v/>
      </c>
      <c r="P617" s="190">
        <f t="shared" si="238"/>
        <v>0</v>
      </c>
      <c r="Q617" s="191" t="str">
        <f t="shared" si="239"/>
        <v/>
      </c>
      <c r="R617" s="190"/>
      <c r="S617" s="192" t="str">
        <f t="shared" si="240"/>
        <v/>
      </c>
      <c r="T617" s="172">
        <f t="shared" si="243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318" t="s">
        <v>668</v>
      </c>
      <c r="F618" s="319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7743715670</v>
      </c>
      <c r="N618" s="91">
        <f t="shared" ref="N618:N681" si="250">+K618-I618</f>
        <v>740049382.80675793</v>
      </c>
      <c r="O618" s="130">
        <f t="shared" si="237"/>
        <v>1.1056659972734562</v>
      </c>
      <c r="P618" s="91">
        <f t="shared" ref="P618:P681" si="251">+K618-H618</f>
        <v>1040960242.7599878</v>
      </c>
      <c r="Q618" s="130">
        <f t="shared" si="239"/>
        <v>1.1553033307062828</v>
      </c>
      <c r="R618" s="91">
        <f>K618-J618</f>
        <v>440931228.45639992</v>
      </c>
      <c r="S618" s="132">
        <f t="shared" si="240"/>
        <v>1.060378507949387</v>
      </c>
      <c r="T618" s="172">
        <f t="shared" si="243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320" t="s">
        <v>670</v>
      </c>
      <c r="F619" s="321"/>
      <c r="G619" s="63">
        <f t="shared" ref="G619:K619" si="252">G620+G621+G673+G696+G704</f>
        <v>5712012804.5200005</v>
      </c>
      <c r="H619" s="63">
        <f t="shared" si="252"/>
        <v>6273087326.7900114</v>
      </c>
      <c r="I619" s="63">
        <f t="shared" si="252"/>
        <v>6603246878.1679716</v>
      </c>
      <c r="J619" s="145">
        <f t="shared" si="252"/>
        <v>6880462915</v>
      </c>
      <c r="K619" s="165">
        <f t="shared" si="252"/>
        <v>7341790150</v>
      </c>
      <c r="N619" s="91">
        <f t="shared" si="250"/>
        <v>738543271.83202839</v>
      </c>
      <c r="O619" s="130">
        <f t="shared" si="237"/>
        <v>1.1118454732131615</v>
      </c>
      <c r="P619" s="91">
        <f t="shared" si="251"/>
        <v>1068702823.2099886</v>
      </c>
      <c r="Q619" s="130">
        <f t="shared" si="239"/>
        <v>1.1703631350142312</v>
      </c>
      <c r="R619" s="91">
        <f t="shared" ref="R619:R621" si="253">K619-J619</f>
        <v>461327235</v>
      </c>
      <c r="S619" s="132">
        <f t="shared" si="240"/>
        <v>1.0670488658538173</v>
      </c>
      <c r="T619" s="172">
        <f t="shared" si="243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322" t="s">
        <v>672</v>
      </c>
      <c r="F620" s="323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4">(J620/8)*12</f>
        <v>0</v>
      </c>
      <c r="N620" s="193">
        <f t="shared" si="250"/>
        <v>0</v>
      </c>
      <c r="O620" s="194" t="str">
        <f t="shared" si="237"/>
        <v/>
      </c>
      <c r="P620" s="193">
        <f t="shared" si="251"/>
        <v>0</v>
      </c>
      <c r="Q620" s="194" t="str">
        <f t="shared" si="239"/>
        <v/>
      </c>
      <c r="R620" s="193">
        <f t="shared" si="253"/>
        <v>0</v>
      </c>
      <c r="S620" s="195" t="str">
        <f t="shared" si="240"/>
        <v/>
      </c>
      <c r="T620" s="172">
        <f t="shared" si="243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322" t="s">
        <v>674</v>
      </c>
      <c r="F621" s="323"/>
      <c r="G621" s="52">
        <f t="shared" ref="G621:K621" si="255">G622+G629+G633+G640+G651+G654+G659+G662+G664+G670</f>
        <v>5307938210.0900002</v>
      </c>
      <c r="H621" s="52">
        <f t="shared" si="255"/>
        <v>5833749282.6500111</v>
      </c>
      <c r="I621" s="52">
        <f t="shared" si="255"/>
        <v>6146617878.1679716</v>
      </c>
      <c r="J621" s="147">
        <v>6417685648</v>
      </c>
      <c r="K621" s="167">
        <f t="shared" si="255"/>
        <v>6857550000</v>
      </c>
      <c r="N621" s="193">
        <f t="shared" si="250"/>
        <v>710932121.83202839</v>
      </c>
      <c r="O621" s="194">
        <f t="shared" si="237"/>
        <v>1.1156623261643077</v>
      </c>
      <c r="P621" s="193">
        <f t="shared" si="251"/>
        <v>1023800717.3499889</v>
      </c>
      <c r="Q621" s="194">
        <f t="shared" si="239"/>
        <v>1.1754961805429049</v>
      </c>
      <c r="R621" s="193">
        <f t="shared" si="253"/>
        <v>439864352</v>
      </c>
      <c r="S621" s="195">
        <f t="shared" si="240"/>
        <v>1.0685394044092948</v>
      </c>
      <c r="T621" s="172">
        <f t="shared" si="243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310" t="s">
        <v>675</v>
      </c>
      <c r="F622" s="311"/>
      <c r="G622" s="56">
        <f t="shared" ref="G622:K622" si="256">SUM(G623:G628)</f>
        <v>40780302.939999998</v>
      </c>
      <c r="H622" s="56">
        <f t="shared" si="256"/>
        <v>47495394.68999999</v>
      </c>
      <c r="I622" s="56">
        <f t="shared" si="256"/>
        <v>46618158.978544928</v>
      </c>
      <c r="J622" s="148"/>
      <c r="K622" s="168">
        <f t="shared" si="256"/>
        <v>51600000</v>
      </c>
      <c r="N622" s="91">
        <f t="shared" si="250"/>
        <v>4981841.0214550719</v>
      </c>
      <c r="O622" s="130">
        <f t="shared" si="237"/>
        <v>1.1068648168570505</v>
      </c>
      <c r="P622" s="91">
        <f t="shared" si="251"/>
        <v>4104605.3100000098</v>
      </c>
      <c r="Q622" s="130">
        <f t="shared" si="239"/>
        <v>1.0864211222328093</v>
      </c>
      <c r="R622" s="91"/>
      <c r="S622" s="132" t="str">
        <f t="shared" si="240"/>
        <v/>
      </c>
      <c r="T622" s="172">
        <f t="shared" si="243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302" t="s">
        <v>676</v>
      </c>
      <c r="F623" s="303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50"/>
        <v>-700189.70091956016</v>
      </c>
      <c r="O623" s="130">
        <f t="shared" si="237"/>
        <v>0.85710967459317666</v>
      </c>
      <c r="P623" s="91">
        <f t="shared" si="251"/>
        <v>-613977.62000000011</v>
      </c>
      <c r="Q623" s="130">
        <f t="shared" si="239"/>
        <v>0.87245939460765498</v>
      </c>
      <c r="R623" s="91"/>
      <c r="S623" s="132" t="str">
        <f t="shared" si="240"/>
        <v/>
      </c>
      <c r="T623" s="172">
        <f t="shared" si="243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302" t="s">
        <v>677</v>
      </c>
      <c r="F624" s="303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50"/>
        <v>400.00000006007031</v>
      </c>
      <c r="O624" s="130">
        <f t="shared" si="237"/>
        <v>1.0003479471120913</v>
      </c>
      <c r="P624" s="91">
        <f t="shared" si="251"/>
        <v>81855.280000000028</v>
      </c>
      <c r="Q624" s="130">
        <f t="shared" si="239"/>
        <v>1.0766331363787485</v>
      </c>
      <c r="R624" s="91"/>
      <c r="S624" s="132" t="str">
        <f t="shared" si="240"/>
        <v/>
      </c>
      <c r="T624" s="172">
        <f t="shared" si="243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302" t="s">
        <v>678</v>
      </c>
      <c r="F625" s="303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50"/>
        <v>170000.00000006007</v>
      </c>
      <c r="O625" s="130">
        <f t="shared" si="237"/>
        <v>1.0982658959537954</v>
      </c>
      <c r="P625" s="91">
        <f t="shared" si="251"/>
        <v>121214.1399999999</v>
      </c>
      <c r="Q625" s="130">
        <f t="shared" si="239"/>
        <v>1.0681443127729833</v>
      </c>
      <c r="R625" s="91"/>
      <c r="S625" s="132" t="str">
        <f t="shared" si="240"/>
        <v/>
      </c>
      <c r="T625" s="172">
        <f t="shared" si="243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302" t="s">
        <v>679</v>
      </c>
      <c r="F626" s="303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50"/>
        <v>60000.000000038999</v>
      </c>
      <c r="O626" s="130">
        <f t="shared" si="237"/>
        <v>1.0869565217391919</v>
      </c>
      <c r="P626" s="91">
        <f t="shared" si="251"/>
        <v>22082.300000000047</v>
      </c>
      <c r="Q626" s="130">
        <f t="shared" si="239"/>
        <v>1.0303362591677603</v>
      </c>
      <c r="R626" s="91"/>
      <c r="S626" s="132" t="str">
        <f t="shared" si="240"/>
        <v/>
      </c>
      <c r="T626" s="172">
        <f t="shared" si="243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302" t="s">
        <v>680</v>
      </c>
      <c r="F627" s="303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50"/>
        <v>1452000.0000002701</v>
      </c>
      <c r="O627" s="130">
        <f t="shared" si="237"/>
        <v>1.2031337437045782</v>
      </c>
      <c r="P627" s="91">
        <f t="shared" si="251"/>
        <v>1429852.97000001</v>
      </c>
      <c r="Q627" s="130">
        <f t="shared" si="239"/>
        <v>1.1994175243572394</v>
      </c>
      <c r="R627" s="91">
        <f t="shared" ref="R627:R673" si="257">K627-J627</f>
        <v>-9867842</v>
      </c>
      <c r="S627" s="132">
        <f t="shared" si="240"/>
        <v>0.46567433271304792</v>
      </c>
      <c r="T627" s="172">
        <f t="shared" si="243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302" t="s">
        <v>681</v>
      </c>
      <c r="F628" s="303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50"/>
        <v>3999630.7223742008</v>
      </c>
      <c r="O628" s="130">
        <f t="shared" si="237"/>
        <v>1.1290188089875721</v>
      </c>
      <c r="P628" s="91">
        <f t="shared" si="251"/>
        <v>3063578.2399999984</v>
      </c>
      <c r="Q628" s="130">
        <f t="shared" si="239"/>
        <v>1.095927410497725</v>
      </c>
      <c r="R628" s="91"/>
      <c r="S628" s="132" t="str">
        <f t="shared" si="240"/>
        <v/>
      </c>
      <c r="T628" s="172">
        <f t="shared" si="243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310" t="s">
        <v>682</v>
      </c>
      <c r="F629" s="311"/>
      <c r="G629" s="56">
        <f t="shared" ref="G629:K629" si="258">SUM(G630:G632)</f>
        <v>12447666.390000001</v>
      </c>
      <c r="H629" s="56">
        <f t="shared" si="258"/>
        <v>13962978.879999999</v>
      </c>
      <c r="I629" s="56">
        <f t="shared" si="258"/>
        <v>12999999.99999998</v>
      </c>
      <c r="J629" s="148">
        <f t="shared" si="258"/>
        <v>0</v>
      </c>
      <c r="K629" s="168">
        <f t="shared" si="258"/>
        <v>15050000</v>
      </c>
      <c r="N629" s="91">
        <f t="shared" si="250"/>
        <v>2050000.0000000205</v>
      </c>
      <c r="O629" s="130">
        <f t="shared" si="237"/>
        <v>1.1576923076923096</v>
      </c>
      <c r="P629" s="91">
        <f t="shared" si="251"/>
        <v>1087021.120000001</v>
      </c>
      <c r="Q629" s="130">
        <f t="shared" si="239"/>
        <v>1.0778502301938597</v>
      </c>
      <c r="R629" s="91"/>
      <c r="S629" s="132" t="str">
        <f t="shared" si="240"/>
        <v/>
      </c>
      <c r="T629" s="172">
        <f t="shared" si="243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302" t="s">
        <v>683</v>
      </c>
      <c r="F630" s="303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50"/>
        <v>-250000</v>
      </c>
      <c r="O630" s="130">
        <f t="shared" si="237"/>
        <v>0.97619047619047616</v>
      </c>
      <c r="P630" s="91">
        <f t="shared" si="251"/>
        <v>3683184.46</v>
      </c>
      <c r="Q630" s="130">
        <f t="shared" si="239"/>
        <v>1.5608783188083886</v>
      </c>
      <c r="R630" s="91"/>
      <c r="S630" s="132" t="str">
        <f t="shared" si="240"/>
        <v/>
      </c>
      <c r="T630" s="172">
        <f t="shared" si="243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302" t="s">
        <v>684</v>
      </c>
      <c r="F631" s="303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50"/>
        <v>2300000.00000002</v>
      </c>
      <c r="O631" s="130">
        <f t="shared" si="237"/>
        <v>1.9200000000000155</v>
      </c>
      <c r="P631" s="91">
        <f t="shared" si="251"/>
        <v>2420742.66</v>
      </c>
      <c r="Q631" s="130">
        <f t="shared" si="239"/>
        <v>2.0174362475645449</v>
      </c>
      <c r="R631" s="91"/>
      <c r="S631" s="132" t="str">
        <f t="shared" si="240"/>
        <v/>
      </c>
      <c r="T631" s="172">
        <f t="shared" si="243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302" t="s">
        <v>685</v>
      </c>
      <c r="F632" s="303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50"/>
        <v>0</v>
      </c>
      <c r="O632" s="130" t="str">
        <f t="shared" si="237"/>
        <v/>
      </c>
      <c r="P632" s="91">
        <f t="shared" si="251"/>
        <v>-5016906</v>
      </c>
      <c r="Q632" s="130">
        <f t="shared" si="239"/>
        <v>0</v>
      </c>
      <c r="R632" s="91"/>
      <c r="S632" s="132" t="str">
        <f t="shared" si="240"/>
        <v/>
      </c>
      <c r="T632" s="172">
        <f t="shared" si="243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310" t="s">
        <v>686</v>
      </c>
      <c r="F633" s="311"/>
      <c r="G633" s="56">
        <f t="shared" ref="G633:K633" si="259">SUM(G634:G639)</f>
        <v>36308434.330000006</v>
      </c>
      <c r="H633" s="56">
        <f t="shared" si="259"/>
        <v>34913249.300000004</v>
      </c>
      <c r="I633" s="56">
        <f t="shared" si="259"/>
        <v>0</v>
      </c>
      <c r="J633" s="148">
        <f t="shared" si="259"/>
        <v>0</v>
      </c>
      <c r="K633" s="168">
        <f t="shared" si="259"/>
        <v>0</v>
      </c>
      <c r="N633" s="91">
        <f t="shared" si="250"/>
        <v>0</v>
      </c>
      <c r="O633" s="130" t="str">
        <f t="shared" si="237"/>
        <v/>
      </c>
      <c r="P633" s="91">
        <f t="shared" si="251"/>
        <v>-34913249.300000004</v>
      </c>
      <c r="Q633" s="130">
        <f t="shared" si="239"/>
        <v>0</v>
      </c>
      <c r="R633" s="91"/>
      <c r="S633" s="132" t="str">
        <f t="shared" si="240"/>
        <v/>
      </c>
      <c r="T633" s="172">
        <f t="shared" si="243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302" t="s">
        <v>687</v>
      </c>
      <c r="F634" s="303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50"/>
        <v>0</v>
      </c>
      <c r="O634" s="130" t="str">
        <f t="shared" si="237"/>
        <v/>
      </c>
      <c r="P634" s="91">
        <f t="shared" si="251"/>
        <v>-5919982.71</v>
      </c>
      <c r="Q634" s="130">
        <f t="shared" si="239"/>
        <v>0</v>
      </c>
      <c r="R634" s="91"/>
      <c r="S634" s="132" t="str">
        <f t="shared" si="240"/>
        <v/>
      </c>
      <c r="T634" s="172">
        <f t="shared" si="243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302" t="s">
        <v>688</v>
      </c>
      <c r="F635" s="303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50"/>
        <v>0</v>
      </c>
      <c r="O635" s="130" t="str">
        <f t="shared" si="237"/>
        <v/>
      </c>
      <c r="P635" s="91">
        <f t="shared" si="251"/>
        <v>-12180270</v>
      </c>
      <c r="Q635" s="130">
        <f t="shared" si="239"/>
        <v>0</v>
      </c>
      <c r="R635" s="91"/>
      <c r="S635" s="132" t="str">
        <f t="shared" si="240"/>
        <v/>
      </c>
      <c r="T635" s="172">
        <f t="shared" si="243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302" t="s">
        <v>689</v>
      </c>
      <c r="F636" s="303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50"/>
        <v>0</v>
      </c>
      <c r="O636" s="130" t="str">
        <f t="shared" si="237"/>
        <v/>
      </c>
      <c r="P636" s="91">
        <f t="shared" si="251"/>
        <v>-2020995.7</v>
      </c>
      <c r="Q636" s="130">
        <f t="shared" si="239"/>
        <v>0</v>
      </c>
      <c r="R636" s="91"/>
      <c r="S636" s="132" t="str">
        <f t="shared" si="240"/>
        <v/>
      </c>
      <c r="T636" s="172">
        <f t="shared" si="243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302" t="s">
        <v>690</v>
      </c>
      <c r="F637" s="303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50"/>
        <v>0</v>
      </c>
      <c r="O637" s="130" t="str">
        <f t="shared" si="237"/>
        <v/>
      </c>
      <c r="P637" s="91">
        <f t="shared" si="251"/>
        <v>0</v>
      </c>
      <c r="Q637" s="130" t="str">
        <f t="shared" si="239"/>
        <v/>
      </c>
      <c r="R637" s="91"/>
      <c r="S637" s="132" t="str">
        <f t="shared" si="240"/>
        <v/>
      </c>
      <c r="T637" s="172">
        <f t="shared" si="243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302" t="s">
        <v>691</v>
      </c>
      <c r="F638" s="303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50"/>
        <v>0</v>
      </c>
      <c r="O638" s="130" t="str">
        <f t="shared" si="237"/>
        <v/>
      </c>
      <c r="P638" s="91">
        <f t="shared" si="251"/>
        <v>-14538428.51</v>
      </c>
      <c r="Q638" s="130">
        <f t="shared" si="239"/>
        <v>0</v>
      </c>
      <c r="R638" s="91"/>
      <c r="S638" s="132" t="str">
        <f t="shared" si="240"/>
        <v/>
      </c>
      <c r="T638" s="172">
        <f t="shared" si="243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302" t="s">
        <v>692</v>
      </c>
      <c r="F639" s="303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50"/>
        <v>0</v>
      </c>
      <c r="O639" s="130" t="str">
        <f t="shared" si="237"/>
        <v/>
      </c>
      <c r="P639" s="91">
        <f t="shared" si="251"/>
        <v>-253572.38</v>
      </c>
      <c r="Q639" s="130">
        <f t="shared" si="239"/>
        <v>0</v>
      </c>
      <c r="R639" s="91"/>
      <c r="S639" s="132" t="str">
        <f t="shared" si="240"/>
        <v/>
      </c>
      <c r="T639" s="172">
        <f t="shared" si="243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310" t="s">
        <v>693</v>
      </c>
      <c r="F640" s="311"/>
      <c r="G640" s="56">
        <f t="shared" ref="G640:K640" si="260">SUM(G641:G650)</f>
        <v>49998727.699999996</v>
      </c>
      <c r="H640" s="56">
        <f t="shared" si="260"/>
        <v>61518952.020000018</v>
      </c>
      <c r="I640" s="56">
        <f t="shared" si="260"/>
        <v>73099811.917753398</v>
      </c>
      <c r="J640" s="148">
        <f t="shared" si="260"/>
        <v>0</v>
      </c>
      <c r="K640" s="168">
        <f t="shared" si="260"/>
        <v>0</v>
      </c>
      <c r="N640" s="91">
        <f t="shared" si="250"/>
        <v>-73099811.917753398</v>
      </c>
      <c r="O640" s="130">
        <f t="shared" si="237"/>
        <v>0</v>
      </c>
      <c r="P640" s="91">
        <f t="shared" si="251"/>
        <v>-61518952.020000018</v>
      </c>
      <c r="Q640" s="130">
        <f t="shared" si="239"/>
        <v>0</v>
      </c>
      <c r="R640" s="91"/>
      <c r="S640" s="132" t="str">
        <f t="shared" si="240"/>
        <v/>
      </c>
      <c r="T640" s="172">
        <f t="shared" si="243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302" t="s">
        <v>694</v>
      </c>
      <c r="F641" s="303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50"/>
        <v>-62926811.917753503</v>
      </c>
      <c r="O641" s="130">
        <f t="shared" si="237"/>
        <v>0</v>
      </c>
      <c r="P641" s="91">
        <f t="shared" si="251"/>
        <v>0</v>
      </c>
      <c r="Q641" s="130" t="str">
        <f t="shared" si="239"/>
        <v/>
      </c>
      <c r="R641" s="91"/>
      <c r="S641" s="132" t="str">
        <f t="shared" si="240"/>
        <v/>
      </c>
      <c r="T641" s="172">
        <f t="shared" si="243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302" t="s">
        <v>695</v>
      </c>
      <c r="F642" s="303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50"/>
        <v>-10172999.999999899</v>
      </c>
      <c r="O642" s="130">
        <f t="shared" si="237"/>
        <v>0</v>
      </c>
      <c r="P642" s="91">
        <f t="shared" si="251"/>
        <v>0</v>
      </c>
      <c r="Q642" s="130" t="str">
        <f t="shared" si="239"/>
        <v/>
      </c>
      <c r="R642" s="91"/>
      <c r="S642" s="132" t="str">
        <f t="shared" si="240"/>
        <v/>
      </c>
      <c r="T642" s="172">
        <f t="shared" si="243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302" t="s">
        <v>696</v>
      </c>
      <c r="F643" s="303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50"/>
        <v>0</v>
      </c>
      <c r="O643" s="130" t="str">
        <f t="shared" si="237"/>
        <v/>
      </c>
      <c r="P643" s="91">
        <f t="shared" si="251"/>
        <v>-19469662.899999999</v>
      </c>
      <c r="Q643" s="130">
        <f t="shared" si="239"/>
        <v>0</v>
      </c>
      <c r="R643" s="91"/>
      <c r="S643" s="132" t="str">
        <f t="shared" si="240"/>
        <v/>
      </c>
      <c r="T643" s="172">
        <f t="shared" si="243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302" t="s">
        <v>688</v>
      </c>
      <c r="F644" s="303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50"/>
        <v>0</v>
      </c>
      <c r="O644" s="130" t="str">
        <f t="shared" si="237"/>
        <v/>
      </c>
      <c r="P644" s="91">
        <f t="shared" si="251"/>
        <v>-23652343.300000001</v>
      </c>
      <c r="Q644" s="130">
        <f t="shared" si="239"/>
        <v>0</v>
      </c>
      <c r="R644" s="91"/>
      <c r="S644" s="132" t="str">
        <f t="shared" si="240"/>
        <v/>
      </c>
      <c r="T644" s="172">
        <f t="shared" si="243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302" t="s">
        <v>697</v>
      </c>
      <c r="F645" s="303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50"/>
        <v>0</v>
      </c>
      <c r="O645" s="130" t="str">
        <f t="shared" si="237"/>
        <v/>
      </c>
      <c r="P645" s="91">
        <f t="shared" si="251"/>
        <v>-1202274.8500000001</v>
      </c>
      <c r="Q645" s="130">
        <f t="shared" si="239"/>
        <v>0</v>
      </c>
      <c r="R645" s="91"/>
      <c r="S645" s="132" t="str">
        <f t="shared" si="240"/>
        <v/>
      </c>
      <c r="T645" s="172">
        <f t="shared" si="243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302" t="s">
        <v>689</v>
      </c>
      <c r="F646" s="303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50"/>
        <v>0</v>
      </c>
      <c r="O646" s="130" t="str">
        <f t="shared" si="237"/>
        <v/>
      </c>
      <c r="P646" s="91">
        <f t="shared" si="251"/>
        <v>-3639962.77</v>
      </c>
      <c r="Q646" s="130">
        <f t="shared" si="239"/>
        <v>0</v>
      </c>
      <c r="R646" s="91"/>
      <c r="S646" s="132" t="str">
        <f t="shared" si="240"/>
        <v/>
      </c>
      <c r="T646" s="172">
        <f t="shared" si="243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302" t="s">
        <v>690</v>
      </c>
      <c r="F647" s="303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50"/>
        <v>0</v>
      </c>
      <c r="O647" s="130" t="str">
        <f t="shared" si="237"/>
        <v/>
      </c>
      <c r="P647" s="91">
        <f t="shared" si="251"/>
        <v>-975786.14</v>
      </c>
      <c r="Q647" s="130">
        <f t="shared" si="239"/>
        <v>0</v>
      </c>
      <c r="R647" s="91"/>
      <c r="S647" s="132" t="str">
        <f t="shared" si="240"/>
        <v/>
      </c>
      <c r="T647" s="172">
        <f t="shared" si="243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302" t="s">
        <v>698</v>
      </c>
      <c r="F648" s="303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50"/>
        <v>0</v>
      </c>
      <c r="O648" s="130" t="str">
        <f t="shared" si="237"/>
        <v/>
      </c>
      <c r="P648" s="91">
        <f t="shared" si="251"/>
        <v>-1148225</v>
      </c>
      <c r="Q648" s="130">
        <f t="shared" si="239"/>
        <v>0</v>
      </c>
      <c r="R648" s="91"/>
      <c r="S648" s="132" t="str">
        <f t="shared" si="240"/>
        <v/>
      </c>
      <c r="T648" s="172">
        <f t="shared" si="243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302" t="s">
        <v>699</v>
      </c>
      <c r="F649" s="303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50"/>
        <v>0</v>
      </c>
      <c r="O649" s="130" t="str">
        <f t="shared" si="237"/>
        <v/>
      </c>
      <c r="P649" s="91">
        <f t="shared" si="251"/>
        <v>-3595633.65</v>
      </c>
      <c r="Q649" s="130">
        <f t="shared" si="239"/>
        <v>0</v>
      </c>
      <c r="R649" s="91"/>
      <c r="S649" s="132" t="str">
        <f t="shared" si="240"/>
        <v/>
      </c>
      <c r="T649" s="172">
        <f t="shared" si="243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302" t="s">
        <v>691</v>
      </c>
      <c r="F650" s="303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50"/>
        <v>0</v>
      </c>
      <c r="O650" s="130" t="str">
        <f t="shared" si="237"/>
        <v/>
      </c>
      <c r="P650" s="91">
        <f t="shared" si="251"/>
        <v>-7835063.4100000104</v>
      </c>
      <c r="Q650" s="130">
        <f t="shared" si="239"/>
        <v>0</v>
      </c>
      <c r="R650" s="91"/>
      <c r="S650" s="132" t="str">
        <f t="shared" si="240"/>
        <v/>
      </c>
      <c r="T650" s="172">
        <f t="shared" si="243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310" t="s">
        <v>700</v>
      </c>
      <c r="F651" s="311"/>
      <c r="G651" s="56">
        <f t="shared" ref="G651:K651" si="261">SUM(G652:G653)</f>
        <v>4279802.38</v>
      </c>
      <c r="H651" s="56">
        <f t="shared" si="261"/>
        <v>4885249.4800000004</v>
      </c>
      <c r="I651" s="56">
        <f t="shared" si="261"/>
        <v>0</v>
      </c>
      <c r="J651" s="148">
        <f t="shared" si="261"/>
        <v>0</v>
      </c>
      <c r="K651" s="168">
        <f t="shared" si="261"/>
        <v>0</v>
      </c>
      <c r="N651" s="91">
        <f t="shared" si="250"/>
        <v>0</v>
      </c>
      <c r="O651" s="130" t="str">
        <f t="shared" ref="O651:O714" si="262">IF(I651=0,"",K651/I651)</f>
        <v/>
      </c>
      <c r="P651" s="91">
        <f t="shared" si="251"/>
        <v>-4885249.4800000004</v>
      </c>
      <c r="Q651" s="130">
        <f t="shared" ref="Q651:Q714" si="263">IF(H651=0,"",K651/H651)</f>
        <v>0</v>
      </c>
      <c r="R651" s="91"/>
      <c r="S651" s="132" t="str">
        <f t="shared" si="240"/>
        <v/>
      </c>
      <c r="T651" s="172">
        <f t="shared" si="243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302" t="s">
        <v>701</v>
      </c>
      <c r="F652" s="303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50"/>
        <v>0</v>
      </c>
      <c r="O652" s="130" t="str">
        <f t="shared" si="262"/>
        <v/>
      </c>
      <c r="P652" s="91">
        <f t="shared" si="251"/>
        <v>-4521.9799999999996</v>
      </c>
      <c r="Q652" s="130">
        <f t="shared" si="263"/>
        <v>0</v>
      </c>
      <c r="R652" s="91"/>
      <c r="S652" s="132" t="str">
        <f t="shared" si="240"/>
        <v/>
      </c>
      <c r="T652" s="172">
        <f t="shared" si="243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302" t="s">
        <v>702</v>
      </c>
      <c r="F653" s="303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50"/>
        <v>0</v>
      </c>
      <c r="O653" s="130" t="str">
        <f t="shared" si="262"/>
        <v/>
      </c>
      <c r="P653" s="91">
        <f t="shared" si="251"/>
        <v>-4880727.5</v>
      </c>
      <c r="Q653" s="130">
        <f t="shared" si="263"/>
        <v>0</v>
      </c>
      <c r="R653" s="91"/>
      <c r="S653" s="132" t="str">
        <f t="shared" ref="S653:S716" si="264">IF(J653=0,"",K653/J653)</f>
        <v/>
      </c>
      <c r="T653" s="172">
        <f t="shared" si="243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310" t="s">
        <v>703</v>
      </c>
      <c r="F654" s="311"/>
      <c r="G654" s="56">
        <f t="shared" ref="G654:K654" si="265">SUM(G655:G658)</f>
        <v>36790000</v>
      </c>
      <c r="H654" s="56">
        <f t="shared" si="265"/>
        <v>-104900000</v>
      </c>
      <c r="I654" s="56">
        <f t="shared" si="265"/>
        <v>0</v>
      </c>
      <c r="J654" s="148">
        <f t="shared" si="265"/>
        <v>0</v>
      </c>
      <c r="K654" s="168">
        <f t="shared" si="265"/>
        <v>0</v>
      </c>
      <c r="N654" s="91">
        <f t="shared" si="250"/>
        <v>0</v>
      </c>
      <c r="O654" s="130" t="str">
        <f t="shared" si="262"/>
        <v/>
      </c>
      <c r="P654" s="91">
        <f t="shared" si="251"/>
        <v>104900000</v>
      </c>
      <c r="Q654" s="130">
        <f t="shared" si="263"/>
        <v>0</v>
      </c>
      <c r="R654" s="91"/>
      <c r="S654" s="132" t="str">
        <f t="shared" si="264"/>
        <v/>
      </c>
      <c r="T654" s="172">
        <f t="shared" si="243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302" t="s">
        <v>704</v>
      </c>
      <c r="F655" s="303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50"/>
        <v>0</v>
      </c>
      <c r="O655" s="130" t="str">
        <f t="shared" si="262"/>
        <v/>
      </c>
      <c r="P655" s="91">
        <f t="shared" si="251"/>
        <v>70100000</v>
      </c>
      <c r="Q655" s="130">
        <f t="shared" si="263"/>
        <v>0</v>
      </c>
      <c r="R655" s="91"/>
      <c r="S655" s="132" t="str">
        <f t="shared" si="264"/>
        <v/>
      </c>
      <c r="T655" s="172">
        <f t="shared" ref="T655:T718" si="266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316" t="s">
        <v>1647</v>
      </c>
      <c r="F656" s="317"/>
      <c r="G656" s="19"/>
      <c r="H656" s="19"/>
      <c r="I656" s="19"/>
      <c r="J656" s="141">
        <v>0</v>
      </c>
      <c r="K656" s="188"/>
      <c r="N656" s="91">
        <f t="shared" si="250"/>
        <v>0</v>
      </c>
      <c r="O656" s="130" t="str">
        <f t="shared" si="262"/>
        <v/>
      </c>
      <c r="P656" s="91">
        <f t="shared" si="251"/>
        <v>0</v>
      </c>
      <c r="Q656" s="130" t="str">
        <f t="shared" si="263"/>
        <v/>
      </c>
      <c r="R656" s="91"/>
      <c r="S656" s="132" t="str">
        <f t="shared" si="264"/>
        <v/>
      </c>
      <c r="T656" s="172">
        <f t="shared" si="266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316" t="s">
        <v>1646</v>
      </c>
      <c r="F657" s="317"/>
      <c r="G657" s="19"/>
      <c r="H657" s="19"/>
      <c r="I657" s="19"/>
      <c r="J657" s="141">
        <v>0</v>
      </c>
      <c r="K657" s="188"/>
      <c r="N657" s="91">
        <f t="shared" si="250"/>
        <v>0</v>
      </c>
      <c r="O657" s="130" t="str">
        <f t="shared" si="262"/>
        <v/>
      </c>
      <c r="P657" s="91">
        <f t="shared" si="251"/>
        <v>0</v>
      </c>
      <c r="Q657" s="130" t="str">
        <f t="shared" si="263"/>
        <v/>
      </c>
      <c r="R657" s="91"/>
      <c r="S657" s="132" t="str">
        <f t="shared" si="264"/>
        <v/>
      </c>
      <c r="T657" s="172">
        <f t="shared" si="266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302" t="s">
        <v>705</v>
      </c>
      <c r="F658" s="303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50"/>
        <v>0</v>
      </c>
      <c r="O658" s="130" t="str">
        <f t="shared" si="262"/>
        <v/>
      </c>
      <c r="P658" s="91">
        <f t="shared" si="251"/>
        <v>34800000</v>
      </c>
      <c r="Q658" s="130">
        <f t="shared" si="263"/>
        <v>0</v>
      </c>
      <c r="R658" s="91"/>
      <c r="S658" s="132" t="str">
        <f t="shared" si="264"/>
        <v/>
      </c>
      <c r="T658" s="172">
        <f t="shared" si="266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310" t="s">
        <v>706</v>
      </c>
      <c r="F659" s="311"/>
      <c r="G659" s="56">
        <f t="shared" ref="G659:K659" si="267">SUM(G660:G661)</f>
        <v>-173859.61</v>
      </c>
      <c r="H659" s="56">
        <f t="shared" si="267"/>
        <v>-241117.3</v>
      </c>
      <c r="I659" s="56">
        <f t="shared" si="267"/>
        <v>0</v>
      </c>
      <c r="J659" s="148">
        <f t="shared" si="267"/>
        <v>0</v>
      </c>
      <c r="K659" s="168">
        <f t="shared" si="267"/>
        <v>0</v>
      </c>
      <c r="N659" s="91">
        <f t="shared" si="250"/>
        <v>0</v>
      </c>
      <c r="O659" s="130" t="str">
        <f t="shared" si="262"/>
        <v/>
      </c>
      <c r="P659" s="91">
        <f t="shared" si="251"/>
        <v>241117.3</v>
      </c>
      <c r="Q659" s="130">
        <f t="shared" si="263"/>
        <v>0</v>
      </c>
      <c r="R659" s="91"/>
      <c r="S659" s="132" t="str">
        <f t="shared" si="264"/>
        <v/>
      </c>
      <c r="T659" s="172">
        <f t="shared" si="266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302" t="s">
        <v>707</v>
      </c>
      <c r="F660" s="303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50"/>
        <v>0</v>
      </c>
      <c r="O660" s="130" t="str">
        <f t="shared" si="262"/>
        <v/>
      </c>
      <c r="P660" s="91">
        <f t="shared" si="251"/>
        <v>5862.53</v>
      </c>
      <c r="Q660" s="130">
        <f t="shared" si="263"/>
        <v>0</v>
      </c>
      <c r="R660" s="91"/>
      <c r="S660" s="132" t="str">
        <f t="shared" si="264"/>
        <v/>
      </c>
      <c r="T660" s="172">
        <f t="shared" si="266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302" t="s">
        <v>708</v>
      </c>
      <c r="F661" s="303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50"/>
        <v>0</v>
      </c>
      <c r="O661" s="130" t="str">
        <f t="shared" si="262"/>
        <v/>
      </c>
      <c r="P661" s="91">
        <f t="shared" si="251"/>
        <v>235254.77</v>
      </c>
      <c r="Q661" s="130">
        <f t="shared" si="263"/>
        <v>0</v>
      </c>
      <c r="R661" s="91"/>
      <c r="S661" s="132" t="str">
        <f t="shared" si="264"/>
        <v/>
      </c>
      <c r="T661" s="172">
        <f t="shared" si="266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310" t="s">
        <v>709</v>
      </c>
      <c r="F662" s="311"/>
      <c r="G662" s="56">
        <f t="shared" ref="G662:K662" si="268">SUM(G663)</f>
        <v>1304123.3799999999</v>
      </c>
      <c r="H662" s="56">
        <f t="shared" si="268"/>
        <v>964162.82</v>
      </c>
      <c r="I662" s="56">
        <f t="shared" si="268"/>
        <v>999723.93720356096</v>
      </c>
      <c r="J662" s="148">
        <f t="shared" si="268"/>
        <v>0</v>
      </c>
      <c r="K662" s="168">
        <f t="shared" si="268"/>
        <v>0</v>
      </c>
      <c r="N662" s="91">
        <f t="shared" si="250"/>
        <v>-999723.93720356096</v>
      </c>
      <c r="O662" s="130">
        <f t="shared" si="262"/>
        <v>0</v>
      </c>
      <c r="P662" s="91">
        <f t="shared" si="251"/>
        <v>-964162.82</v>
      </c>
      <c r="Q662" s="130">
        <f t="shared" si="263"/>
        <v>0</v>
      </c>
      <c r="R662" s="91"/>
      <c r="S662" s="132" t="str">
        <f t="shared" si="264"/>
        <v/>
      </c>
      <c r="T662" s="172">
        <f t="shared" si="266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302" t="s">
        <v>710</v>
      </c>
      <c r="F663" s="303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50"/>
        <v>-999723.93720356096</v>
      </c>
      <c r="O663" s="130">
        <f t="shared" si="262"/>
        <v>0</v>
      </c>
      <c r="P663" s="91">
        <f t="shared" si="251"/>
        <v>-964162.82</v>
      </c>
      <c r="Q663" s="130">
        <f t="shared" si="263"/>
        <v>0</v>
      </c>
      <c r="R663" s="91"/>
      <c r="S663" s="132" t="str">
        <f t="shared" si="264"/>
        <v/>
      </c>
      <c r="T663" s="172">
        <f t="shared" si="266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310" t="s">
        <v>711</v>
      </c>
      <c r="F664" s="311"/>
      <c r="G664" s="56">
        <f t="shared" ref="G664:K664" si="269">SUM(G665:G669)</f>
        <v>5038052548</v>
      </c>
      <c r="H664" s="56">
        <f t="shared" si="269"/>
        <v>5566810265.0000105</v>
      </c>
      <c r="I664" s="148">
        <f t="shared" si="269"/>
        <v>6012900183.3344698</v>
      </c>
      <c r="J664" s="198">
        <f t="shared" si="269"/>
        <v>6156064801</v>
      </c>
      <c r="K664" s="168">
        <f t="shared" si="269"/>
        <v>6790900000</v>
      </c>
      <c r="L664" s="108">
        <f>6742+33</f>
        <v>6775</v>
      </c>
      <c r="N664" s="91">
        <f t="shared" si="250"/>
        <v>777999816.6655302</v>
      </c>
      <c r="O664" s="130">
        <f t="shared" si="262"/>
        <v>1.1293884469963191</v>
      </c>
      <c r="P664" s="91">
        <f t="shared" si="251"/>
        <v>1224089734.9999895</v>
      </c>
      <c r="Q664" s="130">
        <f t="shared" si="263"/>
        <v>1.2198906872569668</v>
      </c>
      <c r="R664" s="91">
        <f t="shared" si="257"/>
        <v>634835199</v>
      </c>
      <c r="S664" s="132">
        <f t="shared" si="264"/>
        <v>1.1031235406906172</v>
      </c>
      <c r="T664" s="172">
        <f t="shared" si="266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302" t="s">
        <v>712</v>
      </c>
      <c r="F665" s="303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</f>
        <v>5440900000</v>
      </c>
      <c r="N665" s="91">
        <f t="shared" si="250"/>
        <v>534680816.6655302</v>
      </c>
      <c r="O665" s="130">
        <f t="shared" si="262"/>
        <v>1.1089802140274823</v>
      </c>
      <c r="P665" s="91">
        <f t="shared" si="251"/>
        <v>2988289124.5699902</v>
      </c>
      <c r="Q665" s="130">
        <f t="shared" si="263"/>
        <v>2.2184114302461704</v>
      </c>
      <c r="R665" s="91">
        <f t="shared" si="257"/>
        <v>500151012</v>
      </c>
      <c r="S665" s="132">
        <f t="shared" si="264"/>
        <v>1.101229795971169</v>
      </c>
      <c r="T665" s="172">
        <f t="shared" si="266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302" t="s">
        <v>713</v>
      </c>
      <c r="F666" s="303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50"/>
        <v>243319000</v>
      </c>
      <c r="O666" s="130">
        <f t="shared" si="262"/>
        <v>1.2198637186325598</v>
      </c>
      <c r="P666" s="91">
        <f t="shared" si="251"/>
        <v>793322979.42999995</v>
      </c>
      <c r="Q666" s="130">
        <f t="shared" si="263"/>
        <v>2.4251045940744782</v>
      </c>
      <c r="R666" s="91">
        <f t="shared" si="257"/>
        <v>134684187</v>
      </c>
      <c r="S666" s="132">
        <f t="shared" si="264"/>
        <v>1.1108223768335022</v>
      </c>
      <c r="T666" s="172">
        <f t="shared" si="266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302" t="s">
        <v>714</v>
      </c>
      <c r="F667" s="303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50"/>
        <v>0</v>
      </c>
      <c r="O667" s="130" t="str">
        <f t="shared" si="262"/>
        <v/>
      </c>
      <c r="P667" s="91">
        <f t="shared" si="251"/>
        <v>-2130169635.24</v>
      </c>
      <c r="Q667" s="130">
        <f t="shared" si="263"/>
        <v>0</v>
      </c>
      <c r="R667" s="91"/>
      <c r="S667" s="132" t="str">
        <f t="shared" si="264"/>
        <v/>
      </c>
      <c r="T667" s="172">
        <f t="shared" si="266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302" t="s">
        <v>715</v>
      </c>
      <c r="F668" s="303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50"/>
        <v>0</v>
      </c>
      <c r="O668" s="130" t="str">
        <f t="shared" si="262"/>
        <v/>
      </c>
      <c r="P668" s="91">
        <f t="shared" si="251"/>
        <v>-5016925</v>
      </c>
      <c r="Q668" s="130">
        <f t="shared" si="263"/>
        <v>0</v>
      </c>
      <c r="R668" s="91"/>
      <c r="S668" s="132" t="str">
        <f t="shared" si="264"/>
        <v/>
      </c>
      <c r="T668" s="172">
        <f t="shared" si="266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302" t="s">
        <v>716</v>
      </c>
      <c r="F669" s="303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50"/>
        <v>0</v>
      </c>
      <c r="O669" s="130" t="str">
        <f t="shared" si="262"/>
        <v/>
      </c>
      <c r="P669" s="91">
        <f t="shared" si="251"/>
        <v>-422335808.75999999</v>
      </c>
      <c r="Q669" s="130">
        <f t="shared" si="263"/>
        <v>0</v>
      </c>
      <c r="R669" s="91"/>
      <c r="S669" s="132" t="str">
        <f t="shared" si="264"/>
        <v/>
      </c>
      <c r="T669" s="172">
        <f t="shared" si="266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310" t="s">
        <v>717</v>
      </c>
      <c r="F670" s="311"/>
      <c r="G670" s="56">
        <f t="shared" ref="G670:K670" si="270">SUM(G671:G672)</f>
        <v>88150464.579999998</v>
      </c>
      <c r="H670" s="56">
        <f t="shared" si="270"/>
        <v>208340147.75999999</v>
      </c>
      <c r="I670" s="56">
        <f t="shared" si="270"/>
        <v>0</v>
      </c>
      <c r="J670" s="148">
        <f t="shared" si="270"/>
        <v>0</v>
      </c>
      <c r="K670" s="168">
        <f t="shared" si="270"/>
        <v>0</v>
      </c>
      <c r="N670" s="91">
        <f t="shared" si="250"/>
        <v>0</v>
      </c>
      <c r="O670" s="130" t="str">
        <f t="shared" si="262"/>
        <v/>
      </c>
      <c r="P670" s="91">
        <f t="shared" si="251"/>
        <v>-208340147.75999999</v>
      </c>
      <c r="Q670" s="130">
        <f t="shared" si="263"/>
        <v>0</v>
      </c>
      <c r="R670" s="91"/>
      <c r="S670" s="132" t="str">
        <f t="shared" si="264"/>
        <v/>
      </c>
      <c r="T670" s="172">
        <f t="shared" si="266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302" t="s">
        <v>718</v>
      </c>
      <c r="F671" s="303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50"/>
        <v>0</v>
      </c>
      <c r="O671" s="130" t="str">
        <f t="shared" si="262"/>
        <v/>
      </c>
      <c r="P671" s="91">
        <f t="shared" si="251"/>
        <v>-136361971.75999999</v>
      </c>
      <c r="Q671" s="130">
        <f t="shared" si="263"/>
        <v>0</v>
      </c>
      <c r="R671" s="91"/>
      <c r="S671" s="132" t="str">
        <f t="shared" si="264"/>
        <v/>
      </c>
      <c r="T671" s="172">
        <f t="shared" si="266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302" t="s">
        <v>719</v>
      </c>
      <c r="F672" s="303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50"/>
        <v>0</v>
      </c>
      <c r="O672" s="130" t="str">
        <f t="shared" si="262"/>
        <v/>
      </c>
      <c r="P672" s="91">
        <f t="shared" si="251"/>
        <v>-71978176</v>
      </c>
      <c r="Q672" s="130">
        <f t="shared" si="263"/>
        <v>0</v>
      </c>
      <c r="R672" s="91"/>
      <c r="S672" s="132" t="str">
        <f t="shared" si="264"/>
        <v/>
      </c>
      <c r="T672" s="172">
        <f t="shared" si="266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322" t="s">
        <v>721</v>
      </c>
      <c r="F673" s="323"/>
      <c r="G673" s="52">
        <f t="shared" ref="G673:K673" si="271">G674+G677</f>
        <v>377757773.86999995</v>
      </c>
      <c r="H673" s="52">
        <f t="shared" si="271"/>
        <v>412942426.13000005</v>
      </c>
      <c r="I673" s="52">
        <f t="shared" si="271"/>
        <v>430369000</v>
      </c>
      <c r="J673" s="147">
        <v>434878899</v>
      </c>
      <c r="K673" s="167">
        <f t="shared" si="271"/>
        <v>455736000</v>
      </c>
      <c r="L673" s="201">
        <v>0.05</v>
      </c>
      <c r="M673" s="201"/>
      <c r="N673" s="193">
        <f t="shared" si="250"/>
        <v>25367000</v>
      </c>
      <c r="O673" s="194">
        <f t="shared" si="262"/>
        <v>1.0589424424156944</v>
      </c>
      <c r="P673" s="193">
        <f t="shared" si="251"/>
        <v>42793573.869999945</v>
      </c>
      <c r="Q673" s="194">
        <f t="shared" si="263"/>
        <v>1.1036308481815524</v>
      </c>
      <c r="R673" s="193">
        <f t="shared" si="257"/>
        <v>20857101</v>
      </c>
      <c r="S673" s="195">
        <f t="shared" si="264"/>
        <v>1.0479607105517437</v>
      </c>
      <c r="T673" s="172">
        <f t="shared" si="266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310" t="s">
        <v>722</v>
      </c>
      <c r="F674" s="311"/>
      <c r="G674" s="56">
        <f t="shared" ref="G674:K674" si="272">SUM(G675:G676)</f>
        <v>2565334.52</v>
      </c>
      <c r="H674" s="56">
        <f t="shared" si="272"/>
        <v>4228457.8500000006</v>
      </c>
      <c r="I674" s="56">
        <f t="shared" si="272"/>
        <v>4468999.9999999804</v>
      </c>
      <c r="J674" s="148">
        <f t="shared" si="272"/>
        <v>0</v>
      </c>
      <c r="K674" s="168">
        <f t="shared" si="272"/>
        <v>4547000</v>
      </c>
      <c r="N674" s="91">
        <f t="shared" si="250"/>
        <v>78000.000000019558</v>
      </c>
      <c r="O674" s="130">
        <f t="shared" si="262"/>
        <v>1.0174535690311075</v>
      </c>
      <c r="P674" s="91">
        <f t="shared" si="251"/>
        <v>318542.14999999944</v>
      </c>
      <c r="Q674" s="130">
        <f t="shared" si="263"/>
        <v>1.0753329372787763</v>
      </c>
      <c r="R674" s="91"/>
      <c r="S674" s="132" t="str">
        <f t="shared" si="264"/>
        <v/>
      </c>
      <c r="T674" s="172">
        <f t="shared" si="266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302" t="s">
        <v>723</v>
      </c>
      <c r="F675" s="303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50"/>
        <v>153000.00000000978</v>
      </c>
      <c r="O675" s="130">
        <f t="shared" si="262"/>
        <v>1.0368319691863288</v>
      </c>
      <c r="P675" s="91">
        <f t="shared" si="251"/>
        <v>307006.37999999989</v>
      </c>
      <c r="Q675" s="130">
        <f t="shared" si="263"/>
        <v>1.0767517174189893</v>
      </c>
      <c r="R675" s="91"/>
      <c r="S675" s="132" t="str">
        <f t="shared" si="264"/>
        <v/>
      </c>
      <c r="T675" s="172">
        <f t="shared" si="266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302" t="s">
        <v>184</v>
      </c>
      <c r="F676" s="303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50"/>
        <v>-74999.999999989988</v>
      </c>
      <c r="O676" s="130">
        <f t="shared" si="262"/>
        <v>0.76190476190478607</v>
      </c>
      <c r="P676" s="91">
        <f t="shared" si="251"/>
        <v>11535.76999999999</v>
      </c>
      <c r="Q676" s="130">
        <f t="shared" si="263"/>
        <v>1.0504926744987606</v>
      </c>
      <c r="R676" s="91"/>
      <c r="S676" s="132" t="str">
        <f t="shared" si="264"/>
        <v/>
      </c>
      <c r="T676" s="172">
        <f t="shared" si="266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310" t="s">
        <v>724</v>
      </c>
      <c r="F677" s="311"/>
      <c r="G677" s="56">
        <f t="shared" ref="G677:K677" si="273">SUM(G678:G695)</f>
        <v>375192439.34999996</v>
      </c>
      <c r="H677" s="56">
        <f t="shared" si="273"/>
        <v>408713968.28000003</v>
      </c>
      <c r="I677" s="56">
        <f t="shared" si="273"/>
        <v>425900000</v>
      </c>
      <c r="J677" s="148">
        <f t="shared" si="273"/>
        <v>0</v>
      </c>
      <c r="K677" s="168">
        <f t="shared" si="273"/>
        <v>451189000</v>
      </c>
      <c r="N677" s="91">
        <f t="shared" si="250"/>
        <v>25289000</v>
      </c>
      <c r="O677" s="130">
        <f t="shared" si="262"/>
        <v>1.0593777882131956</v>
      </c>
      <c r="P677" s="91">
        <f t="shared" si="251"/>
        <v>42475031.719999969</v>
      </c>
      <c r="Q677" s="130">
        <f t="shared" si="263"/>
        <v>1.1039236116611051</v>
      </c>
      <c r="R677" s="91"/>
      <c r="S677" s="132" t="str">
        <f t="shared" si="264"/>
        <v/>
      </c>
      <c r="T677" s="172">
        <f t="shared" si="266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302" t="s">
        <v>725</v>
      </c>
      <c r="F678" s="303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f>+I678*1.06</f>
        <v>36358000</v>
      </c>
      <c r="N678" s="91">
        <f t="shared" si="250"/>
        <v>2058000</v>
      </c>
      <c r="O678" s="130">
        <f t="shared" si="262"/>
        <v>1.06</v>
      </c>
      <c r="P678" s="91">
        <f t="shared" si="251"/>
        <v>3036753.1700000018</v>
      </c>
      <c r="Q678" s="130">
        <f t="shared" si="263"/>
        <v>1.0911356404366577</v>
      </c>
      <c r="R678" s="91"/>
      <c r="S678" s="132" t="str">
        <f t="shared" si="264"/>
        <v/>
      </c>
      <c r="T678" s="172">
        <f t="shared" si="266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302" t="s">
        <v>726</v>
      </c>
      <c r="F679" s="303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f t="shared" ref="K679:K688" si="274">+I679*1.06</f>
        <v>1484000</v>
      </c>
      <c r="N679" s="91">
        <f t="shared" si="250"/>
        <v>84000</v>
      </c>
      <c r="O679" s="130">
        <f t="shared" si="262"/>
        <v>1.06</v>
      </c>
      <c r="P679" s="91">
        <f t="shared" si="251"/>
        <v>89121.669999999925</v>
      </c>
      <c r="Q679" s="130">
        <f t="shared" si="263"/>
        <v>1.0638920743718199</v>
      </c>
      <c r="R679" s="91"/>
      <c r="S679" s="132" t="str">
        <f t="shared" si="264"/>
        <v/>
      </c>
      <c r="T679" s="172">
        <f t="shared" si="266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302" t="s">
        <v>727</v>
      </c>
      <c r="F680" s="303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f t="shared" si="274"/>
        <v>5617999.9999999898</v>
      </c>
      <c r="N680" s="91">
        <f t="shared" si="250"/>
        <v>318000</v>
      </c>
      <c r="O680" s="130">
        <f t="shared" si="262"/>
        <v>1.06</v>
      </c>
      <c r="P680" s="91">
        <f t="shared" si="251"/>
        <v>1000942.0199999893</v>
      </c>
      <c r="Q680" s="130">
        <f t="shared" si="263"/>
        <v>1.2167921703248763</v>
      </c>
      <c r="R680" s="91"/>
      <c r="S680" s="132" t="str">
        <f t="shared" si="264"/>
        <v/>
      </c>
      <c r="T680" s="172">
        <f t="shared" si="266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302" t="s">
        <v>728</v>
      </c>
      <c r="F681" s="303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f t="shared" si="274"/>
        <v>334006000</v>
      </c>
      <c r="N681" s="91">
        <f t="shared" si="250"/>
        <v>18906000</v>
      </c>
      <c r="O681" s="130">
        <f t="shared" si="262"/>
        <v>1.06</v>
      </c>
      <c r="P681" s="91">
        <f t="shared" si="251"/>
        <v>154207247.50999999</v>
      </c>
      <c r="Q681" s="130">
        <f t="shared" si="263"/>
        <v>1.8576658368003784</v>
      </c>
      <c r="R681" s="91"/>
      <c r="S681" s="132" t="str">
        <f t="shared" si="264"/>
        <v/>
      </c>
      <c r="T681" s="172">
        <f t="shared" si="266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302" t="s">
        <v>729</v>
      </c>
      <c r="F682" s="303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f t="shared" si="274"/>
        <v>7419999.9999999898</v>
      </c>
      <c r="N682" s="91">
        <f t="shared" ref="N682:N745" si="275">+K682-I682</f>
        <v>420000</v>
      </c>
      <c r="O682" s="130">
        <f t="shared" si="262"/>
        <v>1.06</v>
      </c>
      <c r="P682" s="91">
        <f t="shared" ref="P682:P745" si="276">+K682-H682</f>
        <v>724015.78999998979</v>
      </c>
      <c r="Q682" s="130">
        <f t="shared" si="263"/>
        <v>1.1081268663863815</v>
      </c>
      <c r="R682" s="91"/>
      <c r="S682" s="132" t="str">
        <f t="shared" si="264"/>
        <v/>
      </c>
      <c r="T682" s="172">
        <f t="shared" si="266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302" t="s">
        <v>730</v>
      </c>
      <c r="F683" s="303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f t="shared" si="274"/>
        <v>49608000</v>
      </c>
      <c r="N683" s="91">
        <f t="shared" si="275"/>
        <v>2808000</v>
      </c>
      <c r="O683" s="130">
        <f t="shared" si="262"/>
        <v>1.06</v>
      </c>
      <c r="P683" s="91">
        <f t="shared" si="276"/>
        <v>24819320.710000001</v>
      </c>
      <c r="Q683" s="130">
        <f t="shared" si="263"/>
        <v>2.0012361053867185</v>
      </c>
      <c r="R683" s="91"/>
      <c r="S683" s="132" t="str">
        <f t="shared" si="264"/>
        <v/>
      </c>
      <c r="T683" s="172">
        <f t="shared" si="266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302" t="s">
        <v>731</v>
      </c>
      <c r="F684" s="303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f t="shared" si="274"/>
        <v>635999.99999998091</v>
      </c>
      <c r="N684" s="91">
        <f t="shared" si="275"/>
        <v>35999.999999998952</v>
      </c>
      <c r="O684" s="130">
        <f t="shared" si="262"/>
        <v>1.06</v>
      </c>
      <c r="P684" s="91">
        <f t="shared" si="276"/>
        <v>119997.41999998089</v>
      </c>
      <c r="Q684" s="130">
        <f t="shared" si="263"/>
        <v>1.2325519767749629</v>
      </c>
      <c r="R684" s="91"/>
      <c r="S684" s="132" t="str">
        <f t="shared" si="264"/>
        <v/>
      </c>
      <c r="T684" s="172">
        <f t="shared" si="266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302" t="s">
        <v>732</v>
      </c>
      <c r="F685" s="303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f t="shared" si="274"/>
        <v>423999.99999999366</v>
      </c>
      <c r="N685" s="91">
        <f t="shared" si="275"/>
        <v>23999.999999999651</v>
      </c>
      <c r="O685" s="130">
        <f t="shared" si="262"/>
        <v>1.06</v>
      </c>
      <c r="P685" s="91">
        <f t="shared" si="276"/>
        <v>245749.08999999365</v>
      </c>
      <c r="Q685" s="130">
        <f t="shared" si="263"/>
        <v>2.3786694833703437</v>
      </c>
      <c r="R685" s="91"/>
      <c r="S685" s="132" t="str">
        <f t="shared" si="264"/>
        <v/>
      </c>
      <c r="T685" s="172">
        <f t="shared" si="266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302" t="s">
        <v>733</v>
      </c>
      <c r="F686" s="303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f t="shared" si="274"/>
        <v>1431000</v>
      </c>
      <c r="N686" s="91">
        <f t="shared" si="275"/>
        <v>81000</v>
      </c>
      <c r="O686" s="130">
        <f t="shared" si="262"/>
        <v>1.06</v>
      </c>
      <c r="P686" s="91">
        <f t="shared" si="276"/>
        <v>805433.18</v>
      </c>
      <c r="Q686" s="130">
        <f t="shared" si="263"/>
        <v>2.2875254157501512</v>
      </c>
      <c r="R686" s="91"/>
      <c r="S686" s="132" t="str">
        <f t="shared" si="264"/>
        <v/>
      </c>
      <c r="T686" s="172">
        <f t="shared" si="266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302" t="s">
        <v>734</v>
      </c>
      <c r="F687" s="303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f t="shared" si="274"/>
        <v>1802000</v>
      </c>
      <c r="N687" s="91">
        <f t="shared" si="275"/>
        <v>102000</v>
      </c>
      <c r="O687" s="130">
        <f t="shared" si="262"/>
        <v>1.06</v>
      </c>
      <c r="P687" s="91">
        <f t="shared" si="276"/>
        <v>108766.67999999993</v>
      </c>
      <c r="Q687" s="130">
        <f t="shared" si="263"/>
        <v>1.0642360853139838</v>
      </c>
      <c r="R687" s="91"/>
      <c r="S687" s="132" t="str">
        <f t="shared" si="264"/>
        <v/>
      </c>
      <c r="T687" s="172">
        <f t="shared" si="266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302" t="s">
        <v>735</v>
      </c>
      <c r="F688" s="303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f t="shared" si="274"/>
        <v>12402000</v>
      </c>
      <c r="N688" s="91">
        <f t="shared" si="275"/>
        <v>702000</v>
      </c>
      <c r="O688" s="130">
        <f t="shared" si="262"/>
        <v>1.06</v>
      </c>
      <c r="P688" s="91">
        <f t="shared" si="276"/>
        <v>836216.16999999993</v>
      </c>
      <c r="Q688" s="130">
        <f t="shared" si="263"/>
        <v>1.0723008645407131</v>
      </c>
      <c r="R688" s="91"/>
      <c r="S688" s="132" t="str">
        <f t="shared" si="264"/>
        <v/>
      </c>
      <c r="T688" s="172">
        <f t="shared" si="266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302" t="s">
        <v>1674</v>
      </c>
      <c r="F689" s="303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5"/>
        <v>-249999.999999997</v>
      </c>
      <c r="O689" s="130">
        <f t="shared" si="262"/>
        <v>0</v>
      </c>
      <c r="P689" s="91">
        <f t="shared" si="276"/>
        <v>-148034.46</v>
      </c>
      <c r="Q689" s="130">
        <f t="shared" si="263"/>
        <v>0</v>
      </c>
      <c r="R689" s="91"/>
      <c r="S689" s="132" t="str">
        <f t="shared" si="264"/>
        <v/>
      </c>
      <c r="T689" s="172">
        <f t="shared" si="266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302" t="s">
        <v>736</v>
      </c>
      <c r="F690" s="303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5"/>
        <v>0</v>
      </c>
      <c r="O690" s="130" t="str">
        <f t="shared" si="262"/>
        <v/>
      </c>
      <c r="P690" s="91">
        <f t="shared" si="276"/>
        <v>-122455356.63</v>
      </c>
      <c r="Q690" s="130">
        <f t="shared" si="263"/>
        <v>0</v>
      </c>
      <c r="R690" s="91"/>
      <c r="S690" s="132" t="str">
        <f t="shared" si="264"/>
        <v/>
      </c>
      <c r="T690" s="172">
        <f t="shared" si="266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302" t="s">
        <v>737</v>
      </c>
      <c r="F691" s="303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5"/>
        <v>0</v>
      </c>
      <c r="O691" s="130" t="str">
        <f t="shared" si="262"/>
        <v/>
      </c>
      <c r="P691" s="91">
        <f t="shared" si="276"/>
        <v>-20084519.359999999</v>
      </c>
      <c r="Q691" s="130">
        <f t="shared" si="263"/>
        <v>0</v>
      </c>
      <c r="R691" s="91"/>
      <c r="S691" s="132" t="str">
        <f t="shared" si="264"/>
        <v/>
      </c>
      <c r="T691" s="172">
        <f t="shared" si="266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316" t="s">
        <v>1673</v>
      </c>
      <c r="F692" s="317"/>
      <c r="G692" s="87"/>
      <c r="H692" s="87"/>
      <c r="I692" s="87"/>
      <c r="J692" s="141"/>
      <c r="K692" s="188"/>
      <c r="N692" s="91">
        <f t="shared" si="275"/>
        <v>0</v>
      </c>
      <c r="O692" s="130" t="str">
        <f t="shared" si="262"/>
        <v/>
      </c>
      <c r="P692" s="91">
        <f t="shared" si="276"/>
        <v>0</v>
      </c>
      <c r="Q692" s="130" t="str">
        <f t="shared" si="263"/>
        <v/>
      </c>
      <c r="R692" s="91"/>
      <c r="S692" s="132" t="str">
        <f t="shared" si="264"/>
        <v/>
      </c>
      <c r="T692" s="172">
        <f t="shared" si="266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302" t="s">
        <v>738</v>
      </c>
      <c r="F693" s="303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5"/>
        <v>0</v>
      </c>
      <c r="O693" s="130" t="str">
        <f t="shared" si="262"/>
        <v/>
      </c>
      <c r="P693" s="91">
        <f t="shared" si="276"/>
        <v>-4491.0200000000004</v>
      </c>
      <c r="Q693" s="130">
        <f t="shared" si="263"/>
        <v>0</v>
      </c>
      <c r="R693" s="91"/>
      <c r="S693" s="132" t="str">
        <f t="shared" si="264"/>
        <v/>
      </c>
      <c r="T693" s="172">
        <f t="shared" si="266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302" t="s">
        <v>739</v>
      </c>
      <c r="F694" s="303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5"/>
        <v>0</v>
      </c>
      <c r="O694" s="130" t="str">
        <f t="shared" si="262"/>
        <v/>
      </c>
      <c r="P694" s="91">
        <f t="shared" si="276"/>
        <v>-163105</v>
      </c>
      <c r="Q694" s="130">
        <f t="shared" si="263"/>
        <v>0</v>
      </c>
      <c r="R694" s="91"/>
      <c r="S694" s="132" t="str">
        <f t="shared" si="264"/>
        <v/>
      </c>
      <c r="T694" s="172">
        <f t="shared" si="266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302" t="s">
        <v>740</v>
      </c>
      <c r="F695" s="303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5"/>
        <v>0</v>
      </c>
      <c r="O695" s="130" t="str">
        <f t="shared" si="262"/>
        <v/>
      </c>
      <c r="P695" s="91">
        <f t="shared" si="276"/>
        <v>-663025.22</v>
      </c>
      <c r="Q695" s="130">
        <f t="shared" si="263"/>
        <v>0</v>
      </c>
      <c r="R695" s="91"/>
      <c r="S695" s="132" t="str">
        <f t="shared" si="264"/>
        <v/>
      </c>
      <c r="T695" s="172">
        <f t="shared" si="266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322" t="s">
        <v>742</v>
      </c>
      <c r="F696" s="323"/>
      <c r="G696" s="52">
        <f t="shared" ref="G696:K696" si="277">G697</f>
        <v>20878811.559999999</v>
      </c>
      <c r="H696" s="52">
        <f t="shared" si="277"/>
        <v>20547568.760000005</v>
      </c>
      <c r="I696" s="52">
        <f t="shared" si="277"/>
        <v>20459999.99999994</v>
      </c>
      <c r="J696" s="147">
        <v>21951148</v>
      </c>
      <c r="K696" s="167">
        <f t="shared" si="277"/>
        <v>22604150</v>
      </c>
      <c r="N696" s="193">
        <f t="shared" si="275"/>
        <v>2144150.0000000596</v>
      </c>
      <c r="O696" s="194">
        <f t="shared" si="262"/>
        <v>1.1047971652003943</v>
      </c>
      <c r="P696" s="193">
        <f t="shared" si="276"/>
        <v>2056581.2399999946</v>
      </c>
      <c r="Q696" s="194">
        <f t="shared" si="263"/>
        <v>1.1000887873412812</v>
      </c>
      <c r="R696" s="193">
        <f t="shared" ref="R696:R743" si="278">K696-J696</f>
        <v>653002</v>
      </c>
      <c r="S696" s="195">
        <f t="shared" si="264"/>
        <v>1.0297479658011508</v>
      </c>
      <c r="T696" s="172">
        <f t="shared" si="266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310" t="s">
        <v>743</v>
      </c>
      <c r="F697" s="311"/>
      <c r="G697" s="56">
        <f t="shared" ref="G697:K697" si="279">SUM(G698:G703)</f>
        <v>20878811.559999999</v>
      </c>
      <c r="H697" s="56">
        <f t="shared" si="279"/>
        <v>20547568.760000005</v>
      </c>
      <c r="I697" s="56">
        <f t="shared" si="279"/>
        <v>20459999.99999994</v>
      </c>
      <c r="J697" s="148">
        <f t="shared" si="279"/>
        <v>0</v>
      </c>
      <c r="K697" s="168">
        <f t="shared" si="279"/>
        <v>22604150</v>
      </c>
      <c r="N697" s="91">
        <f t="shared" si="275"/>
        <v>2144150.0000000596</v>
      </c>
      <c r="O697" s="130">
        <f t="shared" si="262"/>
        <v>1.1047971652003943</v>
      </c>
      <c r="P697" s="91">
        <f t="shared" si="276"/>
        <v>2056581.2399999946</v>
      </c>
      <c r="Q697" s="130">
        <f t="shared" si="263"/>
        <v>1.1000887873412812</v>
      </c>
      <c r="R697" s="91"/>
      <c r="S697" s="132" t="str">
        <f t="shared" si="264"/>
        <v/>
      </c>
      <c r="T697" s="172">
        <f t="shared" si="266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302" t="s">
        <v>744</v>
      </c>
      <c r="F698" s="303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5"/>
        <v>796000</v>
      </c>
      <c r="O698" s="130">
        <f t="shared" si="262"/>
        <v>1.0837894736842106</v>
      </c>
      <c r="P698" s="91">
        <f t="shared" si="276"/>
        <v>722748.03999999911</v>
      </c>
      <c r="Q698" s="130">
        <f t="shared" si="263"/>
        <v>1.0754966069022172</v>
      </c>
      <c r="R698" s="91"/>
      <c r="S698" s="132" t="str">
        <f t="shared" si="264"/>
        <v/>
      </c>
      <c r="T698" s="172">
        <f t="shared" si="266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302" t="s">
        <v>745</v>
      </c>
      <c r="F699" s="303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5"/>
        <v>12000.000000003958</v>
      </c>
      <c r="O699" s="130">
        <f t="shared" si="262"/>
        <v>1.0126315789473725</v>
      </c>
      <c r="P699" s="91">
        <f t="shared" si="276"/>
        <v>59264</v>
      </c>
      <c r="Q699" s="130">
        <f t="shared" si="263"/>
        <v>1.0656493149713759</v>
      </c>
      <c r="R699" s="91"/>
      <c r="S699" s="132" t="str">
        <f t="shared" si="264"/>
        <v/>
      </c>
      <c r="T699" s="172">
        <f t="shared" si="266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302" t="s">
        <v>746</v>
      </c>
      <c r="F700" s="303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1752</v>
      </c>
      <c r="M700" s="109"/>
      <c r="N700" s="91">
        <f t="shared" si="275"/>
        <v>1303900.0000000102</v>
      </c>
      <c r="O700" s="130">
        <f t="shared" si="262"/>
        <v>1.1708912188728717</v>
      </c>
      <c r="P700" s="91">
        <f t="shared" si="276"/>
        <v>1215192.33</v>
      </c>
      <c r="Q700" s="130">
        <f t="shared" si="263"/>
        <v>1.1574346875090296</v>
      </c>
      <c r="R700" s="91"/>
      <c r="S700" s="132" t="str">
        <f t="shared" si="264"/>
        <v/>
      </c>
      <c r="T700" s="172">
        <f t="shared" si="266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302" t="s">
        <v>747</v>
      </c>
      <c r="F701" s="303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5"/>
        <v>1.0011717677116394E-8</v>
      </c>
      <c r="O701" s="130">
        <f t="shared" si="262"/>
        <v>1.0000000000000062</v>
      </c>
      <c r="P701" s="91">
        <f t="shared" si="276"/>
        <v>63864.060000000056</v>
      </c>
      <c r="Q701" s="130">
        <f t="shared" si="263"/>
        <v>1.0418469012662135</v>
      </c>
      <c r="R701" s="91"/>
      <c r="S701" s="132" t="str">
        <f t="shared" si="264"/>
        <v/>
      </c>
      <c r="T701" s="172">
        <f t="shared" si="266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302" t="s">
        <v>748</v>
      </c>
      <c r="F702" s="303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5"/>
        <v>2.2992026060819626E-8</v>
      </c>
      <c r="O702" s="130">
        <f t="shared" si="262"/>
        <v>1.0000000000000719</v>
      </c>
      <c r="P702" s="91">
        <f t="shared" si="276"/>
        <v>-5047.3400000000256</v>
      </c>
      <c r="Q702" s="130">
        <f t="shared" si="263"/>
        <v>0.98447198491149002</v>
      </c>
      <c r="R702" s="91"/>
      <c r="S702" s="132" t="str">
        <f t="shared" si="264"/>
        <v/>
      </c>
      <c r="T702" s="172">
        <f t="shared" si="266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302" t="s">
        <v>749</v>
      </c>
      <c r="F703" s="303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5"/>
        <v>32250.000000010943</v>
      </c>
      <c r="O703" s="130">
        <f t="shared" si="262"/>
        <v>1.0686170212766206</v>
      </c>
      <c r="P703" s="91">
        <f t="shared" si="276"/>
        <v>560.14999999996508</v>
      </c>
      <c r="Q703" s="130">
        <f t="shared" si="263"/>
        <v>1.0011165264754709</v>
      </c>
      <c r="R703" s="91"/>
      <c r="S703" s="132" t="str">
        <f t="shared" si="264"/>
        <v/>
      </c>
      <c r="T703" s="172">
        <f t="shared" si="266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322" t="s">
        <v>751</v>
      </c>
      <c r="F704" s="323"/>
      <c r="G704" s="52">
        <f t="shared" ref="G704:K704" si="280">G705</f>
        <v>5438009</v>
      </c>
      <c r="H704" s="52">
        <f t="shared" si="280"/>
        <v>5848049.25</v>
      </c>
      <c r="I704" s="52">
        <f t="shared" si="280"/>
        <v>5800000</v>
      </c>
      <c r="J704" s="147">
        <v>5947220</v>
      </c>
      <c r="K704" s="167">
        <f t="shared" si="280"/>
        <v>5900000</v>
      </c>
      <c r="N704" s="193">
        <f t="shared" si="275"/>
        <v>100000</v>
      </c>
      <c r="O704" s="194">
        <f t="shared" si="262"/>
        <v>1.0172413793103448</v>
      </c>
      <c r="P704" s="193">
        <f t="shared" si="276"/>
        <v>51950.75</v>
      </c>
      <c r="Q704" s="194">
        <f t="shared" si="263"/>
        <v>1.0088834323684945</v>
      </c>
      <c r="R704" s="193">
        <f t="shared" si="278"/>
        <v>-47220</v>
      </c>
      <c r="S704" s="195">
        <f t="shared" si="264"/>
        <v>0.99206015583751739</v>
      </c>
      <c r="T704" s="172">
        <f t="shared" si="266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310" t="s">
        <v>752</v>
      </c>
      <c r="F705" s="311"/>
      <c r="G705" s="56">
        <f t="shared" ref="G705:K705" si="281">SUM(G706)</f>
        <v>5438009</v>
      </c>
      <c r="H705" s="56">
        <f t="shared" si="281"/>
        <v>5848049.25</v>
      </c>
      <c r="I705" s="56">
        <f t="shared" si="281"/>
        <v>5800000</v>
      </c>
      <c r="J705" s="148">
        <f t="shared" si="281"/>
        <v>5900000</v>
      </c>
      <c r="K705" s="168">
        <f t="shared" si="281"/>
        <v>5900000</v>
      </c>
      <c r="N705" s="91">
        <f t="shared" si="275"/>
        <v>100000</v>
      </c>
      <c r="O705" s="130">
        <f t="shared" si="262"/>
        <v>1.0172413793103448</v>
      </c>
      <c r="P705" s="91">
        <f t="shared" si="276"/>
        <v>51950.75</v>
      </c>
      <c r="Q705" s="130">
        <f t="shared" si="263"/>
        <v>1.0088834323684945</v>
      </c>
      <c r="R705" s="91"/>
      <c r="S705" s="132">
        <f t="shared" si="264"/>
        <v>1</v>
      </c>
      <c r="T705" s="172">
        <f t="shared" si="266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302" t="s">
        <v>753</v>
      </c>
      <c r="F706" s="303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5"/>
        <v>100000</v>
      </c>
      <c r="O706" s="130">
        <f t="shared" si="262"/>
        <v>1.0172413793103448</v>
      </c>
      <c r="P706" s="91">
        <f t="shared" si="276"/>
        <v>51950.75</v>
      </c>
      <c r="Q706" s="130">
        <f t="shared" si="263"/>
        <v>1.0088834323684945</v>
      </c>
      <c r="R706" s="91"/>
      <c r="S706" s="132">
        <f t="shared" si="264"/>
        <v>1</v>
      </c>
      <c r="T706" s="172">
        <f t="shared" si="266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320" t="s">
        <v>755</v>
      </c>
      <c r="F707" s="321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2">J708</f>
        <v>0</v>
      </c>
      <c r="K707" s="165">
        <f t="shared" si="282"/>
        <v>0</v>
      </c>
      <c r="N707" s="91">
        <f t="shared" si="275"/>
        <v>0</v>
      </c>
      <c r="O707" s="130" t="str">
        <f t="shared" si="262"/>
        <v/>
      </c>
      <c r="P707" s="91">
        <f t="shared" si="276"/>
        <v>0</v>
      </c>
      <c r="Q707" s="130" t="str">
        <f t="shared" si="263"/>
        <v/>
      </c>
      <c r="R707" s="91"/>
      <c r="S707" s="132" t="str">
        <f t="shared" si="264"/>
        <v/>
      </c>
      <c r="T707" s="172">
        <f t="shared" si="266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322" t="s">
        <v>757</v>
      </c>
      <c r="F708" s="323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5"/>
        <v>0</v>
      </c>
      <c r="O708" s="194" t="str">
        <f t="shared" si="262"/>
        <v/>
      </c>
      <c r="P708" s="193">
        <f t="shared" si="276"/>
        <v>0</v>
      </c>
      <c r="Q708" s="194" t="str">
        <f t="shared" si="263"/>
        <v/>
      </c>
      <c r="R708" s="193"/>
      <c r="S708" s="195" t="str">
        <f t="shared" si="264"/>
        <v/>
      </c>
      <c r="T708" s="172">
        <f t="shared" si="266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320" t="s">
        <v>759</v>
      </c>
      <c r="F709" s="321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3">J710+J711+J712+J713</f>
        <v>0</v>
      </c>
      <c r="K709" s="165">
        <f t="shared" si="283"/>
        <v>0</v>
      </c>
      <c r="N709" s="91">
        <f t="shared" si="275"/>
        <v>0</v>
      </c>
      <c r="O709" s="130" t="str">
        <f t="shared" si="262"/>
        <v/>
      </c>
      <c r="P709" s="91">
        <f t="shared" si="276"/>
        <v>0</v>
      </c>
      <c r="Q709" s="130" t="str">
        <f t="shared" si="263"/>
        <v/>
      </c>
      <c r="R709" s="91"/>
      <c r="S709" s="132" t="str">
        <f t="shared" si="264"/>
        <v/>
      </c>
      <c r="T709" s="172">
        <f t="shared" si="266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322" t="s">
        <v>635</v>
      </c>
      <c r="F710" s="323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5"/>
        <v>0</v>
      </c>
      <c r="O710" s="194" t="str">
        <f t="shared" si="262"/>
        <v/>
      </c>
      <c r="P710" s="193">
        <f t="shared" si="276"/>
        <v>0</v>
      </c>
      <c r="Q710" s="194" t="str">
        <f t="shared" si="263"/>
        <v/>
      </c>
      <c r="R710" s="193"/>
      <c r="S710" s="195" t="str">
        <f t="shared" si="264"/>
        <v/>
      </c>
      <c r="T710" s="172">
        <f t="shared" si="266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322" t="s">
        <v>637</v>
      </c>
      <c r="F711" s="323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5"/>
        <v>0</v>
      </c>
      <c r="O711" s="194" t="str">
        <f t="shared" si="262"/>
        <v/>
      </c>
      <c r="P711" s="193">
        <f t="shared" si="276"/>
        <v>0</v>
      </c>
      <c r="Q711" s="194" t="str">
        <f t="shared" si="263"/>
        <v/>
      </c>
      <c r="R711" s="193"/>
      <c r="S711" s="195" t="str">
        <f t="shared" si="264"/>
        <v/>
      </c>
      <c r="T711" s="172">
        <f t="shared" si="266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322" t="s">
        <v>639</v>
      </c>
      <c r="F712" s="323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5"/>
        <v>0</v>
      </c>
      <c r="O712" s="194" t="str">
        <f t="shared" si="262"/>
        <v/>
      </c>
      <c r="P712" s="193">
        <f t="shared" si="276"/>
        <v>0</v>
      </c>
      <c r="Q712" s="194" t="str">
        <f t="shared" si="263"/>
        <v/>
      </c>
      <c r="R712" s="193"/>
      <c r="S712" s="195" t="str">
        <f t="shared" si="264"/>
        <v/>
      </c>
      <c r="T712" s="172">
        <f t="shared" si="266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322" t="s">
        <v>764</v>
      </c>
      <c r="F713" s="323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5"/>
        <v>0</v>
      </c>
      <c r="O713" s="194" t="str">
        <f t="shared" si="262"/>
        <v/>
      </c>
      <c r="P713" s="193">
        <f t="shared" si="276"/>
        <v>0</v>
      </c>
      <c r="Q713" s="194" t="str">
        <f t="shared" si="263"/>
        <v/>
      </c>
      <c r="R713" s="193"/>
      <c r="S713" s="195" t="str">
        <f t="shared" si="264"/>
        <v/>
      </c>
      <c r="T713" s="172">
        <f t="shared" si="266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320" t="s">
        <v>766</v>
      </c>
      <c r="F714" s="321"/>
      <c r="G714" s="63">
        <f t="shared" ref="G714:K714" si="284">G715+G720+G721+G724+G731+G734+G743</f>
        <v>182493026.52000004</v>
      </c>
      <c r="H714" s="63">
        <f t="shared" si="284"/>
        <v>382642646.09999996</v>
      </c>
      <c r="I714" s="63">
        <f t="shared" si="284"/>
        <v>357626409.02527046</v>
      </c>
      <c r="J714" s="145">
        <f t="shared" si="284"/>
        <v>362073467.54359996</v>
      </c>
      <c r="K714" s="165">
        <f t="shared" si="284"/>
        <v>348407520</v>
      </c>
      <c r="N714" s="91">
        <f t="shared" si="275"/>
        <v>-9218889.025270462</v>
      </c>
      <c r="O714" s="130">
        <f t="shared" si="262"/>
        <v>0.97422201271321929</v>
      </c>
      <c r="P714" s="91">
        <f t="shared" si="276"/>
        <v>-34235126.099999964</v>
      </c>
      <c r="Q714" s="130">
        <f t="shared" si="263"/>
        <v>0.91052976857406287</v>
      </c>
      <c r="R714" s="91">
        <f t="shared" si="278"/>
        <v>-13665947.543599963</v>
      </c>
      <c r="S714" s="132">
        <f t="shared" si="264"/>
        <v>0.96225642371336051</v>
      </c>
      <c r="T714" s="172">
        <f t="shared" si="266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322" t="s">
        <v>768</v>
      </c>
      <c r="F715" s="323"/>
      <c r="G715" s="52">
        <f t="shared" ref="G715:K715" si="285">G716</f>
        <v>1377677.5</v>
      </c>
      <c r="H715" s="52">
        <f t="shared" si="285"/>
        <v>2046673.74</v>
      </c>
      <c r="I715" s="52">
        <f t="shared" si="285"/>
        <v>0</v>
      </c>
      <c r="J715" s="147">
        <v>9603745</v>
      </c>
      <c r="K715" s="167">
        <f t="shared" si="285"/>
        <v>0</v>
      </c>
      <c r="N715" s="193">
        <f t="shared" si="275"/>
        <v>0</v>
      </c>
      <c r="O715" s="194" t="str">
        <f t="shared" ref="O715:O777" si="286">IF(I715=0,"",K715/I715)</f>
        <v/>
      </c>
      <c r="P715" s="193">
        <f t="shared" si="276"/>
        <v>-2046673.74</v>
      </c>
      <c r="Q715" s="194">
        <f t="shared" ref="Q715:Q777" si="287">IF(H715=0,"",K715/H715)</f>
        <v>0</v>
      </c>
      <c r="R715" s="193">
        <f t="shared" si="278"/>
        <v>-9603745</v>
      </c>
      <c r="S715" s="195">
        <f t="shared" si="264"/>
        <v>0</v>
      </c>
      <c r="T715" s="172">
        <f t="shared" si="266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310" t="s">
        <v>769</v>
      </c>
      <c r="F716" s="311"/>
      <c r="G716" s="56">
        <f t="shared" ref="G716:K716" si="288">SUM(G717:G719)</f>
        <v>1377677.5</v>
      </c>
      <c r="H716" s="56">
        <f t="shared" si="288"/>
        <v>2046673.74</v>
      </c>
      <c r="I716" s="56">
        <f t="shared" si="288"/>
        <v>0</v>
      </c>
      <c r="J716" s="148">
        <f t="shared" si="288"/>
        <v>0</v>
      </c>
      <c r="K716" s="168">
        <f t="shared" si="288"/>
        <v>0</v>
      </c>
      <c r="N716" s="91">
        <f t="shared" si="275"/>
        <v>0</v>
      </c>
      <c r="O716" s="130" t="str">
        <f t="shared" si="286"/>
        <v/>
      </c>
      <c r="P716" s="91">
        <f t="shared" si="276"/>
        <v>-2046673.74</v>
      </c>
      <c r="Q716" s="130">
        <f t="shared" si="287"/>
        <v>0</v>
      </c>
      <c r="R716" s="91"/>
      <c r="S716" s="132" t="str">
        <f t="shared" si="264"/>
        <v/>
      </c>
      <c r="T716" s="172">
        <f t="shared" si="266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302" t="s">
        <v>770</v>
      </c>
      <c r="F717" s="303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5"/>
        <v>0</v>
      </c>
      <c r="O717" s="130" t="str">
        <f t="shared" si="286"/>
        <v/>
      </c>
      <c r="P717" s="91">
        <f t="shared" si="276"/>
        <v>-1130327.3600000001</v>
      </c>
      <c r="Q717" s="130">
        <f t="shared" si="287"/>
        <v>0</v>
      </c>
      <c r="R717" s="91"/>
      <c r="S717" s="132" t="str">
        <f t="shared" ref="S717:S779" si="289">IF(J717=0,"",K717/J717)</f>
        <v/>
      </c>
      <c r="T717" s="172">
        <f t="shared" si="266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302" t="s">
        <v>771</v>
      </c>
      <c r="F718" s="303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5"/>
        <v>0</v>
      </c>
      <c r="O718" s="130" t="str">
        <f t="shared" si="286"/>
        <v/>
      </c>
      <c r="P718" s="91">
        <f t="shared" si="276"/>
        <v>-898246.39</v>
      </c>
      <c r="Q718" s="130">
        <f t="shared" si="287"/>
        <v>0</v>
      </c>
      <c r="R718" s="91"/>
      <c r="S718" s="132" t="str">
        <f t="shared" si="289"/>
        <v/>
      </c>
      <c r="T718" s="172">
        <f t="shared" si="266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302" t="s">
        <v>772</v>
      </c>
      <c r="F719" s="303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5"/>
        <v>0</v>
      </c>
      <c r="O719" s="130" t="str">
        <f t="shared" si="286"/>
        <v/>
      </c>
      <c r="P719" s="91">
        <f t="shared" si="276"/>
        <v>-18099.990000000002</v>
      </c>
      <c r="Q719" s="130">
        <f t="shared" si="287"/>
        <v>0</v>
      </c>
      <c r="R719" s="91"/>
      <c r="S719" s="132" t="str">
        <f t="shared" si="289"/>
        <v/>
      </c>
      <c r="T719" s="172">
        <f t="shared" ref="T719:T781" si="290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322" t="s">
        <v>774</v>
      </c>
      <c r="F720" s="323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5"/>
        <v>0</v>
      </c>
      <c r="O720" s="194" t="str">
        <f t="shared" si="286"/>
        <v/>
      </c>
      <c r="P720" s="193">
        <f t="shared" si="276"/>
        <v>0</v>
      </c>
      <c r="Q720" s="194" t="str">
        <f t="shared" si="287"/>
        <v/>
      </c>
      <c r="R720" s="193"/>
      <c r="S720" s="195" t="str">
        <f t="shared" si="289"/>
        <v/>
      </c>
      <c r="T720" s="172">
        <f t="shared" si="290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322" t="s">
        <v>425</v>
      </c>
      <c r="F721" s="323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91">K722</f>
        <v>0</v>
      </c>
      <c r="N721" s="193">
        <f t="shared" si="275"/>
        <v>0</v>
      </c>
      <c r="O721" s="194" t="str">
        <f t="shared" si="286"/>
        <v/>
      </c>
      <c r="P721" s="193">
        <f t="shared" si="276"/>
        <v>-90</v>
      </c>
      <c r="Q721" s="194">
        <f t="shared" si="287"/>
        <v>0</v>
      </c>
      <c r="R721" s="193">
        <f t="shared" si="278"/>
        <v>-90</v>
      </c>
      <c r="S721" s="195">
        <f t="shared" si="289"/>
        <v>0</v>
      </c>
      <c r="T721" s="172">
        <f t="shared" si="290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310" t="s">
        <v>776</v>
      </c>
      <c r="F722" s="311"/>
      <c r="G722" s="56">
        <f t="shared" ref="G722:K722" si="292">SUM(G723)</f>
        <v>450</v>
      </c>
      <c r="H722" s="56">
        <f t="shared" si="292"/>
        <v>90</v>
      </c>
      <c r="I722" s="56">
        <f t="shared" si="292"/>
        <v>0</v>
      </c>
      <c r="J722" s="148">
        <f t="shared" si="292"/>
        <v>0</v>
      </c>
      <c r="K722" s="168">
        <f t="shared" si="292"/>
        <v>0</v>
      </c>
      <c r="N722" s="91">
        <f t="shared" si="275"/>
        <v>0</v>
      </c>
      <c r="O722" s="130" t="str">
        <f t="shared" si="286"/>
        <v/>
      </c>
      <c r="P722" s="91">
        <f t="shared" si="276"/>
        <v>-90</v>
      </c>
      <c r="Q722" s="130">
        <f t="shared" si="287"/>
        <v>0</v>
      </c>
      <c r="R722" s="91"/>
      <c r="S722" s="132" t="str">
        <f t="shared" si="289"/>
        <v/>
      </c>
      <c r="T722" s="172">
        <f t="shared" si="290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302" t="s">
        <v>777</v>
      </c>
      <c r="F723" s="303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5"/>
        <v>0</v>
      </c>
      <c r="O723" s="130" t="str">
        <f t="shared" si="286"/>
        <v/>
      </c>
      <c r="P723" s="91">
        <f t="shared" si="276"/>
        <v>-90</v>
      </c>
      <c r="Q723" s="130">
        <f t="shared" si="287"/>
        <v>0</v>
      </c>
      <c r="R723" s="91"/>
      <c r="S723" s="132" t="str">
        <f t="shared" si="289"/>
        <v/>
      </c>
      <c r="T723" s="172">
        <f t="shared" si="290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322" t="s">
        <v>427</v>
      </c>
      <c r="F724" s="323"/>
      <c r="G724" s="52">
        <f t="shared" ref="G724:K724" si="293">G725</f>
        <v>55014527.550000004</v>
      </c>
      <c r="H724" s="52">
        <f t="shared" si="293"/>
        <v>57819164.979999997</v>
      </c>
      <c r="I724" s="52">
        <f t="shared" si="293"/>
        <v>58919999.999999993</v>
      </c>
      <c r="J724" s="147">
        <v>53900490</v>
      </c>
      <c r="K724" s="167">
        <f t="shared" si="293"/>
        <v>59269000</v>
      </c>
      <c r="N724" s="193">
        <f t="shared" si="275"/>
        <v>349000.00000000745</v>
      </c>
      <c r="O724" s="194">
        <f t="shared" si="286"/>
        <v>1.0059232858112697</v>
      </c>
      <c r="P724" s="193">
        <f t="shared" si="276"/>
        <v>1449835.0200000033</v>
      </c>
      <c r="Q724" s="194">
        <f t="shared" si="287"/>
        <v>1.0250753365342014</v>
      </c>
      <c r="R724" s="193">
        <f t="shared" si="278"/>
        <v>5368510</v>
      </c>
      <c r="S724" s="195">
        <f t="shared" si="289"/>
        <v>1.0996003932431784</v>
      </c>
      <c r="T724" s="172">
        <f t="shared" si="290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310" t="s">
        <v>779</v>
      </c>
      <c r="F725" s="311"/>
      <c r="G725" s="56">
        <f t="shared" ref="G725:K725" si="294">SUM(G726:G730)</f>
        <v>55014527.550000004</v>
      </c>
      <c r="H725" s="56">
        <f t="shared" si="294"/>
        <v>57819164.979999997</v>
      </c>
      <c r="I725" s="56">
        <f t="shared" si="294"/>
        <v>58919999.999999993</v>
      </c>
      <c r="J725" s="148">
        <f t="shared" si="294"/>
        <v>0</v>
      </c>
      <c r="K725" s="168">
        <f t="shared" si="294"/>
        <v>59269000</v>
      </c>
      <c r="N725" s="91">
        <f t="shared" si="275"/>
        <v>349000.00000000745</v>
      </c>
      <c r="O725" s="130">
        <f t="shared" si="286"/>
        <v>1.0059232858112697</v>
      </c>
      <c r="P725" s="91">
        <f t="shared" si="276"/>
        <v>1449835.0200000033</v>
      </c>
      <c r="Q725" s="130">
        <f t="shared" si="287"/>
        <v>1.0250753365342014</v>
      </c>
      <c r="R725" s="91"/>
      <c r="S725" s="132" t="str">
        <f t="shared" si="289"/>
        <v/>
      </c>
      <c r="T725" s="172">
        <f t="shared" si="290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302" t="s">
        <v>780</v>
      </c>
      <c r="F726" s="303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5"/>
        <v>197000</v>
      </c>
      <c r="O726" s="130">
        <f t="shared" si="286"/>
        <v>1.0133108108108109</v>
      </c>
      <c r="P726" s="91">
        <f t="shared" si="276"/>
        <v>2226602.5</v>
      </c>
      <c r="Q726" s="130">
        <f t="shared" si="287"/>
        <v>1.1743565538974021</v>
      </c>
      <c r="R726" s="91"/>
      <c r="S726" s="132" t="str">
        <f t="shared" si="289"/>
        <v/>
      </c>
      <c r="T726" s="172">
        <f t="shared" si="290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302" t="s">
        <v>781</v>
      </c>
      <c r="F727" s="303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5"/>
        <v>-122000</v>
      </c>
      <c r="O727" s="130">
        <f t="shared" si="286"/>
        <v>0.99722727272727274</v>
      </c>
      <c r="P727" s="91">
        <f t="shared" si="276"/>
        <v>-1005799.1499999985</v>
      </c>
      <c r="Q727" s="130">
        <f t="shared" si="287"/>
        <v>0.97759104244632555</v>
      </c>
      <c r="R727" s="91"/>
      <c r="S727" s="132" t="str">
        <f t="shared" si="289"/>
        <v/>
      </c>
      <c r="T727" s="172">
        <f t="shared" si="290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302" t="s">
        <v>782</v>
      </c>
      <c r="F728" s="303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5"/>
        <v>274000</v>
      </c>
      <c r="O728" s="130">
        <f t="shared" si="286"/>
        <v>3.74</v>
      </c>
      <c r="P728" s="91">
        <f t="shared" si="276"/>
        <v>296693.58999999997</v>
      </c>
      <c r="Q728" s="130">
        <f t="shared" si="287"/>
        <v>4.837891191687727</v>
      </c>
      <c r="R728" s="91"/>
      <c r="S728" s="132" t="str">
        <f t="shared" si="289"/>
        <v/>
      </c>
      <c r="T728" s="172">
        <f t="shared" si="290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302" t="s">
        <v>783</v>
      </c>
      <c r="F729" s="303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5"/>
        <v>5.9990270528942347E-9</v>
      </c>
      <c r="O729" s="130">
        <f t="shared" si="286"/>
        <v>1.0000000000003</v>
      </c>
      <c r="P729" s="91">
        <f t="shared" si="276"/>
        <v>-62455.600000000006</v>
      </c>
      <c r="Q729" s="130">
        <f t="shared" si="287"/>
        <v>0.24255478099728822</v>
      </c>
      <c r="R729" s="91"/>
      <c r="S729" s="132" t="str">
        <f t="shared" si="289"/>
        <v/>
      </c>
      <c r="T729" s="172">
        <f t="shared" si="290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302" t="s">
        <v>784</v>
      </c>
      <c r="F730" s="303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5"/>
        <v>0</v>
      </c>
      <c r="O730" s="130" t="str">
        <f t="shared" si="286"/>
        <v/>
      </c>
      <c r="P730" s="91">
        <f t="shared" si="276"/>
        <v>-5206.32</v>
      </c>
      <c r="Q730" s="130">
        <f t="shared" si="287"/>
        <v>0</v>
      </c>
      <c r="R730" s="91"/>
      <c r="S730" s="132" t="str">
        <f t="shared" si="289"/>
        <v/>
      </c>
      <c r="T730" s="172">
        <f t="shared" si="290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322" t="s">
        <v>786</v>
      </c>
      <c r="F731" s="323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5">J732</f>
        <v>0</v>
      </c>
      <c r="K731" s="167">
        <f t="shared" si="295"/>
        <v>0</v>
      </c>
      <c r="N731" s="193">
        <f t="shared" si="275"/>
        <v>0</v>
      </c>
      <c r="O731" s="194" t="str">
        <f t="shared" si="286"/>
        <v/>
      </c>
      <c r="P731" s="193">
        <f t="shared" si="276"/>
        <v>-37190</v>
      </c>
      <c r="Q731" s="194">
        <f t="shared" si="287"/>
        <v>0</v>
      </c>
      <c r="R731" s="193">
        <f t="shared" si="278"/>
        <v>0</v>
      </c>
      <c r="S731" s="195" t="str">
        <f t="shared" si="289"/>
        <v/>
      </c>
      <c r="T731" s="172">
        <f t="shared" si="290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310" t="s">
        <v>787</v>
      </c>
      <c r="F732" s="311"/>
      <c r="G732" s="56">
        <f t="shared" ref="G732:K732" si="296">SUM(G733)</f>
        <v>24793.39</v>
      </c>
      <c r="H732" s="56">
        <f t="shared" si="296"/>
        <v>37190</v>
      </c>
      <c r="I732" s="56">
        <f t="shared" si="296"/>
        <v>0</v>
      </c>
      <c r="J732" s="148">
        <f t="shared" si="296"/>
        <v>0</v>
      </c>
      <c r="K732" s="168">
        <f t="shared" si="296"/>
        <v>0</v>
      </c>
      <c r="N732" s="91">
        <f t="shared" si="275"/>
        <v>0</v>
      </c>
      <c r="O732" s="130" t="str">
        <f t="shared" si="286"/>
        <v/>
      </c>
      <c r="P732" s="91">
        <f t="shared" si="276"/>
        <v>-37190</v>
      </c>
      <c r="Q732" s="130">
        <f t="shared" si="287"/>
        <v>0</v>
      </c>
      <c r="R732" s="91"/>
      <c r="S732" s="132" t="str">
        <f t="shared" si="289"/>
        <v/>
      </c>
      <c r="T732" s="172">
        <f t="shared" si="290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302" t="s">
        <v>788</v>
      </c>
      <c r="F733" s="303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5"/>
        <v>0</v>
      </c>
      <c r="O733" s="130" t="str">
        <f t="shared" si="286"/>
        <v/>
      </c>
      <c r="P733" s="91">
        <f t="shared" si="276"/>
        <v>-37190</v>
      </c>
      <c r="Q733" s="130">
        <f t="shared" si="287"/>
        <v>0</v>
      </c>
      <c r="R733" s="91"/>
      <c r="S733" s="132" t="str">
        <f t="shared" si="289"/>
        <v/>
      </c>
      <c r="T733" s="172">
        <f t="shared" si="290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322" t="s">
        <v>790</v>
      </c>
      <c r="F734" s="323"/>
      <c r="G734" s="52">
        <f t="shared" ref="G734:K734" si="297">G735+G737+G739</f>
        <v>12609879.220000001</v>
      </c>
      <c r="H734" s="52">
        <f t="shared" si="297"/>
        <v>11192220.67</v>
      </c>
      <c r="I734" s="52">
        <f t="shared" si="297"/>
        <v>11064000</v>
      </c>
      <c r="J734" s="52">
        <f t="shared" si="297"/>
        <v>4530329.5436000004</v>
      </c>
      <c r="K734" s="167">
        <f t="shared" si="297"/>
        <v>13281122</v>
      </c>
      <c r="N734" s="193">
        <f t="shared" si="275"/>
        <v>2217122</v>
      </c>
      <c r="O734" s="194">
        <f t="shared" si="286"/>
        <v>1.2003906362979031</v>
      </c>
      <c r="P734" s="193">
        <f t="shared" si="276"/>
        <v>2088901.33</v>
      </c>
      <c r="Q734" s="194">
        <f t="shared" si="287"/>
        <v>1.1866386833847156</v>
      </c>
      <c r="R734" s="193">
        <f t="shared" si="278"/>
        <v>8750792.4563999996</v>
      </c>
      <c r="S734" s="195">
        <f t="shared" si="289"/>
        <v>2.9316017460059278</v>
      </c>
      <c r="T734" s="172">
        <f t="shared" si="290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310" t="s">
        <v>791</v>
      </c>
      <c r="F735" s="311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5"/>
        <v>0</v>
      </c>
      <c r="O735" s="130" t="str">
        <f t="shared" si="286"/>
        <v/>
      </c>
      <c r="P735" s="91">
        <f t="shared" si="276"/>
        <v>0</v>
      </c>
      <c r="Q735" s="130" t="str">
        <f t="shared" si="287"/>
        <v/>
      </c>
      <c r="R735" s="91"/>
      <c r="S735" s="132" t="str">
        <f t="shared" si="289"/>
        <v/>
      </c>
      <c r="T735" s="172">
        <f t="shared" si="290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302" t="s">
        <v>792</v>
      </c>
      <c r="F736" s="303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5"/>
        <v>0</v>
      </c>
      <c r="O736" s="130" t="str">
        <f t="shared" si="286"/>
        <v/>
      </c>
      <c r="P736" s="91">
        <f t="shared" si="276"/>
        <v>0</v>
      </c>
      <c r="Q736" s="130" t="str">
        <f t="shared" si="287"/>
        <v/>
      </c>
      <c r="R736" s="91"/>
      <c r="S736" s="132" t="str">
        <f t="shared" si="289"/>
        <v/>
      </c>
      <c r="T736" s="172">
        <f t="shared" si="290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310" t="s">
        <v>793</v>
      </c>
      <c r="F737" s="311"/>
      <c r="G737" s="56">
        <f t="shared" ref="G737:K737" si="298">SUM(G738)</f>
        <v>3336710.32</v>
      </c>
      <c r="H737" s="56">
        <f t="shared" si="298"/>
        <v>2280883.4</v>
      </c>
      <c r="I737" s="56">
        <f t="shared" si="298"/>
        <v>2000000</v>
      </c>
      <c r="J737" s="148">
        <v>0</v>
      </c>
      <c r="K737" s="168">
        <f t="shared" si="298"/>
        <v>2500000</v>
      </c>
      <c r="N737" s="91">
        <f t="shared" si="275"/>
        <v>500000</v>
      </c>
      <c r="O737" s="130">
        <f t="shared" si="286"/>
        <v>1.25</v>
      </c>
      <c r="P737" s="91">
        <f t="shared" si="276"/>
        <v>219116.60000000009</v>
      </c>
      <c r="Q737" s="130">
        <f t="shared" si="287"/>
        <v>1.0960665503550073</v>
      </c>
      <c r="R737" s="91"/>
      <c r="S737" s="132" t="str">
        <f t="shared" si="289"/>
        <v/>
      </c>
      <c r="T737" s="172">
        <f t="shared" si="290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302" t="s">
        <v>794</v>
      </c>
      <c r="F738" s="303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5"/>
        <v>500000</v>
      </c>
      <c r="O738" s="130">
        <f t="shared" si="286"/>
        <v>1.25</v>
      </c>
      <c r="P738" s="91">
        <f t="shared" si="276"/>
        <v>219116.60000000009</v>
      </c>
      <c r="Q738" s="130">
        <f t="shared" si="287"/>
        <v>1.0960665503550073</v>
      </c>
      <c r="R738" s="91"/>
      <c r="S738" s="132" t="str">
        <f t="shared" si="289"/>
        <v/>
      </c>
      <c r="T738" s="172">
        <f t="shared" si="290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310" t="s">
        <v>795</v>
      </c>
      <c r="F739" s="311"/>
      <c r="G739" s="56">
        <f t="shared" ref="G739:K739" si="299">SUM(G740:G742)</f>
        <v>5575610.9000000004</v>
      </c>
      <c r="H739" s="56">
        <f t="shared" si="299"/>
        <v>8911337.2699999996</v>
      </c>
      <c r="I739" s="56">
        <f t="shared" si="299"/>
        <v>9064000</v>
      </c>
      <c r="J739" s="148">
        <f t="shared" si="299"/>
        <v>4530329.5436000004</v>
      </c>
      <c r="K739" s="168">
        <f t="shared" si="299"/>
        <v>10781122</v>
      </c>
      <c r="N739" s="91">
        <f t="shared" si="275"/>
        <v>1717122</v>
      </c>
      <c r="O739" s="130">
        <f t="shared" si="286"/>
        <v>1.1894441747572815</v>
      </c>
      <c r="P739" s="91">
        <f t="shared" si="276"/>
        <v>1869784.7300000004</v>
      </c>
      <c r="Q739" s="130">
        <f t="shared" si="287"/>
        <v>1.2098208914496624</v>
      </c>
      <c r="R739" s="91"/>
      <c r="S739" s="132">
        <f t="shared" si="289"/>
        <v>2.3797655107078244</v>
      </c>
      <c r="T739" s="172">
        <f t="shared" si="290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302" t="s">
        <v>796</v>
      </c>
      <c r="F740" s="303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5"/>
        <v>441330</v>
      </c>
      <c r="O740" s="130">
        <f t="shared" si="286"/>
        <v>1.1085949803149606</v>
      </c>
      <c r="P740" s="91">
        <f t="shared" si="276"/>
        <v>691830</v>
      </c>
      <c r="Q740" s="130">
        <f t="shared" si="287"/>
        <v>1.1814160220270093</v>
      </c>
      <c r="R740" s="91"/>
      <c r="S740" s="132">
        <f t="shared" si="289"/>
        <v>0.99448173839024201</v>
      </c>
      <c r="T740" s="172">
        <f t="shared" si="290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302" t="s">
        <v>797</v>
      </c>
      <c r="F741" s="303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1713</v>
      </c>
      <c r="M741" s="112"/>
      <c r="N741" s="91">
        <f t="shared" si="275"/>
        <v>1275792</v>
      </c>
      <c r="O741" s="130">
        <f t="shared" si="286"/>
        <v>1.2551584</v>
      </c>
      <c r="P741" s="91">
        <f t="shared" si="276"/>
        <v>1237575.7300000004</v>
      </c>
      <c r="Q741" s="130">
        <f t="shared" si="287"/>
        <v>1.2456376748590827</v>
      </c>
      <c r="R741" s="91"/>
      <c r="S741" s="132" t="str">
        <f t="shared" si="289"/>
        <v/>
      </c>
      <c r="T741" s="172">
        <f t="shared" si="290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302" t="s">
        <v>798</v>
      </c>
      <c r="F742" s="303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5"/>
        <v>0</v>
      </c>
      <c r="O742" s="130" t="str">
        <f t="shared" si="286"/>
        <v/>
      </c>
      <c r="P742" s="91">
        <f t="shared" si="276"/>
        <v>-59621</v>
      </c>
      <c r="Q742" s="130">
        <f t="shared" si="287"/>
        <v>0</v>
      </c>
      <c r="R742" s="91"/>
      <c r="S742" s="132" t="str">
        <f t="shared" si="289"/>
        <v/>
      </c>
      <c r="T742" s="172">
        <f t="shared" si="290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322" t="s">
        <v>800</v>
      </c>
      <c r="F743" s="323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5"/>
        <v>-11785011.025270462</v>
      </c>
      <c r="O743" s="194">
        <f t="shared" si="286"/>
        <v>0.95902895172792446</v>
      </c>
      <c r="P743" s="193">
        <f t="shared" si="276"/>
        <v>-35689908.709999979</v>
      </c>
      <c r="Q743" s="194">
        <f t="shared" si="287"/>
        <v>0.88544305169287985</v>
      </c>
      <c r="R743" s="193">
        <f t="shared" si="278"/>
        <v>-18181415</v>
      </c>
      <c r="S743" s="195">
        <f t="shared" si="289"/>
        <v>0.93816661543930258</v>
      </c>
      <c r="T743" s="172">
        <f t="shared" si="290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310" t="s">
        <v>801</v>
      </c>
      <c r="F744" s="311"/>
      <c r="G744" s="56">
        <f t="shared" ref="G744:K744" si="300">SUM(G745)</f>
        <v>61612.3</v>
      </c>
      <c r="H744" s="56">
        <f t="shared" si="300"/>
        <v>77944.570000000007</v>
      </c>
      <c r="I744" s="56">
        <f t="shared" si="300"/>
        <v>0</v>
      </c>
      <c r="J744" s="148">
        <f t="shared" si="300"/>
        <v>0</v>
      </c>
      <c r="K744" s="168">
        <f t="shared" si="300"/>
        <v>0</v>
      </c>
      <c r="N744" s="91">
        <f t="shared" si="275"/>
        <v>0</v>
      </c>
      <c r="O744" s="130" t="str">
        <f t="shared" si="286"/>
        <v/>
      </c>
      <c r="P744" s="91">
        <f t="shared" si="276"/>
        <v>-77944.570000000007</v>
      </c>
      <c r="Q744" s="130">
        <f t="shared" si="287"/>
        <v>0</v>
      </c>
      <c r="R744" s="91"/>
      <c r="S744" s="132" t="str">
        <f t="shared" si="289"/>
        <v/>
      </c>
      <c r="T744" s="172">
        <f t="shared" si="290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302" t="s">
        <v>802</v>
      </c>
      <c r="F745" s="303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5"/>
        <v>0</v>
      </c>
      <c r="O745" s="130" t="str">
        <f t="shared" si="286"/>
        <v/>
      </c>
      <c r="P745" s="91">
        <f t="shared" si="276"/>
        <v>-77944.570000000007</v>
      </c>
      <c r="Q745" s="130">
        <f t="shared" si="287"/>
        <v>0</v>
      </c>
      <c r="R745" s="91"/>
      <c r="S745" s="132" t="str">
        <f t="shared" si="289"/>
        <v/>
      </c>
      <c r="T745" s="172">
        <f t="shared" si="290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310" t="s">
        <v>803</v>
      </c>
      <c r="F746" s="311"/>
      <c r="G746" s="56">
        <f t="shared" ref="G746:K746" si="301">SUM(G747:G754)</f>
        <v>10665776.24</v>
      </c>
      <c r="H746" s="56">
        <f t="shared" si="301"/>
        <v>6956960.8100000005</v>
      </c>
      <c r="I746" s="56">
        <f t="shared" si="301"/>
        <v>999999.99999999499</v>
      </c>
      <c r="J746" s="148">
        <f t="shared" si="301"/>
        <v>0</v>
      </c>
      <c r="K746" s="168">
        <f t="shared" si="301"/>
        <v>17109449</v>
      </c>
      <c r="N746" s="91">
        <f t="shared" ref="N746:N808" si="302">+K746-I746</f>
        <v>16109449.000000006</v>
      </c>
      <c r="O746" s="130">
        <f t="shared" si="286"/>
        <v>17.109449000000087</v>
      </c>
      <c r="P746" s="91">
        <f t="shared" ref="P746:P808" si="303">+K746-H746</f>
        <v>10152488.189999999</v>
      </c>
      <c r="Q746" s="130">
        <f t="shared" si="287"/>
        <v>2.4593280697235951</v>
      </c>
      <c r="R746" s="91"/>
      <c r="S746" s="132" t="str">
        <f t="shared" si="289"/>
        <v/>
      </c>
      <c r="T746" s="172">
        <f t="shared" si="290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302" t="s">
        <v>804</v>
      </c>
      <c r="F747" s="303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2"/>
        <v>0</v>
      </c>
      <c r="O747" s="130" t="str">
        <f t="shared" si="286"/>
        <v/>
      </c>
      <c r="P747" s="91">
        <f t="shared" si="303"/>
        <v>-409.35</v>
      </c>
      <c r="Q747" s="130">
        <f t="shared" si="287"/>
        <v>0</v>
      </c>
      <c r="R747" s="91"/>
      <c r="S747" s="132" t="str">
        <f t="shared" si="289"/>
        <v/>
      </c>
      <c r="T747" s="172">
        <f t="shared" si="290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302" t="s">
        <v>805</v>
      </c>
      <c r="F748" s="303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2"/>
        <v>5000000</v>
      </c>
      <c r="O748" s="130" t="str">
        <f t="shared" si="286"/>
        <v/>
      </c>
      <c r="P748" s="91">
        <f t="shared" si="303"/>
        <v>3384059.29</v>
      </c>
      <c r="Q748" s="130">
        <f t="shared" si="287"/>
        <v>3.0941729291540652</v>
      </c>
      <c r="R748" s="91"/>
      <c r="S748" s="132" t="str">
        <f t="shared" si="289"/>
        <v/>
      </c>
      <c r="T748" s="172">
        <f t="shared" si="290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302" t="s">
        <v>806</v>
      </c>
      <c r="F749" s="303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2"/>
        <v>11192000</v>
      </c>
      <c r="O749" s="130" t="str">
        <f t="shared" si="286"/>
        <v/>
      </c>
      <c r="P749" s="91">
        <f t="shared" si="303"/>
        <v>11106899</v>
      </c>
      <c r="Q749" s="130">
        <f t="shared" si="287"/>
        <v>131.51431828063124</v>
      </c>
      <c r="R749" s="91"/>
      <c r="S749" s="132" t="str">
        <f t="shared" si="289"/>
        <v/>
      </c>
      <c r="T749" s="172">
        <f t="shared" si="290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302" t="s">
        <v>807</v>
      </c>
      <c r="F750" s="303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2"/>
        <v>0</v>
      </c>
      <c r="O750" s="130" t="str">
        <f t="shared" si="286"/>
        <v/>
      </c>
      <c r="P750" s="91">
        <f t="shared" si="303"/>
        <v>-3110379</v>
      </c>
      <c r="Q750" s="130">
        <f t="shared" si="287"/>
        <v>0</v>
      </c>
      <c r="R750" s="91"/>
      <c r="S750" s="132" t="str">
        <f t="shared" si="289"/>
        <v/>
      </c>
      <c r="T750" s="172">
        <f t="shared" si="290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302" t="s">
        <v>808</v>
      </c>
      <c r="F751" s="303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2"/>
        <v>0</v>
      </c>
      <c r="O751" s="130" t="str">
        <f t="shared" si="286"/>
        <v/>
      </c>
      <c r="P751" s="91">
        <f t="shared" si="303"/>
        <v>-956280</v>
      </c>
      <c r="Q751" s="130">
        <f t="shared" si="287"/>
        <v>0</v>
      </c>
      <c r="R751" s="91"/>
      <c r="S751" s="132" t="str">
        <f t="shared" si="289"/>
        <v/>
      </c>
      <c r="T751" s="172">
        <f t="shared" si="290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302" t="s">
        <v>809</v>
      </c>
      <c r="F752" s="303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2"/>
        <v>-82550.999999994994</v>
      </c>
      <c r="O752" s="130">
        <f t="shared" si="286"/>
        <v>0.91744900000000462</v>
      </c>
      <c r="P752" s="91">
        <f t="shared" si="303"/>
        <v>-177770.25</v>
      </c>
      <c r="Q752" s="130">
        <f t="shared" si="287"/>
        <v>0.83768523973624465</v>
      </c>
      <c r="R752" s="91"/>
      <c r="S752" s="132" t="str">
        <f t="shared" si="289"/>
        <v/>
      </c>
      <c r="T752" s="172">
        <f t="shared" si="290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302" t="s">
        <v>810</v>
      </c>
      <c r="F753" s="303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2"/>
        <v>0</v>
      </c>
      <c r="O753" s="130" t="str">
        <f t="shared" si="286"/>
        <v/>
      </c>
      <c r="P753" s="91">
        <f t="shared" si="303"/>
        <v>0</v>
      </c>
      <c r="Q753" s="130" t="str">
        <f t="shared" si="287"/>
        <v/>
      </c>
      <c r="R753" s="91"/>
      <c r="S753" s="132" t="str">
        <f t="shared" si="289"/>
        <v/>
      </c>
      <c r="T753" s="172">
        <f t="shared" si="290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302" t="s">
        <v>811</v>
      </c>
      <c r="F754" s="303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2"/>
        <v>0</v>
      </c>
      <c r="O754" s="130" t="str">
        <f t="shared" si="286"/>
        <v/>
      </c>
      <c r="P754" s="91">
        <f t="shared" si="303"/>
        <v>-93631.5</v>
      </c>
      <c r="Q754" s="130">
        <f t="shared" si="287"/>
        <v>0</v>
      </c>
      <c r="R754" s="91"/>
      <c r="S754" s="132" t="str">
        <f t="shared" si="289"/>
        <v/>
      </c>
      <c r="T754" s="172">
        <f t="shared" si="290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310" t="s">
        <v>812</v>
      </c>
      <c r="F755" s="311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2"/>
        <v>-40000000</v>
      </c>
      <c r="O755" s="130">
        <f t="shared" si="286"/>
        <v>0.76539589442815248</v>
      </c>
      <c r="P755" s="91">
        <f t="shared" si="303"/>
        <v>-60605603.099999994</v>
      </c>
      <c r="Q755" s="130">
        <f t="shared" si="287"/>
        <v>0.68286851815492378</v>
      </c>
      <c r="R755" s="91"/>
      <c r="S755" s="132" t="str">
        <f t="shared" si="289"/>
        <v/>
      </c>
      <c r="T755" s="172">
        <f t="shared" si="290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302" t="s">
        <v>813</v>
      </c>
      <c r="F756" s="303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2"/>
        <v>-25000000</v>
      </c>
      <c r="O756" s="130">
        <f t="shared" si="286"/>
        <v>0.66666666666666663</v>
      </c>
      <c r="P756" s="91">
        <f t="shared" si="303"/>
        <v>-22261739.390000001</v>
      </c>
      <c r="Q756" s="130">
        <f t="shared" si="287"/>
        <v>0.69192909584071394</v>
      </c>
      <c r="R756" s="91"/>
      <c r="S756" s="132" t="str">
        <f t="shared" si="289"/>
        <v/>
      </c>
      <c r="T756" s="172">
        <f t="shared" si="290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302" t="s">
        <v>814</v>
      </c>
      <c r="F757" s="303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2"/>
        <v>-10000000</v>
      </c>
      <c r="O757" s="130">
        <f t="shared" si="286"/>
        <v>0.8571428571428571</v>
      </c>
      <c r="P757" s="91">
        <f t="shared" si="303"/>
        <v>-25053975.120000005</v>
      </c>
      <c r="Q757" s="130">
        <f t="shared" si="287"/>
        <v>0.70543440110057021</v>
      </c>
      <c r="R757" s="91"/>
      <c r="S757" s="132" t="str">
        <f t="shared" si="289"/>
        <v/>
      </c>
      <c r="T757" s="172">
        <f t="shared" si="290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302" t="s">
        <v>815</v>
      </c>
      <c r="F758" s="303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2"/>
        <v>-5000000</v>
      </c>
      <c r="O758" s="130">
        <f t="shared" si="286"/>
        <v>0.8</v>
      </c>
      <c r="P758" s="91">
        <f t="shared" si="303"/>
        <v>-12834754.280000001</v>
      </c>
      <c r="Q758" s="130">
        <f t="shared" si="287"/>
        <v>0.60911069501081094</v>
      </c>
      <c r="R758" s="91"/>
      <c r="S758" s="132" t="str">
        <f t="shared" si="289"/>
        <v/>
      </c>
      <c r="T758" s="172">
        <f t="shared" si="290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302" t="s">
        <v>816</v>
      </c>
      <c r="F759" s="303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2"/>
        <v>7.9744495451450348E-9</v>
      </c>
      <c r="O759" s="130">
        <f t="shared" si="286"/>
        <v>1.000000000000016</v>
      </c>
      <c r="P759" s="91">
        <f t="shared" si="303"/>
        <v>-455134.31000000006</v>
      </c>
      <c r="Q759" s="130">
        <f t="shared" si="287"/>
        <v>0.52348658692828232</v>
      </c>
      <c r="R759" s="91"/>
      <c r="S759" s="132" t="str">
        <f t="shared" si="289"/>
        <v/>
      </c>
      <c r="T759" s="172">
        <f t="shared" si="290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310" t="s">
        <v>817</v>
      </c>
      <c r="F760" s="311"/>
      <c r="G760" s="56">
        <f t="shared" ref="G760:K760" si="304">SUM(G761:G784)</f>
        <v>97851268.320000008</v>
      </c>
      <c r="H760" s="56">
        <f t="shared" si="304"/>
        <v>106529755.35999998</v>
      </c>
      <c r="I760" s="56">
        <f t="shared" si="304"/>
        <v>109277409.02527058</v>
      </c>
      <c r="J760" s="148">
        <v>0</v>
      </c>
      <c r="K760" s="168">
        <f t="shared" si="304"/>
        <v>120892949</v>
      </c>
      <c r="N760" s="91">
        <f t="shared" si="302"/>
        <v>11615539.974729419</v>
      </c>
      <c r="O760" s="130">
        <f t="shared" si="286"/>
        <v>1.1062940646043622</v>
      </c>
      <c r="P760" s="91">
        <f t="shared" si="303"/>
        <v>14363193.640000015</v>
      </c>
      <c r="Q760" s="130">
        <f t="shared" si="287"/>
        <v>1.1348279979754194</v>
      </c>
      <c r="R760" s="91"/>
      <c r="S760" s="132" t="str">
        <f t="shared" si="289"/>
        <v/>
      </c>
      <c r="T760" s="172">
        <f t="shared" si="290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302" t="s">
        <v>818</v>
      </c>
      <c r="F761" s="303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2"/>
        <v>22590.974729242007</v>
      </c>
      <c r="O761" s="130">
        <f t="shared" si="286"/>
        <v>1.1089199213956629</v>
      </c>
      <c r="P761" s="91">
        <f t="shared" si="303"/>
        <v>-47000</v>
      </c>
      <c r="Q761" s="130">
        <f t="shared" si="287"/>
        <v>0.83032490974729245</v>
      </c>
      <c r="R761" s="91"/>
      <c r="S761" s="132" t="str">
        <f t="shared" si="289"/>
        <v/>
      </c>
      <c r="T761" s="172">
        <f t="shared" si="290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302" t="s">
        <v>819</v>
      </c>
      <c r="F762" s="303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2"/>
        <v>0</v>
      </c>
      <c r="O762" s="130" t="str">
        <f t="shared" si="286"/>
        <v/>
      </c>
      <c r="P762" s="91">
        <f t="shared" si="303"/>
        <v>-3302</v>
      </c>
      <c r="Q762" s="130">
        <f t="shared" si="287"/>
        <v>0</v>
      </c>
      <c r="R762" s="91"/>
      <c r="S762" s="132" t="str">
        <f t="shared" si="289"/>
        <v/>
      </c>
      <c r="T762" s="172">
        <f t="shared" si="290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302" t="s">
        <v>820</v>
      </c>
      <c r="F763" s="303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2"/>
        <v>0</v>
      </c>
      <c r="O763" s="130">
        <f t="shared" si="286"/>
        <v>1</v>
      </c>
      <c r="P763" s="91">
        <f t="shared" si="303"/>
        <v>310000</v>
      </c>
      <c r="Q763" s="130">
        <f t="shared" si="287"/>
        <v>1.0517529215358932</v>
      </c>
      <c r="R763" s="91"/>
      <c r="S763" s="132" t="str">
        <f t="shared" si="289"/>
        <v/>
      </c>
      <c r="T763" s="172">
        <f t="shared" si="290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302" t="s">
        <v>821</v>
      </c>
      <c r="F764" s="303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2"/>
        <v>350495</v>
      </c>
      <c r="O764" s="130">
        <f t="shared" si="286"/>
        <v>1.0304778260869565</v>
      </c>
      <c r="P764" s="91">
        <f t="shared" si="303"/>
        <v>587081.51999999955</v>
      </c>
      <c r="Q764" s="130">
        <f t="shared" si="287"/>
        <v>1.0521228774067877</v>
      </c>
      <c r="R764" s="91"/>
      <c r="S764" s="132" t="str">
        <f t="shared" si="289"/>
        <v/>
      </c>
      <c r="T764" s="172">
        <f t="shared" si="290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302" t="s">
        <v>822</v>
      </c>
      <c r="F765" s="303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2"/>
        <v>-40236</v>
      </c>
      <c r="O765" s="130">
        <f t="shared" si="286"/>
        <v>0.97764666666666666</v>
      </c>
      <c r="P765" s="91">
        <f t="shared" si="303"/>
        <v>-361350.79000000004</v>
      </c>
      <c r="Q765" s="130">
        <f t="shared" si="287"/>
        <v>0.82964109641609729</v>
      </c>
      <c r="R765" s="91"/>
      <c r="S765" s="132" t="str">
        <f t="shared" si="289"/>
        <v/>
      </c>
      <c r="T765" s="172">
        <f t="shared" si="290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302" t="s">
        <v>823</v>
      </c>
      <c r="F766" s="303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2"/>
        <v>-129999.99999999499</v>
      </c>
      <c r="O766" s="130">
        <f t="shared" si="286"/>
        <v>0.56666666666667609</v>
      </c>
      <c r="P766" s="91">
        <f t="shared" si="303"/>
        <v>-32327</v>
      </c>
      <c r="Q766" s="130">
        <f t="shared" si="287"/>
        <v>0.84022399383176738</v>
      </c>
      <c r="R766" s="91"/>
      <c r="S766" s="132" t="str">
        <f t="shared" si="289"/>
        <v/>
      </c>
      <c r="T766" s="172">
        <f t="shared" si="290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302" t="s">
        <v>824</v>
      </c>
      <c r="F767" s="303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2"/>
        <v>-400000</v>
      </c>
      <c r="O767" s="130">
        <f t="shared" si="286"/>
        <v>0.85185185185185186</v>
      </c>
      <c r="P767" s="91">
        <f t="shared" si="303"/>
        <v>-560000</v>
      </c>
      <c r="Q767" s="130">
        <f t="shared" si="287"/>
        <v>0.80419580419580416</v>
      </c>
      <c r="R767" s="91"/>
      <c r="S767" s="132" t="str">
        <f t="shared" si="289"/>
        <v/>
      </c>
      <c r="T767" s="172">
        <f t="shared" si="290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302" t="s">
        <v>825</v>
      </c>
      <c r="F768" s="303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284" t="s">
        <v>1735</v>
      </c>
      <c r="M768" s="205"/>
      <c r="N768" s="91">
        <f t="shared" si="302"/>
        <v>9960000.0000000969</v>
      </c>
      <c r="O768" s="130">
        <f t="shared" si="286"/>
        <v>1.284571428571432</v>
      </c>
      <c r="P768" s="91">
        <f t="shared" si="303"/>
        <v>5777603.299999997</v>
      </c>
      <c r="Q768" s="130">
        <f t="shared" si="287"/>
        <v>1.1474540555606185</v>
      </c>
      <c r="R768" s="91"/>
      <c r="S768" s="132" t="str">
        <f t="shared" si="289"/>
        <v/>
      </c>
      <c r="T768" s="172">
        <f t="shared" si="290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302" t="s">
        <v>826</v>
      </c>
      <c r="F769" s="303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285"/>
      <c r="M769" s="206"/>
      <c r="N769" s="91">
        <f t="shared" si="302"/>
        <v>400000</v>
      </c>
      <c r="O769" s="130">
        <f t="shared" si="286"/>
        <v>1.0380952380952382</v>
      </c>
      <c r="P769" s="91">
        <f t="shared" si="303"/>
        <v>589646.66000000015</v>
      </c>
      <c r="Q769" s="130">
        <f t="shared" si="287"/>
        <v>1.0571897626158369</v>
      </c>
      <c r="R769" s="91"/>
      <c r="S769" s="132" t="str">
        <f t="shared" si="289"/>
        <v/>
      </c>
      <c r="T769" s="172">
        <f t="shared" si="290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302" t="s">
        <v>827</v>
      </c>
      <c r="F770" s="303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285"/>
      <c r="M770" s="206"/>
      <c r="N770" s="91">
        <f t="shared" si="302"/>
        <v>1700000.0000000196</v>
      </c>
      <c r="O770" s="130">
        <f t="shared" si="286"/>
        <v>1.2698412698412738</v>
      </c>
      <c r="P770" s="91">
        <f t="shared" si="303"/>
        <v>2353296.6799999997</v>
      </c>
      <c r="Q770" s="130">
        <f t="shared" si="287"/>
        <v>1.4167558567606842</v>
      </c>
      <c r="R770" s="91"/>
      <c r="S770" s="132" t="str">
        <f t="shared" si="289"/>
        <v/>
      </c>
      <c r="T770" s="172">
        <f t="shared" si="290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302" t="s">
        <v>828</v>
      </c>
      <c r="F771" s="303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2"/>
        <v>-19999.999999995998</v>
      </c>
      <c r="O771" s="130">
        <f t="shared" si="286"/>
        <v>0.50000000000005007</v>
      </c>
      <c r="P771" s="91">
        <f t="shared" si="303"/>
        <v>-9467.2099999999991</v>
      </c>
      <c r="Q771" s="130">
        <f t="shared" si="287"/>
        <v>0.67872051680495038</v>
      </c>
      <c r="R771" s="91"/>
      <c r="S771" s="132" t="str">
        <f t="shared" si="289"/>
        <v/>
      </c>
      <c r="T771" s="172">
        <f t="shared" si="290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302" t="s">
        <v>829</v>
      </c>
      <c r="F772" s="303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2"/>
        <v>200000.00000001001</v>
      </c>
      <c r="O772" s="130">
        <f t="shared" si="286"/>
        <v>1.1666666666666765</v>
      </c>
      <c r="P772" s="91">
        <f t="shared" si="303"/>
        <v>-34118.110000000102</v>
      </c>
      <c r="Q772" s="130">
        <f t="shared" si="287"/>
        <v>0.97620969307751082</v>
      </c>
      <c r="R772" s="91"/>
      <c r="S772" s="132" t="str">
        <f t="shared" si="289"/>
        <v/>
      </c>
      <c r="T772" s="172">
        <f t="shared" si="290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302" t="s">
        <v>830</v>
      </c>
      <c r="F773" s="303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2"/>
        <v>1020000</v>
      </c>
      <c r="O773" s="130">
        <f t="shared" si="286"/>
        <v>1.1457142857142857</v>
      </c>
      <c r="P773" s="91">
        <f t="shared" si="303"/>
        <v>1212160.3399999999</v>
      </c>
      <c r="Q773" s="130">
        <f t="shared" si="287"/>
        <v>1.1780535971083665</v>
      </c>
      <c r="R773" s="91"/>
      <c r="S773" s="132" t="str">
        <f t="shared" si="289"/>
        <v/>
      </c>
      <c r="T773" s="172">
        <f t="shared" si="290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302" t="s">
        <v>831</v>
      </c>
      <c r="F774" s="303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2"/>
        <v>-700000</v>
      </c>
      <c r="O774" s="130">
        <f t="shared" si="286"/>
        <v>0.61111111111111116</v>
      </c>
      <c r="P774" s="91">
        <f t="shared" si="303"/>
        <v>-40552.280000000028</v>
      </c>
      <c r="Q774" s="130">
        <f t="shared" si="287"/>
        <v>0.96444504937555342</v>
      </c>
      <c r="R774" s="91"/>
      <c r="S774" s="132" t="str">
        <f t="shared" si="289"/>
        <v/>
      </c>
      <c r="T774" s="172">
        <f t="shared" si="290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302" t="s">
        <v>832</v>
      </c>
      <c r="F775" s="303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2"/>
        <v>-19999.999999996973</v>
      </c>
      <c r="O775" s="130">
        <f t="shared" si="286"/>
        <v>0.96491228070175949</v>
      </c>
      <c r="P775" s="91">
        <f t="shared" si="303"/>
        <v>109412.44</v>
      </c>
      <c r="Q775" s="130">
        <f t="shared" si="287"/>
        <v>1.2483330214770476</v>
      </c>
      <c r="R775" s="91"/>
      <c r="S775" s="132" t="str">
        <f t="shared" si="289"/>
        <v/>
      </c>
      <c r="T775" s="172">
        <f t="shared" si="290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302" t="s">
        <v>833</v>
      </c>
      <c r="F776" s="303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2"/>
        <v>500000.0000000298</v>
      </c>
      <c r="O776" s="130">
        <f t="shared" si="286"/>
        <v>1.2000000000000144</v>
      </c>
      <c r="P776" s="91">
        <f t="shared" si="303"/>
        <v>-158819.29000000004</v>
      </c>
      <c r="Q776" s="130">
        <f t="shared" si="287"/>
        <v>0.94972194499926588</v>
      </c>
      <c r="R776" s="91"/>
      <c r="S776" s="132" t="str">
        <f t="shared" si="289"/>
        <v/>
      </c>
      <c r="T776" s="172">
        <f t="shared" si="290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302" t="s">
        <v>834</v>
      </c>
      <c r="F777" s="303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2"/>
        <v>-9999.999999996</v>
      </c>
      <c r="O777" s="130">
        <f t="shared" si="286"/>
        <v>0</v>
      </c>
      <c r="P777" s="91">
        <f t="shared" si="303"/>
        <v>-5082.6099999999997</v>
      </c>
      <c r="Q777" s="130">
        <f t="shared" si="287"/>
        <v>0</v>
      </c>
      <c r="R777" s="91"/>
      <c r="S777" s="132" t="str">
        <f t="shared" si="289"/>
        <v/>
      </c>
      <c r="T777" s="172">
        <f t="shared" si="290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302" t="s">
        <v>835</v>
      </c>
      <c r="F778" s="303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2"/>
        <v>-39999.999999994994</v>
      </c>
      <c r="O778" s="130">
        <f t="shared" ref="O778:O837" si="305">IF(I778=0,"",K778/I778)</f>
        <v>0.85185185185186763</v>
      </c>
      <c r="P778" s="91">
        <f t="shared" si="303"/>
        <v>43975.649999999994</v>
      </c>
      <c r="Q778" s="130">
        <f t="shared" ref="Q778:Q837" si="306">IF(H778=0,"",K778/H778)</f>
        <v>1.2363972780982704</v>
      </c>
      <c r="R778" s="91"/>
      <c r="S778" s="132" t="str">
        <f t="shared" si="289"/>
        <v/>
      </c>
      <c r="T778" s="172">
        <f t="shared" si="290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302" t="s">
        <v>836</v>
      </c>
      <c r="F779" s="303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2"/>
        <v>400000</v>
      </c>
      <c r="O779" s="130">
        <f t="shared" si="305"/>
        <v>1.1000000000000001</v>
      </c>
      <c r="P779" s="91">
        <f t="shared" si="303"/>
        <v>-287927.16999998968</v>
      </c>
      <c r="Q779" s="130">
        <f t="shared" si="306"/>
        <v>0.93858113414334665</v>
      </c>
      <c r="R779" s="91"/>
      <c r="S779" s="132" t="str">
        <f t="shared" si="289"/>
        <v/>
      </c>
      <c r="T779" s="172">
        <f t="shared" si="290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302" t="s">
        <v>837</v>
      </c>
      <c r="F780" s="303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2"/>
        <v>-69999.999999986991</v>
      </c>
      <c r="O780" s="130">
        <f t="shared" si="305"/>
        <v>0.65000000000004232</v>
      </c>
      <c r="P780" s="91">
        <f t="shared" si="303"/>
        <v>9405.070000000007</v>
      </c>
      <c r="Q780" s="130">
        <f t="shared" si="306"/>
        <v>1.0779889336972956</v>
      </c>
      <c r="R780" s="91"/>
      <c r="S780" s="132" t="str">
        <f t="shared" ref="S780:S837" si="307">IF(J780=0,"",K780/J780)</f>
        <v/>
      </c>
      <c r="T780" s="172">
        <f t="shared" si="290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302" t="s">
        <v>838</v>
      </c>
      <c r="F781" s="303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2"/>
        <v>485690</v>
      </c>
      <c r="O781" s="130">
        <f t="shared" si="305"/>
        <v>1.1471787878787878</v>
      </c>
      <c r="P781" s="91">
        <f t="shared" si="303"/>
        <v>391265.35999999987</v>
      </c>
      <c r="Q781" s="130">
        <f t="shared" si="306"/>
        <v>1.1152670633453803</v>
      </c>
      <c r="R781" s="91"/>
      <c r="S781" s="132" t="str">
        <f t="shared" si="307"/>
        <v/>
      </c>
      <c r="T781" s="172">
        <f t="shared" si="290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302" t="s">
        <v>839</v>
      </c>
      <c r="F782" s="303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1751</v>
      </c>
      <c r="N782" s="91">
        <f t="shared" si="302"/>
        <v>-1993000</v>
      </c>
      <c r="O782" s="130">
        <f t="shared" si="305"/>
        <v>3.5000000000000001E-3</v>
      </c>
      <c r="P782" s="91">
        <f t="shared" si="303"/>
        <v>-1262286.92</v>
      </c>
      <c r="Q782" s="130">
        <f t="shared" si="306"/>
        <v>5.5149075356421386E-3</v>
      </c>
      <c r="R782" s="91"/>
      <c r="S782" s="132" t="str">
        <f t="shared" si="307"/>
        <v/>
      </c>
      <c r="T782" s="172">
        <f t="shared" ref="T782:T837" si="308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302" t="s">
        <v>1683</v>
      </c>
      <c r="F783" s="303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2"/>
        <v>0</v>
      </c>
      <c r="O783" s="130">
        <f t="shared" si="305"/>
        <v>1</v>
      </c>
      <c r="P783" s="91">
        <f t="shared" si="303"/>
        <v>5781580</v>
      </c>
      <c r="Q783" s="130">
        <f t="shared" si="306"/>
        <v>1.9638504806265651</v>
      </c>
      <c r="R783" s="91">
        <f t="shared" ref="R783:R814" si="309">K783-J783</f>
        <v>0</v>
      </c>
      <c r="S783" s="132">
        <f t="shared" si="307"/>
        <v>1</v>
      </c>
      <c r="T783" s="172">
        <f t="shared" si="308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302" t="s">
        <v>840</v>
      </c>
      <c r="F784" s="303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2"/>
        <v>0</v>
      </c>
      <c r="O784" s="130" t="str">
        <f t="shared" si="305"/>
        <v/>
      </c>
      <c r="P784" s="91">
        <f t="shared" si="303"/>
        <v>0</v>
      </c>
      <c r="Q784" s="130" t="str">
        <f t="shared" si="306"/>
        <v/>
      </c>
      <c r="R784" s="91"/>
      <c r="S784" s="132" t="str">
        <f t="shared" si="307"/>
        <v/>
      </c>
      <c r="T784" s="172">
        <f t="shared" si="308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310" t="s">
        <v>841</v>
      </c>
      <c r="F785" s="311"/>
      <c r="G785" s="56">
        <f t="shared" ref="G785:K785" si="310">SUM(G786:G791)</f>
        <v>3969098.2500000005</v>
      </c>
      <c r="H785" s="56">
        <f t="shared" si="310"/>
        <v>5332812.47</v>
      </c>
      <c r="I785" s="56">
        <f t="shared" si="310"/>
        <v>5864999.9999998836</v>
      </c>
      <c r="J785" s="148">
        <f t="shared" si="310"/>
        <v>0</v>
      </c>
      <c r="K785" s="168">
        <f t="shared" si="310"/>
        <v>5855000</v>
      </c>
      <c r="N785" s="91">
        <f t="shared" si="302"/>
        <v>-9999.9999998835847</v>
      </c>
      <c r="O785" s="130">
        <f t="shared" si="305"/>
        <v>0.99829497016199764</v>
      </c>
      <c r="P785" s="91">
        <f t="shared" si="303"/>
        <v>522187.53000000026</v>
      </c>
      <c r="Q785" s="130">
        <f t="shared" si="306"/>
        <v>1.0979197248989332</v>
      </c>
      <c r="R785" s="91"/>
      <c r="S785" s="132" t="str">
        <f t="shared" si="307"/>
        <v/>
      </c>
      <c r="T785" s="172">
        <f t="shared" si="308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302" t="s">
        <v>842</v>
      </c>
      <c r="F786" s="303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2"/>
        <v>8.9930836111307144E-9</v>
      </c>
      <c r="O786" s="130">
        <f t="shared" si="305"/>
        <v>1.0000000000000857</v>
      </c>
      <c r="P786" s="91">
        <f t="shared" si="303"/>
        <v>2091.8000000000029</v>
      </c>
      <c r="Q786" s="130">
        <f t="shared" si="306"/>
        <v>1.0203268544197643</v>
      </c>
      <c r="R786" s="91"/>
      <c r="S786" s="132" t="str">
        <f t="shared" si="307"/>
        <v/>
      </c>
      <c r="T786" s="172">
        <f t="shared" si="308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302" t="s">
        <v>843</v>
      </c>
      <c r="F787" s="303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2"/>
        <v>3.0035153031349182E-8</v>
      </c>
      <c r="O787" s="130">
        <f t="shared" si="305"/>
        <v>1.0000000000000153</v>
      </c>
      <c r="P787" s="91">
        <f t="shared" si="303"/>
        <v>199462.01</v>
      </c>
      <c r="Q787" s="130">
        <f t="shared" si="306"/>
        <v>1.1139432626652108</v>
      </c>
      <c r="R787" s="91"/>
      <c r="S787" s="132" t="str">
        <f t="shared" si="307"/>
        <v/>
      </c>
      <c r="T787" s="172">
        <f t="shared" si="308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302" t="s">
        <v>844</v>
      </c>
      <c r="F788" s="303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2"/>
        <v>-299999.99999998999</v>
      </c>
      <c r="O788" s="130">
        <f t="shared" si="305"/>
        <v>0.83333333333333792</v>
      </c>
      <c r="P788" s="91">
        <f t="shared" si="303"/>
        <v>-36035.570000000065</v>
      </c>
      <c r="Q788" s="130">
        <f t="shared" si="306"/>
        <v>0.97653988572673478</v>
      </c>
      <c r="R788" s="91"/>
      <c r="S788" s="132" t="str">
        <f t="shared" si="307"/>
        <v/>
      </c>
      <c r="T788" s="172">
        <f t="shared" si="308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302" t="s">
        <v>845</v>
      </c>
      <c r="F789" s="303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2"/>
        <v>2.805609256029129E-8</v>
      </c>
      <c r="O789" s="130">
        <f t="shared" si="305"/>
        <v>1.0000000000000284</v>
      </c>
      <c r="P789" s="91">
        <f t="shared" si="303"/>
        <v>96485.920000000042</v>
      </c>
      <c r="Q789" s="130">
        <f t="shared" si="306"/>
        <v>1.1079847784827297</v>
      </c>
      <c r="R789" s="91"/>
      <c r="S789" s="132" t="str">
        <f t="shared" si="307"/>
        <v/>
      </c>
      <c r="T789" s="172">
        <f t="shared" si="308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302" t="s">
        <v>846</v>
      </c>
      <c r="F790" s="303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2"/>
        <v>1.4988472685217857E-8</v>
      </c>
      <c r="O790" s="130">
        <f t="shared" si="305"/>
        <v>1.0000000000000751</v>
      </c>
      <c r="P790" s="91">
        <f t="shared" si="303"/>
        <v>-6487.9200000000128</v>
      </c>
      <c r="Q790" s="130">
        <f t="shared" si="306"/>
        <v>0.96857966315898769</v>
      </c>
      <c r="R790" s="91"/>
      <c r="S790" s="132" t="str">
        <f t="shared" si="307"/>
        <v/>
      </c>
      <c r="T790" s="172">
        <f t="shared" si="308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302" t="s">
        <v>847</v>
      </c>
      <c r="F791" s="303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2"/>
        <v>290000.00000002398</v>
      </c>
      <c r="O791" s="130">
        <f t="shared" si="305"/>
        <v>1.3536585365854055</v>
      </c>
      <c r="P791" s="91">
        <f t="shared" si="303"/>
        <v>266671.29000000004</v>
      </c>
      <c r="Q791" s="130">
        <f t="shared" si="306"/>
        <v>1.3162127493560607</v>
      </c>
      <c r="R791" s="91"/>
      <c r="S791" s="132" t="str">
        <f t="shared" si="307"/>
        <v/>
      </c>
      <c r="T791" s="172">
        <f t="shared" si="308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310" t="s">
        <v>848</v>
      </c>
      <c r="F792" s="311"/>
      <c r="G792" s="56">
        <f t="shared" ref="G792:K792" si="311">SUM(G793)</f>
        <v>917943.75</v>
      </c>
      <c r="H792" s="56">
        <f t="shared" si="311"/>
        <v>1544230.4</v>
      </c>
      <c r="I792" s="56">
        <f t="shared" si="311"/>
        <v>999999.99999999604</v>
      </c>
      <c r="J792" s="148">
        <f t="shared" si="311"/>
        <v>0</v>
      </c>
      <c r="K792" s="168">
        <f t="shared" si="311"/>
        <v>1500000</v>
      </c>
      <c r="N792" s="91">
        <f t="shared" si="302"/>
        <v>500000.00000000396</v>
      </c>
      <c r="O792" s="130">
        <f t="shared" si="305"/>
        <v>1.500000000000006</v>
      </c>
      <c r="P792" s="91">
        <f t="shared" si="303"/>
        <v>-44230.399999999907</v>
      </c>
      <c r="Q792" s="130">
        <f t="shared" si="306"/>
        <v>0.97135764196845242</v>
      </c>
      <c r="R792" s="91"/>
      <c r="S792" s="132" t="str">
        <f t="shared" si="307"/>
        <v/>
      </c>
      <c r="T792" s="172">
        <f t="shared" si="308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302" t="s">
        <v>150</v>
      </c>
      <c r="F793" s="303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2"/>
        <v>500000.00000000396</v>
      </c>
      <c r="O793" s="130">
        <f t="shared" si="305"/>
        <v>1.500000000000006</v>
      </c>
      <c r="P793" s="91">
        <f t="shared" si="303"/>
        <v>-44230.399999999907</v>
      </c>
      <c r="Q793" s="130">
        <f t="shared" si="306"/>
        <v>0.97135764196845242</v>
      </c>
      <c r="R793" s="91"/>
      <c r="S793" s="132" t="str">
        <f t="shared" si="307"/>
        <v/>
      </c>
      <c r="T793" s="172">
        <f t="shared" si="308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320" t="s">
        <v>850</v>
      </c>
      <c r="F794" s="321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2">J795+J796</f>
        <v>0</v>
      </c>
      <c r="K794" s="165">
        <f t="shared" si="312"/>
        <v>0</v>
      </c>
      <c r="N794" s="91">
        <f t="shared" si="302"/>
        <v>0</v>
      </c>
      <c r="O794" s="130" t="str">
        <f t="shared" si="305"/>
        <v/>
      </c>
      <c r="P794" s="91">
        <f t="shared" si="303"/>
        <v>0</v>
      </c>
      <c r="Q794" s="130" t="str">
        <f t="shared" si="306"/>
        <v/>
      </c>
      <c r="R794" s="91"/>
      <c r="S794" s="132" t="str">
        <f t="shared" si="307"/>
        <v/>
      </c>
      <c r="T794" s="172">
        <f t="shared" si="308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322" t="s">
        <v>852</v>
      </c>
      <c r="F795" s="323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2"/>
        <v>0</v>
      </c>
      <c r="O795" s="194" t="str">
        <f t="shared" si="305"/>
        <v/>
      </c>
      <c r="P795" s="193">
        <f t="shared" si="303"/>
        <v>0</v>
      </c>
      <c r="Q795" s="194" t="str">
        <f t="shared" si="306"/>
        <v/>
      </c>
      <c r="R795" s="193">
        <f t="shared" si="309"/>
        <v>0</v>
      </c>
      <c r="S795" s="195" t="str">
        <f t="shared" si="307"/>
        <v/>
      </c>
      <c r="T795" s="172">
        <f t="shared" si="308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322" t="s">
        <v>854</v>
      </c>
      <c r="F796" s="323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2"/>
        <v>0</v>
      </c>
      <c r="O796" s="194" t="str">
        <f t="shared" si="305"/>
        <v/>
      </c>
      <c r="P796" s="193">
        <f t="shared" si="303"/>
        <v>0</v>
      </c>
      <c r="Q796" s="194" t="str">
        <f t="shared" si="306"/>
        <v/>
      </c>
      <c r="R796" s="193">
        <f t="shared" si="309"/>
        <v>0</v>
      </c>
      <c r="S796" s="195" t="str">
        <f t="shared" si="307"/>
        <v/>
      </c>
      <c r="T796" s="172">
        <f t="shared" si="308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320" t="s">
        <v>856</v>
      </c>
      <c r="F797" s="321"/>
      <c r="G797" s="63">
        <f t="shared" ref="G797:K797" si="313">G798+G799+G802+G805+G808+G809+G810+G811+G812</f>
        <v>240737.26</v>
      </c>
      <c r="H797" s="63">
        <f t="shared" si="313"/>
        <v>144229.16999999998</v>
      </c>
      <c r="I797" s="63">
        <f t="shared" si="313"/>
        <v>0</v>
      </c>
      <c r="J797" s="145">
        <f t="shared" si="313"/>
        <v>71815</v>
      </c>
      <c r="K797" s="165">
        <f t="shared" si="313"/>
        <v>80000</v>
      </c>
      <c r="N797" s="91">
        <f t="shared" si="302"/>
        <v>80000</v>
      </c>
      <c r="O797" s="130" t="str">
        <f t="shared" si="305"/>
        <v/>
      </c>
      <c r="P797" s="91">
        <f t="shared" si="303"/>
        <v>-64229.169999999984</v>
      </c>
      <c r="Q797" s="130">
        <f t="shared" si="306"/>
        <v>0.55467281687886028</v>
      </c>
      <c r="R797" s="91"/>
      <c r="S797" s="132">
        <f t="shared" si="307"/>
        <v>1.1139734038849822</v>
      </c>
      <c r="T797" s="172">
        <f t="shared" si="308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322" t="s">
        <v>858</v>
      </c>
      <c r="F798" s="323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2"/>
        <v>0</v>
      </c>
      <c r="O798" s="194" t="str">
        <f t="shared" si="305"/>
        <v/>
      </c>
      <c r="P798" s="193">
        <f t="shared" si="303"/>
        <v>0</v>
      </c>
      <c r="Q798" s="194" t="str">
        <f t="shared" si="306"/>
        <v/>
      </c>
      <c r="R798" s="193">
        <f t="shared" si="309"/>
        <v>0</v>
      </c>
      <c r="S798" s="195" t="str">
        <f t="shared" si="307"/>
        <v/>
      </c>
      <c r="T798" s="172">
        <f t="shared" si="308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322" t="s">
        <v>595</v>
      </c>
      <c r="F799" s="323"/>
      <c r="G799" s="52">
        <f>G800</f>
        <v>27347.48</v>
      </c>
      <c r="H799" s="52">
        <f>H800</f>
        <v>461.64</v>
      </c>
      <c r="I799" s="52">
        <f t="shared" ref="I799:K799" si="314">I800</f>
        <v>0</v>
      </c>
      <c r="J799" s="147">
        <v>386</v>
      </c>
      <c r="K799" s="167">
        <f t="shared" si="314"/>
        <v>0</v>
      </c>
      <c r="N799" s="193">
        <f t="shared" si="302"/>
        <v>0</v>
      </c>
      <c r="O799" s="194" t="str">
        <f t="shared" si="305"/>
        <v/>
      </c>
      <c r="P799" s="193">
        <f t="shared" si="303"/>
        <v>-461.64</v>
      </c>
      <c r="Q799" s="194">
        <f t="shared" si="306"/>
        <v>0</v>
      </c>
      <c r="R799" s="193">
        <f t="shared" si="309"/>
        <v>-386</v>
      </c>
      <c r="S799" s="195">
        <f t="shared" si="307"/>
        <v>0</v>
      </c>
      <c r="T799" s="172">
        <f t="shared" si="308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310" t="s">
        <v>860</v>
      </c>
      <c r="F800" s="311"/>
      <c r="G800" s="56">
        <f t="shared" ref="G800:K800" si="315">SUM(G801)</f>
        <v>27347.48</v>
      </c>
      <c r="H800" s="56">
        <f t="shared" si="315"/>
        <v>461.64</v>
      </c>
      <c r="I800" s="56">
        <f t="shared" si="315"/>
        <v>0</v>
      </c>
      <c r="J800" s="148">
        <f t="shared" si="315"/>
        <v>0</v>
      </c>
      <c r="K800" s="168">
        <f t="shared" si="315"/>
        <v>0</v>
      </c>
      <c r="N800" s="91">
        <f t="shared" si="302"/>
        <v>0</v>
      </c>
      <c r="O800" s="130" t="str">
        <f t="shared" si="305"/>
        <v/>
      </c>
      <c r="P800" s="91">
        <f t="shared" si="303"/>
        <v>-461.64</v>
      </c>
      <c r="Q800" s="130">
        <f t="shared" si="306"/>
        <v>0</v>
      </c>
      <c r="R800" s="91"/>
      <c r="S800" s="132" t="str">
        <f t="shared" si="307"/>
        <v/>
      </c>
      <c r="T800" s="172">
        <f t="shared" si="308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302" t="s">
        <v>861</v>
      </c>
      <c r="F801" s="303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2"/>
        <v>0</v>
      </c>
      <c r="O801" s="130" t="str">
        <f t="shared" si="305"/>
        <v/>
      </c>
      <c r="P801" s="91">
        <f t="shared" si="303"/>
        <v>-461.64</v>
      </c>
      <c r="Q801" s="130">
        <f t="shared" si="306"/>
        <v>0</v>
      </c>
      <c r="R801" s="91"/>
      <c r="S801" s="132" t="str">
        <f t="shared" si="307"/>
        <v/>
      </c>
      <c r="T801" s="172">
        <f t="shared" si="308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322" t="s">
        <v>863</v>
      </c>
      <c r="F802" s="323"/>
      <c r="G802" s="52">
        <f t="shared" ref="G802:K802" si="316">G803</f>
        <v>186789.78</v>
      </c>
      <c r="H802" s="52">
        <f t="shared" si="316"/>
        <v>78567.53</v>
      </c>
      <c r="I802" s="52">
        <f t="shared" si="316"/>
        <v>0</v>
      </c>
      <c r="J802" s="147">
        <v>71429</v>
      </c>
      <c r="K802" s="167">
        <f t="shared" si="316"/>
        <v>80000</v>
      </c>
      <c r="N802" s="193">
        <f t="shared" si="302"/>
        <v>80000</v>
      </c>
      <c r="O802" s="194" t="str">
        <f t="shared" si="305"/>
        <v/>
      </c>
      <c r="P802" s="193">
        <f t="shared" si="303"/>
        <v>1432.4700000000012</v>
      </c>
      <c r="Q802" s="194">
        <f t="shared" si="306"/>
        <v>1.018232341019248</v>
      </c>
      <c r="R802" s="193">
        <f t="shared" si="309"/>
        <v>8571</v>
      </c>
      <c r="S802" s="195">
        <f t="shared" si="307"/>
        <v>1.1199932800403198</v>
      </c>
      <c r="T802" s="172">
        <f t="shared" si="308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310" t="s">
        <v>864</v>
      </c>
      <c r="F803" s="311"/>
      <c r="G803" s="56">
        <f t="shared" ref="G803:K803" si="317">SUM(G804)</f>
        <v>186789.78</v>
      </c>
      <c r="H803" s="56">
        <f t="shared" si="317"/>
        <v>78567.53</v>
      </c>
      <c r="I803" s="56">
        <f t="shared" si="317"/>
        <v>0</v>
      </c>
      <c r="J803" s="148">
        <f t="shared" si="317"/>
        <v>0</v>
      </c>
      <c r="K803" s="168">
        <f t="shared" si="317"/>
        <v>80000</v>
      </c>
      <c r="N803" s="91">
        <f t="shared" si="302"/>
        <v>80000</v>
      </c>
      <c r="O803" s="130" t="str">
        <f t="shared" si="305"/>
        <v/>
      </c>
      <c r="P803" s="91">
        <f t="shared" si="303"/>
        <v>1432.4700000000012</v>
      </c>
      <c r="Q803" s="130">
        <f t="shared" si="306"/>
        <v>1.018232341019248</v>
      </c>
      <c r="R803" s="91"/>
      <c r="S803" s="132" t="str">
        <f t="shared" si="307"/>
        <v/>
      </c>
      <c r="T803" s="172">
        <f t="shared" si="308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302" t="s">
        <v>865</v>
      </c>
      <c r="F804" s="303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2"/>
        <v>80000</v>
      </c>
      <c r="O804" s="130" t="str">
        <f t="shared" si="305"/>
        <v/>
      </c>
      <c r="P804" s="91">
        <f t="shared" si="303"/>
        <v>1432.4700000000012</v>
      </c>
      <c r="Q804" s="130">
        <f t="shared" si="306"/>
        <v>1.018232341019248</v>
      </c>
      <c r="R804" s="91"/>
      <c r="S804" s="132" t="str">
        <f t="shared" si="307"/>
        <v/>
      </c>
      <c r="T804" s="172">
        <f t="shared" si="308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322" t="s">
        <v>867</v>
      </c>
      <c r="F805" s="323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8">J806</f>
        <v>0</v>
      </c>
      <c r="K805" s="167">
        <f t="shared" si="318"/>
        <v>0</v>
      </c>
      <c r="N805" s="193">
        <f t="shared" si="302"/>
        <v>0</v>
      </c>
      <c r="O805" s="194" t="str">
        <f t="shared" si="305"/>
        <v/>
      </c>
      <c r="P805" s="193">
        <f t="shared" si="303"/>
        <v>-65200</v>
      </c>
      <c r="Q805" s="194">
        <f t="shared" si="306"/>
        <v>0</v>
      </c>
      <c r="R805" s="193">
        <f t="shared" si="309"/>
        <v>0</v>
      </c>
      <c r="S805" s="195" t="str">
        <f t="shared" si="307"/>
        <v/>
      </c>
      <c r="T805" s="172">
        <f t="shared" si="308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310" t="s">
        <v>868</v>
      </c>
      <c r="F806" s="311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9">SUM(J807)</f>
        <v>0</v>
      </c>
      <c r="K806" s="168">
        <f t="shared" si="319"/>
        <v>0</v>
      </c>
      <c r="N806" s="91">
        <f t="shared" si="302"/>
        <v>0</v>
      </c>
      <c r="O806" s="130" t="str">
        <f t="shared" si="305"/>
        <v/>
      </c>
      <c r="P806" s="91">
        <f t="shared" si="303"/>
        <v>-65200</v>
      </c>
      <c r="Q806" s="130">
        <f t="shared" si="306"/>
        <v>0</v>
      </c>
      <c r="R806" s="91">
        <f t="shared" si="309"/>
        <v>0</v>
      </c>
      <c r="S806" s="132" t="str">
        <f t="shared" si="307"/>
        <v/>
      </c>
      <c r="T806" s="172">
        <f t="shared" si="308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302" t="s">
        <v>869</v>
      </c>
      <c r="F807" s="303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2"/>
        <v>0</v>
      </c>
      <c r="O807" s="130" t="str">
        <f t="shared" si="305"/>
        <v/>
      </c>
      <c r="P807" s="91">
        <f t="shared" si="303"/>
        <v>-65200</v>
      </c>
      <c r="Q807" s="130">
        <f t="shared" si="306"/>
        <v>0</v>
      </c>
      <c r="R807" s="91">
        <f t="shared" si="309"/>
        <v>0</v>
      </c>
      <c r="S807" s="132" t="str">
        <f t="shared" si="307"/>
        <v/>
      </c>
      <c r="T807" s="172">
        <f t="shared" si="308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322" t="s">
        <v>871</v>
      </c>
      <c r="F808" s="323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2"/>
        <v>0</v>
      </c>
      <c r="O808" s="194" t="str">
        <f t="shared" si="305"/>
        <v/>
      </c>
      <c r="P808" s="193">
        <f t="shared" si="303"/>
        <v>0</v>
      </c>
      <c r="Q808" s="194" t="str">
        <f t="shared" si="306"/>
        <v/>
      </c>
      <c r="R808" s="193">
        <f t="shared" si="309"/>
        <v>0</v>
      </c>
      <c r="S808" s="195" t="str">
        <f t="shared" si="307"/>
        <v/>
      </c>
      <c r="T808" s="172">
        <f t="shared" si="308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322" t="s">
        <v>873</v>
      </c>
      <c r="F809" s="323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20">+K809-I809</f>
        <v>0</v>
      </c>
      <c r="O809" s="194" t="str">
        <f t="shared" si="305"/>
        <v/>
      </c>
      <c r="P809" s="193">
        <f t="shared" ref="P809:P837" si="321">+K809-H809</f>
        <v>0</v>
      </c>
      <c r="Q809" s="194" t="str">
        <f t="shared" si="306"/>
        <v/>
      </c>
      <c r="R809" s="193">
        <f t="shared" si="309"/>
        <v>0</v>
      </c>
      <c r="S809" s="195" t="str">
        <f t="shared" si="307"/>
        <v/>
      </c>
      <c r="T809" s="172">
        <f t="shared" si="308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322" t="s">
        <v>875</v>
      </c>
      <c r="F810" s="323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20"/>
        <v>0</v>
      </c>
      <c r="O810" s="194" t="str">
        <f t="shared" si="305"/>
        <v/>
      </c>
      <c r="P810" s="193">
        <f t="shared" si="321"/>
        <v>0</v>
      </c>
      <c r="Q810" s="194" t="str">
        <f t="shared" si="306"/>
        <v/>
      </c>
      <c r="R810" s="193">
        <f t="shared" si="309"/>
        <v>0</v>
      </c>
      <c r="S810" s="195" t="str">
        <f t="shared" si="307"/>
        <v/>
      </c>
      <c r="T810" s="172">
        <f t="shared" si="308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322" t="s">
        <v>877</v>
      </c>
      <c r="F811" s="323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20"/>
        <v>0</v>
      </c>
      <c r="O811" s="194" t="str">
        <f t="shared" si="305"/>
        <v/>
      </c>
      <c r="P811" s="193">
        <f t="shared" si="321"/>
        <v>0</v>
      </c>
      <c r="Q811" s="194" t="str">
        <f t="shared" si="306"/>
        <v/>
      </c>
      <c r="R811" s="193">
        <f t="shared" si="309"/>
        <v>0</v>
      </c>
      <c r="S811" s="195" t="str">
        <f t="shared" si="307"/>
        <v/>
      </c>
      <c r="T811" s="172">
        <f t="shared" si="308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322" t="s">
        <v>879</v>
      </c>
      <c r="F812" s="323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20"/>
        <v>0</v>
      </c>
      <c r="O812" s="194" t="str">
        <f t="shared" si="305"/>
        <v/>
      </c>
      <c r="P812" s="193">
        <f t="shared" si="321"/>
        <v>0</v>
      </c>
      <c r="Q812" s="194" t="str">
        <f t="shared" si="306"/>
        <v/>
      </c>
      <c r="R812" s="193">
        <f t="shared" si="309"/>
        <v>0</v>
      </c>
      <c r="S812" s="195" t="str">
        <f t="shared" si="307"/>
        <v/>
      </c>
      <c r="T812" s="172">
        <f t="shared" si="308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320" t="s">
        <v>850</v>
      </c>
      <c r="F813" s="321"/>
      <c r="G813" s="63">
        <f t="shared" ref="G813:K813" si="322">G814+G815</f>
        <v>56838944.920000002</v>
      </c>
      <c r="H813" s="63">
        <f t="shared" si="322"/>
        <v>46881225.180000007</v>
      </c>
      <c r="I813" s="63">
        <f t="shared" si="322"/>
        <v>42792999.999999978</v>
      </c>
      <c r="J813" s="145">
        <f t="shared" si="322"/>
        <v>60176244</v>
      </c>
      <c r="K813" s="165">
        <f t="shared" si="322"/>
        <v>53438000</v>
      </c>
      <c r="N813" s="91">
        <f t="shared" si="320"/>
        <v>10645000.000000022</v>
      </c>
      <c r="O813" s="130">
        <f t="shared" si="305"/>
        <v>1.2487556376042817</v>
      </c>
      <c r="P813" s="91">
        <f t="shared" si="321"/>
        <v>6556774.8199999928</v>
      </c>
      <c r="Q813" s="130">
        <f t="shared" si="306"/>
        <v>1.1398592889760308</v>
      </c>
      <c r="R813" s="91">
        <f t="shared" si="309"/>
        <v>-6738244</v>
      </c>
      <c r="S813" s="132">
        <f t="shared" si="307"/>
        <v>0.88802484914146518</v>
      </c>
      <c r="T813" s="172">
        <f t="shared" si="308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322" t="s">
        <v>882</v>
      </c>
      <c r="F814" s="323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20"/>
        <v>0</v>
      </c>
      <c r="O814" s="194" t="str">
        <f t="shared" si="305"/>
        <v/>
      </c>
      <c r="P814" s="193">
        <f t="shared" si="321"/>
        <v>0</v>
      </c>
      <c r="Q814" s="194" t="str">
        <f t="shared" si="306"/>
        <v/>
      </c>
      <c r="R814" s="193">
        <f t="shared" si="309"/>
        <v>0</v>
      </c>
      <c r="S814" s="195" t="str">
        <f t="shared" si="307"/>
        <v/>
      </c>
      <c r="T814" s="172">
        <f t="shared" si="308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322" t="s">
        <v>884</v>
      </c>
      <c r="F815" s="323"/>
      <c r="G815" s="52">
        <f t="shared" ref="G815:I815" si="323">G816+G824+G827</f>
        <v>56838944.920000002</v>
      </c>
      <c r="H815" s="52">
        <f t="shared" si="323"/>
        <v>46881225.180000007</v>
      </c>
      <c r="I815" s="52">
        <f t="shared" si="323"/>
        <v>42792999.999999978</v>
      </c>
      <c r="J815" s="147">
        <v>60176244</v>
      </c>
      <c r="K815" s="167">
        <f>K816+K824+K827</f>
        <v>53438000</v>
      </c>
      <c r="N815" s="193">
        <f t="shared" si="320"/>
        <v>10645000.000000022</v>
      </c>
      <c r="O815" s="194">
        <f t="shared" si="305"/>
        <v>1.2487556376042817</v>
      </c>
      <c r="P815" s="193">
        <f t="shared" si="321"/>
        <v>6556774.8199999928</v>
      </c>
      <c r="Q815" s="194">
        <f t="shared" si="306"/>
        <v>1.1398592889760308</v>
      </c>
      <c r="R815" s="193">
        <f t="shared" ref="R815:R837" si="324">K815-J815</f>
        <v>-6738244</v>
      </c>
      <c r="S815" s="195">
        <f t="shared" si="307"/>
        <v>0.88802484914146518</v>
      </c>
      <c r="T815" s="172">
        <f t="shared" si="308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310" t="s">
        <v>885</v>
      </c>
      <c r="F816" s="311"/>
      <c r="G816" s="56">
        <f t="shared" ref="G816:K816" si="325">SUM(G817:G823)</f>
        <v>40116648.200000003</v>
      </c>
      <c r="H816" s="56">
        <f t="shared" si="325"/>
        <v>25075007.230000004</v>
      </c>
      <c r="I816" s="56">
        <f t="shared" si="325"/>
        <v>19961999.999999989</v>
      </c>
      <c r="J816" s="148">
        <f t="shared" si="325"/>
        <v>0</v>
      </c>
      <c r="K816" s="168">
        <f t="shared" si="325"/>
        <v>29988000</v>
      </c>
      <c r="N816" s="91">
        <f t="shared" si="320"/>
        <v>10026000.000000011</v>
      </c>
      <c r="O816" s="130">
        <f t="shared" si="305"/>
        <v>1.5022542831379631</v>
      </c>
      <c r="P816" s="91">
        <f t="shared" si="321"/>
        <v>4912992.7699999958</v>
      </c>
      <c r="Q816" s="130">
        <f t="shared" si="306"/>
        <v>1.1959318585608238</v>
      </c>
      <c r="R816" s="91"/>
      <c r="S816" s="132" t="str">
        <f t="shared" si="307"/>
        <v/>
      </c>
      <c r="T816" s="172">
        <f t="shared" si="308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324" t="s">
        <v>886</v>
      </c>
      <c r="F817" s="325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20"/>
        <v>425000</v>
      </c>
      <c r="O817" s="130">
        <f t="shared" si="305"/>
        <v>1.1093669583118888</v>
      </c>
      <c r="P817" s="91">
        <f t="shared" si="321"/>
        <v>-4417675.8800000008</v>
      </c>
      <c r="Q817" s="130">
        <f t="shared" si="306"/>
        <v>0.49388934350028812</v>
      </c>
      <c r="R817" s="91"/>
      <c r="S817" s="132" t="str">
        <f t="shared" si="307"/>
        <v/>
      </c>
      <c r="T817" s="172">
        <f t="shared" si="308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324" t="s">
        <v>887</v>
      </c>
      <c r="F818" s="325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326" t="s">
        <v>1736</v>
      </c>
      <c r="M818" s="207"/>
      <c r="N818" s="91">
        <f t="shared" si="320"/>
        <v>1046000</v>
      </c>
      <c r="O818" s="130">
        <f t="shared" si="305"/>
        <v>1.4265905383360522</v>
      </c>
      <c r="P818" s="91">
        <f t="shared" si="321"/>
        <v>932111.12000000011</v>
      </c>
      <c r="Q818" s="130">
        <f t="shared" si="306"/>
        <v>1.3632702597783581</v>
      </c>
      <c r="R818" s="91"/>
      <c r="S818" s="132" t="str">
        <f t="shared" si="307"/>
        <v/>
      </c>
      <c r="T818" s="172">
        <f t="shared" si="308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324" t="s">
        <v>888</v>
      </c>
      <c r="F819" s="325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327"/>
      <c r="M819" s="208"/>
      <c r="N819" s="91">
        <f t="shared" si="320"/>
        <v>1386000</v>
      </c>
      <c r="O819" s="130">
        <f t="shared" si="305"/>
        <v>1.2885095753538718</v>
      </c>
      <c r="P819" s="91">
        <f t="shared" si="321"/>
        <v>1147174.6299999999</v>
      </c>
      <c r="Q819" s="130">
        <f t="shared" si="306"/>
        <v>1.2274864874014069</v>
      </c>
      <c r="R819" s="91"/>
      <c r="S819" s="132" t="str">
        <f t="shared" si="307"/>
        <v/>
      </c>
      <c r="T819" s="172">
        <f t="shared" si="308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324" t="s">
        <v>889</v>
      </c>
      <c r="F820" s="325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20"/>
        <v>0</v>
      </c>
      <c r="O820" s="130" t="str">
        <f t="shared" si="305"/>
        <v/>
      </c>
      <c r="P820" s="91">
        <f t="shared" si="321"/>
        <v>0</v>
      </c>
      <c r="Q820" s="130" t="str">
        <f t="shared" si="306"/>
        <v/>
      </c>
      <c r="R820" s="91"/>
      <c r="S820" s="132" t="str">
        <f t="shared" si="307"/>
        <v/>
      </c>
      <c r="T820" s="172">
        <f t="shared" si="308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324" t="s">
        <v>890</v>
      </c>
      <c r="F821" s="325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20"/>
        <v>0</v>
      </c>
      <c r="O821" s="130">
        <f t="shared" si="305"/>
        <v>1</v>
      </c>
      <c r="P821" s="91">
        <f t="shared" si="321"/>
        <v>2128763.84</v>
      </c>
      <c r="Q821" s="130">
        <f t="shared" si="306"/>
        <v>1.3625750663042653</v>
      </c>
      <c r="R821" s="91"/>
      <c r="S821" s="132" t="str">
        <f t="shared" si="307"/>
        <v/>
      </c>
      <c r="T821" s="172">
        <f t="shared" si="308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324" t="s">
        <v>1690</v>
      </c>
      <c r="F822" s="325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20"/>
        <v>3725000.0000000102</v>
      </c>
      <c r="O822" s="130">
        <f t="shared" si="305"/>
        <v>5.5426829268293361</v>
      </c>
      <c r="P822" s="91">
        <f t="shared" si="321"/>
        <v>3404295</v>
      </c>
      <c r="Q822" s="130">
        <f t="shared" si="306"/>
        <v>3.9843780819756205</v>
      </c>
      <c r="R822" s="91"/>
      <c r="S822" s="132" t="str">
        <f t="shared" si="307"/>
        <v/>
      </c>
      <c r="T822" s="172">
        <f t="shared" si="308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324" t="s">
        <v>891</v>
      </c>
      <c r="F823" s="325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20"/>
        <v>3444000</v>
      </c>
      <c r="O823" s="130" t="str">
        <f t="shared" si="305"/>
        <v/>
      </c>
      <c r="P823" s="91">
        <f t="shared" si="321"/>
        <v>1718324.06</v>
      </c>
      <c r="Q823" s="130">
        <f t="shared" si="306"/>
        <v>1.9957397099712708</v>
      </c>
      <c r="R823" s="91"/>
      <c r="S823" s="132" t="str">
        <f t="shared" si="307"/>
        <v/>
      </c>
      <c r="T823" s="172">
        <f t="shared" si="308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310" t="s">
        <v>892</v>
      </c>
      <c r="F824" s="311"/>
      <c r="G824" s="56">
        <f t="shared" ref="G824:K824" si="326">SUM(G825:G826)</f>
        <v>16228203.720000001</v>
      </c>
      <c r="H824" s="56">
        <f t="shared" si="326"/>
        <v>21240900.949999999</v>
      </c>
      <c r="I824" s="56">
        <f t="shared" si="326"/>
        <v>22280999.999999993</v>
      </c>
      <c r="J824" s="148">
        <f t="shared" si="326"/>
        <v>0</v>
      </c>
      <c r="K824" s="168">
        <f t="shared" si="326"/>
        <v>22900000</v>
      </c>
      <c r="N824" s="91">
        <f t="shared" si="320"/>
        <v>619000.00000000745</v>
      </c>
      <c r="O824" s="130">
        <f t="shared" si="305"/>
        <v>1.0277815178851939</v>
      </c>
      <c r="P824" s="91">
        <f t="shared" si="321"/>
        <v>1659099.0500000007</v>
      </c>
      <c r="Q824" s="130">
        <f t="shared" si="306"/>
        <v>1.0781086948197458</v>
      </c>
      <c r="R824" s="91"/>
      <c r="S824" s="132" t="str">
        <f t="shared" si="307"/>
        <v/>
      </c>
      <c r="T824" s="172">
        <f t="shared" si="308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324" t="s">
        <v>893</v>
      </c>
      <c r="F825" s="325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20"/>
        <v>-437999.99999999069</v>
      </c>
      <c r="O825" s="130">
        <f t="shared" si="305"/>
        <v>0.95060336077591168</v>
      </c>
      <c r="P825" s="91">
        <f t="shared" si="321"/>
        <v>551798.28000000026</v>
      </c>
      <c r="Q825" s="130">
        <f t="shared" si="306"/>
        <v>1.0700500380228932</v>
      </c>
      <c r="R825" s="91"/>
      <c r="S825" s="132" t="str">
        <f t="shared" si="307"/>
        <v/>
      </c>
      <c r="T825" s="172">
        <f t="shared" si="308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324" t="s">
        <v>894</v>
      </c>
      <c r="F826" s="325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20"/>
        <v>1057000</v>
      </c>
      <c r="O826" s="130">
        <f t="shared" si="305"/>
        <v>1.0787982704636947</v>
      </c>
      <c r="P826" s="91">
        <f t="shared" si="321"/>
        <v>1107300.7699999996</v>
      </c>
      <c r="Q826" s="130">
        <f t="shared" si="306"/>
        <v>1.0828588515008055</v>
      </c>
      <c r="R826" s="91"/>
      <c r="S826" s="132" t="str">
        <f t="shared" si="307"/>
        <v/>
      </c>
      <c r="T826" s="172">
        <f t="shared" si="308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310" t="s">
        <v>895</v>
      </c>
      <c r="F827" s="311"/>
      <c r="G827" s="56">
        <f t="shared" ref="G827:K827" si="327">SUM(G828)</f>
        <v>494093</v>
      </c>
      <c r="H827" s="56">
        <f t="shared" si="327"/>
        <v>565317</v>
      </c>
      <c r="I827" s="56">
        <f t="shared" si="327"/>
        <v>549999.99999999604</v>
      </c>
      <c r="J827" s="148">
        <f t="shared" si="327"/>
        <v>0</v>
      </c>
      <c r="K827" s="168">
        <f t="shared" si="327"/>
        <v>550000</v>
      </c>
      <c r="N827" s="91">
        <f t="shared" si="320"/>
        <v>3.9581209421157837E-9</v>
      </c>
      <c r="O827" s="130">
        <f t="shared" si="305"/>
        <v>1.0000000000000071</v>
      </c>
      <c r="P827" s="91">
        <f t="shared" si="321"/>
        <v>-15317</v>
      </c>
      <c r="Q827" s="130">
        <f t="shared" si="306"/>
        <v>0.97290546719804993</v>
      </c>
      <c r="R827" s="91"/>
      <c r="S827" s="132" t="str">
        <f t="shared" si="307"/>
        <v/>
      </c>
      <c r="T827" s="172">
        <f t="shared" si="308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324" t="s">
        <v>896</v>
      </c>
      <c r="F828" s="325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20"/>
        <v>3.9581209421157837E-9</v>
      </c>
      <c r="O828" s="130">
        <f t="shared" si="305"/>
        <v>1.0000000000000071</v>
      </c>
      <c r="P828" s="91">
        <f t="shared" si="321"/>
        <v>-15317</v>
      </c>
      <c r="Q828" s="130">
        <f t="shared" si="306"/>
        <v>0.97290546719804993</v>
      </c>
      <c r="R828" s="91"/>
      <c r="S828" s="132" t="str">
        <f t="shared" si="307"/>
        <v/>
      </c>
      <c r="T828" s="172">
        <f t="shared" si="308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320" t="s">
        <v>898</v>
      </c>
      <c r="F829" s="321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8">J830+J831+J832+J833</f>
        <v>0</v>
      </c>
      <c r="K829" s="169">
        <f t="shared" si="328"/>
        <v>0</v>
      </c>
      <c r="N829" s="91">
        <f t="shared" si="320"/>
        <v>0</v>
      </c>
      <c r="O829" s="130" t="str">
        <f t="shared" si="305"/>
        <v/>
      </c>
      <c r="P829" s="91">
        <f t="shared" si="321"/>
        <v>0</v>
      </c>
      <c r="Q829" s="130" t="str">
        <f t="shared" si="306"/>
        <v/>
      </c>
      <c r="R829" s="91"/>
      <c r="S829" s="132" t="str">
        <f t="shared" si="307"/>
        <v/>
      </c>
      <c r="T829" s="172">
        <f t="shared" si="308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322" t="s">
        <v>900</v>
      </c>
      <c r="F830" s="323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20"/>
        <v>0</v>
      </c>
      <c r="O830" s="194" t="str">
        <f t="shared" si="305"/>
        <v/>
      </c>
      <c r="P830" s="193">
        <f t="shared" si="321"/>
        <v>0</v>
      </c>
      <c r="Q830" s="194" t="str">
        <f t="shared" si="306"/>
        <v/>
      </c>
      <c r="R830" s="193">
        <f t="shared" si="324"/>
        <v>0</v>
      </c>
      <c r="S830" s="195" t="str">
        <f t="shared" si="307"/>
        <v/>
      </c>
      <c r="T830" s="172">
        <f t="shared" si="308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322" t="s">
        <v>882</v>
      </c>
      <c r="F831" s="323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20"/>
        <v>0</v>
      </c>
      <c r="O831" s="194" t="str">
        <f t="shared" si="305"/>
        <v/>
      </c>
      <c r="P831" s="193">
        <f t="shared" si="321"/>
        <v>0</v>
      </c>
      <c r="Q831" s="194" t="str">
        <f t="shared" si="306"/>
        <v/>
      </c>
      <c r="R831" s="193">
        <f t="shared" si="324"/>
        <v>0</v>
      </c>
      <c r="S831" s="195" t="str">
        <f t="shared" si="307"/>
        <v/>
      </c>
      <c r="T831" s="172">
        <f t="shared" si="308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322" t="s">
        <v>903</v>
      </c>
      <c r="F832" s="323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20"/>
        <v>0</v>
      </c>
      <c r="O832" s="194" t="str">
        <f t="shared" si="305"/>
        <v/>
      </c>
      <c r="P832" s="193">
        <f t="shared" si="321"/>
        <v>0</v>
      </c>
      <c r="Q832" s="194" t="str">
        <f t="shared" si="306"/>
        <v/>
      </c>
      <c r="R832" s="193">
        <f t="shared" si="324"/>
        <v>0</v>
      </c>
      <c r="S832" s="195" t="str">
        <f t="shared" si="307"/>
        <v/>
      </c>
      <c r="T832" s="172">
        <f t="shared" si="308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322" t="s">
        <v>905</v>
      </c>
      <c r="F833" s="323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20"/>
        <v>0</v>
      </c>
      <c r="O833" s="194" t="str">
        <f t="shared" si="305"/>
        <v/>
      </c>
      <c r="P833" s="193">
        <f t="shared" si="321"/>
        <v>0</v>
      </c>
      <c r="Q833" s="194" t="str">
        <f t="shared" si="306"/>
        <v/>
      </c>
      <c r="R833" s="193">
        <f t="shared" si="324"/>
        <v>0</v>
      </c>
      <c r="S833" s="195" t="str">
        <f t="shared" si="307"/>
        <v/>
      </c>
      <c r="T833" s="172">
        <f t="shared" si="308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320" t="s">
        <v>907</v>
      </c>
      <c r="F834" s="321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9">J835+J836+J837</f>
        <v>0</v>
      </c>
      <c r="K834" s="169">
        <f t="shared" si="329"/>
        <v>0</v>
      </c>
      <c r="N834" s="91">
        <f t="shared" si="320"/>
        <v>0</v>
      </c>
      <c r="O834" s="130" t="str">
        <f t="shared" si="305"/>
        <v/>
      </c>
      <c r="P834" s="91">
        <f t="shared" si="321"/>
        <v>0</v>
      </c>
      <c r="Q834" s="130" t="str">
        <f t="shared" si="306"/>
        <v/>
      </c>
      <c r="R834" s="91"/>
      <c r="S834" s="132" t="str">
        <f t="shared" si="307"/>
        <v/>
      </c>
      <c r="T834" s="172">
        <f t="shared" si="308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322" t="s">
        <v>909</v>
      </c>
      <c r="F835" s="323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20"/>
        <v>0</v>
      </c>
      <c r="O835" s="194" t="str">
        <f t="shared" si="305"/>
        <v/>
      </c>
      <c r="P835" s="193">
        <f t="shared" si="321"/>
        <v>0</v>
      </c>
      <c r="Q835" s="194" t="str">
        <f t="shared" si="306"/>
        <v/>
      </c>
      <c r="R835" s="193">
        <f t="shared" si="324"/>
        <v>0</v>
      </c>
      <c r="S835" s="195" t="str">
        <f t="shared" si="307"/>
        <v/>
      </c>
      <c r="T835" s="172">
        <f t="shared" si="308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322" t="s">
        <v>911</v>
      </c>
      <c r="F836" s="323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20"/>
        <v>0</v>
      </c>
      <c r="O836" s="194" t="str">
        <f t="shared" si="305"/>
        <v/>
      </c>
      <c r="P836" s="193">
        <f t="shared" si="321"/>
        <v>0</v>
      </c>
      <c r="Q836" s="194" t="str">
        <f t="shared" si="306"/>
        <v/>
      </c>
      <c r="R836" s="193">
        <f t="shared" si="324"/>
        <v>0</v>
      </c>
      <c r="S836" s="195" t="str">
        <f t="shared" si="307"/>
        <v/>
      </c>
      <c r="T836" s="172">
        <f t="shared" si="308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322" t="s">
        <v>582</v>
      </c>
      <c r="F837" s="323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20"/>
        <v>0</v>
      </c>
      <c r="O837" s="194" t="str">
        <f t="shared" si="305"/>
        <v/>
      </c>
      <c r="P837" s="193">
        <f t="shared" si="321"/>
        <v>0</v>
      </c>
      <c r="Q837" s="194" t="str">
        <f t="shared" si="306"/>
        <v/>
      </c>
      <c r="R837" s="193">
        <f t="shared" si="324"/>
        <v>0</v>
      </c>
      <c r="S837" s="195" t="str">
        <f t="shared" si="307"/>
        <v/>
      </c>
      <c r="T837" s="172">
        <f t="shared" si="308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8" t="s">
        <v>1807</v>
      </c>
      <c r="G2" t="s">
        <v>1758</v>
      </c>
    </row>
    <row r="3" spans="2:10" hidden="1" x14ac:dyDescent="0.25">
      <c r="B3" s="328"/>
      <c r="G3" t="s">
        <v>1760</v>
      </c>
      <c r="H3" t="s">
        <v>1761</v>
      </c>
      <c r="I3" t="s">
        <v>1762</v>
      </c>
      <c r="J3" t="s">
        <v>1759</v>
      </c>
    </row>
    <row r="4" spans="2:10" hidden="1" x14ac:dyDescent="0.25">
      <c r="B4" s="328"/>
      <c r="D4" t="s">
        <v>1757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8"/>
      <c r="G5" s="70"/>
    </row>
    <row r="6" spans="2:10" hidden="1" x14ac:dyDescent="0.25">
      <c r="B6" s="328"/>
      <c r="D6" s="211" t="s">
        <v>1768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8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8"/>
      <c r="D8" s="211" t="s">
        <v>1765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8"/>
    </row>
    <row r="10" spans="2:10" hidden="1" x14ac:dyDescent="0.25">
      <c r="B10" s="328"/>
      <c r="D10" t="s">
        <v>1763</v>
      </c>
      <c r="E10" t="s">
        <v>1766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8"/>
      <c r="E11" t="s">
        <v>1764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8"/>
    </row>
    <row r="13" spans="2:10" hidden="1" x14ac:dyDescent="0.25">
      <c r="B13" s="328"/>
      <c r="D13" s="209" t="s">
        <v>1767</v>
      </c>
      <c r="E13" s="209"/>
      <c r="F13" s="209"/>
      <c r="G13" s="209"/>
      <c r="H13" s="209"/>
      <c r="I13" s="209"/>
      <c r="J13" s="209"/>
    </row>
    <row r="14" spans="2:10" hidden="1" x14ac:dyDescent="0.25">
      <c r="B14" s="328"/>
      <c r="D14" s="209"/>
      <c r="E14" s="209" t="s">
        <v>1766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8"/>
      <c r="D15" s="209"/>
      <c r="E15" s="209" t="s">
        <v>1764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1758</v>
      </c>
      <c r="G18" t="s">
        <v>1769</v>
      </c>
    </row>
    <row r="19" spans="6:9" x14ac:dyDescent="0.25">
      <c r="G19" t="s">
        <v>1770</v>
      </c>
      <c r="I19" s="218">
        <v>353995852</v>
      </c>
    </row>
    <row r="20" spans="6:9" x14ac:dyDescent="0.25">
      <c r="G20" t="s">
        <v>1765</v>
      </c>
      <c r="I20" s="70">
        <v>3500000</v>
      </c>
    </row>
    <row r="21" spans="6:9" x14ac:dyDescent="0.25">
      <c r="G21" t="s">
        <v>1771</v>
      </c>
      <c r="I21" s="70">
        <v>10000000</v>
      </c>
    </row>
    <row r="22" spans="6:9" x14ac:dyDescent="0.25">
      <c r="G22" t="s">
        <v>1772</v>
      </c>
      <c r="I22" s="70">
        <v>10000000</v>
      </c>
    </row>
    <row r="23" spans="6:9" x14ac:dyDescent="0.25">
      <c r="G23" t="s">
        <v>1773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1774</v>
      </c>
      <c r="G27" t="s">
        <v>1770</v>
      </c>
      <c r="I27" s="218">
        <v>993060499</v>
      </c>
    </row>
    <row r="28" spans="6:9" x14ac:dyDescent="0.25">
      <c r="G28" t="s">
        <v>1771</v>
      </c>
      <c r="I28" s="70">
        <v>20000000</v>
      </c>
    </row>
    <row r="29" spans="6:9" x14ac:dyDescent="0.25">
      <c r="G29" t="s">
        <v>1772</v>
      </c>
      <c r="I29" s="70">
        <v>20000000</v>
      </c>
    </row>
    <row r="30" spans="6:9" x14ac:dyDescent="0.25">
      <c r="G30" t="s">
        <v>1773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29" t="s">
        <v>1828</v>
      </c>
      <c r="D2" s="330"/>
      <c r="E2" s="330"/>
      <c r="F2" s="330"/>
      <c r="G2" s="330"/>
      <c r="H2" s="331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1810</v>
      </c>
      <c r="H5" s="70">
        <v>380000000</v>
      </c>
    </row>
    <row r="6" spans="3:10" ht="16.5" thickBot="1" x14ac:dyDescent="0.3">
      <c r="D6" s="277" t="s">
        <v>1827</v>
      </c>
      <c r="E6" s="278"/>
      <c r="G6" s="277">
        <v>387039419.00000012</v>
      </c>
      <c r="H6" s="70"/>
    </row>
    <row r="7" spans="3:10" x14ac:dyDescent="0.25">
      <c r="D7" s="276" t="s">
        <v>1806</v>
      </c>
      <c r="E7" t="s">
        <v>1809</v>
      </c>
      <c r="H7" s="70">
        <v>10000000</v>
      </c>
    </row>
    <row r="8" spans="3:10" x14ac:dyDescent="0.25">
      <c r="E8" t="s">
        <v>1811</v>
      </c>
      <c r="H8" s="70">
        <v>10000000</v>
      </c>
    </row>
    <row r="9" spans="3:10" x14ac:dyDescent="0.25">
      <c r="E9" t="s">
        <v>1829</v>
      </c>
      <c r="H9" s="70">
        <f>3500000+353995852</f>
        <v>357495852</v>
      </c>
    </row>
    <row r="10" spans="3:10" x14ac:dyDescent="0.25">
      <c r="E10" t="s">
        <v>1812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1813</v>
      </c>
      <c r="H12" s="70">
        <v>1035000000</v>
      </c>
    </row>
    <row r="13" spans="3:10" ht="16.5" thickBot="1" x14ac:dyDescent="0.3">
      <c r="D13" s="277" t="s">
        <v>1827</v>
      </c>
      <c r="E13" s="278"/>
      <c r="G13" s="277">
        <v>1051431262.0000007</v>
      </c>
      <c r="H13" s="70"/>
    </row>
    <row r="14" spans="3:10" x14ac:dyDescent="0.25">
      <c r="D14" s="276" t="s">
        <v>1806</v>
      </c>
      <c r="E14" t="s">
        <v>1809</v>
      </c>
      <c r="H14" s="70">
        <v>20000000</v>
      </c>
    </row>
    <row r="15" spans="3:10" x14ac:dyDescent="0.25">
      <c r="E15" t="s">
        <v>1811</v>
      </c>
      <c r="H15" s="70">
        <v>20000000</v>
      </c>
    </row>
    <row r="16" spans="3:10" x14ac:dyDescent="0.25">
      <c r="E16" t="s">
        <v>1830</v>
      </c>
      <c r="H16" s="70">
        <v>993060499</v>
      </c>
    </row>
    <row r="17" spans="3:10" x14ac:dyDescent="0.25">
      <c r="E17" t="s">
        <v>1812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1814</v>
      </c>
      <c r="H19" s="70">
        <v>416424409.90999997</v>
      </c>
    </row>
    <row r="20" spans="3:10" ht="16.5" thickBot="1" x14ac:dyDescent="0.3">
      <c r="D20" s="277" t="s">
        <v>1833</v>
      </c>
      <c r="E20" s="278"/>
      <c r="G20" s="277">
        <v>434424409.91000003</v>
      </c>
      <c r="H20" s="70"/>
    </row>
    <row r="21" spans="3:10" x14ac:dyDescent="0.25">
      <c r="E21" t="s">
        <v>1832</v>
      </c>
      <c r="H21" s="70">
        <v>18000000</v>
      </c>
    </row>
    <row r="22" spans="3:10" x14ac:dyDescent="0.25">
      <c r="E22" t="s">
        <v>1831</v>
      </c>
      <c r="H22" s="70">
        <v>6060000</v>
      </c>
    </row>
    <row r="23" spans="3:10" x14ac:dyDescent="0.25">
      <c r="F23" s="276" t="s">
        <v>1816</v>
      </c>
      <c r="G23" t="s">
        <v>1817</v>
      </c>
      <c r="H23" s="70">
        <v>4060000</v>
      </c>
    </row>
    <row r="24" spans="3:10" x14ac:dyDescent="0.25">
      <c r="G24" t="s">
        <v>1818</v>
      </c>
      <c r="H24" s="70">
        <v>2000000</v>
      </c>
    </row>
    <row r="25" spans="3:10" x14ac:dyDescent="0.25">
      <c r="H25" s="70"/>
    </row>
    <row r="26" spans="3:10" x14ac:dyDescent="0.25">
      <c r="C26" t="s">
        <v>1819</v>
      </c>
      <c r="H26" s="70">
        <f>79562108+2000000</f>
        <v>81562108</v>
      </c>
      <c r="J26" s="70"/>
    </row>
    <row r="27" spans="3:10" ht="16.5" thickBot="1" x14ac:dyDescent="0.3">
      <c r="D27" s="277" t="s">
        <v>1834</v>
      </c>
      <c r="E27" s="278"/>
      <c r="G27" s="277">
        <v>87285108</v>
      </c>
      <c r="H27" s="70"/>
    </row>
    <row r="28" spans="3:10" x14ac:dyDescent="0.25">
      <c r="E28" t="s">
        <v>1832</v>
      </c>
      <c r="H28" s="70">
        <v>5723000</v>
      </c>
    </row>
    <row r="29" spans="3:10" x14ac:dyDescent="0.25">
      <c r="E29" t="s">
        <v>1820</v>
      </c>
      <c r="G29" t="s">
        <v>1821</v>
      </c>
      <c r="H29" s="70">
        <v>2000000</v>
      </c>
    </row>
    <row r="30" spans="3:10" x14ac:dyDescent="0.25">
      <c r="H30" s="70"/>
    </row>
    <row r="31" spans="3:10" x14ac:dyDescent="0.25">
      <c r="C31" t="s">
        <v>1822</v>
      </c>
      <c r="H31" s="70">
        <v>30000000</v>
      </c>
    </row>
    <row r="32" spans="3:10" ht="16.5" thickBot="1" x14ac:dyDescent="0.3">
      <c r="D32" s="277" t="s">
        <v>1834</v>
      </c>
      <c r="E32" s="278"/>
      <c r="G32" s="277">
        <v>48000000</v>
      </c>
      <c r="H32" s="70"/>
    </row>
    <row r="33" spans="3:8" x14ac:dyDescent="0.25">
      <c r="E33" t="s">
        <v>1815</v>
      </c>
      <c r="H33" s="70">
        <v>18000000</v>
      </c>
    </row>
    <row r="34" spans="3:8" x14ac:dyDescent="0.25">
      <c r="E34" t="s">
        <v>1823</v>
      </c>
      <c r="G34" t="s">
        <v>1824</v>
      </c>
      <c r="H34" s="70">
        <v>3000000</v>
      </c>
    </row>
    <row r="35" spans="3:8" x14ac:dyDescent="0.25">
      <c r="H35" s="70"/>
    </row>
    <row r="36" spans="3:8" x14ac:dyDescent="0.25">
      <c r="C36" t="s">
        <v>1825</v>
      </c>
      <c r="H36" s="70"/>
    </row>
    <row r="37" spans="3:8" ht="16.5" thickBot="1" x14ac:dyDescent="0.3">
      <c r="D37" s="277" t="s">
        <v>1839</v>
      </c>
      <c r="E37" s="278"/>
      <c r="G37" s="277">
        <v>6821000</v>
      </c>
      <c r="H37" s="70"/>
    </row>
    <row r="38" spans="3:8" ht="16.5" thickBot="1" x14ac:dyDescent="0.3">
      <c r="D38" s="277" t="s">
        <v>1838</v>
      </c>
      <c r="E38" s="278"/>
      <c r="G38" s="277">
        <v>6230000</v>
      </c>
      <c r="H38" s="70"/>
    </row>
    <row r="39" spans="3:8" x14ac:dyDescent="0.25">
      <c r="E39" t="s">
        <v>1835</v>
      </c>
      <c r="H39" s="70">
        <v>400000</v>
      </c>
    </row>
    <row r="40" spans="3:8" x14ac:dyDescent="0.25">
      <c r="E40" t="s">
        <v>1836</v>
      </c>
      <c r="H40" s="70">
        <v>300000</v>
      </c>
    </row>
    <row r="41" spans="3:8" x14ac:dyDescent="0.25">
      <c r="E41" t="s">
        <v>1837</v>
      </c>
      <c r="G41" t="s">
        <v>1826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2" t="s">
        <v>1670</v>
      </c>
      <c r="E2" s="333"/>
      <c r="F2" s="333"/>
      <c r="G2" s="334"/>
      <c r="H2" s="334"/>
      <c r="I2" s="334"/>
      <c r="J2" s="334"/>
      <c r="K2" s="334"/>
      <c r="L2" s="334"/>
      <c r="M2" s="334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5"/>
      <c r="D5" s="335"/>
      <c r="E5" s="336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6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6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42423</v>
      </c>
    </row>
    <row r="14" spans="1:24" x14ac:dyDescent="0.25">
      <c r="A14" s="50" t="s">
        <v>10</v>
      </c>
      <c r="B14" s="46"/>
      <c r="C14" s="47"/>
      <c r="D14" s="47"/>
      <c r="E14" s="337"/>
      <c r="F14" s="337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-7701292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312" t="s">
        <v>12</v>
      </c>
      <c r="F15" s="313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-3455489</v>
      </c>
    </row>
    <row r="16" spans="1:24" x14ac:dyDescent="0.25">
      <c r="A16" s="38" t="s">
        <v>13</v>
      </c>
      <c r="B16" s="38"/>
      <c r="C16" s="22"/>
      <c r="D16" s="22"/>
      <c r="E16" s="314" t="s">
        <v>14</v>
      </c>
      <c r="F16" s="315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-3089986</v>
      </c>
    </row>
    <row r="17" spans="1:13" x14ac:dyDescent="0.25">
      <c r="A17" s="26" t="s">
        <v>1667</v>
      </c>
      <c r="B17" s="26"/>
      <c r="C17" s="23"/>
      <c r="D17" s="23"/>
      <c r="E17" s="308" t="s">
        <v>15</v>
      </c>
      <c r="F17" s="309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302" t="s">
        <v>17</v>
      </c>
      <c r="F18" s="303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308" t="s">
        <v>18</v>
      </c>
      <c r="F19" s="309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302" t="s">
        <v>19</v>
      </c>
      <c r="F20" s="303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308" t="s">
        <v>20</v>
      </c>
      <c r="F21" s="309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302" t="s">
        <v>21</v>
      </c>
      <c r="F22" s="303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308" t="s">
        <v>22</v>
      </c>
      <c r="F23" s="309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302" t="s">
        <v>23</v>
      </c>
      <c r="F24" s="303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302" t="s">
        <v>24</v>
      </c>
      <c r="F25" s="303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302" t="s">
        <v>25</v>
      </c>
      <c r="F26" s="303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302" t="s">
        <v>26</v>
      </c>
      <c r="F27" s="303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308" t="s">
        <v>27</v>
      </c>
      <c r="F28" s="309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302" t="s">
        <v>28</v>
      </c>
      <c r="F29" s="303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302" t="s">
        <v>29</v>
      </c>
      <c r="F30" s="303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302" t="s">
        <v>30</v>
      </c>
      <c r="F31" s="303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302" t="s">
        <v>31</v>
      </c>
      <c r="F32" s="303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302" t="s">
        <v>32</v>
      </c>
      <c r="F33" s="303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302" t="s">
        <v>33</v>
      </c>
      <c r="F34" s="303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302" t="s">
        <v>34</v>
      </c>
      <c r="F35" s="303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302" t="s">
        <v>35</v>
      </c>
      <c r="F36" s="303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302" t="s">
        <v>36</v>
      </c>
      <c r="F37" s="303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302" t="s">
        <v>37</v>
      </c>
      <c r="F38" s="303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302" t="s">
        <v>38</v>
      </c>
      <c r="F39" s="303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302" t="s">
        <v>39</v>
      </c>
      <c r="F40" s="303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302" t="s">
        <v>40</v>
      </c>
      <c r="F41" s="303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302" t="s">
        <v>41</v>
      </c>
      <c r="F42" s="303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302" t="s">
        <v>42</v>
      </c>
      <c r="F43" s="303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302" t="s">
        <v>43</v>
      </c>
      <c r="F44" s="303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302" t="s">
        <v>44</v>
      </c>
      <c r="F45" s="303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302" t="s">
        <v>45</v>
      </c>
      <c r="F46" s="303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308" t="s">
        <v>46</v>
      </c>
      <c r="F47" s="309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302" t="s">
        <v>47</v>
      </c>
      <c r="F48" s="303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302" t="s">
        <v>48</v>
      </c>
      <c r="F49" s="303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308" t="s">
        <v>49</v>
      </c>
      <c r="F50" s="309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-1035000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302" t="s">
        <v>50</v>
      </c>
      <c r="F51" s="303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302" t="s">
        <v>51</v>
      </c>
      <c r="F52" s="303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302" t="s">
        <v>52</v>
      </c>
      <c r="F53" s="303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302" t="s">
        <v>53</v>
      </c>
      <c r="F54" s="303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302" t="s">
        <v>54</v>
      </c>
      <c r="F55" s="303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302" t="s">
        <v>55</v>
      </c>
      <c r="F56" s="303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302" t="s">
        <v>56</v>
      </c>
      <c r="F57" s="303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302" t="s">
        <v>57</v>
      </c>
      <c r="F58" s="303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302" t="s">
        <v>58</v>
      </c>
      <c r="F59" s="303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302" t="s">
        <v>59</v>
      </c>
      <c r="F60" s="303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302" t="s">
        <v>60</v>
      </c>
      <c r="F61" s="303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302" t="s">
        <v>61</v>
      </c>
      <c r="F62" s="303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302" t="s">
        <v>62</v>
      </c>
      <c r="F63" s="303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302" t="s">
        <v>63</v>
      </c>
      <c r="F64" s="303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302" t="s">
        <v>64</v>
      </c>
      <c r="F65" s="303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302" t="s">
        <v>65</v>
      </c>
      <c r="F66" s="303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302" t="s">
        <v>66</v>
      </c>
      <c r="F67" s="303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302" t="s">
        <v>67</v>
      </c>
      <c r="F68" s="303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302" t="s">
        <v>68</v>
      </c>
      <c r="F69" s="303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302" t="s">
        <v>69</v>
      </c>
      <c r="F70" s="303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302" t="s">
        <v>70</v>
      </c>
      <c r="F71" s="303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302" t="s">
        <v>71</v>
      </c>
      <c r="F72" s="303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302" t="s">
        <v>72</v>
      </c>
      <c r="F73" s="303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302" t="s">
        <v>73</v>
      </c>
      <c r="F74" s="303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302" t="s">
        <v>74</v>
      </c>
      <c r="F75" s="303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302" t="s">
        <v>75</v>
      </c>
      <c r="F76" s="303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302" t="s">
        <v>76</v>
      </c>
      <c r="F77" s="303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302" t="s">
        <v>77</v>
      </c>
      <c r="F78" s="303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302" t="s">
        <v>78</v>
      </c>
      <c r="F79" s="303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302" t="s">
        <v>79</v>
      </c>
      <c r="F80" s="303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302" t="s">
        <v>80</v>
      </c>
      <c r="F81" s="303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302" t="s">
        <v>81</v>
      </c>
      <c r="F82" s="303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302" t="s">
        <v>82</v>
      </c>
      <c r="F83" s="303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302" t="s">
        <v>83</v>
      </c>
      <c r="F84" s="303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302" t="s">
        <v>84</v>
      </c>
      <c r="F85" s="303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302" t="s">
        <v>85</v>
      </c>
      <c r="F86" s="303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302" t="s">
        <v>86</v>
      </c>
      <c r="F87" s="303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302" t="s">
        <v>87</v>
      </c>
      <c r="F88" s="303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302" t="s">
        <v>88</v>
      </c>
      <c r="F89" s="303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302" t="s">
        <v>89</v>
      </c>
      <c r="F90" s="303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316" t="s">
        <v>1639</v>
      </c>
      <c r="F91" s="317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302" t="s">
        <v>90</v>
      </c>
      <c r="F92" s="303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302" t="s">
        <v>91</v>
      </c>
      <c r="F93" s="303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302" t="s">
        <v>92</v>
      </c>
      <c r="F94" s="303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302" t="s">
        <v>1637</v>
      </c>
      <c r="F95" s="303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288" t="s">
        <v>1676</v>
      </c>
      <c r="F96" s="289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288" t="s">
        <v>1675</v>
      </c>
      <c r="F97" s="289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302" t="s">
        <v>94</v>
      </c>
      <c r="F98" s="303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302" t="s">
        <v>95</v>
      </c>
      <c r="F99" s="303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308" t="s">
        <v>96</v>
      </c>
      <c r="F100" s="309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302" t="s">
        <v>97</v>
      </c>
      <c r="F101" s="303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302" t="s">
        <v>98</v>
      </c>
      <c r="F102" s="303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302" t="s">
        <v>99</v>
      </c>
      <c r="F103" s="303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302" t="s">
        <v>100</v>
      </c>
      <c r="F104" s="303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302" t="s">
        <v>101</v>
      </c>
      <c r="F105" s="303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302" t="s">
        <v>102</v>
      </c>
      <c r="F106" s="303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302" t="s">
        <v>103</v>
      </c>
      <c r="F107" s="303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302" t="s">
        <v>104</v>
      </c>
      <c r="F108" s="303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302" t="s">
        <v>105</v>
      </c>
      <c r="F109" s="303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302" t="s">
        <v>106</v>
      </c>
      <c r="F110" s="303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308" t="s">
        <v>107</v>
      </c>
      <c r="F111" s="309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-43196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302" t="s">
        <v>108</v>
      </c>
      <c r="F112" s="303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302" t="s">
        <v>109</v>
      </c>
      <c r="F113" s="303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-2711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302" t="s">
        <v>110</v>
      </c>
      <c r="F114" s="303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-13567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302" t="s">
        <v>111</v>
      </c>
      <c r="F115" s="303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-5675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302" t="s">
        <v>112</v>
      </c>
      <c r="F116" s="303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302" t="s">
        <v>113</v>
      </c>
      <c r="F117" s="303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302" t="s">
        <v>114</v>
      </c>
      <c r="F118" s="303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302" t="s">
        <v>115</v>
      </c>
      <c r="F119" s="303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302" t="s">
        <v>116</v>
      </c>
      <c r="F120" s="303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302" t="s">
        <v>117</v>
      </c>
      <c r="F121" s="303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302" t="s">
        <v>118</v>
      </c>
      <c r="F122" s="303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-3079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302" t="s">
        <v>119</v>
      </c>
      <c r="F123" s="303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302" t="s">
        <v>120</v>
      </c>
      <c r="F124" s="303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302" t="s">
        <v>121</v>
      </c>
      <c r="F125" s="303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302" t="s">
        <v>122</v>
      </c>
      <c r="F126" s="303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302" t="s">
        <v>123</v>
      </c>
      <c r="F127" s="303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302" t="s">
        <v>124</v>
      </c>
      <c r="F128" s="303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-8074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302" t="s">
        <v>125</v>
      </c>
      <c r="F129" s="303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288" t="s">
        <v>1677</v>
      </c>
      <c r="F130" s="289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0</v>
      </c>
      <c r="M130" s="70"/>
    </row>
    <row r="131" spans="1:13" x14ac:dyDescent="0.25">
      <c r="A131" s="42" t="s">
        <v>1035</v>
      </c>
      <c r="B131" s="28"/>
      <c r="C131" s="28"/>
      <c r="D131" s="28"/>
      <c r="E131" s="302" t="s">
        <v>126</v>
      </c>
      <c r="F131" s="303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308" t="s">
        <v>127</v>
      </c>
      <c r="F132" s="309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302" t="s">
        <v>128</v>
      </c>
      <c r="F133" s="303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302" t="s">
        <v>129</v>
      </c>
      <c r="F134" s="303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302" t="s">
        <v>130</v>
      </c>
      <c r="F135" s="303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302" t="s">
        <v>131</v>
      </c>
      <c r="F136" s="303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302" t="s">
        <v>132</v>
      </c>
      <c r="F137" s="303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302" t="s">
        <v>133</v>
      </c>
      <c r="F138" s="303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302" t="s">
        <v>134</v>
      </c>
      <c r="F139" s="303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288" t="s">
        <v>1678</v>
      </c>
      <c r="F140" s="289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302" t="s">
        <v>135</v>
      </c>
      <c r="F141" s="303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308" t="s">
        <v>136</v>
      </c>
      <c r="F142" s="309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-28661</v>
      </c>
      <c r="M142" s="70"/>
    </row>
    <row r="143" spans="1:13" x14ac:dyDescent="0.25">
      <c r="A143" s="42" t="s">
        <v>1049</v>
      </c>
      <c r="B143" s="33"/>
      <c r="C143" s="33"/>
      <c r="D143" s="33"/>
      <c r="E143" s="302" t="s">
        <v>137</v>
      </c>
      <c r="F143" s="303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302" t="s">
        <v>138</v>
      </c>
      <c r="F144" s="303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302" t="s">
        <v>139</v>
      </c>
      <c r="F145" s="303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302" t="s">
        <v>140</v>
      </c>
      <c r="F146" s="303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302" t="s">
        <v>141</v>
      </c>
      <c r="F147" s="303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302" t="s">
        <v>142</v>
      </c>
      <c r="F148" s="303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302" t="s">
        <v>143</v>
      </c>
      <c r="F149" s="303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-7072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302" t="s">
        <v>144</v>
      </c>
      <c r="F150" s="303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-14362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302" t="s">
        <v>145</v>
      </c>
      <c r="F151" s="303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-5452</v>
      </c>
      <c r="M151" s="70"/>
    </row>
    <row r="152" spans="1:13" x14ac:dyDescent="0.25">
      <c r="A152" s="26" t="s">
        <v>1059</v>
      </c>
      <c r="B152" s="26"/>
      <c r="C152" s="23"/>
      <c r="D152" s="23"/>
      <c r="E152" s="308" t="s">
        <v>146</v>
      </c>
      <c r="F152" s="309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302" t="s">
        <v>147</v>
      </c>
      <c r="F153" s="303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308" t="s">
        <v>148</v>
      </c>
      <c r="F154" s="309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302" t="s">
        <v>149</v>
      </c>
      <c r="F155" s="303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302" t="s">
        <v>150</v>
      </c>
      <c r="F156" s="303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302" t="s">
        <v>93</v>
      </c>
      <c r="F157" s="303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308" t="s">
        <v>151</v>
      </c>
      <c r="F158" s="309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302" t="s">
        <v>152</v>
      </c>
      <c r="F159" s="303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308" t="s">
        <v>153</v>
      </c>
      <c r="F160" s="309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302" t="s">
        <v>154</v>
      </c>
      <c r="F161" s="303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302" t="s">
        <v>155</v>
      </c>
      <c r="F162" s="303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302" t="s">
        <v>156</v>
      </c>
      <c r="F163" s="303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302" t="s">
        <v>157</v>
      </c>
      <c r="F164" s="303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302" t="s">
        <v>158</v>
      </c>
      <c r="F165" s="303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302" t="s">
        <v>159</v>
      </c>
      <c r="F166" s="303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308" t="s">
        <v>160</v>
      </c>
      <c r="F167" s="309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302" t="s">
        <v>161</v>
      </c>
      <c r="F168" s="303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308" t="s">
        <v>162</v>
      </c>
      <c r="F169" s="309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302" t="s">
        <v>163</v>
      </c>
      <c r="F170" s="303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302" t="s">
        <v>164</v>
      </c>
      <c r="F171" s="303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314" t="s">
        <v>166</v>
      </c>
      <c r="F172" s="315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308" t="s">
        <v>167</v>
      </c>
      <c r="F173" s="309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302" t="s">
        <v>168</v>
      </c>
      <c r="F174" s="303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308" t="s">
        <v>169</v>
      </c>
      <c r="F175" s="309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302" t="s">
        <v>170</v>
      </c>
      <c r="F176" s="303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302" t="s">
        <v>171</v>
      </c>
      <c r="F177" s="303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302" t="s">
        <v>172</v>
      </c>
      <c r="F178" s="303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302" t="s">
        <v>173</v>
      </c>
      <c r="F179" s="303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308" t="s">
        <v>174</v>
      </c>
      <c r="F180" s="309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302" t="s">
        <v>175</v>
      </c>
      <c r="F181" s="303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302" t="s">
        <v>176</v>
      </c>
      <c r="F182" s="303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302" t="s">
        <v>177</v>
      </c>
      <c r="F183" s="303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314" t="s">
        <v>179</v>
      </c>
      <c r="F184" s="315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314" t="s">
        <v>181</v>
      </c>
      <c r="F185" s="315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-381532</v>
      </c>
      <c r="M185" s="70"/>
    </row>
    <row r="186" spans="1:13" x14ac:dyDescent="0.25">
      <c r="A186" s="26" t="s">
        <v>1090</v>
      </c>
      <c r="B186" s="26"/>
      <c r="C186" s="23"/>
      <c r="D186" s="23"/>
      <c r="E186" s="308" t="s">
        <v>182</v>
      </c>
      <c r="F186" s="309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302" t="s">
        <v>183</v>
      </c>
      <c r="F187" s="303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302" t="s">
        <v>184</v>
      </c>
      <c r="F188" s="303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302" t="s">
        <v>185</v>
      </c>
      <c r="F189" s="303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308" t="s">
        <v>186</v>
      </c>
      <c r="F190" s="309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302" t="s">
        <v>187</v>
      </c>
      <c r="F191" s="303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308" t="s">
        <v>188</v>
      </c>
      <c r="F192" s="309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-377731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302" t="s">
        <v>189</v>
      </c>
      <c r="F193" s="303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-32966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302" t="s">
        <v>190</v>
      </c>
      <c r="F194" s="303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-1378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302" t="s">
        <v>191</v>
      </c>
      <c r="F195" s="303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-5300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302" t="s">
        <v>192</v>
      </c>
      <c r="F196" s="303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-276448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302" t="s">
        <v>193</v>
      </c>
      <c r="F197" s="303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-6360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302" t="s">
        <v>194</v>
      </c>
      <c r="F198" s="303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-41234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302" t="s">
        <v>195</v>
      </c>
      <c r="F199" s="303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-530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302" t="s">
        <v>196</v>
      </c>
      <c r="F200" s="303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-212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302" t="s">
        <v>197</v>
      </c>
      <c r="F201" s="303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-1325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302" t="s">
        <v>198</v>
      </c>
      <c r="F202" s="303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-1696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302" t="s">
        <v>199</v>
      </c>
      <c r="F203" s="303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-10282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324" t="s">
        <v>1671</v>
      </c>
      <c r="F204" s="325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302" t="s">
        <v>200</v>
      </c>
      <c r="F205" s="303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302" t="s">
        <v>201</v>
      </c>
      <c r="F206" s="303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316" t="s">
        <v>1635</v>
      </c>
      <c r="F207" s="317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302" t="s">
        <v>202</v>
      </c>
      <c r="F208" s="303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302" t="s">
        <v>203</v>
      </c>
      <c r="F209" s="303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302" t="s">
        <v>204</v>
      </c>
      <c r="F210" s="303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314" t="s">
        <v>206</v>
      </c>
      <c r="F211" s="315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308" t="s">
        <v>207</v>
      </c>
      <c r="F212" s="309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302" t="s">
        <v>208</v>
      </c>
      <c r="F213" s="303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302" t="s">
        <v>209</v>
      </c>
      <c r="F214" s="303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302" t="s">
        <v>210</v>
      </c>
      <c r="F215" s="303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302" t="s">
        <v>211</v>
      </c>
      <c r="F216" s="303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308" t="s">
        <v>212</v>
      </c>
      <c r="F217" s="309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302" t="s">
        <v>213</v>
      </c>
      <c r="F218" s="303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302" t="s">
        <v>214</v>
      </c>
      <c r="F219" s="303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302" t="s">
        <v>215</v>
      </c>
      <c r="F220" s="303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308" t="s">
        <v>216</v>
      </c>
      <c r="F221" s="309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302" t="s">
        <v>217</v>
      </c>
      <c r="F222" s="303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312" t="s">
        <v>219</v>
      </c>
      <c r="F223" s="313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-373924</v>
      </c>
      <c r="M223" s="70"/>
    </row>
    <row r="224" spans="1:13" x14ac:dyDescent="0.25">
      <c r="A224" s="38" t="s">
        <v>220</v>
      </c>
      <c r="B224" s="38"/>
      <c r="C224" s="22"/>
      <c r="D224" s="22"/>
      <c r="E224" s="314" t="s">
        <v>221</v>
      </c>
      <c r="F224" s="315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308" t="s">
        <v>222</v>
      </c>
      <c r="F225" s="309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302" t="s">
        <v>223</v>
      </c>
      <c r="F226" s="303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308" t="s">
        <v>224</v>
      </c>
      <c r="F227" s="309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302" t="s">
        <v>225</v>
      </c>
      <c r="F228" s="303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302" t="s">
        <v>226</v>
      </c>
      <c r="F229" s="303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302" t="s">
        <v>227</v>
      </c>
      <c r="F230" s="303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302" t="s">
        <v>228</v>
      </c>
      <c r="F231" s="303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302" t="s">
        <v>229</v>
      </c>
      <c r="F232" s="303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302" t="s">
        <v>230</v>
      </c>
      <c r="F233" s="303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302" t="s">
        <v>231</v>
      </c>
      <c r="F234" s="303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302" t="s">
        <v>232</v>
      </c>
      <c r="F235" s="303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302" t="s">
        <v>233</v>
      </c>
      <c r="F236" s="303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302" t="s">
        <v>93</v>
      </c>
      <c r="F237" s="303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288" t="s">
        <v>1679</v>
      </c>
      <c r="F238" s="289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288" t="s">
        <v>1680</v>
      </c>
      <c r="F239" s="289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288" t="s">
        <v>1681</v>
      </c>
      <c r="F240" s="289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308" t="s">
        <v>234</v>
      </c>
      <c r="F241" s="309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302" t="s">
        <v>235</v>
      </c>
      <c r="F242" s="303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302" t="s">
        <v>236</v>
      </c>
      <c r="F243" s="303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314" t="s">
        <v>238</v>
      </c>
      <c r="F244" s="315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308" t="s">
        <v>239</v>
      </c>
      <c r="F245" s="309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302" t="s">
        <v>240</v>
      </c>
      <c r="F246" s="303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302" t="s">
        <v>241</v>
      </c>
      <c r="F247" s="303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308" t="s">
        <v>242</v>
      </c>
      <c r="F248" s="309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302" t="s">
        <v>243</v>
      </c>
      <c r="F249" s="303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308" t="s">
        <v>244</v>
      </c>
      <c r="F250" s="309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302" t="s">
        <v>245</v>
      </c>
      <c r="F251" s="303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302" t="s">
        <v>246</v>
      </c>
      <c r="F252" s="303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308" t="s">
        <v>247</v>
      </c>
      <c r="F253" s="309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302" t="s">
        <v>248</v>
      </c>
      <c r="F254" s="303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314" t="s">
        <v>250</v>
      </c>
      <c r="F255" s="315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308" t="s">
        <v>251</v>
      </c>
      <c r="F256" s="309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302" t="s">
        <v>252</v>
      </c>
      <c r="F257" s="303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302" t="s">
        <v>253</v>
      </c>
      <c r="F258" s="303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314" t="s">
        <v>255</v>
      </c>
      <c r="F259" s="315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-277525</v>
      </c>
      <c r="M259" s="70"/>
    </row>
    <row r="260" spans="1:13" x14ac:dyDescent="0.25">
      <c r="A260" s="26" t="s">
        <v>1158</v>
      </c>
      <c r="B260" s="26"/>
      <c r="C260" s="23"/>
      <c r="D260" s="23"/>
      <c r="E260" s="308" t="s">
        <v>256</v>
      </c>
      <c r="F260" s="309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302" t="s">
        <v>257</v>
      </c>
      <c r="F261" s="303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308" t="s">
        <v>258</v>
      </c>
      <c r="F262" s="309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302" t="s">
        <v>259</v>
      </c>
      <c r="F263" s="303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308" t="s">
        <v>260</v>
      </c>
      <c r="F264" s="309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302" t="s">
        <v>261</v>
      </c>
      <c r="F265" s="303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302" t="s">
        <v>262</v>
      </c>
      <c r="F266" s="303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302" t="s">
        <v>262</v>
      </c>
      <c r="F267" s="303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308" t="s">
        <v>263</v>
      </c>
      <c r="F268" s="309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302" t="s">
        <v>264</v>
      </c>
      <c r="F269" s="303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302" t="s">
        <v>265</v>
      </c>
      <c r="F270" s="303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302" t="s">
        <v>266</v>
      </c>
      <c r="F271" s="303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302" t="s">
        <v>267</v>
      </c>
      <c r="F272" s="303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302" t="s">
        <v>268</v>
      </c>
      <c r="F273" s="303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308" t="s">
        <v>269</v>
      </c>
      <c r="F274" s="309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302" t="s">
        <v>270</v>
      </c>
      <c r="F275" s="303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308" t="s">
        <v>271</v>
      </c>
      <c r="F276" s="309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302" t="s">
        <v>272</v>
      </c>
      <c r="F277" s="303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302" t="s">
        <v>273</v>
      </c>
      <c r="F278" s="303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302" t="s">
        <v>274</v>
      </c>
      <c r="F279" s="303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302" t="s">
        <v>275</v>
      </c>
      <c r="F280" s="303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302" t="s">
        <v>276</v>
      </c>
      <c r="F281" s="303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302" t="s">
        <v>277</v>
      </c>
      <c r="F282" s="303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302" t="s">
        <v>278</v>
      </c>
      <c r="F283" s="303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302" t="s">
        <v>1687</v>
      </c>
      <c r="F284" s="303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308" t="s">
        <v>279</v>
      </c>
      <c r="F285" s="309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302" t="s">
        <v>280</v>
      </c>
      <c r="F286" s="303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302" t="s">
        <v>281</v>
      </c>
      <c r="F287" s="303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302" t="s">
        <v>282</v>
      </c>
      <c r="F288" s="303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308" t="s">
        <v>283</v>
      </c>
      <c r="F289" s="309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302" t="s">
        <v>284</v>
      </c>
      <c r="F290" s="303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302" t="s">
        <v>285</v>
      </c>
      <c r="F291" s="303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302" t="s">
        <v>286</v>
      </c>
      <c r="F292" s="303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302" t="s">
        <v>287</v>
      </c>
      <c r="F293" s="303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302" t="s">
        <v>288</v>
      </c>
      <c r="F294" s="303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302" t="s">
        <v>289</v>
      </c>
      <c r="F295" s="303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302" t="s">
        <v>290</v>
      </c>
      <c r="F296" s="303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302" t="s">
        <v>1692</v>
      </c>
      <c r="F297" s="303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302" t="s">
        <v>291</v>
      </c>
      <c r="F298" s="303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302" t="s">
        <v>292</v>
      </c>
      <c r="F299" s="303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316" t="s">
        <v>1652</v>
      </c>
      <c r="F300" s="317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316" t="s">
        <v>1653</v>
      </c>
      <c r="F301" s="317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308" t="s">
        <v>293</v>
      </c>
      <c r="F302" s="309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302" t="s">
        <v>294</v>
      </c>
      <c r="F303" s="303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308" t="s">
        <v>295</v>
      </c>
      <c r="F304" s="309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302" t="s">
        <v>296</v>
      </c>
      <c r="F305" s="303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308" t="s">
        <v>297</v>
      </c>
      <c r="F306" s="309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-88322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302" t="s">
        <v>298</v>
      </c>
      <c r="F307" s="303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302" t="s">
        <v>299</v>
      </c>
      <c r="F308" s="303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302" t="s">
        <v>300</v>
      </c>
      <c r="F309" s="303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-2518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302" t="s">
        <v>301</v>
      </c>
      <c r="F310" s="303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302" t="s">
        <v>302</v>
      </c>
      <c r="F311" s="303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302" t="s">
        <v>303</v>
      </c>
      <c r="F312" s="303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302" t="s">
        <v>304</v>
      </c>
      <c r="F313" s="303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302" t="s">
        <v>305</v>
      </c>
      <c r="F314" s="303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302" t="s">
        <v>306</v>
      </c>
      <c r="F315" s="303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302" t="s">
        <v>307</v>
      </c>
      <c r="F316" s="303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302" t="s">
        <v>308</v>
      </c>
      <c r="F317" s="303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302" t="s">
        <v>309</v>
      </c>
      <c r="F318" s="303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302" t="s">
        <v>310</v>
      </c>
      <c r="F319" s="303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302" t="s">
        <v>311</v>
      </c>
      <c r="F320" s="303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302" t="s">
        <v>1686</v>
      </c>
      <c r="F321" s="303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302" t="s">
        <v>312</v>
      </c>
      <c r="F322" s="303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308" t="s">
        <v>313</v>
      </c>
      <c r="F323" s="309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302" t="s">
        <v>314</v>
      </c>
      <c r="F324" s="303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302" t="s">
        <v>315</v>
      </c>
      <c r="F325" s="303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308" t="s">
        <v>316</v>
      </c>
      <c r="F326" s="309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302" t="s">
        <v>317</v>
      </c>
      <c r="F327" s="303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302" t="s">
        <v>318</v>
      </c>
      <c r="F328" s="303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302" t="s">
        <v>319</v>
      </c>
      <c r="F329" s="303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302" t="s">
        <v>320</v>
      </c>
      <c r="F330" s="303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302" t="s">
        <v>321</v>
      </c>
      <c r="F331" s="303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312" t="s">
        <v>323</v>
      </c>
      <c r="F332" s="313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-3430137</v>
      </c>
      <c r="M332" s="70"/>
    </row>
    <row r="333" spans="1:13" x14ac:dyDescent="0.25">
      <c r="A333" s="38" t="s">
        <v>324</v>
      </c>
      <c r="B333" s="38"/>
      <c r="C333" s="22"/>
      <c r="D333" s="22"/>
      <c r="E333" s="314" t="s">
        <v>325</v>
      </c>
      <c r="F333" s="315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-2524537</v>
      </c>
      <c r="M333" s="70"/>
    </row>
    <row r="334" spans="1:13" x14ac:dyDescent="0.25">
      <c r="A334" s="26" t="s">
        <v>1227</v>
      </c>
      <c r="B334" s="26"/>
      <c r="C334" s="23"/>
      <c r="D334" s="23"/>
      <c r="E334" s="308" t="s">
        <v>326</v>
      </c>
      <c r="F334" s="309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302" t="s">
        <v>327</v>
      </c>
      <c r="F335" s="303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308" t="s">
        <v>328</v>
      </c>
      <c r="F336" s="309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-2485431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302" t="s">
        <v>329</v>
      </c>
      <c r="F337" s="303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-2485431</v>
      </c>
      <c r="M337" s="70"/>
    </row>
    <row r="338" spans="1:13" x14ac:dyDescent="0.25">
      <c r="A338" s="26" t="s">
        <v>1231</v>
      </c>
      <c r="B338" s="24"/>
      <c r="C338" s="23"/>
      <c r="D338" s="23"/>
      <c r="E338" s="308" t="s">
        <v>330</v>
      </c>
      <c r="F338" s="309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302" t="s">
        <v>331</v>
      </c>
      <c r="F339" s="303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308" t="s">
        <v>332</v>
      </c>
      <c r="F340" s="309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302" t="s">
        <v>333</v>
      </c>
      <c r="F341" s="303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308" t="s">
        <v>334</v>
      </c>
      <c r="F342" s="309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302" t="s">
        <v>335</v>
      </c>
      <c r="F343" s="303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308" t="s">
        <v>336</v>
      </c>
      <c r="F344" s="309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302" t="s">
        <v>337</v>
      </c>
      <c r="F345" s="303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308" t="s">
        <v>338</v>
      </c>
      <c r="F346" s="309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302" t="s">
        <v>339</v>
      </c>
      <c r="F347" s="303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308" t="s">
        <v>340</v>
      </c>
      <c r="F348" s="309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302" t="s">
        <v>341</v>
      </c>
      <c r="F349" s="303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308" t="s">
        <v>342</v>
      </c>
      <c r="F350" s="309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302" t="s">
        <v>343</v>
      </c>
      <c r="F351" s="303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308" t="s">
        <v>344</v>
      </c>
      <c r="F352" s="309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302" t="s">
        <v>345</v>
      </c>
      <c r="F353" s="303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308" t="s">
        <v>346</v>
      </c>
      <c r="F354" s="309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302" t="s">
        <v>347</v>
      </c>
      <c r="F355" s="303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302" t="s">
        <v>348</v>
      </c>
      <c r="F356" s="303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302" t="s">
        <v>349</v>
      </c>
      <c r="F357" s="303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302" t="s">
        <v>350</v>
      </c>
      <c r="F358" s="303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314" t="s">
        <v>352</v>
      </c>
      <c r="F359" s="315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314" t="s">
        <v>354</v>
      </c>
      <c r="F360" s="315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314" t="s">
        <v>356</v>
      </c>
      <c r="F361" s="315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-844671</v>
      </c>
      <c r="M361" s="70"/>
    </row>
    <row r="362" spans="1:13" x14ac:dyDescent="0.25">
      <c r="A362" s="26" t="s">
        <v>1263</v>
      </c>
      <c r="B362" s="26"/>
      <c r="C362" s="23"/>
      <c r="D362" s="23"/>
      <c r="E362" s="308" t="s">
        <v>357</v>
      </c>
      <c r="F362" s="309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302" t="s">
        <v>358</v>
      </c>
      <c r="F363" s="303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308" t="s">
        <v>359</v>
      </c>
      <c r="F364" s="309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-226495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302" t="s">
        <v>360</v>
      </c>
      <c r="F365" s="303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-226495</v>
      </c>
      <c r="M365" s="70"/>
    </row>
    <row r="366" spans="1:13" x14ac:dyDescent="0.25">
      <c r="A366" s="26" t="s">
        <v>1267</v>
      </c>
      <c r="B366" s="26"/>
      <c r="C366" s="23"/>
      <c r="D366" s="23"/>
      <c r="E366" s="308" t="s">
        <v>361</v>
      </c>
      <c r="F366" s="309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-618176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302" t="s">
        <v>362</v>
      </c>
      <c r="F367" s="303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-618176</v>
      </c>
      <c r="M367" s="70"/>
    </row>
    <row r="368" spans="1:13" x14ac:dyDescent="0.25">
      <c r="A368" s="26" t="s">
        <v>1269</v>
      </c>
      <c r="B368" s="26"/>
      <c r="C368" s="23"/>
      <c r="D368" s="23"/>
      <c r="E368" s="308" t="s">
        <v>363</v>
      </c>
      <c r="F368" s="309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302" t="s">
        <v>364</v>
      </c>
      <c r="F369" s="303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308" t="s">
        <v>365</v>
      </c>
      <c r="F370" s="309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302" t="s">
        <v>366</v>
      </c>
      <c r="F371" s="303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308" t="s">
        <v>367</v>
      </c>
      <c r="F372" s="309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302" t="s">
        <v>368</v>
      </c>
      <c r="F373" s="303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302" t="s">
        <v>369</v>
      </c>
      <c r="F374" s="303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314" t="s">
        <v>371</v>
      </c>
      <c r="F375" s="315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-10439</v>
      </c>
      <c r="M375" s="70"/>
    </row>
    <row r="376" spans="1:13" x14ac:dyDescent="0.25">
      <c r="A376" s="26" t="s">
        <v>1276</v>
      </c>
      <c r="B376" s="26"/>
      <c r="C376" s="23"/>
      <c r="D376" s="23"/>
      <c r="E376" s="308" t="s">
        <v>372</v>
      </c>
      <c r="F376" s="309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-10439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302" t="s">
        <v>373</v>
      </c>
      <c r="F377" s="303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-10439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316" t="s">
        <v>1663</v>
      </c>
      <c r="F378" s="317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314" t="s">
        <v>375</v>
      </c>
      <c r="F379" s="315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314" t="s">
        <v>377</v>
      </c>
      <c r="F380" s="315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-50491</v>
      </c>
      <c r="M380" s="70"/>
    </row>
    <row r="381" spans="1:13" x14ac:dyDescent="0.25">
      <c r="A381" s="26" t="s">
        <v>1278</v>
      </c>
      <c r="B381" s="26"/>
      <c r="C381" s="23"/>
      <c r="D381" s="23"/>
      <c r="E381" s="308" t="s">
        <v>378</v>
      </c>
      <c r="F381" s="309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302" t="s">
        <v>379</v>
      </c>
      <c r="F382" s="303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308" t="s">
        <v>380</v>
      </c>
      <c r="F383" s="309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-50491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302" t="s">
        <v>381</v>
      </c>
      <c r="F384" s="303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-50491</v>
      </c>
      <c r="M384" s="70"/>
    </row>
    <row r="385" spans="1:13" x14ac:dyDescent="0.25">
      <c r="A385" s="26" t="s">
        <v>1282</v>
      </c>
      <c r="B385" s="26"/>
      <c r="C385" s="23"/>
      <c r="D385" s="23"/>
      <c r="E385" s="308" t="s">
        <v>382</v>
      </c>
      <c r="F385" s="309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302" t="s">
        <v>383</v>
      </c>
      <c r="F386" s="303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314" t="s">
        <v>385</v>
      </c>
      <c r="F387" s="315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308" t="s">
        <v>386</v>
      </c>
      <c r="F388" s="309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316" t="s">
        <v>1658</v>
      </c>
      <c r="F389" s="317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302" t="s">
        <v>387</v>
      </c>
      <c r="F390" s="303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312" t="s">
        <v>389</v>
      </c>
      <c r="F391" s="313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314" t="s">
        <v>391</v>
      </c>
      <c r="F392" s="315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308" t="s">
        <v>392</v>
      </c>
      <c r="F393" s="309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302" t="s">
        <v>393</v>
      </c>
      <c r="F394" s="303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314" t="s">
        <v>395</v>
      </c>
      <c r="F395" s="315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308" t="s">
        <v>396</v>
      </c>
      <c r="F396" s="309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302" t="s">
        <v>397</v>
      </c>
      <c r="F397" s="303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314" t="s">
        <v>399</v>
      </c>
      <c r="F398" s="315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308" t="s">
        <v>400</v>
      </c>
      <c r="F399" s="309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302" t="s">
        <v>401</v>
      </c>
      <c r="F400" s="303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302" t="s">
        <v>402</v>
      </c>
      <c r="F401" s="303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302" t="s">
        <v>403</v>
      </c>
      <c r="F402" s="303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302" t="s">
        <v>404</v>
      </c>
      <c r="F403" s="303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302" t="s">
        <v>405</v>
      </c>
      <c r="F404" s="303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312" t="s">
        <v>407</v>
      </c>
      <c r="F405" s="313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-67512</v>
      </c>
      <c r="M405" s="70"/>
    </row>
    <row r="406" spans="1:13" x14ac:dyDescent="0.25">
      <c r="A406" s="38" t="s">
        <v>408</v>
      </c>
      <c r="B406" s="38"/>
      <c r="C406" s="22"/>
      <c r="D406" s="22"/>
      <c r="E406" s="314" t="s">
        <v>409</v>
      </c>
      <c r="F406" s="315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308" t="s">
        <v>410</v>
      </c>
      <c r="F407" s="309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302" t="s">
        <v>411</v>
      </c>
      <c r="F408" s="303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308" t="s">
        <v>412</v>
      </c>
      <c r="F409" s="309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302" t="s">
        <v>413</v>
      </c>
      <c r="F410" s="303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314" t="s">
        <v>415</v>
      </c>
      <c r="F411" s="315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-2000</v>
      </c>
      <c r="M411" s="70"/>
    </row>
    <row r="412" spans="1:13" x14ac:dyDescent="0.25">
      <c r="A412" s="26" t="s">
        <v>1300</v>
      </c>
      <c r="B412" s="26"/>
      <c r="C412" s="23"/>
      <c r="D412" s="23"/>
      <c r="E412" s="308" t="s">
        <v>416</v>
      </c>
      <c r="F412" s="309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-2000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302" t="s">
        <v>1640</v>
      </c>
      <c r="F413" s="303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-2000</v>
      </c>
      <c r="M413" s="70"/>
    </row>
    <row r="414" spans="1:13" x14ac:dyDescent="0.25">
      <c r="A414" s="26" t="s">
        <v>1302</v>
      </c>
      <c r="B414" s="26"/>
      <c r="C414" s="23"/>
      <c r="D414" s="23"/>
      <c r="E414" s="308" t="s">
        <v>417</v>
      </c>
      <c r="F414" s="309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302" t="s">
        <v>418</v>
      </c>
      <c r="F415" s="303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302" t="s">
        <v>419</v>
      </c>
      <c r="F416" s="303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302" t="s">
        <v>420</v>
      </c>
      <c r="F417" s="303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302" t="s">
        <v>421</v>
      </c>
      <c r="F418" s="303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302" t="s">
        <v>422</v>
      </c>
      <c r="F419" s="303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302" t="s">
        <v>423</v>
      </c>
      <c r="F420" s="303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314" t="s">
        <v>425</v>
      </c>
      <c r="F421" s="315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314" t="s">
        <v>427</v>
      </c>
      <c r="F422" s="315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308" t="s">
        <v>428</v>
      </c>
      <c r="F423" s="309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302" t="s">
        <v>429</v>
      </c>
      <c r="F424" s="303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302" t="s">
        <v>430</v>
      </c>
      <c r="F425" s="303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302" t="s">
        <v>431</v>
      </c>
      <c r="F426" s="303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314" t="s">
        <v>433</v>
      </c>
      <c r="F427" s="315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314" t="s">
        <v>435</v>
      </c>
      <c r="F428" s="315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314" t="s">
        <v>437</v>
      </c>
      <c r="F429" s="315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308" t="s">
        <v>438</v>
      </c>
      <c r="F430" s="309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302" t="s">
        <v>439</v>
      </c>
      <c r="F431" s="303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308" t="s">
        <v>440</v>
      </c>
      <c r="F432" s="309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302" t="s">
        <v>441</v>
      </c>
      <c r="F433" s="303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308" t="s">
        <v>442</v>
      </c>
      <c r="F434" s="309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302" t="s">
        <v>443</v>
      </c>
      <c r="F435" s="303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314" t="s">
        <v>445</v>
      </c>
      <c r="F436" s="315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314" t="s">
        <v>447</v>
      </c>
      <c r="F437" s="315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-18340</v>
      </c>
      <c r="M437" s="70"/>
    </row>
    <row r="438" spans="1:13" x14ac:dyDescent="0.25">
      <c r="A438" s="26" t="s">
        <v>1319</v>
      </c>
      <c r="B438" s="26"/>
      <c r="C438" s="23"/>
      <c r="D438" s="23"/>
      <c r="E438" s="308" t="s">
        <v>448</v>
      </c>
      <c r="F438" s="309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302" t="s">
        <v>449</v>
      </c>
      <c r="F439" s="303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308" t="s">
        <v>450</v>
      </c>
      <c r="F440" s="309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302" t="s">
        <v>451</v>
      </c>
      <c r="F441" s="303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302" t="s">
        <v>452</v>
      </c>
      <c r="F442" s="303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308" t="s">
        <v>453</v>
      </c>
      <c r="F443" s="309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302" t="s">
        <v>454</v>
      </c>
      <c r="F444" s="303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302" t="s">
        <v>455</v>
      </c>
      <c r="F445" s="303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302" t="s">
        <v>456</v>
      </c>
      <c r="F446" s="303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308" t="s">
        <v>457</v>
      </c>
      <c r="F447" s="309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302" t="s">
        <v>458</v>
      </c>
      <c r="F448" s="303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308" t="s">
        <v>459</v>
      </c>
      <c r="F449" s="309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302" t="s">
        <v>460</v>
      </c>
      <c r="F450" s="303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302" t="s">
        <v>461</v>
      </c>
      <c r="F451" s="303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302" t="s">
        <v>462</v>
      </c>
      <c r="F452" s="303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302" t="s">
        <v>463</v>
      </c>
      <c r="F453" s="303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302" t="s">
        <v>464</v>
      </c>
      <c r="F454" s="303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302" t="s">
        <v>465</v>
      </c>
      <c r="F455" s="303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302" t="s">
        <v>466</v>
      </c>
      <c r="F456" s="303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302" t="s">
        <v>467</v>
      </c>
      <c r="F457" s="303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302" t="s">
        <v>468</v>
      </c>
      <c r="F458" s="303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302" t="s">
        <v>469</v>
      </c>
      <c r="F459" s="303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302" t="s">
        <v>470</v>
      </c>
      <c r="F460" s="303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302" t="s">
        <v>471</v>
      </c>
      <c r="F461" s="303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302" t="s">
        <v>472</v>
      </c>
      <c r="F462" s="303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302" t="s">
        <v>473</v>
      </c>
      <c r="F463" s="303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308" t="s">
        <v>474</v>
      </c>
      <c r="F464" s="309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-11115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302" t="s">
        <v>475</v>
      </c>
      <c r="F465" s="303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-2741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302" t="s">
        <v>476</v>
      </c>
      <c r="F466" s="303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-7450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302" t="s">
        <v>477</v>
      </c>
      <c r="F467" s="303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302" t="s">
        <v>478</v>
      </c>
      <c r="F468" s="303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308" t="s">
        <v>479</v>
      </c>
      <c r="F469" s="309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302" t="s">
        <v>480</v>
      </c>
      <c r="F470" s="303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308" t="s">
        <v>481</v>
      </c>
      <c r="F471" s="309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302" t="s">
        <v>482</v>
      </c>
      <c r="F472" s="303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308" t="s">
        <v>483</v>
      </c>
      <c r="F473" s="309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302" t="s">
        <v>484</v>
      </c>
      <c r="F474" s="303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302" t="s">
        <v>1685</v>
      </c>
      <c r="F475" s="303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308" t="s">
        <v>485</v>
      </c>
      <c r="F476" s="309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302" t="s">
        <v>486</v>
      </c>
      <c r="F477" s="303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308" t="s">
        <v>487</v>
      </c>
      <c r="F478" s="309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302" t="s">
        <v>488</v>
      </c>
      <c r="F479" s="303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308" t="s">
        <v>489</v>
      </c>
      <c r="F480" s="309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-210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302" t="s">
        <v>490</v>
      </c>
      <c r="F481" s="303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-210</v>
      </c>
      <c r="M481" s="70"/>
    </row>
    <row r="482" spans="1:13" x14ac:dyDescent="0.25">
      <c r="A482" s="26" t="s">
        <v>1363</v>
      </c>
      <c r="B482" s="26"/>
      <c r="C482" s="23"/>
      <c r="D482" s="23"/>
      <c r="E482" s="308" t="s">
        <v>491</v>
      </c>
      <c r="F482" s="309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302" t="s">
        <v>492</v>
      </c>
      <c r="F483" s="303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308" t="s">
        <v>493</v>
      </c>
      <c r="F484" s="309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302" t="s">
        <v>494</v>
      </c>
      <c r="F485" s="303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308" t="s">
        <v>495</v>
      </c>
      <c r="F486" s="309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302" t="s">
        <v>496</v>
      </c>
      <c r="F487" s="303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308" t="s">
        <v>497</v>
      </c>
      <c r="F488" s="309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302" t="s">
        <v>498</v>
      </c>
      <c r="F489" s="303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308" t="s">
        <v>499</v>
      </c>
      <c r="F490" s="309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302" t="s">
        <v>500</v>
      </c>
      <c r="F491" s="303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308" t="s">
        <v>501</v>
      </c>
      <c r="F492" s="309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302" t="s">
        <v>502</v>
      </c>
      <c r="F493" s="303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302" t="s">
        <v>503</v>
      </c>
      <c r="F494" s="303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302" t="s">
        <v>504</v>
      </c>
      <c r="F495" s="303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308" t="s">
        <v>505</v>
      </c>
      <c r="F496" s="309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302" t="s">
        <v>506</v>
      </c>
      <c r="F497" s="303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302" t="s">
        <v>507</v>
      </c>
      <c r="F498" s="303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302" t="s">
        <v>93</v>
      </c>
      <c r="F499" s="303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312" t="s">
        <v>509</v>
      </c>
      <c r="F500" s="313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314" t="s">
        <v>511</v>
      </c>
      <c r="F501" s="315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308" t="s">
        <v>512</v>
      </c>
      <c r="F502" s="309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302" t="s">
        <v>513</v>
      </c>
      <c r="F503" s="303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308" t="s">
        <v>514</v>
      </c>
      <c r="F504" s="309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302" t="s">
        <v>515</v>
      </c>
      <c r="F505" s="303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302" t="s">
        <v>516</v>
      </c>
      <c r="F506" s="303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302" t="s">
        <v>517</v>
      </c>
      <c r="F507" s="303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302" t="s">
        <v>518</v>
      </c>
      <c r="F508" s="303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302" t="s">
        <v>519</v>
      </c>
      <c r="F509" s="303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302" t="s">
        <v>520</v>
      </c>
      <c r="F510" s="303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302" t="s">
        <v>521</v>
      </c>
      <c r="F511" s="303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308" t="s">
        <v>522</v>
      </c>
      <c r="F512" s="309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302" t="s">
        <v>523</v>
      </c>
      <c r="F513" s="303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302" t="s">
        <v>524</v>
      </c>
      <c r="F514" s="303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302" t="s">
        <v>525</v>
      </c>
      <c r="F515" s="303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316" t="s">
        <v>1642</v>
      </c>
      <c r="F516" s="317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302" t="s">
        <v>526</v>
      </c>
      <c r="F517" s="303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302" t="s">
        <v>527</v>
      </c>
      <c r="F518" s="303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308" t="s">
        <v>528</v>
      </c>
      <c r="F519" s="309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302" t="s">
        <v>529</v>
      </c>
      <c r="F520" s="303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302" t="s">
        <v>530</v>
      </c>
      <c r="F521" s="303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314" t="s">
        <v>532</v>
      </c>
      <c r="F522" s="315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314" t="s">
        <v>534</v>
      </c>
      <c r="F523" s="315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314" t="s">
        <v>536</v>
      </c>
      <c r="F524" s="315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314" t="s">
        <v>538</v>
      </c>
      <c r="F525" s="315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308" t="s">
        <v>539</v>
      </c>
      <c r="F526" s="309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302" t="s">
        <v>540</v>
      </c>
      <c r="F527" s="303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308" t="s">
        <v>541</v>
      </c>
      <c r="F528" s="309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302" t="s">
        <v>542</v>
      </c>
      <c r="F529" s="303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314" t="s">
        <v>544</v>
      </c>
      <c r="F530" s="315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308" t="s">
        <v>545</v>
      </c>
      <c r="F531" s="309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302" t="s">
        <v>546</v>
      </c>
      <c r="F532" s="303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308" t="s">
        <v>547</v>
      </c>
      <c r="F533" s="309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302" t="s">
        <v>548</v>
      </c>
      <c r="F534" s="303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302" t="s">
        <v>549</v>
      </c>
      <c r="F535" s="303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302" t="s">
        <v>550</v>
      </c>
      <c r="F536" s="303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302" t="s">
        <v>551</v>
      </c>
      <c r="F537" s="303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308" t="s">
        <v>552</v>
      </c>
      <c r="F538" s="309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302" t="s">
        <v>553</v>
      </c>
      <c r="F539" s="303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302" t="s">
        <v>554</v>
      </c>
      <c r="F540" s="303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302" t="s">
        <v>555</v>
      </c>
      <c r="F541" s="303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302" t="s">
        <v>556</v>
      </c>
      <c r="F542" s="303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302" t="s">
        <v>557</v>
      </c>
      <c r="F543" s="303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302" t="s">
        <v>558</v>
      </c>
      <c r="F544" s="303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302" t="s">
        <v>559</v>
      </c>
      <c r="F545" s="303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308" t="s">
        <v>560</v>
      </c>
      <c r="F546" s="309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302" t="s">
        <v>561</v>
      </c>
      <c r="F547" s="303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302" t="s">
        <v>562</v>
      </c>
      <c r="F548" s="303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302" t="s">
        <v>563</v>
      </c>
      <c r="F549" s="303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302" t="s">
        <v>564</v>
      </c>
      <c r="F550" s="303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308" t="s">
        <v>565</v>
      </c>
      <c r="F551" s="309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302" t="s">
        <v>566</v>
      </c>
      <c r="F552" s="303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302" t="s">
        <v>567</v>
      </c>
      <c r="F553" s="303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302" t="s">
        <v>568</v>
      </c>
      <c r="F554" s="303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302" t="s">
        <v>569</v>
      </c>
      <c r="F555" s="303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308" t="s">
        <v>570</v>
      </c>
      <c r="F556" s="309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302" t="s">
        <v>571</v>
      </c>
      <c r="F557" s="303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302" t="s">
        <v>572</v>
      </c>
      <c r="F558" s="303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302" t="s">
        <v>573</v>
      </c>
      <c r="F559" s="303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308" t="s">
        <v>574</v>
      </c>
      <c r="F560" s="309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302" t="s">
        <v>575</v>
      </c>
      <c r="F561" s="303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302" t="s">
        <v>576</v>
      </c>
      <c r="F562" s="303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302" t="s">
        <v>577</v>
      </c>
      <c r="F563" s="303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308" t="s">
        <v>578</v>
      </c>
      <c r="F564" s="309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302" t="s">
        <v>163</v>
      </c>
      <c r="F565" s="303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314" t="s">
        <v>580</v>
      </c>
      <c r="F566" s="315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314" t="s">
        <v>582</v>
      </c>
      <c r="F567" s="315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308" t="s">
        <v>583</v>
      </c>
      <c r="F568" s="309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302" t="s">
        <v>584</v>
      </c>
      <c r="F569" s="303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314" t="s">
        <v>582</v>
      </c>
      <c r="F570" s="315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308" t="s">
        <v>586</v>
      </c>
      <c r="F571" s="309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302" t="s">
        <v>587</v>
      </c>
      <c r="F572" s="303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308" t="s">
        <v>588</v>
      </c>
      <c r="F573" s="309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302" t="s">
        <v>589</v>
      </c>
      <c r="F574" s="303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312" t="s">
        <v>591</v>
      </c>
      <c r="F575" s="313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314" t="s">
        <v>593</v>
      </c>
      <c r="F576" s="315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314" t="s">
        <v>595</v>
      </c>
      <c r="F577" s="315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308" t="s">
        <v>596</v>
      </c>
      <c r="F578" s="309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302" t="s">
        <v>597</v>
      </c>
      <c r="F579" s="303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314" t="s">
        <v>599</v>
      </c>
      <c r="F580" s="315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308" t="s">
        <v>600</v>
      </c>
      <c r="F581" s="309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302" t="s">
        <v>601</v>
      </c>
      <c r="F582" s="303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308" t="s">
        <v>602</v>
      </c>
      <c r="F583" s="309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302" t="s">
        <v>603</v>
      </c>
      <c r="F584" s="303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308" t="s">
        <v>604</v>
      </c>
      <c r="F585" s="309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302" t="s">
        <v>605</v>
      </c>
      <c r="F586" s="303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314" t="s">
        <v>607</v>
      </c>
      <c r="F587" s="315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308" t="s">
        <v>608</v>
      </c>
      <c r="F588" s="309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302" t="s">
        <v>609</v>
      </c>
      <c r="F589" s="303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314" t="s">
        <v>611</v>
      </c>
      <c r="F590" s="315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314" t="s">
        <v>613</v>
      </c>
      <c r="F591" s="315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314" t="s">
        <v>615</v>
      </c>
      <c r="F592" s="315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314" t="s">
        <v>617</v>
      </c>
      <c r="F593" s="315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312" t="s">
        <v>619</v>
      </c>
      <c r="F594" s="313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314" t="s">
        <v>621</v>
      </c>
      <c r="F595" s="315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314" t="s">
        <v>623</v>
      </c>
      <c r="F596" s="315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312" t="s">
        <v>625</v>
      </c>
      <c r="F597" s="313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314" t="s">
        <v>627</v>
      </c>
      <c r="F598" s="315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314" t="s">
        <v>629</v>
      </c>
      <c r="F599" s="315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314" t="s">
        <v>631</v>
      </c>
      <c r="F600" s="315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314" t="s">
        <v>633</v>
      </c>
      <c r="F601" s="315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314" t="s">
        <v>635</v>
      </c>
      <c r="F602" s="315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314" t="s">
        <v>637</v>
      </c>
      <c r="F603" s="315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314" t="s">
        <v>639</v>
      </c>
      <c r="F604" s="315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314" t="s">
        <v>641</v>
      </c>
      <c r="F605" s="315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314" t="s">
        <v>643</v>
      </c>
      <c r="F606" s="315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312" t="s">
        <v>645</v>
      </c>
      <c r="F607" s="313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314" t="s">
        <v>647</v>
      </c>
      <c r="F608" s="315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308" t="s">
        <v>648</v>
      </c>
      <c r="F609" s="309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302" t="s">
        <v>649</v>
      </c>
      <c r="F610" s="303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302" t="s">
        <v>650</v>
      </c>
      <c r="F611" s="303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302" t="s">
        <v>1684</v>
      </c>
      <c r="F612" s="303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314" t="s">
        <v>652</v>
      </c>
      <c r="F613" s="315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314" t="s">
        <v>654</v>
      </c>
      <c r="F614" s="315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314" t="s">
        <v>656</v>
      </c>
      <c r="F615" s="315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314" t="s">
        <v>658</v>
      </c>
      <c r="F616" s="315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314" t="s">
        <v>660</v>
      </c>
      <c r="F617" s="315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314" t="s">
        <v>662</v>
      </c>
      <c r="F618" s="315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314" t="s">
        <v>664</v>
      </c>
      <c r="F619" s="315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314" t="s">
        <v>666</v>
      </c>
      <c r="F620" s="315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318" t="s">
        <v>668</v>
      </c>
      <c r="F621" s="319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7743716</v>
      </c>
      <c r="M621" s="103"/>
    </row>
    <row r="622" spans="1:13" x14ac:dyDescent="0.25">
      <c r="A622" s="60" t="s">
        <v>669</v>
      </c>
      <c r="B622" s="62"/>
      <c r="C622" s="61"/>
      <c r="D622" s="61"/>
      <c r="E622" s="320" t="s">
        <v>670</v>
      </c>
      <c r="F622" s="321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7341790</v>
      </c>
      <c r="M622" s="103"/>
    </row>
    <row r="623" spans="1:13" x14ac:dyDescent="0.25">
      <c r="A623" s="53" t="s">
        <v>671</v>
      </c>
      <c r="B623" s="53"/>
      <c r="C623" s="51"/>
      <c r="D623" s="51"/>
      <c r="E623" s="322" t="s">
        <v>672</v>
      </c>
      <c r="F623" s="323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322" t="s">
        <v>674</v>
      </c>
      <c r="F624" s="323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6857550</v>
      </c>
      <c r="M624" s="103"/>
    </row>
    <row r="625" spans="1:13" x14ac:dyDescent="0.25">
      <c r="A625" s="57" t="s">
        <v>1461</v>
      </c>
      <c r="B625" s="57"/>
      <c r="C625" s="55"/>
      <c r="D625" s="55"/>
      <c r="E625" s="310" t="s">
        <v>675</v>
      </c>
      <c r="F625" s="311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302" t="s">
        <v>676</v>
      </c>
      <c r="F626" s="303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302" t="s">
        <v>677</v>
      </c>
      <c r="F627" s="303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302" t="s">
        <v>678</v>
      </c>
      <c r="F628" s="303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302" t="s">
        <v>679</v>
      </c>
      <c r="F629" s="303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302" t="s">
        <v>680</v>
      </c>
      <c r="F630" s="303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302" t="s">
        <v>681</v>
      </c>
      <c r="F631" s="303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310" t="s">
        <v>682</v>
      </c>
      <c r="F632" s="311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302" t="s">
        <v>683</v>
      </c>
      <c r="F633" s="303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302" t="s">
        <v>684</v>
      </c>
      <c r="F634" s="303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302" t="s">
        <v>685</v>
      </c>
      <c r="F635" s="303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310" t="s">
        <v>686</v>
      </c>
      <c r="F636" s="311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302" t="s">
        <v>687</v>
      </c>
      <c r="F637" s="303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302" t="s">
        <v>688</v>
      </c>
      <c r="F638" s="303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302" t="s">
        <v>689</v>
      </c>
      <c r="F639" s="303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302" t="s">
        <v>690</v>
      </c>
      <c r="F640" s="303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302" t="s">
        <v>691</v>
      </c>
      <c r="F641" s="303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302" t="s">
        <v>692</v>
      </c>
      <c r="F642" s="303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310" t="s">
        <v>693</v>
      </c>
      <c r="F643" s="311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302" t="s">
        <v>694</v>
      </c>
      <c r="F644" s="303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302" t="s">
        <v>695</v>
      </c>
      <c r="F645" s="303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302" t="s">
        <v>696</v>
      </c>
      <c r="F646" s="303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302" t="s">
        <v>688</v>
      </c>
      <c r="F647" s="303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302" t="s">
        <v>697</v>
      </c>
      <c r="F648" s="303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302" t="s">
        <v>689</v>
      </c>
      <c r="F649" s="303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302" t="s">
        <v>690</v>
      </c>
      <c r="F650" s="303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302" t="s">
        <v>698</v>
      </c>
      <c r="F651" s="303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302" t="s">
        <v>699</v>
      </c>
      <c r="F652" s="303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302" t="s">
        <v>691</v>
      </c>
      <c r="F653" s="303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310" t="s">
        <v>700</v>
      </c>
      <c r="F654" s="311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302" t="s">
        <v>701</v>
      </c>
      <c r="F655" s="303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302" t="s">
        <v>702</v>
      </c>
      <c r="F656" s="303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310" t="s">
        <v>703</v>
      </c>
      <c r="F657" s="311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302" t="s">
        <v>704</v>
      </c>
      <c r="F658" s="303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316" t="s">
        <v>1647</v>
      </c>
      <c r="F659" s="317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316" t="s">
        <v>1646</v>
      </c>
      <c r="F660" s="317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302" t="s">
        <v>705</v>
      </c>
      <c r="F661" s="303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310" t="s">
        <v>706</v>
      </c>
      <c r="F662" s="311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302" t="s">
        <v>707</v>
      </c>
      <c r="F663" s="303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302" t="s">
        <v>708</v>
      </c>
      <c r="F664" s="303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310" t="s">
        <v>709</v>
      </c>
      <c r="F665" s="311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302" t="s">
        <v>710</v>
      </c>
      <c r="F666" s="303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310" t="s">
        <v>711</v>
      </c>
      <c r="F667" s="311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6790900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302" t="s">
        <v>712</v>
      </c>
      <c r="F668" s="303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5440900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302" t="s">
        <v>713</v>
      </c>
      <c r="F669" s="303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302" t="s">
        <v>714</v>
      </c>
      <c r="F670" s="303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302" t="s">
        <v>715</v>
      </c>
      <c r="F671" s="303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302" t="s">
        <v>716</v>
      </c>
      <c r="F672" s="303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310" t="s">
        <v>717</v>
      </c>
      <c r="F673" s="311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302" t="s">
        <v>718</v>
      </c>
      <c r="F674" s="303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302" t="s">
        <v>719</v>
      </c>
      <c r="F675" s="303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322" t="s">
        <v>721</v>
      </c>
      <c r="F676" s="323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455736</v>
      </c>
      <c r="M676" s="103"/>
    </row>
    <row r="677" spans="1:13" x14ac:dyDescent="0.25">
      <c r="A677" s="57" t="s">
        <v>1510</v>
      </c>
      <c r="B677" s="57"/>
      <c r="C677" s="55"/>
      <c r="D677" s="55"/>
      <c r="E677" s="310" t="s">
        <v>722</v>
      </c>
      <c r="F677" s="311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302" t="s">
        <v>723</v>
      </c>
      <c r="F678" s="303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302" t="s">
        <v>184</v>
      </c>
      <c r="F679" s="303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310" t="s">
        <v>724</v>
      </c>
      <c r="F680" s="311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451189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302" t="s">
        <v>725</v>
      </c>
      <c r="F681" s="303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36358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302" t="s">
        <v>726</v>
      </c>
      <c r="F682" s="303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1484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302" t="s">
        <v>727</v>
      </c>
      <c r="F683" s="303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5618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302" t="s">
        <v>728</v>
      </c>
      <c r="F684" s="303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334006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302" t="s">
        <v>729</v>
      </c>
      <c r="F685" s="303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7420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302" t="s">
        <v>730</v>
      </c>
      <c r="F686" s="303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49608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302" t="s">
        <v>731</v>
      </c>
      <c r="F687" s="303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636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302" t="s">
        <v>732</v>
      </c>
      <c r="F688" s="303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424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302" t="s">
        <v>733</v>
      </c>
      <c r="F689" s="303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1431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302" t="s">
        <v>734</v>
      </c>
      <c r="F690" s="303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1802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302" t="s">
        <v>735</v>
      </c>
      <c r="F691" s="303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12402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302" t="s">
        <v>1674</v>
      </c>
      <c r="F692" s="303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302" t="s">
        <v>736</v>
      </c>
      <c r="F693" s="303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302" t="s">
        <v>737</v>
      </c>
      <c r="F694" s="303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316" t="s">
        <v>1673</v>
      </c>
      <c r="F695" s="317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302" t="s">
        <v>738</v>
      </c>
      <c r="F696" s="303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302" t="s">
        <v>739</v>
      </c>
      <c r="F697" s="303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302" t="s">
        <v>740</v>
      </c>
      <c r="F698" s="303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322" t="s">
        <v>742</v>
      </c>
      <c r="F699" s="323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310" t="s">
        <v>743</v>
      </c>
      <c r="F700" s="311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302" t="s">
        <v>744</v>
      </c>
      <c r="F701" s="303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302" t="s">
        <v>745</v>
      </c>
      <c r="F702" s="303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302" t="s">
        <v>746</v>
      </c>
      <c r="F703" s="303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302" t="s">
        <v>747</v>
      </c>
      <c r="F704" s="303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302" t="s">
        <v>748</v>
      </c>
      <c r="F705" s="303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302" t="s">
        <v>749</v>
      </c>
      <c r="F706" s="303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322" t="s">
        <v>751</v>
      </c>
      <c r="F707" s="323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310" t="s">
        <v>752</v>
      </c>
      <c r="F708" s="311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302" t="s">
        <v>753</v>
      </c>
      <c r="F709" s="303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320" t="s">
        <v>755</v>
      </c>
      <c r="F710" s="321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322" t="s">
        <v>757</v>
      </c>
      <c r="F711" s="323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320" t="s">
        <v>759</v>
      </c>
      <c r="F712" s="321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322" t="s">
        <v>635</v>
      </c>
      <c r="F713" s="323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322" t="s">
        <v>637</v>
      </c>
      <c r="F714" s="323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322" t="s">
        <v>639</v>
      </c>
      <c r="F715" s="323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322" t="s">
        <v>764</v>
      </c>
      <c r="F716" s="323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320" t="s">
        <v>766</v>
      </c>
      <c r="F717" s="321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322" t="s">
        <v>768</v>
      </c>
      <c r="F718" s="323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310" t="s">
        <v>769</v>
      </c>
      <c r="F719" s="311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302" t="s">
        <v>770</v>
      </c>
      <c r="F720" s="303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302" t="s">
        <v>771</v>
      </c>
      <c r="F721" s="303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302" t="s">
        <v>772</v>
      </c>
      <c r="F722" s="303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322" t="s">
        <v>774</v>
      </c>
      <c r="F723" s="323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322" t="s">
        <v>425</v>
      </c>
      <c r="F724" s="323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310" t="s">
        <v>776</v>
      </c>
      <c r="F725" s="311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302" t="s">
        <v>777</v>
      </c>
      <c r="F726" s="303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322" t="s">
        <v>427</v>
      </c>
      <c r="F727" s="323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310" t="s">
        <v>779</v>
      </c>
      <c r="F728" s="311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302" t="s">
        <v>780</v>
      </c>
      <c r="F729" s="303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302" t="s">
        <v>781</v>
      </c>
      <c r="F730" s="303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302" t="s">
        <v>782</v>
      </c>
      <c r="F731" s="303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302" t="s">
        <v>783</v>
      </c>
      <c r="F732" s="303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302" t="s">
        <v>784</v>
      </c>
      <c r="F733" s="303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322" t="s">
        <v>786</v>
      </c>
      <c r="F734" s="323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310" t="s">
        <v>787</v>
      </c>
      <c r="F735" s="311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302" t="s">
        <v>788</v>
      </c>
      <c r="F736" s="303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322" t="s">
        <v>790</v>
      </c>
      <c r="F737" s="323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310" t="s">
        <v>791</v>
      </c>
      <c r="F738" s="311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302" t="s">
        <v>792</v>
      </c>
      <c r="F739" s="303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310" t="s">
        <v>793</v>
      </c>
      <c r="F740" s="311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302" t="s">
        <v>794</v>
      </c>
      <c r="F741" s="303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310" t="s">
        <v>795</v>
      </c>
      <c r="F742" s="311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302" t="s">
        <v>796</v>
      </c>
      <c r="F743" s="303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302" t="s">
        <v>797</v>
      </c>
      <c r="F744" s="303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302" t="s">
        <v>798</v>
      </c>
      <c r="F745" s="303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322" t="s">
        <v>800</v>
      </c>
      <c r="F746" s="323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310" t="s">
        <v>801</v>
      </c>
      <c r="F747" s="311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302" t="s">
        <v>802</v>
      </c>
      <c r="F748" s="303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310" t="s">
        <v>803</v>
      </c>
      <c r="F749" s="311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302" t="s">
        <v>804</v>
      </c>
      <c r="F750" s="303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302" t="s">
        <v>805</v>
      </c>
      <c r="F751" s="303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302" t="s">
        <v>806</v>
      </c>
      <c r="F752" s="303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302" t="s">
        <v>807</v>
      </c>
      <c r="F753" s="303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302" t="s">
        <v>808</v>
      </c>
      <c r="F754" s="303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302" t="s">
        <v>809</v>
      </c>
      <c r="F755" s="303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302" t="s">
        <v>810</v>
      </c>
      <c r="F756" s="303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302" t="s">
        <v>811</v>
      </c>
      <c r="F757" s="303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310" t="s">
        <v>812</v>
      </c>
      <c r="F758" s="311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302" t="s">
        <v>813</v>
      </c>
      <c r="F759" s="303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302" t="s">
        <v>814</v>
      </c>
      <c r="F760" s="303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302" t="s">
        <v>815</v>
      </c>
      <c r="F761" s="303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302" t="s">
        <v>816</v>
      </c>
      <c r="F762" s="303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310" t="s">
        <v>817</v>
      </c>
      <c r="F763" s="311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302" t="s">
        <v>818</v>
      </c>
      <c r="F764" s="303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302" t="s">
        <v>819</v>
      </c>
      <c r="F765" s="303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302" t="s">
        <v>820</v>
      </c>
      <c r="F766" s="303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302" t="s">
        <v>821</v>
      </c>
      <c r="F767" s="303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302" t="s">
        <v>822</v>
      </c>
      <c r="F768" s="303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302" t="s">
        <v>823</v>
      </c>
      <c r="F769" s="303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302" t="s">
        <v>824</v>
      </c>
      <c r="F770" s="303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302" t="s">
        <v>825</v>
      </c>
      <c r="F771" s="303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302" t="s">
        <v>826</v>
      </c>
      <c r="F772" s="303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302" t="s">
        <v>827</v>
      </c>
      <c r="F773" s="303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302" t="s">
        <v>828</v>
      </c>
      <c r="F774" s="303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302" t="s">
        <v>829</v>
      </c>
      <c r="F775" s="303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302" t="s">
        <v>830</v>
      </c>
      <c r="F776" s="303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302" t="s">
        <v>831</v>
      </c>
      <c r="F777" s="303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302" t="s">
        <v>832</v>
      </c>
      <c r="F778" s="303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302" t="s">
        <v>833</v>
      </c>
      <c r="F779" s="303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302" t="s">
        <v>834</v>
      </c>
      <c r="F780" s="303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302" t="s">
        <v>835</v>
      </c>
      <c r="F781" s="303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302" t="s">
        <v>836</v>
      </c>
      <c r="F782" s="303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302" t="s">
        <v>837</v>
      </c>
      <c r="F783" s="303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302" t="s">
        <v>838</v>
      </c>
      <c r="F784" s="303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302" t="s">
        <v>839</v>
      </c>
      <c r="F785" s="303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302" t="s">
        <v>1683</v>
      </c>
      <c r="F786" s="303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302" t="s">
        <v>840</v>
      </c>
      <c r="F787" s="303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310" t="s">
        <v>841</v>
      </c>
      <c r="F788" s="311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302" t="s">
        <v>842</v>
      </c>
      <c r="F789" s="303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302" t="s">
        <v>843</v>
      </c>
      <c r="F790" s="303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302" t="s">
        <v>844</v>
      </c>
      <c r="F791" s="303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302" t="s">
        <v>845</v>
      </c>
      <c r="F792" s="303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302" t="s">
        <v>846</v>
      </c>
      <c r="F793" s="303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302" t="s">
        <v>847</v>
      </c>
      <c r="F794" s="303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310" t="s">
        <v>848</v>
      </c>
      <c r="F795" s="311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302" t="s">
        <v>150</v>
      </c>
      <c r="F796" s="303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320" t="s">
        <v>850</v>
      </c>
      <c r="F797" s="321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322" t="s">
        <v>852</v>
      </c>
      <c r="F798" s="323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322" t="s">
        <v>854</v>
      </c>
      <c r="F799" s="323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320" t="s">
        <v>856</v>
      </c>
      <c r="F800" s="321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322" t="s">
        <v>858</v>
      </c>
      <c r="F801" s="323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322" t="s">
        <v>595</v>
      </c>
      <c r="F802" s="323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310" t="s">
        <v>860</v>
      </c>
      <c r="F803" s="311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302" t="s">
        <v>861</v>
      </c>
      <c r="F804" s="303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322" t="s">
        <v>863</v>
      </c>
      <c r="F805" s="323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310" t="s">
        <v>864</v>
      </c>
      <c r="F806" s="311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302" t="s">
        <v>865</v>
      </c>
      <c r="F807" s="303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322" t="s">
        <v>867</v>
      </c>
      <c r="F808" s="323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310" t="s">
        <v>868</v>
      </c>
      <c r="F809" s="311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302" t="s">
        <v>869</v>
      </c>
      <c r="F810" s="303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322" t="s">
        <v>871</v>
      </c>
      <c r="F811" s="323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322" t="s">
        <v>873</v>
      </c>
      <c r="F812" s="323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322" t="s">
        <v>875</v>
      </c>
      <c r="F813" s="323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322" t="s">
        <v>877</v>
      </c>
      <c r="F814" s="323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322" t="s">
        <v>879</v>
      </c>
      <c r="F815" s="323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320" t="s">
        <v>850</v>
      </c>
      <c r="F816" s="321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322" t="s">
        <v>882</v>
      </c>
      <c r="F817" s="323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322" t="s">
        <v>884</v>
      </c>
      <c r="F818" s="323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310" t="s">
        <v>885</v>
      </c>
      <c r="F819" s="311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324" t="s">
        <v>886</v>
      </c>
      <c r="F820" s="325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324" t="s">
        <v>887</v>
      </c>
      <c r="F821" s="325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324" t="s">
        <v>888</v>
      </c>
      <c r="F822" s="325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324" t="s">
        <v>889</v>
      </c>
      <c r="F823" s="325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324" t="s">
        <v>890</v>
      </c>
      <c r="F824" s="325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324" t="s">
        <v>1690</v>
      </c>
      <c r="F825" s="325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324" t="s">
        <v>891</v>
      </c>
      <c r="F826" s="325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310" t="s">
        <v>892</v>
      </c>
      <c r="F827" s="311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324" t="s">
        <v>893</v>
      </c>
      <c r="F828" s="325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324" t="s">
        <v>894</v>
      </c>
      <c r="F829" s="325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310" t="s">
        <v>895</v>
      </c>
      <c r="F830" s="311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324" t="s">
        <v>896</v>
      </c>
      <c r="F831" s="325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320" t="s">
        <v>898</v>
      </c>
      <c r="F832" s="321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322" t="s">
        <v>900</v>
      </c>
      <c r="F833" s="323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322" t="s">
        <v>882</v>
      </c>
      <c r="F834" s="323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322" t="s">
        <v>903</v>
      </c>
      <c r="F835" s="323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322" t="s">
        <v>905</v>
      </c>
      <c r="F836" s="323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320" t="s">
        <v>907</v>
      </c>
      <c r="F837" s="321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322" t="s">
        <v>909</v>
      </c>
      <c r="F838" s="323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322" t="s">
        <v>911</v>
      </c>
      <c r="F839" s="323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322" t="s">
        <v>582</v>
      </c>
      <c r="F840" s="323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 xr:uid="{00000000-0009-0000-0000-000003000000}"/>
  <mergeCells count="830"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cp:lastPrinted>2019-12-23T10:28:21Z</cp:lastPrinted>
  <dcterms:created xsi:type="dcterms:W3CDTF">2019-09-18T05:45:14Z</dcterms:created>
  <dcterms:modified xsi:type="dcterms:W3CDTF">2019-12-27T13:48:20Z</dcterms:modified>
</cp:coreProperties>
</file>