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G_Restart\2018\sběr dat\2018_03_27\NEM40\"/>
    </mc:Choice>
  </mc:AlternateContent>
  <bookViews>
    <workbookView xWindow="0" yWindow="0" windowWidth="19140" windowHeight="8130" tabRatio="969"/>
  </bookViews>
  <sheets>
    <sheet name="OBSAH" sheetId="13" r:id="rId1"/>
    <sheet name="Chir. obory" sheetId="2" r:id="rId2"/>
    <sheet name="Interní obory" sheetId="3" r:id="rId3"/>
    <sheet name="ostatní obory" sheetId="4" r:id="rId4"/>
    <sheet name="intenz. péče dospělí a děti" sheetId="5" r:id="rId5"/>
    <sheet name="neonatol. intenz. péče" sheetId="7" r:id="rId6"/>
    <sheet name="Porodnická a hematol. IP" sheetId="8" r:id="rId7"/>
    <sheet name="následná lůžk. péče" sheetId="9" r:id="rId8"/>
    <sheet name="dlouhodobá lůž. péče" sheetId="10" r:id="rId9"/>
    <sheet name="dopočet nad 60 lůžek" sheetId="11" r:id="rId10"/>
    <sheet name="UPS" sheetId="14" r:id="rId11"/>
    <sheet name="definice pojmu dost." sheetId="12" r:id="rId12"/>
  </sheets>
  <calcPr calcId="152511"/>
</workbook>
</file>

<file path=xl/calcChain.xml><?xml version="1.0" encoding="utf-8"?>
<calcChain xmlns="http://schemas.openxmlformats.org/spreadsheetml/2006/main">
  <c r="A18" i="14" l="1"/>
  <c r="A17" i="14"/>
  <c r="A16" i="14"/>
  <c r="B41" i="14"/>
  <c r="A38" i="14"/>
  <c r="A63" i="14"/>
  <c r="A27" i="14"/>
  <c r="A43" i="14"/>
  <c r="A32" i="14"/>
  <c r="A25" i="14"/>
  <c r="A20" i="14"/>
  <c r="A9" i="14"/>
  <c r="D68" i="14" s="1"/>
  <c r="A8" i="14"/>
  <c r="A7" i="14"/>
  <c r="A5" i="14"/>
  <c r="G105" i="4"/>
  <c r="F105" i="4"/>
  <c r="A108" i="4" s="1"/>
  <c r="B108" i="4" s="1"/>
  <c r="A133" i="9"/>
  <c r="B133" i="9" s="1"/>
  <c r="A111" i="9"/>
  <c r="B111" i="9" s="1"/>
  <c r="E11" i="11"/>
  <c r="E6" i="11"/>
  <c r="G52" i="10"/>
  <c r="F52" i="10"/>
  <c r="A46" i="10"/>
  <c r="B46" i="10" s="1"/>
  <c r="A45" i="10"/>
  <c r="B45" i="10" s="1"/>
  <c r="A44" i="10"/>
  <c r="B44" i="10" s="1"/>
  <c r="A43" i="10"/>
  <c r="B42" i="10"/>
  <c r="A41" i="10"/>
  <c r="B41" i="10" s="1"/>
  <c r="A36" i="10"/>
  <c r="B36" i="10" s="1"/>
  <c r="G27" i="10"/>
  <c r="F27" i="10"/>
  <c r="A33" i="10" s="1"/>
  <c r="B33" i="10" s="1"/>
  <c r="A24" i="10"/>
  <c r="B24" i="10" s="1"/>
  <c r="G15" i="10"/>
  <c r="F15" i="10"/>
  <c r="A20" i="10" s="1"/>
  <c r="B20" i="10" s="1"/>
  <c r="A12" i="10"/>
  <c r="B12" i="10" s="1"/>
  <c r="G3" i="10"/>
  <c r="F3" i="10"/>
  <c r="A9" i="10" s="1"/>
  <c r="B9" i="10" s="1"/>
  <c r="A135" i="9"/>
  <c r="B135" i="9" s="1"/>
  <c r="A134" i="9"/>
  <c r="A132" i="9"/>
  <c r="B132" i="9" s="1"/>
  <c r="A131" i="9"/>
  <c r="B131" i="9" s="1"/>
  <c r="A128" i="9"/>
  <c r="A127" i="9"/>
  <c r="A126" i="9"/>
  <c r="A116" i="9"/>
  <c r="B116" i="9" s="1"/>
  <c r="A115" i="9"/>
  <c r="B115" i="9" s="1"/>
  <c r="A114" i="9"/>
  <c r="B114" i="9" s="1"/>
  <c r="A110" i="9"/>
  <c r="B110" i="9" s="1"/>
  <c r="A109" i="9"/>
  <c r="A103" i="9"/>
  <c r="B103" i="9" s="1"/>
  <c r="A80" i="9"/>
  <c r="B80" i="9" s="1"/>
  <c r="A60" i="9"/>
  <c r="B60" i="9" s="1"/>
  <c r="A43" i="9"/>
  <c r="B43" i="9" s="1"/>
  <c r="A29" i="9"/>
  <c r="B29" i="9" s="1"/>
  <c r="A16" i="9"/>
  <c r="B16" i="9" s="1"/>
  <c r="G107" i="9"/>
  <c r="I107" i="9" s="1"/>
  <c r="F107" i="9"/>
  <c r="H107" i="9" s="1"/>
  <c r="B97" i="9"/>
  <c r="G88" i="9"/>
  <c r="F88" i="9"/>
  <c r="A99" i="9" s="1"/>
  <c r="B99" i="9" s="1"/>
  <c r="G65" i="9"/>
  <c r="F65" i="9"/>
  <c r="A67" i="9" s="1"/>
  <c r="B67" i="9" s="1"/>
  <c r="G46" i="9"/>
  <c r="F46" i="9"/>
  <c r="A53" i="9" s="1"/>
  <c r="B53" i="9" s="1"/>
  <c r="G33" i="9"/>
  <c r="F33" i="9"/>
  <c r="A40" i="9" s="1"/>
  <c r="B40" i="9" s="1"/>
  <c r="G19" i="9"/>
  <c r="F19" i="9"/>
  <c r="A26" i="9" s="1"/>
  <c r="B26" i="9" s="1"/>
  <c r="G3" i="9"/>
  <c r="F3" i="9"/>
  <c r="A32" i="8"/>
  <c r="B32" i="8" s="1"/>
  <c r="A31" i="8"/>
  <c r="B31" i="8" s="1"/>
  <c r="A30" i="8"/>
  <c r="B30" i="8" s="1"/>
  <c r="A28" i="8"/>
  <c r="B28" i="8" s="1"/>
  <c r="A27" i="8"/>
  <c r="B27" i="8" s="1"/>
  <c r="B29" i="8"/>
  <c r="A21" i="8"/>
  <c r="B21" i="8" s="1"/>
  <c r="A20" i="8"/>
  <c r="B20" i="8" s="1"/>
  <c r="A19" i="8"/>
  <c r="B19" i="8" s="1"/>
  <c r="A18" i="8"/>
  <c r="B18" i="8" s="1"/>
  <c r="A17" i="8"/>
  <c r="B17" i="8" s="1"/>
  <c r="A16" i="8"/>
  <c r="B16" i="8" s="1"/>
  <c r="A10" i="8"/>
  <c r="B10" i="8" s="1"/>
  <c r="A9" i="8"/>
  <c r="B9" i="8" s="1"/>
  <c r="A8" i="8"/>
  <c r="B8" i="8" s="1"/>
  <c r="A7" i="8"/>
  <c r="B7" i="8" s="1"/>
  <c r="A6" i="8"/>
  <c r="B6" i="8" s="1"/>
  <c r="A5" i="8"/>
  <c r="B5" i="8" s="1"/>
  <c r="B29" i="7"/>
  <c r="B18" i="7"/>
  <c r="B16" i="7"/>
  <c r="B7" i="7"/>
  <c r="B5" i="7"/>
  <c r="B65" i="5"/>
  <c r="B63" i="5"/>
  <c r="B54" i="5"/>
  <c r="B52" i="5"/>
  <c r="B43" i="5"/>
  <c r="B41" i="5"/>
  <c r="B18" i="5"/>
  <c r="B16" i="5"/>
  <c r="B7" i="5"/>
  <c r="B5" i="5"/>
  <c r="G89" i="4"/>
  <c r="G73" i="4"/>
  <c r="G61" i="4"/>
  <c r="G51" i="4"/>
  <c r="G39" i="4"/>
  <c r="G28" i="4"/>
  <c r="G14" i="4"/>
  <c r="G3" i="4"/>
  <c r="G59" i="3"/>
  <c r="G47" i="3"/>
  <c r="G36" i="3"/>
  <c r="G25" i="3"/>
  <c r="G14" i="3"/>
  <c r="G3" i="3"/>
  <c r="G47" i="2"/>
  <c r="G36" i="2"/>
  <c r="G25" i="2"/>
  <c r="G14" i="2"/>
  <c r="G3" i="2"/>
  <c r="A27" i="7"/>
  <c r="B27" i="7" s="1"/>
  <c r="A32" i="7"/>
  <c r="B32" i="7" s="1"/>
  <c r="A31" i="7"/>
  <c r="B31" i="7" s="1"/>
  <c r="A30" i="7"/>
  <c r="B30" i="7" s="1"/>
  <c r="A28" i="7"/>
  <c r="B28" i="7" s="1"/>
  <c r="A21" i="7"/>
  <c r="B21" i="7" s="1"/>
  <c r="A20" i="7"/>
  <c r="B20" i="7" s="1"/>
  <c r="A19" i="7"/>
  <c r="B19" i="7" s="1"/>
  <c r="A17" i="7"/>
  <c r="B17" i="7" s="1"/>
  <c r="A10" i="7"/>
  <c r="B10" i="7" s="1"/>
  <c r="A9" i="7"/>
  <c r="B9" i="7" s="1"/>
  <c r="A8" i="7"/>
  <c r="B8" i="7" s="1"/>
  <c r="A6" i="7"/>
  <c r="B6" i="7" s="1"/>
  <c r="A68" i="5"/>
  <c r="B68" i="5" s="1"/>
  <c r="A67" i="5"/>
  <c r="B67" i="5" s="1"/>
  <c r="A66" i="5"/>
  <c r="B66" i="5" s="1"/>
  <c r="A64" i="5"/>
  <c r="B64" i="5" s="1"/>
  <c r="A57" i="5"/>
  <c r="B57" i="5" s="1"/>
  <c r="A56" i="5"/>
  <c r="B56" i="5" s="1"/>
  <c r="A55" i="5"/>
  <c r="B55" i="5" s="1"/>
  <c r="A53" i="5"/>
  <c r="B53" i="5" s="1"/>
  <c r="A46" i="5"/>
  <c r="B46" i="5" s="1"/>
  <c r="A45" i="5"/>
  <c r="B45" i="5" s="1"/>
  <c r="A44" i="5"/>
  <c r="B44" i="5" s="1"/>
  <c r="A42" i="5"/>
  <c r="B42" i="5" s="1"/>
  <c r="A35" i="5"/>
  <c r="B35" i="5" s="1"/>
  <c r="A34" i="5"/>
  <c r="B34" i="5" s="1"/>
  <c r="A33" i="5"/>
  <c r="B33" i="5" s="1"/>
  <c r="B32" i="5"/>
  <c r="A31" i="5"/>
  <c r="B31" i="5" s="1"/>
  <c r="A30" i="5"/>
  <c r="B30" i="5" s="1"/>
  <c r="A21" i="5"/>
  <c r="B21" i="5" s="1"/>
  <c r="A20" i="5"/>
  <c r="B20" i="5" s="1"/>
  <c r="A19" i="5"/>
  <c r="B19" i="5" s="1"/>
  <c r="A17" i="5"/>
  <c r="B17" i="5" s="1"/>
  <c r="A10" i="5"/>
  <c r="B10" i="5" s="1"/>
  <c r="A9" i="5"/>
  <c r="B9" i="5" s="1"/>
  <c r="A8" i="5"/>
  <c r="B8" i="5" s="1"/>
  <c r="A6" i="5"/>
  <c r="F89" i="4"/>
  <c r="A96" i="4" s="1"/>
  <c r="B96" i="4" s="1"/>
  <c r="F73" i="4"/>
  <c r="A81" i="4" s="1"/>
  <c r="B81" i="4" s="1"/>
  <c r="F61" i="4"/>
  <c r="A66" i="4" s="1"/>
  <c r="B66" i="4" s="1"/>
  <c r="F51" i="4"/>
  <c r="A55" i="4" s="1"/>
  <c r="B55" i="4" s="1"/>
  <c r="F39" i="4"/>
  <c r="A47" i="4" s="1"/>
  <c r="B47" i="4" s="1"/>
  <c r="F28" i="4"/>
  <c r="A35" i="4" s="1"/>
  <c r="B35" i="4" s="1"/>
  <c r="F14" i="4"/>
  <c r="A20" i="4" s="1"/>
  <c r="B20" i="4" s="1"/>
  <c r="F3" i="4"/>
  <c r="A9" i="4" s="1"/>
  <c r="B9" i="4" s="1"/>
  <c r="F59" i="3"/>
  <c r="A64" i="3" s="1"/>
  <c r="B64" i="3" s="1"/>
  <c r="F47" i="3"/>
  <c r="A53" i="3" s="1"/>
  <c r="B53" i="3" s="1"/>
  <c r="F36" i="3"/>
  <c r="A43" i="3" s="1"/>
  <c r="B43" i="3" s="1"/>
  <c r="F25" i="3"/>
  <c r="A31" i="3" s="1"/>
  <c r="B31" i="3" s="1"/>
  <c r="F14" i="3"/>
  <c r="A19" i="3" s="1"/>
  <c r="B19" i="3" s="1"/>
  <c r="F3" i="3"/>
  <c r="A9" i="3" s="1"/>
  <c r="B9" i="3" s="1"/>
  <c r="F47" i="2"/>
  <c r="A54" i="2" s="1"/>
  <c r="B54" i="2" s="1"/>
  <c r="F36" i="2"/>
  <c r="A42" i="2" s="1"/>
  <c r="B42" i="2" s="1"/>
  <c r="F25" i="2"/>
  <c r="A30" i="2" s="1"/>
  <c r="B30" i="2" s="1"/>
  <c r="F14" i="2"/>
  <c r="A16" i="2" s="1"/>
  <c r="B16" i="2" s="1"/>
  <c r="F3" i="2"/>
  <c r="A6" i="2" s="1"/>
  <c r="B6" i="2" s="1"/>
  <c r="B6" i="5" l="1"/>
  <c r="A49" i="3"/>
  <c r="B49" i="3" s="1"/>
  <c r="D66" i="14"/>
  <c r="A51" i="3"/>
  <c r="B51" i="3" s="1"/>
  <c r="A54" i="3"/>
  <c r="B54" i="3" s="1"/>
  <c r="A38" i="3"/>
  <c r="B38" i="3" s="1"/>
  <c r="A42" i="3"/>
  <c r="B42" i="3" s="1"/>
  <c r="A40" i="3"/>
  <c r="B40" i="3" s="1"/>
  <c r="D67" i="14"/>
  <c r="A107" i="4"/>
  <c r="B107" i="4" s="1"/>
  <c r="A109" i="4"/>
  <c r="B109" i="4" s="1"/>
  <c r="A112" i="9"/>
  <c r="B112" i="9" s="1"/>
  <c r="A19" i="4"/>
  <c r="B19" i="4" s="1"/>
  <c r="A41" i="4"/>
  <c r="B41" i="4" s="1"/>
  <c r="A54" i="4"/>
  <c r="B54" i="4" s="1"/>
  <c r="A75" i="4"/>
  <c r="B75" i="4" s="1"/>
  <c r="A92" i="4"/>
  <c r="B92" i="4" s="1"/>
  <c r="A18" i="4"/>
  <c r="B18" i="4" s="1"/>
  <c r="A32" i="4"/>
  <c r="B32" i="4" s="1"/>
  <c r="A53" i="4"/>
  <c r="B53" i="4" s="1"/>
  <c r="A57" i="4"/>
  <c r="B57" i="4" s="1"/>
  <c r="A91" i="4"/>
  <c r="B91" i="4" s="1"/>
  <c r="A17" i="4"/>
  <c r="B17" i="4" s="1"/>
  <c r="A31" i="4"/>
  <c r="B31" i="4" s="1"/>
  <c r="A43" i="4"/>
  <c r="B43" i="4" s="1"/>
  <c r="A56" i="4"/>
  <c r="B56" i="4" s="1"/>
  <c r="A77" i="4"/>
  <c r="B77" i="4" s="1"/>
  <c r="A39" i="3"/>
  <c r="B39" i="3" s="1"/>
  <c r="A50" i="3"/>
  <c r="B50" i="3" s="1"/>
  <c r="A52" i="3"/>
  <c r="B52" i="3" s="1"/>
  <c r="A16" i="4"/>
  <c r="B16" i="4" s="1"/>
  <c r="A30" i="4"/>
  <c r="B30" i="4" s="1"/>
  <c r="A42" i="4"/>
  <c r="B42" i="4" s="1"/>
  <c r="A76" i="4"/>
  <c r="B76" i="4" s="1"/>
  <c r="A93" i="4"/>
  <c r="B93" i="4" s="1"/>
  <c r="A56" i="10"/>
  <c r="B56" i="10" s="1"/>
  <c r="A58" i="10"/>
  <c r="B58" i="10" s="1"/>
  <c r="A55" i="10"/>
  <c r="B55" i="10" s="1"/>
  <c r="A54" i="10"/>
  <c r="B54" i="10" s="1"/>
  <c r="A57" i="10"/>
  <c r="B57" i="10" s="1"/>
  <c r="A30" i="10"/>
  <c r="B30" i="10" s="1"/>
  <c r="A32" i="10"/>
  <c r="B32" i="10" s="1"/>
  <c r="A29" i="10"/>
  <c r="B29" i="10" s="1"/>
  <c r="A31" i="10"/>
  <c r="B31" i="10" s="1"/>
  <c r="A17" i="10"/>
  <c r="B17" i="10" s="1"/>
  <c r="A19" i="10"/>
  <c r="B19" i="10" s="1"/>
  <c r="A21" i="10"/>
  <c r="B21" i="10" s="1"/>
  <c r="A18" i="10"/>
  <c r="B18" i="10" s="1"/>
  <c r="A5" i="10"/>
  <c r="B5" i="10" s="1"/>
  <c r="A6" i="10"/>
  <c r="B6" i="10" s="1"/>
  <c r="A7" i="10"/>
  <c r="B7" i="10" s="1"/>
  <c r="A8" i="10"/>
  <c r="B8" i="10" s="1"/>
  <c r="B127" i="9"/>
  <c r="B130" i="9"/>
  <c r="B126" i="9"/>
  <c r="B128" i="9"/>
  <c r="B134" i="9"/>
  <c r="D118" i="9"/>
  <c r="A113" i="9"/>
  <c r="B113" i="9" s="1"/>
  <c r="A75" i="9"/>
  <c r="B75" i="9" s="1"/>
  <c r="B109" i="9"/>
  <c r="A76" i="9"/>
  <c r="B76" i="9" s="1"/>
  <c r="A91" i="9"/>
  <c r="B91" i="9" s="1"/>
  <c r="A93" i="9"/>
  <c r="B93" i="9" s="1"/>
  <c r="A95" i="9"/>
  <c r="B95" i="9" s="1"/>
  <c r="A98" i="9"/>
  <c r="B98" i="9" s="1"/>
  <c r="A90" i="9"/>
  <c r="B90" i="9" s="1"/>
  <c r="A92" i="9"/>
  <c r="B92" i="9" s="1"/>
  <c r="A94" i="9"/>
  <c r="B94" i="9" s="1"/>
  <c r="A96" i="9"/>
  <c r="B96" i="9" s="1"/>
  <c r="A55" i="9"/>
  <c r="B55" i="9" s="1"/>
  <c r="A57" i="9"/>
  <c r="B57" i="9" s="1"/>
  <c r="A56" i="9"/>
  <c r="B56" i="9" s="1"/>
  <c r="A58" i="9"/>
  <c r="B58" i="9" s="1"/>
  <c r="A69" i="9"/>
  <c r="B69" i="9" s="1"/>
  <c r="A71" i="9"/>
  <c r="B71" i="9" s="1"/>
  <c r="A73" i="9"/>
  <c r="B73" i="9" s="1"/>
  <c r="B74" i="9"/>
  <c r="A68" i="9"/>
  <c r="B68" i="9" s="1"/>
  <c r="A70" i="9"/>
  <c r="B70" i="9" s="1"/>
  <c r="A72" i="9"/>
  <c r="B72" i="9" s="1"/>
  <c r="A48" i="9"/>
  <c r="B48" i="9" s="1"/>
  <c r="A50" i="9"/>
  <c r="B50" i="9" s="1"/>
  <c r="A52" i="9"/>
  <c r="B52" i="9" s="1"/>
  <c r="A54" i="9"/>
  <c r="B54" i="9" s="1"/>
  <c r="A49" i="9"/>
  <c r="B49" i="9" s="1"/>
  <c r="A51" i="9"/>
  <c r="B51" i="9" s="1"/>
  <c r="A35" i="9"/>
  <c r="B35" i="9" s="1"/>
  <c r="A37" i="9"/>
  <c r="B37" i="9" s="1"/>
  <c r="A39" i="9"/>
  <c r="B39" i="9" s="1"/>
  <c r="A41" i="9"/>
  <c r="B41" i="9" s="1"/>
  <c r="A36" i="9"/>
  <c r="B36" i="9" s="1"/>
  <c r="A38" i="9"/>
  <c r="B38" i="9" s="1"/>
  <c r="A21" i="9"/>
  <c r="B21" i="9" s="1"/>
  <c r="A23" i="9"/>
  <c r="B23" i="9" s="1"/>
  <c r="A22" i="9"/>
  <c r="B22" i="9" s="1"/>
  <c r="A64" i="4"/>
  <c r="B64" i="4" s="1"/>
  <c r="A63" i="4"/>
  <c r="B63" i="4" s="1"/>
  <c r="A11" i="9"/>
  <c r="B11" i="9" s="1"/>
  <c r="A12" i="9"/>
  <c r="B12" i="9" s="1"/>
  <c r="A5" i="9"/>
  <c r="B5" i="9" s="1"/>
  <c r="A6" i="9"/>
  <c r="B6" i="9" s="1"/>
  <c r="A7" i="9"/>
  <c r="B7" i="9" s="1"/>
  <c r="A8" i="9"/>
  <c r="B8" i="9" s="1"/>
  <c r="A9" i="9"/>
  <c r="B9" i="9" s="1"/>
  <c r="A10" i="9"/>
  <c r="B10" i="9" s="1"/>
  <c r="A24" i="9"/>
  <c r="B24" i="9" s="1"/>
  <c r="A25" i="9"/>
  <c r="B25" i="9" s="1"/>
  <c r="A27" i="9"/>
  <c r="B27" i="9" s="1"/>
  <c r="A80" i="4"/>
  <c r="B80" i="4" s="1"/>
  <c r="A28" i="3"/>
  <c r="B28" i="3" s="1"/>
  <c r="A32" i="3"/>
  <c r="B32" i="3" s="1"/>
  <c r="A27" i="3"/>
  <c r="B27" i="3" s="1"/>
  <c r="A29" i="3"/>
  <c r="B29" i="3" s="1"/>
  <c r="A30" i="3"/>
  <c r="B30" i="3" s="1"/>
  <c r="A67" i="3"/>
  <c r="B67" i="3" s="1"/>
  <c r="A65" i="3"/>
  <c r="B65" i="3" s="1"/>
  <c r="A10" i="3"/>
  <c r="B10" i="3" s="1"/>
  <c r="A8" i="3"/>
  <c r="B8" i="3" s="1"/>
  <c r="A49" i="2"/>
  <c r="B49" i="2" s="1"/>
  <c r="A51" i="2"/>
  <c r="B51" i="2" s="1"/>
  <c r="A53" i="2"/>
  <c r="B53" i="2" s="1"/>
  <c r="A31" i="2"/>
  <c r="B31" i="2" s="1"/>
  <c r="A21" i="2"/>
  <c r="B21" i="2" s="1"/>
  <c r="A20" i="2"/>
  <c r="B20" i="2" s="1"/>
  <c r="A32" i="2"/>
  <c r="B32" i="2" s="1"/>
  <c r="A52" i="2"/>
  <c r="B52" i="2" s="1"/>
  <c r="A21" i="3"/>
  <c r="B21" i="3" s="1"/>
  <c r="A41" i="3"/>
  <c r="B41" i="3" s="1"/>
  <c r="A66" i="3"/>
  <c r="B66" i="3" s="1"/>
  <c r="A67" i="4"/>
  <c r="B67" i="4" s="1"/>
  <c r="A82" i="4"/>
  <c r="B82" i="4" s="1"/>
  <c r="A95" i="4"/>
  <c r="B95" i="4" s="1"/>
  <c r="A99" i="4"/>
  <c r="B99" i="4" s="1"/>
  <c r="A40" i="2"/>
  <c r="B40" i="2" s="1"/>
  <c r="A19" i="2"/>
  <c r="B19" i="2" s="1"/>
  <c r="A20" i="3"/>
  <c r="B20" i="3" s="1"/>
  <c r="A94" i="4"/>
  <c r="B94" i="4" s="1"/>
  <c r="A98" i="4"/>
  <c r="B98" i="4" s="1"/>
  <c r="A41" i="2"/>
  <c r="B41" i="2" s="1"/>
  <c r="A18" i="2"/>
  <c r="B18" i="2" s="1"/>
  <c r="A43" i="2"/>
  <c r="B43" i="2" s="1"/>
  <c r="A38" i="2"/>
  <c r="A50" i="2"/>
  <c r="B50" i="2" s="1"/>
  <c r="A79" i="4"/>
  <c r="B79" i="4" s="1"/>
  <c r="A83" i="4"/>
  <c r="B83" i="4" s="1"/>
  <c r="A97" i="4"/>
  <c r="B97" i="4" s="1"/>
  <c r="A78" i="4"/>
  <c r="B78" i="4" s="1"/>
  <c r="A65" i="4"/>
  <c r="B65" i="4" s="1"/>
  <c r="A34" i="4"/>
  <c r="B34" i="4" s="1"/>
  <c r="A23" i="4"/>
  <c r="B23" i="4" s="1"/>
  <c r="A44" i="4"/>
  <c r="B44" i="4" s="1"/>
  <c r="A46" i="4"/>
  <c r="B46" i="4" s="1"/>
  <c r="A21" i="4"/>
  <c r="B21" i="4" s="1"/>
  <c r="A33" i="4"/>
  <c r="B33" i="4" s="1"/>
  <c r="A45" i="4"/>
  <c r="B45" i="4" s="1"/>
  <c r="A22" i="4"/>
  <c r="B22" i="4" s="1"/>
  <c r="A6" i="4"/>
  <c r="B6" i="4" s="1"/>
  <c r="A8" i="4"/>
  <c r="B8" i="4" s="1"/>
  <c r="A10" i="4"/>
  <c r="B10" i="4" s="1"/>
  <c r="A5" i="4"/>
  <c r="B5" i="4" s="1"/>
  <c r="A7" i="4"/>
  <c r="B7" i="4" s="1"/>
  <c r="A8" i="2"/>
  <c r="B8" i="2" s="1"/>
  <c r="A10" i="2"/>
  <c r="B10" i="2" s="1"/>
  <c r="A9" i="2"/>
  <c r="B9" i="2" s="1"/>
  <c r="A61" i="3"/>
  <c r="B61" i="3" s="1"/>
  <c r="A63" i="3"/>
  <c r="B63" i="3" s="1"/>
  <c r="A62" i="3"/>
  <c r="B62" i="3" s="1"/>
  <c r="A17" i="3"/>
  <c r="B17" i="3" s="1"/>
  <c r="A16" i="3"/>
  <c r="B16" i="3" s="1"/>
  <c r="A18" i="3"/>
  <c r="B18" i="3" s="1"/>
  <c r="A6" i="3"/>
  <c r="B6" i="3" s="1"/>
  <c r="A5" i="3"/>
  <c r="B5" i="3" s="1"/>
  <c r="A7" i="3"/>
  <c r="B7" i="3" s="1"/>
  <c r="A28" i="2"/>
  <c r="B28" i="2" s="1"/>
  <c r="A17" i="2"/>
  <c r="B17" i="2" s="1"/>
  <c r="A27" i="2"/>
  <c r="B27" i="2" s="1"/>
  <c r="A29" i="2"/>
  <c r="B29" i="2" s="1"/>
  <c r="A39" i="2"/>
  <c r="A7" i="2"/>
  <c r="B7" i="2" s="1"/>
  <c r="A5" i="2"/>
  <c r="B5" i="2" s="1"/>
  <c r="B39" i="2" l="1"/>
  <c r="B38" i="2"/>
</calcChain>
</file>

<file path=xl/sharedStrings.xml><?xml version="1.0" encoding="utf-8"?>
<sst xmlns="http://schemas.openxmlformats.org/spreadsheetml/2006/main" count="1128" uniqueCount="298">
  <si>
    <t>celkový
úvazek</t>
  </si>
  <si>
    <t>normativ
na 30 lůžek</t>
  </si>
  <si>
    <t>počet lůžek:</t>
  </si>
  <si>
    <t>lékař se specializovanou popř. zvláštní odbornou způsobilostí v příslušném oboru</t>
  </si>
  <si>
    <t>lékař s odbornou způsobilostí s certifikátem</t>
  </si>
  <si>
    <t>lékař s odbornou způsobilostí</t>
  </si>
  <si>
    <t>všeobecná sestra se specializovanou způsobilostí v oboru bez dohledu</t>
  </si>
  <si>
    <t>sanitář nebo ošetřovatel</t>
  </si>
  <si>
    <t>maxilofaciální chirurg nebo orální a maxilofaciální chirurg</t>
  </si>
  <si>
    <t>zubní lékař s odbornou způsobilostí</t>
  </si>
  <si>
    <t>lékař s odbornou způsobilostí nebo zubní lékař s odbornou způsobilostí</t>
  </si>
  <si>
    <t>1.1.2. Maxilofaciální chirurgie a orální a maxilofac. chirurgie</t>
  </si>
  <si>
    <t>1.1.3. Oftalmologie</t>
  </si>
  <si>
    <t>1.1.4. Gynekologie a porodnictví</t>
  </si>
  <si>
    <t>všeobecná sestra  bez dohledu nebo porodní asistentka bez dohledu a všeobecná sestra ,
zdravotnický asistent nebo porodní asistentka</t>
  </si>
  <si>
    <t>fyzioterapeut</t>
  </si>
  <si>
    <t>dostupnost</t>
  </si>
  <si>
    <t>1.2. Interní obory</t>
  </si>
  <si>
    <t>1.2.2. Pracovní lékařství</t>
  </si>
  <si>
    <t>1.2.3. Dětská onkologie a hematologie</t>
  </si>
  <si>
    <t>1.2.4. Hematologie a transfuzní lékařství</t>
  </si>
  <si>
    <t>1.2.5. Neurologie, pneumologie, ftizeologie a vnitřní lékařství</t>
  </si>
  <si>
    <t>1.2.6. Geriatrie</t>
  </si>
  <si>
    <t>zdravotně-sociální pracovník nebo jiný odborný pracovník - sociální pracovník</t>
  </si>
  <si>
    <t>AKUTNÍ LŮŽKOVÁ PÉČE STANDARDNÍ - dle Přílohy č.3 k vyhlášce č. 99/2012 Sb.</t>
  </si>
  <si>
    <t>1.3. Dermatovenerologie</t>
  </si>
  <si>
    <t>dermatovenerolog</t>
  </si>
  <si>
    <t>1.4. Dětské lékařství</t>
  </si>
  <si>
    <t>dětský lékař</t>
  </si>
  <si>
    <t>dětská sestra (požadovaný podíl 50%)</t>
  </si>
  <si>
    <t>1.5. Infekční lékařství</t>
  </si>
  <si>
    <t>infekcionista</t>
  </si>
  <si>
    <t>všeobecná sestra se specializovanou způsobilostí bez dohledu</t>
  </si>
  <si>
    <t>dětská sestra bez dohledu</t>
  </si>
  <si>
    <t>všeobecná sestra se specializovanou způsobilostí  bez dohledu</t>
  </si>
  <si>
    <t>1.6. Návykové nemoci</t>
  </si>
  <si>
    <t>psychiatr nebo lékař se zvláštní odbornou způsobilostí v návykových nemocech</t>
  </si>
  <si>
    <t>sestra pro péči v psychiatrii bez dohledu nebo adiktolog bez dohledu</t>
  </si>
  <si>
    <t>1.7. Neonatologie</t>
  </si>
  <si>
    <t>neonatolog; popř. neonatolog nebo dětský lékař, pokud je stanice součástí dětského oddělení</t>
  </si>
  <si>
    <t>dětská sestra bez dohledu nebo porodní asistentka bez dohledu</t>
  </si>
  <si>
    <t>všeobecná sestra, zdravotnický asistent nebo porodní asistentka</t>
  </si>
  <si>
    <t>1.8. Nukleární medicína</t>
  </si>
  <si>
    <t>lékař se specializovanou způsobilostí v nukleární medicíně</t>
  </si>
  <si>
    <t>radiofarmaceut nebo farmaceutický asistent pro přípravu radiofarmak</t>
  </si>
  <si>
    <t>klinický radiologický fyzik</t>
  </si>
  <si>
    <t>1.9. Psychiatrie</t>
  </si>
  <si>
    <t>všeobecná sestra se specializovanou způsobilostí</t>
  </si>
  <si>
    <t>sestra pro péči v psychiatrii bez dohledu</t>
  </si>
  <si>
    <t>všeobecná sestra  bez dohledu a všeobecná sestra nebo zdravotnický asistent</t>
  </si>
  <si>
    <t>ergoterapeut nebo jiný odborný pracovník - pracovní terapeut</t>
  </si>
  <si>
    <r>
      <t xml:space="preserve">psychiatr </t>
    </r>
    <r>
      <rPr>
        <i/>
        <sz val="11"/>
        <color rgb="FFC00000"/>
        <rFont val="Calibri"/>
        <family val="2"/>
        <charset val="238"/>
        <scheme val="minor"/>
      </rPr>
      <t>*)</t>
    </r>
  </si>
  <si>
    <r>
      <t xml:space="preserve">klinický psycholog nebo psycholog ve zdravotnictví při zajištění dostupnosti klin. psychologa </t>
    </r>
    <r>
      <rPr>
        <i/>
        <sz val="11"/>
        <color rgb="FFC00000"/>
        <rFont val="Calibri"/>
        <family val="2"/>
        <charset val="238"/>
        <scheme val="minor"/>
      </rPr>
      <t>*)</t>
    </r>
  </si>
  <si>
    <r>
      <rPr>
        <i/>
        <sz val="11"/>
        <color rgb="FFC00000"/>
        <rFont val="Calibri"/>
        <family val="2"/>
        <charset val="238"/>
        <scheme val="minor"/>
      </rPr>
      <t>*)</t>
    </r>
    <r>
      <rPr>
        <i/>
        <sz val="11"/>
        <color theme="1"/>
        <rFont val="Calibri"/>
        <family val="2"/>
        <charset val="238"/>
        <scheme val="minor"/>
      </rPr>
      <t xml:space="preserve"> jeden z označených pracovníků má vzdělání v psychoterapii</t>
    </r>
  </si>
  <si>
    <t>1.10. Rehabilitační a fyzikální medicína</t>
  </si>
  <si>
    <t>rehabilitační lékař</t>
  </si>
  <si>
    <t>sanitář, ošetřovatel nebo masér</t>
  </si>
  <si>
    <t>fyzioterapeut se specializovanou způsobilostí</t>
  </si>
  <si>
    <t xml:space="preserve">fyzioterapeut </t>
  </si>
  <si>
    <t>ergoterapeut</t>
  </si>
  <si>
    <t>klinický psycholog</t>
  </si>
  <si>
    <t>klinický logoped</t>
  </si>
  <si>
    <t>normativ
na 1 lůžko</t>
  </si>
  <si>
    <t>2.1.1. Dospělí - intenzivní péče 1. stupně - nižší intenzivní péče</t>
  </si>
  <si>
    <t>lékař se specializovanou způsobilostí v oboru, ve kterém je péče poskytována, anesteziolog nebo intenzivista 0,5 úvazku</t>
  </si>
  <si>
    <t>sestra pro intenzivní péči bez dohledu 1,0 úvazku</t>
  </si>
  <si>
    <t>LŮŽKOVÁ PÉČE INTENZIVNÍ - dle Přílohy č.3 k vyhlášce č. 99/2012 Sb.</t>
  </si>
  <si>
    <t>2.1.2. Dospělí - intenzivní péče 2. stupně - vyšší intenzivní péče</t>
  </si>
  <si>
    <t>lékař se specializovanou způsobilostí v oboru, ve kterém je péče poskytována, anesteziolog nebo intenzivista 1,0 úvazku</t>
  </si>
  <si>
    <t>2.1.3. Dospělí - intenzivní péče 3. stupně - resuscitační péče</t>
  </si>
  <si>
    <t>anesteziolog nebo lékař se specializovanou způsobilostí v oboru, ve kterém je péče poskytována, který je současně
intenzivista 1,0 úvazku a dále 0,3 úvazku na lůžko</t>
  </si>
  <si>
    <t>sestra pro intenzivní péči bez dohledu</t>
  </si>
  <si>
    <t>2.2.1. Děti - intenzivní péče 1. stupně - nižší intenzivní péče</t>
  </si>
  <si>
    <t>dětský lékař, dětský chirurg nebo dětský kardiolog 0,5 úvazku</t>
  </si>
  <si>
    <t>dětská sestra pro intenzivní péči bez dohledu 1,0 úvazku</t>
  </si>
  <si>
    <t>dětská sestra pro intenzivní péči bez dohledu</t>
  </si>
  <si>
    <t>2.2.2. Děti - intenzivní péče 2. stupně - vyšší intenzivní péče</t>
  </si>
  <si>
    <t>dětský lékař, dětský chirurg nebo dětský kardiolog 1,0 úvazku</t>
  </si>
  <si>
    <t>dětský lékař, dětský chirurg, dětský kardiolog, kteří jsou současně intenzivisty, nebo anesteziolog 1,0 úvazku</t>
  </si>
  <si>
    <t>dětský lékař, neonatolog, dětský chirurg, dětský kardiolog, dětský neurolog nebo infekcionista</t>
  </si>
  <si>
    <t>2.2.3. Děti - intenzivní péče 3. stupně - resuscitační péče</t>
  </si>
  <si>
    <t>2.3.1. Neonatologie - intenzivní péče 1. stupně - nižší intenzivní péče</t>
  </si>
  <si>
    <t>neonatolog 0,5 úvazku</t>
  </si>
  <si>
    <t>dětská sestra pro intenzivní péči bez dohledu nebo porodní asistentka pro intenzivní péči bez dohledu 1,0 úvazku</t>
  </si>
  <si>
    <t>dětská sestra pro intenzivní péči bez dohledu nebo porodní asistentka se specializovanou způsobilostí v oboru bez dohledu</t>
  </si>
  <si>
    <t>všeobecná sestra  bez dohledu nebo porodní asistentka bez dohledu a všeobecná sestra nebo zdravotnický asistent</t>
  </si>
  <si>
    <t>2.3.2. Neonatologie - intenzivní péče 2. stupně - vyšší intenzivní péče</t>
  </si>
  <si>
    <t>neonatolog 1,0 úvazku</t>
  </si>
  <si>
    <t>2.3.3. Neonatologie - intenzivní péče 3. stupně - resuscitační péče</t>
  </si>
  <si>
    <t>neonatolog 1,0 úvazku a dále 0,4 úvazku na lůžko</t>
  </si>
  <si>
    <t>dětská sestra pro intenzivní péči bez dohledu nebo porodní asistentka se specializovanou způsobilostí bez dohledu 1,0 úvazku</t>
  </si>
  <si>
    <t>dětská sestra pro intenzivní péči bez dohledu nebo porodní asistentka pro intenzivní péči bez dohledu</t>
  </si>
  <si>
    <t>úvazek v hod.</t>
  </si>
  <si>
    <t>viz str. 1715 a 1716 vyhlášky č. 99/2012</t>
  </si>
  <si>
    <t>všeobecná sestra  bez dohledu a všeobecná sestra nebo zdravotnický asistent
pro gynekologii může být porodní asistentka bez dohledu a porodní asistentka</t>
  </si>
  <si>
    <t>sestra pro intenzivní péči bez dohledu
pro gynekologii může být porodní asistentka pro intenzivní péči bez dohledu</t>
  </si>
  <si>
    <t>2.4.1. Porodnická intermediární péče</t>
  </si>
  <si>
    <t>normativ
na 3 lůžka</t>
  </si>
  <si>
    <t xml:space="preserve">porodní asistentka bez dohledu nebo porodní asistentka pro intenzivní péči bez dohledu </t>
  </si>
  <si>
    <t>gynekolog a porodník 0,25 úvazku</t>
  </si>
  <si>
    <t>všeobecná sestra bez dohledu nebo porodní asistenka bez dohledu</t>
  </si>
  <si>
    <t>všeobecná sestra bez dohledu nebo porodní asistenka bez dohledu a všeobecná sestra,
zdravotnický asistent nebo porodní asistentka</t>
  </si>
  <si>
    <t>2.4.2. Porodnická intenzivní péče</t>
  </si>
  <si>
    <t>2.5. Intenzivní hematologická péče</t>
  </si>
  <si>
    <t>hematolog 0,5 úvazku a dále 0,3 úvazku na lůžko</t>
  </si>
  <si>
    <t>sestra pro intenzivní péči bez dohledu nebo dětská sestra pro intenzivní péči bez
dohledu, pokud je péče poskytována výhradně dětem</t>
  </si>
  <si>
    <t>všeobecná sestra bez dohledu a všeobecná sestra nebo zdravotnický asistent</t>
  </si>
  <si>
    <t>NÁSLEDNÁ LŮŽKOVÁ PÉČE - dle Přílohy č.3 k vyhlášce č. 99/2012 Sb.</t>
  </si>
  <si>
    <t>3.1. Následná lůžková péče s výjimkou péče uvedené v bodech 3.2. až 3.7.</t>
  </si>
  <si>
    <t>lékař se specializovanou způsobilostí se základním kmenem interním, chirurgickým, urologickým
neurologickým, ortopedickým, pediatrickým nebo základním kmenem všeobecného lékařství
podle zaměření zdravotní péče</t>
  </si>
  <si>
    <t xml:space="preserve">všeobecná sestra se specializovanou způsobilostí </t>
  </si>
  <si>
    <t>fyzioterapeut nebo ergoterapeut</t>
  </si>
  <si>
    <t>klinický logoped, pokud je poskytována péče pacientům s poruchou řeči</t>
  </si>
  <si>
    <t>3.2. Návykové nemoci</t>
  </si>
  <si>
    <r>
      <t>lékař s odbornou způsobilostí s certifikátem</t>
    </r>
    <r>
      <rPr>
        <i/>
        <sz val="11"/>
        <color rgb="FFC00000"/>
        <rFont val="Calibri"/>
        <family val="2"/>
        <charset val="238"/>
        <scheme val="minor"/>
      </rPr>
      <t>*)</t>
    </r>
  </si>
  <si>
    <r>
      <t xml:space="preserve">lékař s odbornou způsobilostí </t>
    </r>
    <r>
      <rPr>
        <i/>
        <sz val="11"/>
        <color rgb="FFC00000"/>
        <rFont val="Calibri"/>
        <family val="2"/>
        <charset val="238"/>
        <scheme val="minor"/>
      </rPr>
      <t>*)</t>
    </r>
  </si>
  <si>
    <t>*) úvazek označených lékařů může být v rozsahu 0,5 úvazku zajištěn klinickým psychologem</t>
  </si>
  <si>
    <r>
      <t xml:space="preserve">všeobecná sestra  bez dohledu a všeobecná sestra nebo zdravotnický asistent </t>
    </r>
    <r>
      <rPr>
        <i/>
        <sz val="11"/>
        <color rgb="FF00B050"/>
        <rFont val="Calibri"/>
        <family val="2"/>
        <charset val="238"/>
        <scheme val="minor"/>
      </rPr>
      <t>**)</t>
    </r>
  </si>
  <si>
    <t>**) úvazek všeobecné sestry nebo zdravotnického asistenta v rozsahu 1,0 může být zajištěn
klinickým psychologem nebo adiktologem, přitom musí být vždy zajištěna přítomnost všeobecné
sestry bez dohledu</t>
  </si>
  <si>
    <t>klinický psycholog nebo psycholog ve zdravotnictví, pokud je zajištěna dostupnost klin. psychologa</t>
  </si>
  <si>
    <t>3.3. Pneumologie a ftizeologie</t>
  </si>
  <si>
    <t>pneumolog</t>
  </si>
  <si>
    <t xml:space="preserve">lékař s odbornou způsobilostí </t>
  </si>
  <si>
    <t>fyzioterapeut bez dohledu</t>
  </si>
  <si>
    <t>3.4. Psychiatrie, sexuologie</t>
  </si>
  <si>
    <t>psychiatr, gerontopsychiatr nebo sexuolog</t>
  </si>
  <si>
    <t>fyzioterapeut bez dohledu, ergoterapeut bez dohledu nebo jiný odborný pracovník - pracovní terapeut</t>
  </si>
  <si>
    <t>podle zaměření poskytované péče rehabilitační lékař, internista, kardiolog, dětský lékař,ortoped,
neurolog, neurochirurg, chirurg, anesteziolog nebo intenzivista</t>
  </si>
  <si>
    <t>fyzioterapeut se specializovanou způsobilostí 1,0 úvazku na celé pracoviště</t>
  </si>
  <si>
    <r>
      <t>fyzioterapeut bez dohledu nebo ergoterapeut bez dohledu</t>
    </r>
    <r>
      <rPr>
        <i/>
        <sz val="11"/>
        <color rgb="FF00B050"/>
        <rFont val="Calibri"/>
        <family val="2"/>
        <charset val="238"/>
        <scheme val="minor"/>
      </rPr>
      <t>**)</t>
    </r>
  </si>
  <si>
    <t>**) úvazek ergoterapeuta bez dohledu může být zajištěn jiným odborným pracovníkem - pracovním
terapeutem</t>
  </si>
  <si>
    <t>*) úvazek označených lékařů může být do výše 0,5 úvazku zajištěn rovněž klinickým psychologem,
logopedem nebo fyzioterapeutem se specializovanou způsobilostí</t>
  </si>
  <si>
    <r>
      <t xml:space="preserve">všeobecná sestra  bez dohledu a všeobecná sestra nebo zdravotnický asistent </t>
    </r>
    <r>
      <rPr>
        <i/>
        <sz val="11"/>
        <color rgb="FF7030A0"/>
        <rFont val="Calibri"/>
        <family val="2"/>
        <charset val="238"/>
        <scheme val="minor"/>
      </rPr>
      <t>***)</t>
    </r>
  </si>
  <si>
    <r>
      <t xml:space="preserve">sanitář, ošetřovatel nebo masér </t>
    </r>
    <r>
      <rPr>
        <i/>
        <sz val="11"/>
        <color rgb="FF7030A0"/>
        <rFont val="Calibri"/>
        <family val="2"/>
        <charset val="238"/>
        <scheme val="minor"/>
      </rPr>
      <t>***)</t>
    </r>
  </si>
  <si>
    <t>***)  jeden z úvazků označených pracovníků může být zajištěn fyzioterapeutem</t>
  </si>
  <si>
    <t>3.5.1. Rehabilitační a fyzikální medicína</t>
  </si>
  <si>
    <t>3.5.2. Rehabilitační a fyzikální medicína</t>
  </si>
  <si>
    <t>pokud je poskytována péče pacientům s vyššími nároky na ošetřovatelskou péči ( zejména se závažným
postižením míchy, mozku, po závažných metabolických onemocněních nebo pacienti kteří jsou zařazeni do kategorie pacienta 3 nebo 4) - viz úplné znění na str. 1721 Vyhlášky č. 99/2012</t>
  </si>
  <si>
    <t>podle zaměření poskytované péče rehabilitační lékař, internista, kardiolog, dětský lékař,ortoped,
neurolog, neurochirurg, chirurg, traumatolog,anesteziolog nebo intenzivista</t>
  </si>
  <si>
    <t xml:space="preserve">sanitář, ošetřovatel nebo masér </t>
  </si>
  <si>
    <t>normativ
na 60 lůžek</t>
  </si>
  <si>
    <t>3.6. Lázeňská léčebně rehabilitační péče</t>
  </si>
  <si>
    <t>klinický farmaceut a nutriční terapeut</t>
  </si>
  <si>
    <t>nutriční terapeut</t>
  </si>
  <si>
    <t>zdravotně-sociální pracovník, nebo jiný odborný pracovník - sociální pracovník</t>
  </si>
  <si>
    <t>lékař se specializovanou nebo zvlášní odbornou způsobilostí v oboru podle zaměření léčebně
rehabilitační péče</t>
  </si>
  <si>
    <t>všeobecná sestra se specializovanou způsobilostí nebo zvláštní odbornou způsobilostí</t>
  </si>
  <si>
    <t>pomocné počty lůžek a hodnoty pro výpočet SZP</t>
  </si>
  <si>
    <r>
      <t xml:space="preserve">všeobecná sestra  bez dohledu a všeobecná sestra nebo zdravotnický asistent </t>
    </r>
    <r>
      <rPr>
        <i/>
        <sz val="11"/>
        <color rgb="FFC00000"/>
        <rFont val="Calibri"/>
        <family val="2"/>
        <charset val="238"/>
        <scheme val="minor"/>
      </rPr>
      <t>*)</t>
    </r>
  </si>
  <si>
    <t>*) z toho 1,0 úvazku může zajišťovat péči fyzioterapeut</t>
  </si>
  <si>
    <r>
      <t xml:space="preserve">sanitář, ošetřovatel nebo masér </t>
    </r>
    <r>
      <rPr>
        <i/>
        <sz val="11"/>
        <color rgb="FF00B050"/>
        <rFont val="Calibri"/>
        <family val="2"/>
        <charset val="238"/>
        <scheme val="minor"/>
      </rPr>
      <t>**)</t>
    </r>
  </si>
  <si>
    <r>
      <t xml:space="preserve">fyzioterapeut a ergoterapeut </t>
    </r>
    <r>
      <rPr>
        <i/>
        <sz val="11"/>
        <color rgb="FF00B050"/>
        <rFont val="Calibri"/>
        <family val="2"/>
        <charset val="238"/>
        <scheme val="minor"/>
      </rPr>
      <t>**)</t>
    </r>
  </si>
  <si>
    <t>**) z toho 1,0 úvazku  může zajišťovat péči všeobecná sestra nebo zdravotnický asistent</t>
  </si>
  <si>
    <t>součet označených úvazků:</t>
  </si>
  <si>
    <t xml:space="preserve">3.7. Následná intenzivní péče </t>
  </si>
  <si>
    <t>anesteziolog nebo intenzivista</t>
  </si>
  <si>
    <t>chirurg, internista nebo neurolog</t>
  </si>
  <si>
    <t xml:space="preserve">sestra pro intenzivní péči bez dohledu </t>
  </si>
  <si>
    <t>všeobecná sestra  bez dohledu</t>
  </si>
  <si>
    <t>klinický psycholog nebo psychiatr</t>
  </si>
  <si>
    <t>DLOUHODOBÁ  LŮŽKOVÁ PÉČE - dle Přílohy č.3 k vyhlášce č. 99/2012 Sb.</t>
  </si>
  <si>
    <t>4.1. Dlouhodobá lůžková péče</t>
  </si>
  <si>
    <t>lékař se specializovanou nebo zvláštní odbornou způsobilostí</t>
  </si>
  <si>
    <t>fyzioterapeut bez dohledu nebo ergoterapeut bez dohledu</t>
  </si>
  <si>
    <t>pokud je dlouhodobá lůžková péče poskytována výhradně pacientům s psychiatrickým onemocněním</t>
  </si>
  <si>
    <t>4.2. Dlouhodobá lůžková péče</t>
  </si>
  <si>
    <t>4.3. Dlouhodobá lůžková péče</t>
  </si>
  <si>
    <t>pokud je dlouhodobá lůžková péče poskytována výhradně pacientům se specifickým plicním
onemocněním</t>
  </si>
  <si>
    <t>4.4. Dlouhodobá lůžková péče</t>
  </si>
  <si>
    <t>pokud je péče poskytována výhradně pacientům, kteří vyžadují dlouhodobou intenzivní
ošetřovatelskou péči o základní životní funkce</t>
  </si>
  <si>
    <t>anestesiolog, intenzivista, chirug, internista nebo neurolog</t>
  </si>
  <si>
    <t>4.5. Dlouhodobá lůžková péče</t>
  </si>
  <si>
    <t>pokud je poskytována paliativní péče</t>
  </si>
  <si>
    <t>lékař se specializovanou způsobilostí v oboru, který má základní kmen interní, chirurgický, urologický,
neurologický, ortopedický, anesteziologický, všeobecné praktické lékařství, otorinolaryngologický, oftalmologický, lékař se zvláštní odbornou způsobilostí v oboru paliativní medicína nebo v oboru medicína dlouhodobé péče, nebo algeziolog</t>
  </si>
  <si>
    <t xml:space="preserve">sanitář nebo ošetřovatel </t>
  </si>
  <si>
    <t>Výpočet požadovaného úvazku pracovníků v případech, kdy počet lůžek překračuje 60</t>
  </si>
  <si>
    <t>Lékaři</t>
  </si>
  <si>
    <t>požadovaný úvazek
dle vyhlášky</t>
  </si>
  <si>
    <t>počet lůžek pře-
vyšující počet 60</t>
  </si>
  <si>
    <t>nelékaři</t>
  </si>
  <si>
    <t>výsledný úvazek
k přičtení</t>
  </si>
  <si>
    <t>dle vyhlášky je u označených odborností požadována celková hodnota  8,0 úvazku na 60 lůžek</t>
  </si>
  <si>
    <t>L3</t>
  </si>
  <si>
    <t>L2</t>
  </si>
  <si>
    <t>L1</t>
  </si>
  <si>
    <t>Dostupnost rady a pomoci telefonem, elektronicky, v případě vyžádání i fyzická přítomnost v závislosti na klin. stavu pacienta.</t>
  </si>
  <si>
    <t>ZPBD</t>
  </si>
  <si>
    <t>ZPBD+ZPOD</t>
  </si>
  <si>
    <t>ZPOD bez mat.</t>
  </si>
  <si>
    <t>ZPBD se spec.</t>
  </si>
  <si>
    <t xml:space="preserve">L3 </t>
  </si>
  <si>
    <t>ZSP,SP</t>
  </si>
  <si>
    <t>ZPOD</t>
  </si>
  <si>
    <t>VNP</t>
  </si>
  <si>
    <t>ZSP, SP</t>
  </si>
  <si>
    <t>VNP  K3</t>
  </si>
  <si>
    <t>ERGO</t>
  </si>
  <si>
    <t>ZPBD ARIP</t>
  </si>
  <si>
    <r>
      <t xml:space="preserve">všeobecná sestra  bez dohledu a všeobecná sestra nebo zdravotnický asistent
pro gynekologii může být porodní asistentka bez dohledu a porodní asistentka </t>
    </r>
    <r>
      <rPr>
        <i/>
        <sz val="11"/>
        <color rgb="FFC00000"/>
        <rFont val="Calibri"/>
        <family val="2"/>
        <charset val="238"/>
        <scheme val="minor"/>
      </rPr>
      <t>*)</t>
    </r>
  </si>
  <si>
    <t>Pokud má pracoviště neonatologické IP více než 8 inkubátorů, je pravidlo pro navýšení počtu zdrav. pracovníků na straně 1718 vyhlášky č. 99/2011 Sb.:</t>
  </si>
  <si>
    <t>"Pokud má pracoviště neonatol. resuscitační péče více než 8 lůžek  (inkubátorů) nenavyšuje se počet</t>
  </si>
  <si>
    <t>zdrav. pracovníků způsobilých k výkonu nelékařského zdravotnického povolání v závislosti na zvýšení počtu lůžek, ale na 
spektru výkonů poskytované zdravotní péče"</t>
  </si>
  <si>
    <t>ZPBD,
ZPBD ARIP</t>
  </si>
  <si>
    <t xml:space="preserve">
ZPBD ARIP</t>
  </si>
  <si>
    <t>VNP,ERGO</t>
  </si>
  <si>
    <t>VNP K2</t>
  </si>
  <si>
    <r>
      <t xml:space="preserve">sanitář nebo ošetřovatel - </t>
    </r>
    <r>
      <rPr>
        <b/>
        <i/>
        <sz val="11"/>
        <rFont val="Calibri"/>
        <family val="2"/>
        <charset val="238"/>
        <scheme val="minor"/>
      </rPr>
      <t>pouze pokud je zajišťována ochranná léčba</t>
    </r>
  </si>
  <si>
    <t>VNP K3</t>
  </si>
  <si>
    <t>všeobecná sestra  nebo zdravotnický asistent</t>
  </si>
  <si>
    <t>VNP K2,ERGO</t>
  </si>
  <si>
    <t xml:space="preserve">ZPBD   </t>
  </si>
  <si>
    <t>Chirurgické obory - standardní lůžka</t>
  </si>
  <si>
    <t>Interní obory - standardní lůžka</t>
  </si>
  <si>
    <t>Intenzivní  péče dospělí a děti</t>
  </si>
  <si>
    <t>Neonatologická intenzivní péče</t>
  </si>
  <si>
    <t>Dlouhodobá lůžková péče</t>
  </si>
  <si>
    <t>Vzorce pro dopočet úvazků "nad 60 lůžek"</t>
  </si>
  <si>
    <t>Definice pojmu dostupnost</t>
  </si>
  <si>
    <t>Následná lůžková péče (vč. lázní a následné intenzivní péče)</t>
  </si>
  <si>
    <t>1.11. Společný lůžkový fond (pokud je poskytována péče ve více oborech)</t>
  </si>
  <si>
    <t>lékař se specializovanou způsobilostí nebo zvláštní odbornou způsobilostí v oboru, který má
společný základní kmen s obory poskytované péče</t>
  </si>
  <si>
    <t>fyzická přítomnost na vyžádání</t>
  </si>
  <si>
    <t>Ostatní obory vč. společného lůžkového fondu - standardní lůžka</t>
  </si>
  <si>
    <t>1.1.1. Chirurgické obory</t>
  </si>
  <si>
    <t>1.1.1. až 1.1.5.</t>
  </si>
  <si>
    <t>1.2.1. až 1.2.6.</t>
  </si>
  <si>
    <t>1.3. až 1.11.</t>
  </si>
  <si>
    <t>2.1.1. až 2.2.3.</t>
  </si>
  <si>
    <t>2.3.1. až 2.3.3.</t>
  </si>
  <si>
    <t>2.4.1. až 2.5.</t>
  </si>
  <si>
    <t>3.1. až  3.7.</t>
  </si>
  <si>
    <t>4.1. až 4.5.</t>
  </si>
  <si>
    <t>Celkový počet akutních lůžek STANDARDNÍCH</t>
  </si>
  <si>
    <t>a) lékař se specializovanou nebo zvláštní odbornou způsobilostí v příslušném oboru</t>
  </si>
  <si>
    <t>b) lékař se specializovanou způsobilostí v oboru, který má společný základní kmen s oborem poskytované péče</t>
  </si>
  <si>
    <r>
      <t xml:space="preserve"> sanitář nebo ošetřovatel </t>
    </r>
    <r>
      <rPr>
        <b/>
        <i/>
        <sz val="11"/>
        <color theme="1"/>
        <rFont val="Calibri"/>
        <family val="2"/>
        <charset val="238"/>
        <scheme val="minor"/>
      </rPr>
      <t>pokud je hospitalizováno alespoň 50% pacientů s doprovodem</t>
    </r>
  </si>
  <si>
    <t>platí jedna</t>
  </si>
  <si>
    <t>z možností</t>
  </si>
  <si>
    <r>
      <rPr>
        <b/>
        <i/>
        <sz val="11"/>
        <color theme="1"/>
        <rFont val="Calibri"/>
        <family val="2"/>
        <charset val="238"/>
        <scheme val="minor"/>
      </rPr>
      <t xml:space="preserve">pokud jsou hospitalizováni pacienti zařazení do kategorie 3 nebo 4 </t>
    </r>
    <r>
      <rPr>
        <i/>
        <sz val="11"/>
        <color theme="1"/>
        <rFont val="Calibri"/>
        <family val="2"/>
        <charset val="238"/>
        <scheme val="minor"/>
      </rPr>
      <t>- sanitář nebo ošetřovatel</t>
    </r>
  </si>
  <si>
    <t>UPS v chirurgických oborech (1.1.1.) může být zajištěna též ortopedem a péče v oboru ortopedie lékařem</t>
  </si>
  <si>
    <t>se specializovanou způsobilostí se základním chirurgickým kmenem</t>
  </si>
  <si>
    <t>UPS v interních oborech (1.2.1.) může být zajištěna též neurologem a péče v oboru neurologie lékařem</t>
  </si>
  <si>
    <t>se specializovanou způsobilostí se základním interním kmenem</t>
  </si>
  <si>
    <t>Celkový počet akutních lůžek NIŽŠÍ intenzivní péče - JIP 1. stupně</t>
  </si>
  <si>
    <t>Celkový počet akutních lůžek VYŠŠÍ intenzivní péče - JIP 2. stupně</t>
  </si>
  <si>
    <t>Celkový počet akutních lůžek RESUSCITAČNÍ péče - JIP 3. stupně</t>
  </si>
  <si>
    <t>lékař se specializovanou způsobilostí v oboru, ve kterém je péče poskytována, anesteziolog nebo intenzivista</t>
  </si>
  <si>
    <t>nelékařští zdrav. pracovníci v nepřetržitém provozu- úvazek blíže nespecifikován</t>
  </si>
  <si>
    <t xml:space="preserve">a) lékař se specializovanou způsobilostí se společným základním kmenem interním, chirurgickým, ortopedickým, gykologicko-porodnickým, neurologickým, radiologickým, anestesiologickým, dermatovenerologickým, urologickým, oftalmologickým, otorinolaryngologickým nebo základním kmenem všeobecné praktické lékařství
</t>
  </si>
  <si>
    <r>
      <t xml:space="preserve">Minimální personální zabezpečení ústavní pohotovostní služby </t>
    </r>
    <r>
      <rPr>
        <sz val="12"/>
        <color theme="1"/>
        <rFont val="Calibri"/>
        <family val="2"/>
        <charset val="238"/>
        <scheme val="minor"/>
      </rPr>
      <t>(v prac. dnech od 16.00 hodin do 7.00 hodin následujícího dne a dále v So, Ne a ve svátek)</t>
    </r>
  </si>
  <si>
    <t>nevyplňovat</t>
  </si>
  <si>
    <r>
      <t xml:space="preserve">Celkový počet akutních lůžek NÁSLEDNÉ lůžkové péče </t>
    </r>
    <r>
      <rPr>
        <b/>
        <sz val="11"/>
        <color theme="1"/>
        <rFont val="Calibri"/>
        <family val="2"/>
        <charset val="238"/>
        <scheme val="minor"/>
      </rPr>
      <t>(bez rozlišení kategorie pacienta)</t>
    </r>
  </si>
  <si>
    <t>zdrav. pracovník způsobilý k výkonu nelékařského  zdravotnického povolání ...bez odborného dohledu,
minimálně vždy 1 pracovník pro pacienty na 40 lůžkách</t>
  </si>
  <si>
    <r>
      <t xml:space="preserve">Celkový počet akutních lůžek DLOUHODOBÉ lůžkové péče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</si>
  <si>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a) lékař se specializovanou způsobilostí se společným základním kmenem interním, chirurgickým, ortopedickým, gykologicko-porodnickým, neurologickým, radiologickým, anestesiologickým, dermatovenerologickým, urologickým, oftalmologickým, otorinolaryngologickým nebo základním kmenem všeobecné praktické lékařství.
Pokud je poskytována lůžková péče výhradně dětem, je zajištěna lékařem se společným základním
kmenem pediatrickým.</t>
  </si>
  <si>
    <t>Ústavní pohotovostní služba</t>
  </si>
  <si>
    <r>
      <t xml:space="preserve">b) </t>
    </r>
    <r>
      <rPr>
        <b/>
        <i/>
        <sz val="11"/>
        <color theme="1"/>
        <rFont val="Calibri"/>
        <family val="2"/>
        <charset val="238"/>
        <scheme val="minor"/>
      </rPr>
      <t>nebo</t>
    </r>
    <r>
      <rPr>
        <i/>
        <sz val="11"/>
        <color theme="1"/>
        <rFont val="Calibri"/>
        <family val="2"/>
        <charset val="238"/>
        <scheme val="minor"/>
      </rPr>
      <t xml:space="preserve"> lékař s odbornou způsobilostí s certifikátem, pokud je zajištěna fyzická přítomnost
lékaře uvedeného v písmenu a)  do 20 minut</t>
    </r>
  </si>
  <si>
    <r>
      <t xml:space="preserve">c) </t>
    </r>
    <r>
      <rPr>
        <b/>
        <i/>
        <sz val="11"/>
        <color theme="1"/>
        <rFont val="Calibri"/>
        <family val="2"/>
        <charset val="238"/>
        <scheme val="minor"/>
      </rPr>
      <t>nebo</t>
    </r>
    <r>
      <rPr>
        <i/>
        <sz val="11"/>
        <color theme="1"/>
        <rFont val="Calibri"/>
        <family val="2"/>
        <charset val="238"/>
        <scheme val="minor"/>
      </rPr>
      <t xml:space="preserve"> lékař s odbornou způsobilostí s certifikátem, pokud je zajištěna fyzická přítomnost
lékaře uvedeného v písmenu a) nebo b) do 20 minut</t>
    </r>
  </si>
  <si>
    <t>vyplnit</t>
  </si>
  <si>
    <t>Celkový součet</t>
  </si>
  <si>
    <t>lékaři</t>
  </si>
  <si>
    <t>zdrav. sestry bez dohledu (mimo turnusu na JIP)</t>
  </si>
  <si>
    <t>sanitáři nebo ošetřovatelé</t>
  </si>
  <si>
    <t>Členění dle Přílohy č.3           k Vyhlášce č.99/2012 Sb.</t>
  </si>
  <si>
    <t>Doplňující ustanovení u jednotlivých oborů následné péče:</t>
  </si>
  <si>
    <t>Doplňující ustanovení u jednotlivých oborů akutní standardní lůžkové péče:</t>
  </si>
  <si>
    <t>UPS u návykových nemocí  (3.2.) je zajištěna lékařem s odbornou způsobilostí, všeobecnou sestrou se speciali-</t>
  </si>
  <si>
    <t xml:space="preserve">zovanou způsobilostí a dále psychiatrem, gerontopsychiatrem, lékařem se zvláštní způsobilostí v návykových </t>
  </si>
  <si>
    <t>nemocech, sexuologem, lékařem se specializovanou způsobilostí v oborech se společným základním kmenem</t>
  </si>
  <si>
    <t>interním, chirurgickým, ortopedickým, gynekologicko-porodnickým, neurologickým, anesteziologickým,</t>
  </si>
  <si>
    <t>dermatovenerologickým, urologickým, oftalmologickým, otorinolaryngologickým nebo základním kmenem</t>
  </si>
  <si>
    <t>všeobecné praktické lékařství</t>
  </si>
  <si>
    <t xml:space="preserve">cializovanou způsobilostí a dále psychiatrem, gerontopsychiatrem, lékařem se zvláštní způsobilostí v návykových </t>
  </si>
  <si>
    <t>nemocech nebo sexuologem.</t>
  </si>
  <si>
    <t>UPS v psychiatrii  a v sexuologii  (3.4.) je zajištěna lékařem s odbornou způsobilostí, všeobecnou sestrou se spe-</t>
  </si>
  <si>
    <t>UPS v lázních (3.6.) je minimálně zajištěna jedním odborným zdrav. pracovníkem bez dohledu na každých 300</t>
  </si>
  <si>
    <t>1)</t>
  </si>
  <si>
    <t>2)</t>
  </si>
  <si>
    <t>3)</t>
  </si>
  <si>
    <t>lůžek. Pokud je péče poskytována dětem, je zajištěna dostupnost dětského lékaře nebo lékaře se specializovanou</t>
  </si>
  <si>
    <t>způsobilostí nebo zvláštní odbornou způsobilostí v příslušných oborech zaměřených na péči o děti.</t>
  </si>
  <si>
    <r>
      <t xml:space="preserve">Celkový počet lůžek NÁSLEDNÉ lůžkové péče </t>
    </r>
    <r>
      <rPr>
        <b/>
        <sz val="11"/>
        <color theme="1"/>
        <rFont val="Calibri"/>
        <family val="2"/>
        <charset val="238"/>
        <scheme val="minor"/>
      </rPr>
      <t>s kategorií pacientů 3 nebo 4</t>
    </r>
    <r>
      <rPr>
        <sz val="11"/>
        <color theme="1"/>
        <rFont val="Calibri"/>
        <family val="2"/>
        <charset val="238"/>
        <scheme val="minor"/>
      </rPr>
      <t xml:space="preserve">  bez intenzivní péče</t>
    </r>
  </si>
  <si>
    <r>
      <t xml:space="preserve">Celkový počet lůžek NÁSLEDNÉ lůžkové péče </t>
    </r>
    <r>
      <rPr>
        <b/>
        <sz val="11"/>
        <color theme="1"/>
        <rFont val="Calibri"/>
        <family val="2"/>
        <charset val="238"/>
        <scheme val="minor"/>
      </rPr>
      <t>s kategorií pacientů 1 nebo 2</t>
    </r>
    <r>
      <rPr>
        <sz val="11"/>
        <color theme="1"/>
        <rFont val="Calibri"/>
        <family val="2"/>
        <charset val="238"/>
        <scheme val="minor"/>
      </rPr>
      <t xml:space="preserve">  bez intenzivní péče</t>
    </r>
  </si>
  <si>
    <t>Celkový počet lůžek NÁSLEDNÉ INTENZIVNÍ PÉČE (3.7.)</t>
  </si>
  <si>
    <t>Anesteziolog nebo intenzivista</t>
  </si>
  <si>
    <t>*) V případě gynekol. péče může péči poskytovat porod. asistentka bez dohledu a porodní asistentka celkem 1,4  úvazku</t>
  </si>
  <si>
    <t xml:space="preserve">na lůžko, z toho 25% úvazku porodní asistentka pro intenzivní péči bez dohledu - zbytek do předepsaného celkového úvazku </t>
  </si>
  <si>
    <t>je doplněn všeobecnou sestrou bez bez dohledu, popř. všeobecnou sestrou nebo zdravotnickým asistentem</t>
  </si>
  <si>
    <t>lékař se specializovanou způsobilostí nebo zvláštní odbornou způsobilostí v oboru péče
poskytované pacientovi</t>
  </si>
  <si>
    <t>jednotlivé</t>
  </si>
  <si>
    <t>úvazky</t>
  </si>
  <si>
    <t>a dále zdravotničtí pracovníci způsobilí k výkonu nelékařského zdravotnického povolání podle
oborů stanovených v bodech 1.1. až 1.10.</t>
  </si>
  <si>
    <r>
      <t xml:space="preserve">Obsah </t>
    </r>
    <r>
      <rPr>
        <i/>
        <sz val="12"/>
        <color theme="1"/>
        <rFont val="Calibri"/>
        <family val="2"/>
        <charset val="238"/>
        <scheme val="minor"/>
      </rPr>
      <t>(kliknutím myší se otevře příslušný list)</t>
    </r>
  </si>
  <si>
    <t>Porodnická a hematologická intenzivní péče</t>
  </si>
  <si>
    <t>1.1.5. Hrudní chir., chirurgie, kardiochir., neurochir., ortopedie, plast. chir., popáleninová medicína a traumatologie</t>
  </si>
  <si>
    <t>Definice pojmu dostupnost:</t>
  </si>
  <si>
    <t xml:space="preserve">sestra pro péči v psychiatrii bez dohledu </t>
  </si>
  <si>
    <r>
      <t xml:space="preserve">klinický psycholog nebo psycholog ve zdravotnictví, pokud je zajištěna dostupnost klin. psychologa
</t>
    </r>
    <r>
      <rPr>
        <b/>
        <i/>
        <sz val="11"/>
        <color theme="1"/>
        <rFont val="Calibri"/>
        <family val="2"/>
        <charset val="238"/>
        <scheme val="minor"/>
      </rPr>
      <t xml:space="preserve"> - pouze pokud je zajišťována ochranná léčba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</si>
</sst>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009900"/>
      <name val="Calibri"/>
      <family val="2"/>
      <charset val="238"/>
      <scheme val="minor"/>
    </font>
    <font>
      <i/>
      <sz val="11"/>
      <color rgb="FF009900"/>
      <name val="Calibri"/>
      <family val="2"/>
      <charset val="238"/>
      <scheme val="minor"/>
    </font>
    <font>
      <b/>
      <sz val="11"/>
      <color rgb="FF009900"/>
      <name val="Calibri"/>
      <family val="2"/>
      <charset val="238"/>
      <scheme val="minor"/>
    </font>
    <font>
      <b/>
      <i/>
      <sz val="11"/>
      <color rgb="FF0099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2" fillId="0" borderId="3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3" xfId="0" applyFont="1" applyFill="1" applyBorder="1"/>
    <xf numFmtId="0" fontId="5" fillId="0" borderId="4" xfId="0" applyFont="1" applyBorder="1"/>
    <xf numFmtId="0" fontId="0" fillId="0" borderId="6" xfId="0" applyBorder="1"/>
    <xf numFmtId="0" fontId="0" fillId="0" borderId="5" xfId="0" applyBorder="1"/>
    <xf numFmtId="2" fontId="0" fillId="0" borderId="3" xfId="0" applyNumberFormat="1" applyFill="1" applyBorder="1" applyAlignment="1">
      <alignment horizontal="center"/>
    </xf>
    <xf numFmtId="0" fontId="0" fillId="4" borderId="0" xfId="0" applyFill="1"/>
    <xf numFmtId="2" fontId="0" fillId="0" borderId="1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3" fillId="5" borderId="2" xfId="0" applyFont="1" applyFill="1" applyBorder="1"/>
    <xf numFmtId="164" fontId="0" fillId="5" borderId="7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0" fontId="3" fillId="5" borderId="7" xfId="0" applyFont="1" applyFill="1" applyBorder="1"/>
    <xf numFmtId="0" fontId="6" fillId="0" borderId="0" xfId="0" applyFont="1"/>
    <xf numFmtId="164" fontId="0" fillId="0" borderId="1" xfId="0" applyNumberFormat="1" applyFill="1" applyBorder="1" applyAlignment="1">
      <alignment horizontal="center"/>
    </xf>
    <xf numFmtId="0" fontId="3" fillId="0" borderId="0" xfId="0" applyFont="1" applyFill="1" applyBorder="1"/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6" xfId="0" applyFont="1" applyBorder="1"/>
    <xf numFmtId="0" fontId="2" fillId="0" borderId="1" xfId="0" applyFont="1" applyBorder="1" applyAlignment="1">
      <alignment wrapText="1"/>
    </xf>
    <xf numFmtId="0" fontId="4" fillId="4" borderId="0" xfId="0" applyFont="1" applyFill="1" applyBorder="1"/>
    <xf numFmtId="0" fontId="0" fillId="4" borderId="0" xfId="0" applyFill="1" applyBorder="1"/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6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0" borderId="2" xfId="0" applyFont="1" applyFill="1" applyBorder="1"/>
    <xf numFmtId="0" fontId="3" fillId="0" borderId="7" xfId="0" applyFont="1" applyFill="1" applyBorder="1"/>
    <xf numFmtId="0" fontId="7" fillId="0" borderId="0" xfId="0" applyFont="1" applyFill="1" applyBorder="1"/>
    <xf numFmtId="0" fontId="10" fillId="0" borderId="0" xfId="0" applyFont="1" applyAlignment="1">
      <alignment wrapText="1"/>
    </xf>
    <xf numFmtId="2" fontId="0" fillId="4" borderId="1" xfId="0" applyNumberFormat="1" applyFill="1" applyBorder="1" applyAlignment="1">
      <alignment horizontal="center"/>
    </xf>
    <xf numFmtId="0" fontId="3" fillId="4" borderId="2" xfId="0" applyFont="1" applyFill="1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/>
    <xf numFmtId="0" fontId="0" fillId="4" borderId="0" xfId="0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/>
    <xf numFmtId="0" fontId="1" fillId="3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3" fillId="0" borderId="7" xfId="0" applyFont="1" applyBorder="1"/>
    <xf numFmtId="0" fontId="1" fillId="0" borderId="3" xfId="0" applyFont="1" applyBorder="1" applyAlignment="1">
      <alignment horizontal="center"/>
    </xf>
    <xf numFmtId="0" fontId="0" fillId="0" borderId="7" xfId="0" applyBorder="1"/>
    <xf numFmtId="0" fontId="6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13" fillId="0" borderId="4" xfId="0" applyNumberFormat="1" applyFont="1" applyBorder="1" applyAlignment="1">
      <alignment horizontal="left"/>
    </xf>
    <xf numFmtId="0" fontId="5" fillId="0" borderId="5" xfId="0" applyFont="1" applyBorder="1"/>
    <xf numFmtId="2" fontId="13" fillId="0" borderId="6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left"/>
    </xf>
    <xf numFmtId="2" fontId="13" fillId="0" borderId="0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165" fontId="0" fillId="2" borderId="13" xfId="0" applyNumberFormat="1" applyFill="1" applyBorder="1"/>
    <xf numFmtId="165" fontId="0" fillId="2" borderId="12" xfId="0" applyNumberFormat="1" applyFill="1" applyBorder="1"/>
    <xf numFmtId="0" fontId="14" fillId="0" borderId="0" xfId="0" applyFont="1"/>
    <xf numFmtId="0" fontId="10" fillId="0" borderId="0" xfId="0" applyFont="1"/>
    <xf numFmtId="164" fontId="0" fillId="6" borderId="1" xfId="0" applyNumberFormat="1" applyFill="1" applyBorder="1" applyAlignment="1">
      <alignment horizontal="center"/>
    </xf>
    <xf numFmtId="164" fontId="5" fillId="7" borderId="4" xfId="0" applyNumberFormat="1" applyFont="1" applyFill="1" applyBorder="1"/>
    <xf numFmtId="0" fontId="0" fillId="7" borderId="6" xfId="0" applyFill="1" applyBorder="1"/>
    <xf numFmtId="164" fontId="0" fillId="7" borderId="6" xfId="0" applyNumberFormat="1" applyFill="1" applyBorder="1" applyAlignment="1">
      <alignment horizontal="center"/>
    </xf>
    <xf numFmtId="0" fontId="3" fillId="7" borderId="5" xfId="0" applyFont="1" applyFill="1" applyBorder="1"/>
    <xf numFmtId="0" fontId="3" fillId="0" borderId="5" xfId="0" applyFont="1" applyFill="1" applyBorder="1"/>
    <xf numFmtId="0" fontId="0" fillId="0" borderId="9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49" fontId="1" fillId="0" borderId="7" xfId="0" applyNumberFormat="1" applyFont="1" applyBorder="1" applyAlignment="1">
      <alignment vertical="top"/>
    </xf>
    <xf numFmtId="49" fontId="1" fillId="0" borderId="7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horizontal="center" vertical="top"/>
    </xf>
    <xf numFmtId="0" fontId="15" fillId="0" borderId="0" xfId="0" applyFont="1"/>
    <xf numFmtId="0" fontId="1" fillId="8" borderId="0" xfId="0" applyFont="1" applyFill="1"/>
    <xf numFmtId="0" fontId="0" fillId="8" borderId="0" xfId="0" applyFill="1"/>
    <xf numFmtId="0" fontId="0" fillId="8" borderId="1" xfId="0" applyFill="1" applyBorder="1" applyAlignment="1">
      <alignment vertical="top" wrapText="1"/>
    </xf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1" xfId="0" applyFont="1" applyBorder="1"/>
    <xf numFmtId="0" fontId="7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3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/>
    </xf>
    <xf numFmtId="0" fontId="18" fillId="0" borderId="0" xfId="0" applyFont="1"/>
    <xf numFmtId="164" fontId="18" fillId="9" borderId="1" xfId="0" applyNumberFormat="1" applyFont="1" applyFill="1" applyBorder="1" applyAlignment="1">
      <alignment horizontal="center"/>
    </xf>
    <xf numFmtId="2" fontId="18" fillId="9" borderId="1" xfId="0" applyNumberFormat="1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20" fillId="9" borderId="1" xfId="0" applyFont="1" applyFill="1" applyBorder="1"/>
    <xf numFmtId="164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wrapText="1"/>
    </xf>
    <xf numFmtId="0" fontId="23" fillId="0" borderId="0" xfId="0" applyFont="1"/>
    <xf numFmtId="0" fontId="13" fillId="0" borderId="6" xfId="0" applyFont="1" applyBorder="1"/>
    <xf numFmtId="0" fontId="13" fillId="0" borderId="5" xfId="0" applyFont="1" applyBorder="1"/>
    <xf numFmtId="0" fontId="0" fillId="0" borderId="1" xfId="0" applyBorder="1"/>
    <xf numFmtId="0" fontId="24" fillId="0" borderId="1" xfId="1" applyFont="1" applyBorder="1" applyAlignment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4" fillId="0" borderId="4" xfId="1" applyFont="1" applyBorder="1" applyAlignment="1" applyProtection="1"/>
    <xf numFmtId="0" fontId="3" fillId="7" borderId="1" xfId="0" applyFont="1" applyFill="1" applyBorder="1"/>
    <xf numFmtId="0" fontId="3" fillId="7" borderId="1" xfId="0" applyFont="1" applyFill="1" applyBorder="1" applyAlignment="1">
      <alignment wrapText="1"/>
    </xf>
    <xf numFmtId="0" fontId="13" fillId="7" borderId="0" xfId="0" applyFont="1" applyFill="1"/>
    <xf numFmtId="0" fontId="5" fillId="0" borderId="1" xfId="0" applyFont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0" fillId="7" borderId="5" xfId="0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164" fontId="0" fillId="7" borderId="7" xfId="0" applyNumberFormat="1" applyFill="1" applyBorder="1" applyAlignment="1">
      <alignment horizontal="center" vertical="center"/>
    </xf>
    <xf numFmtId="49" fontId="13" fillId="7" borderId="0" xfId="0" applyNumberFormat="1" applyFont="1" applyFill="1" applyAlignment="1">
      <alignment vertical="center"/>
    </xf>
    <xf numFmtId="49" fontId="0" fillId="7" borderId="5" xfId="0" applyNumberFormat="1" applyFont="1" applyFill="1" applyBorder="1" applyAlignment="1">
      <alignment horizontal="center" vertical="center"/>
    </xf>
    <xf numFmtId="0" fontId="0" fillId="7" borderId="7" xfId="0" applyFill="1" applyBorder="1"/>
    <xf numFmtId="0" fontId="3" fillId="7" borderId="1" xfId="0" applyFont="1" applyFill="1" applyBorder="1" applyAlignment="1">
      <alignment vertical="top" wrapText="1"/>
    </xf>
    <xf numFmtId="0" fontId="13" fillId="10" borderId="4" xfId="0" applyFont="1" applyFill="1" applyBorder="1"/>
    <xf numFmtId="0" fontId="1" fillId="10" borderId="5" xfId="0" applyFont="1" applyFill="1" applyBorder="1" applyAlignment="1">
      <alignment horizontal="center"/>
    </xf>
    <xf numFmtId="49" fontId="0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wrapText="1"/>
    </xf>
    <xf numFmtId="49" fontId="13" fillId="4" borderId="0" xfId="0" applyNumberFormat="1" applyFont="1" applyFill="1" applyAlignment="1">
      <alignment vertical="center"/>
    </xf>
    <xf numFmtId="0" fontId="0" fillId="8" borderId="1" xfId="0" applyFill="1" applyBorder="1"/>
    <xf numFmtId="0" fontId="1" fillId="4" borderId="5" xfId="0" applyFont="1" applyFill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wrapText="1"/>
    </xf>
    <xf numFmtId="0" fontId="0" fillId="2" borderId="1" xfId="0" applyFill="1" applyBorder="1"/>
    <xf numFmtId="0" fontId="27" fillId="0" borderId="1" xfId="0" applyFont="1" applyBorder="1" applyAlignment="1">
      <alignment vertical="center"/>
    </xf>
    <xf numFmtId="49" fontId="0" fillId="4" borderId="5" xfId="0" applyNumberFormat="1" applyFont="1" applyFill="1" applyBorder="1" applyAlignment="1">
      <alignment horizontal="center" vertical="center"/>
    </xf>
    <xf numFmtId="0" fontId="25" fillId="0" borderId="0" xfId="0" applyFont="1"/>
    <xf numFmtId="0" fontId="28" fillId="0" borderId="0" xfId="0" applyFont="1"/>
    <xf numFmtId="164" fontId="0" fillId="0" borderId="1" xfId="0" applyNumberFormat="1" applyBorder="1"/>
    <xf numFmtId="0" fontId="3" fillId="0" borderId="1" xfId="0" applyFont="1" applyBorder="1" applyAlignment="1">
      <alignment vertical="top" wrapText="1"/>
    </xf>
    <xf numFmtId="164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9" fillId="0" borderId="0" xfId="0" applyFont="1"/>
    <xf numFmtId="0" fontId="30" fillId="0" borderId="0" xfId="0" applyFont="1" applyBorder="1"/>
    <xf numFmtId="0" fontId="30" fillId="0" borderId="0" xfId="0" applyFont="1" applyFill="1" applyBorder="1"/>
    <xf numFmtId="0" fontId="29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32" fillId="0" borderId="0" xfId="0" applyFont="1" applyBorder="1"/>
    <xf numFmtId="49" fontId="25" fillId="0" borderId="1" xfId="0" applyNumberFormat="1" applyFont="1" applyBorder="1" applyAlignment="1">
      <alignment vertical="top" wrapText="1"/>
    </xf>
    <xf numFmtId="49" fontId="0" fillId="7" borderId="5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</xdr:colOff>
      <xdr:row>1</xdr:row>
      <xdr:rowOff>180976</xdr:rowOff>
    </xdr:from>
    <xdr:to>
      <xdr:col>3</xdr:col>
      <xdr:colOff>596125</xdr:colOff>
      <xdr:row>3</xdr:row>
      <xdr:rowOff>28576</xdr:rowOff>
    </xdr:to>
    <xdr:sp macro="" textlink="">
      <xdr:nvSpPr>
        <xdr:cNvPr id="4" name="Šipka doleva 3"/>
        <xdr:cNvSpPr/>
      </xdr:nvSpPr>
      <xdr:spPr>
        <a:xfrm>
          <a:off x="8105774" y="381001"/>
          <a:ext cx="510401" cy="22860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</xdr:col>
      <xdr:colOff>85724</xdr:colOff>
      <xdr:row>14</xdr:row>
      <xdr:rowOff>180976</xdr:rowOff>
    </xdr:from>
    <xdr:to>
      <xdr:col>3</xdr:col>
      <xdr:colOff>596125</xdr:colOff>
      <xdr:row>16</xdr:row>
      <xdr:rowOff>28576</xdr:rowOff>
    </xdr:to>
    <xdr:sp macro="" textlink="">
      <xdr:nvSpPr>
        <xdr:cNvPr id="5" name="Šipka doleva 4"/>
        <xdr:cNvSpPr/>
      </xdr:nvSpPr>
      <xdr:spPr>
        <a:xfrm>
          <a:off x="8105774" y="381001"/>
          <a:ext cx="510401" cy="22860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</xdr:col>
      <xdr:colOff>85724</xdr:colOff>
      <xdr:row>15</xdr:row>
      <xdr:rowOff>180976</xdr:rowOff>
    </xdr:from>
    <xdr:to>
      <xdr:col>3</xdr:col>
      <xdr:colOff>596125</xdr:colOff>
      <xdr:row>17</xdr:row>
      <xdr:rowOff>28576</xdr:rowOff>
    </xdr:to>
    <xdr:sp macro="" textlink="">
      <xdr:nvSpPr>
        <xdr:cNvPr id="6" name="Šipka doleva 5"/>
        <xdr:cNvSpPr/>
      </xdr:nvSpPr>
      <xdr:spPr>
        <a:xfrm>
          <a:off x="8105774" y="381001"/>
          <a:ext cx="510401" cy="22860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</xdr:col>
      <xdr:colOff>85724</xdr:colOff>
      <xdr:row>16</xdr:row>
      <xdr:rowOff>180976</xdr:rowOff>
    </xdr:from>
    <xdr:to>
      <xdr:col>3</xdr:col>
      <xdr:colOff>596125</xdr:colOff>
      <xdr:row>18</xdr:row>
      <xdr:rowOff>28576</xdr:rowOff>
    </xdr:to>
    <xdr:sp macro="" textlink="">
      <xdr:nvSpPr>
        <xdr:cNvPr id="7" name="Šipka doleva 6"/>
        <xdr:cNvSpPr/>
      </xdr:nvSpPr>
      <xdr:spPr>
        <a:xfrm>
          <a:off x="8105774" y="381001"/>
          <a:ext cx="510401" cy="22860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</xdr:col>
      <xdr:colOff>85724</xdr:colOff>
      <xdr:row>21</xdr:row>
      <xdr:rowOff>180976</xdr:rowOff>
    </xdr:from>
    <xdr:to>
      <xdr:col>3</xdr:col>
      <xdr:colOff>596125</xdr:colOff>
      <xdr:row>23</xdr:row>
      <xdr:rowOff>28576</xdr:rowOff>
    </xdr:to>
    <xdr:sp macro="" textlink="">
      <xdr:nvSpPr>
        <xdr:cNvPr id="8" name="Šipka doleva 7"/>
        <xdr:cNvSpPr/>
      </xdr:nvSpPr>
      <xdr:spPr>
        <a:xfrm>
          <a:off x="8105774" y="381001"/>
          <a:ext cx="510401" cy="22860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</xdr:col>
      <xdr:colOff>85724</xdr:colOff>
      <xdr:row>28</xdr:row>
      <xdr:rowOff>180976</xdr:rowOff>
    </xdr:from>
    <xdr:to>
      <xdr:col>3</xdr:col>
      <xdr:colOff>596125</xdr:colOff>
      <xdr:row>30</xdr:row>
      <xdr:rowOff>28576</xdr:rowOff>
    </xdr:to>
    <xdr:sp macro="" textlink="">
      <xdr:nvSpPr>
        <xdr:cNvPr id="9" name="Šipka doleva 8"/>
        <xdr:cNvSpPr/>
      </xdr:nvSpPr>
      <xdr:spPr>
        <a:xfrm>
          <a:off x="8105774" y="381001"/>
          <a:ext cx="510401" cy="22860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</xdr:col>
      <xdr:colOff>85724</xdr:colOff>
      <xdr:row>58</xdr:row>
      <xdr:rowOff>180976</xdr:rowOff>
    </xdr:from>
    <xdr:to>
      <xdr:col>3</xdr:col>
      <xdr:colOff>596125</xdr:colOff>
      <xdr:row>60</xdr:row>
      <xdr:rowOff>28576</xdr:rowOff>
    </xdr:to>
    <xdr:sp macro="" textlink="">
      <xdr:nvSpPr>
        <xdr:cNvPr id="10" name="Šipka doleva 9"/>
        <xdr:cNvSpPr/>
      </xdr:nvSpPr>
      <xdr:spPr>
        <a:xfrm>
          <a:off x="8105774" y="381001"/>
          <a:ext cx="510401" cy="22860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</xdr:col>
      <xdr:colOff>85724</xdr:colOff>
      <xdr:row>34</xdr:row>
      <xdr:rowOff>180976</xdr:rowOff>
    </xdr:from>
    <xdr:to>
      <xdr:col>3</xdr:col>
      <xdr:colOff>596125</xdr:colOff>
      <xdr:row>36</xdr:row>
      <xdr:rowOff>28576</xdr:rowOff>
    </xdr:to>
    <xdr:sp macro="" textlink="">
      <xdr:nvSpPr>
        <xdr:cNvPr id="11" name="Šipka doleva 10"/>
        <xdr:cNvSpPr/>
      </xdr:nvSpPr>
      <xdr:spPr>
        <a:xfrm>
          <a:off x="8220074" y="7058026"/>
          <a:ext cx="510401" cy="22860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Formulas="1" tabSelected="1" workbookViewId="0">
      <selection activeCell="A2" sqref="A2"/>
    </sheetView>
  </sheetViews>
  <sheetFormatPr defaultRowHeight="15" x14ac:dyDescent="0.25"/>
  <cols>
    <col min="1" max="1" width="1.5703125" customWidth="1"/>
    <col min="2" max="2" width="43.140625" customWidth="1"/>
    <col min="3" max="3" width="11.28515625" customWidth="1"/>
  </cols>
  <sheetData>
    <row r="1" spans="1:3" ht="8.25" customHeight="1" x14ac:dyDescent="0.25"/>
    <row r="2" spans="1:3" ht="18.75" x14ac:dyDescent="0.3">
      <c r="B2" s="133" t="s">
        <v>292</v>
      </c>
    </row>
    <row r="3" spans="1:3" ht="7.5" customHeight="1" x14ac:dyDescent="0.3">
      <c r="B3" s="133"/>
    </row>
    <row r="4" spans="1:3" ht="30.75" customHeight="1" x14ac:dyDescent="0.3">
      <c r="B4" s="133"/>
      <c r="C4" s="172" t="s">
        <v>263</v>
      </c>
    </row>
    <row r="5" spans="1:3" ht="18.75" x14ac:dyDescent="0.3">
      <c r="A5" s="139"/>
      <c r="B5" s="142" t="s">
        <v>211</v>
      </c>
      <c r="C5" s="10" t="s">
        <v>224</v>
      </c>
    </row>
    <row r="6" spans="1:3" ht="18.75" x14ac:dyDescent="0.3">
      <c r="A6" s="140"/>
      <c r="B6" s="142" t="s">
        <v>212</v>
      </c>
      <c r="C6" s="10" t="s">
        <v>225</v>
      </c>
    </row>
    <row r="7" spans="1:3" ht="18.75" x14ac:dyDescent="0.3">
      <c r="A7" s="139"/>
      <c r="B7" s="142" t="s">
        <v>222</v>
      </c>
      <c r="C7" s="10" t="s">
        <v>226</v>
      </c>
    </row>
    <row r="8" spans="1:3" ht="18.75" x14ac:dyDescent="0.3">
      <c r="A8" s="139"/>
      <c r="B8" s="142" t="s">
        <v>213</v>
      </c>
      <c r="C8" s="10" t="s">
        <v>227</v>
      </c>
    </row>
    <row r="9" spans="1:3" ht="18.75" x14ac:dyDescent="0.3">
      <c r="A9" s="139"/>
      <c r="B9" s="142" t="s">
        <v>214</v>
      </c>
      <c r="C9" s="10" t="s">
        <v>228</v>
      </c>
    </row>
    <row r="10" spans="1:3" ht="18.75" x14ac:dyDescent="0.3">
      <c r="A10" s="141"/>
      <c r="B10" s="142" t="s">
        <v>293</v>
      </c>
      <c r="C10" s="10" t="s">
        <v>229</v>
      </c>
    </row>
    <row r="11" spans="1:3" ht="18.75" x14ac:dyDescent="0.3">
      <c r="B11" s="142" t="s">
        <v>218</v>
      </c>
      <c r="C11" s="10" t="s">
        <v>230</v>
      </c>
    </row>
    <row r="12" spans="1:3" ht="18.75" x14ac:dyDescent="0.3">
      <c r="B12" s="142" t="s">
        <v>215</v>
      </c>
      <c r="C12" s="10" t="s">
        <v>231</v>
      </c>
    </row>
    <row r="13" spans="1:3" ht="18.75" x14ac:dyDescent="0.3">
      <c r="B13" s="137" t="s">
        <v>255</v>
      </c>
      <c r="C13" s="41"/>
    </row>
    <row r="14" spans="1:3" ht="18.75" x14ac:dyDescent="0.3">
      <c r="B14" s="137" t="s">
        <v>216</v>
      </c>
    </row>
    <row r="15" spans="1:3" ht="18.75" x14ac:dyDescent="0.3">
      <c r="B15" s="137" t="s">
        <v>217</v>
      </c>
    </row>
    <row r="18" spans="2:2" x14ac:dyDescent="0.25">
      <c r="B18" s="138"/>
    </row>
  </sheetData>
  <hyperlinks>
    <hyperlink ref="B5" location="'Chir. obory'!A1" display="Chirurgické obory"/>
    <hyperlink ref="B6" location="'Interní obory'!A1" display="Interní obory"/>
    <hyperlink ref="B7" location="'ostatní obory'!A1" display="Ostatní obory"/>
    <hyperlink ref="B8" location="'intenz. péče dospělí a děti'!A1" display="'intenz. péče dospělí a děti'!A1"/>
    <hyperlink ref="B9" location="'neonatol. intenz. péče'!A1" display="Neonatologická intenzivní péče"/>
    <hyperlink ref="B10" location="'Porodnická a hematol. IP'!A1" display="Porodnická a hemotologická intenzivní péče"/>
    <hyperlink ref="B11" location="'následná lůžk. péče'!A1" display="Následná lůžková péče"/>
    <hyperlink ref="B12" location="'dlouhodobá lůž. péče'!A1" display="Dlouhodobá lůžková péče"/>
    <hyperlink ref="B14" location="'dopočet nad 60 lůžek'!A1" display="Vzorce pro dopočet úvazků &quot;nad 60 lůžek&quot;"/>
    <hyperlink ref="B15" location="'definice pojmů'!A1" display="Definice pojmu dostupnost"/>
    <hyperlink ref="B13" location="UPS!A1" display="Ústavní pohotovostní služba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D7" sqref="D7"/>
    </sheetView>
  </sheetViews>
  <sheetFormatPr defaultRowHeight="15" x14ac:dyDescent="0.25"/>
  <cols>
    <col min="1" max="1" width="2.85546875" customWidth="1"/>
    <col min="3" max="3" width="20" customWidth="1"/>
    <col min="4" max="4" width="17.85546875" customWidth="1"/>
    <col min="5" max="5" width="20.140625" customWidth="1"/>
  </cols>
  <sheetData>
    <row r="1" spans="2:5" ht="8.25" customHeight="1" x14ac:dyDescent="0.25"/>
    <row r="2" spans="2:5" ht="15.75" x14ac:dyDescent="0.25">
      <c r="B2" s="102" t="s">
        <v>175</v>
      </c>
    </row>
    <row r="4" spans="2:5" x14ac:dyDescent="0.25">
      <c r="B4" s="103" t="s">
        <v>176</v>
      </c>
      <c r="C4" s="104"/>
      <c r="D4" s="104"/>
      <c r="E4" s="104"/>
    </row>
    <row r="5" spans="2:5" ht="30" x14ac:dyDescent="0.25">
      <c r="B5" s="104"/>
      <c r="C5" s="105" t="s">
        <v>177</v>
      </c>
      <c r="D5" s="106" t="s">
        <v>178</v>
      </c>
      <c r="E5" s="105" t="s">
        <v>180</v>
      </c>
    </row>
    <row r="6" spans="2:5" x14ac:dyDescent="0.25">
      <c r="B6" s="104"/>
      <c r="C6" s="107">
        <v>0.4</v>
      </c>
      <c r="D6" s="107">
        <v>4</v>
      </c>
      <c r="E6" s="108">
        <f>C6*POWER(($D$6/30),0.5)</f>
        <v>0.14605934866804429</v>
      </c>
    </row>
    <row r="9" spans="2:5" x14ac:dyDescent="0.25">
      <c r="B9" s="109" t="s">
        <v>179</v>
      </c>
      <c r="C9" s="110"/>
      <c r="D9" s="110"/>
      <c r="E9" s="110"/>
    </row>
    <row r="10" spans="2:5" ht="30" x14ac:dyDescent="0.25">
      <c r="B10" s="110"/>
      <c r="C10" s="111" t="s">
        <v>177</v>
      </c>
      <c r="D10" s="112" t="s">
        <v>178</v>
      </c>
      <c r="E10" s="111" t="s">
        <v>180</v>
      </c>
    </row>
    <row r="11" spans="2:5" x14ac:dyDescent="0.25">
      <c r="B11" s="110"/>
      <c r="C11" s="3">
        <v>0.8</v>
      </c>
      <c r="D11" s="3">
        <v>10</v>
      </c>
      <c r="E11" s="113">
        <f>0.8*C11*($D$11/30)+0.2*C11*POWER(($D$11/30),0.5)</f>
        <v>0.30570937640367352</v>
      </c>
    </row>
  </sheetData>
  <protectedRanges>
    <protectedRange sqref="C11:D11" name="Oblast2"/>
    <protectedRange sqref="C6:D6" name="Oblast1"/>
  </protectedRange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A18" sqref="A18"/>
    </sheetView>
  </sheetViews>
  <sheetFormatPr defaultRowHeight="15" x14ac:dyDescent="0.25"/>
  <cols>
    <col min="1" max="1" width="8.7109375" customWidth="1"/>
    <col min="2" max="2" width="12.7109375" customWidth="1"/>
    <col min="3" max="3" width="99.28515625" customWidth="1"/>
  </cols>
  <sheetData>
    <row r="1" spans="1:6" ht="15.75" x14ac:dyDescent="0.25">
      <c r="B1" s="102" t="s">
        <v>249</v>
      </c>
    </row>
    <row r="3" spans="1:6" x14ac:dyDescent="0.25">
      <c r="B3" s="7">
        <v>60</v>
      </c>
      <c r="C3" s="162" t="s">
        <v>232</v>
      </c>
      <c r="E3" s="170" t="s">
        <v>258</v>
      </c>
    </row>
    <row r="4" spans="1:6" ht="24.75" x14ac:dyDescent="0.25">
      <c r="A4" s="37" t="s">
        <v>0</v>
      </c>
      <c r="B4" s="41"/>
      <c r="F4" s="169"/>
    </row>
    <row r="5" spans="1:6" x14ac:dyDescent="0.25">
      <c r="A5" s="53">
        <f>1/90*$B$3</f>
        <v>0.66666666666666674</v>
      </c>
      <c r="B5" s="10" t="s">
        <v>182</v>
      </c>
      <c r="C5" s="12" t="s">
        <v>233</v>
      </c>
    </row>
    <row r="6" spans="1:6" x14ac:dyDescent="0.25">
      <c r="A6" s="151"/>
      <c r="B6" s="149" t="s">
        <v>182</v>
      </c>
      <c r="C6" s="143" t="s">
        <v>234</v>
      </c>
      <c r="D6" s="145" t="s">
        <v>236</v>
      </c>
    </row>
    <row r="7" spans="1:6" ht="30" x14ac:dyDescent="0.25">
      <c r="A7" s="152">
        <f>1/90*$B$3</f>
        <v>0.66666666666666674</v>
      </c>
      <c r="B7" s="149" t="s">
        <v>183</v>
      </c>
      <c r="C7" s="144" t="s">
        <v>257</v>
      </c>
      <c r="D7" s="145" t="s">
        <v>237</v>
      </c>
    </row>
    <row r="8" spans="1:6" ht="30" x14ac:dyDescent="0.25">
      <c r="A8" s="150">
        <f>1/40*$B$3</f>
        <v>1.5</v>
      </c>
      <c r="B8" s="146" t="s">
        <v>186</v>
      </c>
      <c r="C8" s="35" t="s">
        <v>252</v>
      </c>
      <c r="F8" s="175"/>
    </row>
    <row r="9" spans="1:6" x14ac:dyDescent="0.25">
      <c r="A9" s="129">
        <f>1/40*$B$3</f>
        <v>1.5</v>
      </c>
      <c r="B9" s="147" t="s">
        <v>188</v>
      </c>
      <c r="C9" s="148" t="s">
        <v>238</v>
      </c>
    </row>
    <row r="10" spans="1:6" x14ac:dyDescent="0.25">
      <c r="C10" s="175" t="s">
        <v>265</v>
      </c>
    </row>
    <row r="11" spans="1:6" x14ac:dyDescent="0.25">
      <c r="B11" s="178" t="s">
        <v>276</v>
      </c>
      <c r="C11" s="176" t="s">
        <v>239</v>
      </c>
    </row>
    <row r="12" spans="1:6" x14ac:dyDescent="0.25">
      <c r="C12" s="176" t="s">
        <v>240</v>
      </c>
    </row>
    <row r="13" spans="1:6" x14ac:dyDescent="0.25">
      <c r="B13" s="178" t="s">
        <v>277</v>
      </c>
      <c r="C13" s="176" t="s">
        <v>241</v>
      </c>
    </row>
    <row r="14" spans="1:6" x14ac:dyDescent="0.25">
      <c r="A14" s="183" t="s">
        <v>289</v>
      </c>
      <c r="C14" s="176" t="s">
        <v>242</v>
      </c>
    </row>
    <row r="15" spans="1:6" x14ac:dyDescent="0.25">
      <c r="A15" s="184" t="s">
        <v>290</v>
      </c>
    </row>
    <row r="16" spans="1:6" x14ac:dyDescent="0.25">
      <c r="A16" s="9">
        <f>1/18*B16</f>
        <v>0.16666666666666666</v>
      </c>
      <c r="B16" s="7">
        <v>3</v>
      </c>
      <c r="C16" s="162" t="s">
        <v>243</v>
      </c>
      <c r="E16" s="170" t="s">
        <v>258</v>
      </c>
    </row>
    <row r="17" spans="1:6" x14ac:dyDescent="0.25">
      <c r="A17" s="9">
        <f>1/15*B17</f>
        <v>0.8</v>
      </c>
      <c r="B17" s="7">
        <v>12</v>
      </c>
      <c r="C17" s="162" t="s">
        <v>244</v>
      </c>
      <c r="E17" s="170" t="s">
        <v>258</v>
      </c>
    </row>
    <row r="18" spans="1:6" x14ac:dyDescent="0.25">
      <c r="A18" s="9">
        <f>1/8*B18</f>
        <v>4.5</v>
      </c>
      <c r="B18" s="7">
        <v>36</v>
      </c>
      <c r="C18" s="162" t="s">
        <v>245</v>
      </c>
      <c r="E18" s="170" t="s">
        <v>258</v>
      </c>
    </row>
    <row r="19" spans="1:6" ht="24.75" x14ac:dyDescent="0.25">
      <c r="A19" s="33" t="s">
        <v>0</v>
      </c>
    </row>
    <row r="20" spans="1:6" x14ac:dyDescent="0.25">
      <c r="A20" s="9">
        <f>(1/18*B16)+(1/15*B17)+(1/8*B18)</f>
        <v>5.4666666666666668</v>
      </c>
      <c r="B20" s="10" t="s">
        <v>182</v>
      </c>
      <c r="C20" s="12" t="s">
        <v>246</v>
      </c>
    </row>
    <row r="21" spans="1:6" x14ac:dyDescent="0.25">
      <c r="C21" s="12" t="s">
        <v>247</v>
      </c>
    </row>
    <row r="23" spans="1:6" x14ac:dyDescent="0.25">
      <c r="B23" s="7">
        <v>70</v>
      </c>
      <c r="C23" s="162" t="s">
        <v>281</v>
      </c>
      <c r="E23" s="170" t="s">
        <v>258</v>
      </c>
    </row>
    <row r="24" spans="1:6" ht="24.75" x14ac:dyDescent="0.25">
      <c r="A24" s="8" t="s">
        <v>0</v>
      </c>
    </row>
    <row r="25" spans="1:6" ht="61.5" customHeight="1" x14ac:dyDescent="0.25">
      <c r="A25" s="151">
        <f>1/120*$B$23</f>
        <v>0.58333333333333337</v>
      </c>
      <c r="B25" s="154" t="s">
        <v>182</v>
      </c>
      <c r="C25" s="156" t="s">
        <v>248</v>
      </c>
      <c r="D25" s="153" t="s">
        <v>236</v>
      </c>
    </row>
    <row r="26" spans="1:6" ht="30" x14ac:dyDescent="0.25">
      <c r="A26" s="155"/>
      <c r="B26" s="182" t="s">
        <v>183</v>
      </c>
      <c r="C26" s="144" t="s">
        <v>256</v>
      </c>
      <c r="D26" s="153" t="s">
        <v>237</v>
      </c>
    </row>
    <row r="27" spans="1:6" x14ac:dyDescent="0.25">
      <c r="A27" s="129">
        <f>1/40*$B$23</f>
        <v>1.75</v>
      </c>
      <c r="B27" s="147" t="s">
        <v>188</v>
      </c>
      <c r="C27" s="148" t="s">
        <v>7</v>
      </c>
      <c r="D27" s="161"/>
      <c r="E27" s="21"/>
      <c r="F27" s="21"/>
    </row>
    <row r="28" spans="1:6" x14ac:dyDescent="0.25">
      <c r="A28" s="39"/>
      <c r="B28" s="159"/>
      <c r="C28" s="160"/>
      <c r="D28" s="161"/>
      <c r="E28" s="21"/>
      <c r="F28" s="21"/>
    </row>
    <row r="30" spans="1:6" x14ac:dyDescent="0.25">
      <c r="B30" s="7">
        <v>0</v>
      </c>
      <c r="C30" s="162" t="s">
        <v>282</v>
      </c>
      <c r="E30" s="170" t="s">
        <v>258</v>
      </c>
    </row>
    <row r="31" spans="1:6" ht="24.75" x14ac:dyDescent="0.25">
      <c r="A31" s="8" t="s">
        <v>0</v>
      </c>
      <c r="B31" s="163"/>
      <c r="C31" s="164"/>
    </row>
    <row r="32" spans="1:6" ht="75" x14ac:dyDescent="0.25">
      <c r="A32" s="151">
        <f>1/250*$B$30</f>
        <v>0</v>
      </c>
      <c r="B32" s="154" t="s">
        <v>182</v>
      </c>
      <c r="C32" s="144" t="s">
        <v>248</v>
      </c>
      <c r="D32" s="153" t="s">
        <v>236</v>
      </c>
    </row>
    <row r="33" spans="1:5" ht="30" x14ac:dyDescent="0.25">
      <c r="A33" s="155"/>
      <c r="B33" s="182" t="s">
        <v>183</v>
      </c>
      <c r="C33" s="144" t="s">
        <v>256</v>
      </c>
      <c r="D33" s="153" t="s">
        <v>237</v>
      </c>
    </row>
    <row r="34" spans="1:5" x14ac:dyDescent="0.25">
      <c r="A34" s="39"/>
      <c r="B34" s="159"/>
      <c r="C34" s="160"/>
      <c r="D34" s="161"/>
    </row>
    <row r="35" spans="1:5" x14ac:dyDescent="0.25">
      <c r="A35" s="39"/>
      <c r="B35" s="159"/>
      <c r="C35" s="160"/>
      <c r="D35" s="161"/>
    </row>
    <row r="36" spans="1:5" x14ac:dyDescent="0.25">
      <c r="B36" s="7">
        <v>12</v>
      </c>
      <c r="C36" s="162" t="s">
        <v>283</v>
      </c>
      <c r="E36" s="170" t="s">
        <v>258</v>
      </c>
    </row>
    <row r="37" spans="1:5" ht="24.75" x14ac:dyDescent="0.25">
      <c r="A37" s="8" t="s">
        <v>0</v>
      </c>
      <c r="B37" s="163"/>
      <c r="C37" s="164"/>
    </row>
    <row r="38" spans="1:5" x14ac:dyDescent="0.25">
      <c r="A38" s="150">
        <f>1/18*$B$36</f>
        <v>0.66666666666666663</v>
      </c>
      <c r="B38" s="10" t="s">
        <v>182</v>
      </c>
      <c r="C38" s="165" t="s">
        <v>284</v>
      </c>
      <c r="D38" s="161"/>
    </row>
    <row r="39" spans="1:5" x14ac:dyDescent="0.25">
      <c r="A39" s="39"/>
      <c r="B39" s="159"/>
      <c r="C39" s="160"/>
      <c r="D39" s="161"/>
    </row>
    <row r="41" spans="1:5" x14ac:dyDescent="0.25">
      <c r="A41" s="157" t="s">
        <v>250</v>
      </c>
      <c r="B41" s="158">
        <f>B23+B30+B36</f>
        <v>82</v>
      </c>
      <c r="C41" s="166" t="s">
        <v>251</v>
      </c>
    </row>
    <row r="42" spans="1:5" s="21" customFormat="1" ht="24.75" x14ac:dyDescent="0.25">
      <c r="A42" s="37" t="s">
        <v>0</v>
      </c>
      <c r="B42" s="163"/>
      <c r="C42" s="164"/>
    </row>
    <row r="43" spans="1:5" ht="30" x14ac:dyDescent="0.25">
      <c r="A43" s="150">
        <f>1/40*$B$41</f>
        <v>2.0500000000000003</v>
      </c>
      <c r="B43" s="146" t="s">
        <v>186</v>
      </c>
      <c r="C43" s="35" t="s">
        <v>252</v>
      </c>
    </row>
    <row r="44" spans="1:5" x14ac:dyDescent="0.25">
      <c r="A44" s="173"/>
      <c r="B44" s="174"/>
      <c r="C44" s="175" t="s">
        <v>264</v>
      </c>
    </row>
    <row r="45" spans="1:5" x14ac:dyDescent="0.25">
      <c r="A45" s="173"/>
      <c r="B45" s="178" t="s">
        <v>276</v>
      </c>
      <c r="C45" s="176" t="s">
        <v>266</v>
      </c>
    </row>
    <row r="46" spans="1:5" x14ac:dyDescent="0.25">
      <c r="A46" s="173"/>
      <c r="B46" s="174"/>
      <c r="C46" s="176" t="s">
        <v>267</v>
      </c>
    </row>
    <row r="47" spans="1:5" x14ac:dyDescent="0.25">
      <c r="A47" s="173"/>
      <c r="B47" s="174"/>
      <c r="C47" s="176" t="s">
        <v>268</v>
      </c>
    </row>
    <row r="48" spans="1:5" x14ac:dyDescent="0.25">
      <c r="A48" s="173"/>
      <c r="B48" s="174"/>
      <c r="C48" s="176" t="s">
        <v>269</v>
      </c>
    </row>
    <row r="49" spans="1:5" x14ac:dyDescent="0.25">
      <c r="A49" s="173"/>
      <c r="B49" s="174"/>
      <c r="C49" s="176" t="s">
        <v>270</v>
      </c>
    </row>
    <row r="50" spans="1:5" x14ac:dyDescent="0.25">
      <c r="C50" s="177" t="s">
        <v>271</v>
      </c>
    </row>
    <row r="51" spans="1:5" x14ac:dyDescent="0.25">
      <c r="B51" s="178" t="s">
        <v>277</v>
      </c>
      <c r="C51" s="176" t="s">
        <v>274</v>
      </c>
    </row>
    <row r="52" spans="1:5" x14ac:dyDescent="0.25">
      <c r="C52" s="176" t="s">
        <v>272</v>
      </c>
    </row>
    <row r="53" spans="1:5" x14ac:dyDescent="0.25">
      <c r="C53" s="176" t="s">
        <v>273</v>
      </c>
    </row>
    <row r="54" spans="1:5" x14ac:dyDescent="0.25">
      <c r="B54" s="178" t="s">
        <v>278</v>
      </c>
      <c r="C54" s="176" t="s">
        <v>275</v>
      </c>
    </row>
    <row r="55" spans="1:5" x14ac:dyDescent="0.25">
      <c r="C55" s="176" t="s">
        <v>279</v>
      </c>
    </row>
    <row r="56" spans="1:5" x14ac:dyDescent="0.25">
      <c r="C56" s="176" t="s">
        <v>280</v>
      </c>
    </row>
    <row r="57" spans="1:5" x14ac:dyDescent="0.25">
      <c r="B57" s="179"/>
      <c r="C57" s="180"/>
    </row>
    <row r="58" spans="1:5" x14ac:dyDescent="0.25">
      <c r="C58" s="176"/>
    </row>
    <row r="60" spans="1:5" x14ac:dyDescent="0.25">
      <c r="B60" s="7">
        <v>12</v>
      </c>
      <c r="C60" s="162" t="s">
        <v>253</v>
      </c>
      <c r="E60" s="170" t="s">
        <v>258</v>
      </c>
    </row>
    <row r="61" spans="1:5" ht="24.75" x14ac:dyDescent="0.25">
      <c r="A61" s="8" t="s">
        <v>0</v>
      </c>
    </row>
    <row r="62" spans="1:5" ht="90" x14ac:dyDescent="0.25">
      <c r="A62" s="167" t="s">
        <v>16</v>
      </c>
      <c r="B62" s="168" t="s">
        <v>182</v>
      </c>
      <c r="C62" s="165" t="s">
        <v>254</v>
      </c>
    </row>
    <row r="63" spans="1:5" ht="30" x14ac:dyDescent="0.25">
      <c r="A63" s="150">
        <f>1/40*$B$60</f>
        <v>0.30000000000000004</v>
      </c>
      <c r="B63" s="146" t="s">
        <v>186</v>
      </c>
      <c r="C63" s="35" t="s">
        <v>252</v>
      </c>
    </row>
    <row r="65" spans="3:4" x14ac:dyDescent="0.25">
      <c r="C65" s="1" t="s">
        <v>259</v>
      </c>
    </row>
    <row r="66" spans="3:4" x14ac:dyDescent="0.25">
      <c r="C66" s="136" t="s">
        <v>260</v>
      </c>
      <c r="D66" s="171">
        <f>A5+A7+A20+A25+A32+A38</f>
        <v>8.0500000000000007</v>
      </c>
    </row>
    <row r="67" spans="3:4" x14ac:dyDescent="0.25">
      <c r="C67" s="136" t="s">
        <v>261</v>
      </c>
      <c r="D67" s="171">
        <f>A8+A43+A63</f>
        <v>3.8500000000000005</v>
      </c>
    </row>
    <row r="68" spans="3:4" x14ac:dyDescent="0.25">
      <c r="C68" s="136" t="s">
        <v>262</v>
      </c>
      <c r="D68" s="171">
        <f>A9+A27</f>
        <v>3.25</v>
      </c>
    </row>
  </sheetData>
  <protectedRanges>
    <protectedRange sqref="B60" name="Oblast6"/>
    <protectedRange sqref="B3" name="Oblast1"/>
    <protectedRange sqref="B16:B18" name="Oblast2"/>
    <protectedRange sqref="B23" name="Oblast3"/>
    <protectedRange sqref="B30" name="Oblast4"/>
    <protectedRange sqref="B36" name="Oblast5"/>
  </protectedRange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"/>
  <sheetViews>
    <sheetView workbookViewId="0">
      <selection activeCell="B4" sqref="B4"/>
    </sheetView>
  </sheetViews>
  <sheetFormatPr defaultRowHeight="15" x14ac:dyDescent="0.25"/>
  <cols>
    <col min="1" max="1" width="1.85546875" customWidth="1"/>
    <col min="2" max="2" width="111.5703125" customWidth="1"/>
  </cols>
  <sheetData>
    <row r="1" spans="2:2" ht="10.5" customHeight="1" x14ac:dyDescent="0.25"/>
    <row r="2" spans="2:2" x14ac:dyDescent="0.25">
      <c r="B2" s="1" t="s">
        <v>295</v>
      </c>
    </row>
    <row r="3" spans="2:2" ht="6" customHeight="1" x14ac:dyDescent="0.25"/>
    <row r="4" spans="2:2" x14ac:dyDescent="0.25">
      <c r="B4" t="s">
        <v>185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pane ySplit="1" topLeftCell="A2" activePane="bottomLeft" state="frozen"/>
      <selection pane="bottomLeft" activeCell="G38" sqref="G38:G39"/>
    </sheetView>
  </sheetViews>
  <sheetFormatPr defaultRowHeight="15" x14ac:dyDescent="0.25"/>
  <cols>
    <col min="1" max="1" width="6.5703125" customWidth="1"/>
    <col min="2" max="2" width="7.85546875" style="2" customWidth="1"/>
    <col min="3" max="3" width="13.42578125" customWidth="1"/>
    <col min="4" max="4" width="9.140625" style="2"/>
    <col min="5" max="5" width="102.7109375" customWidth="1"/>
  </cols>
  <sheetData>
    <row r="1" spans="1:8" x14ac:dyDescent="0.25">
      <c r="A1" s="186"/>
      <c r="D1" s="187" t="s">
        <v>24</v>
      </c>
    </row>
    <row r="3" spans="1:8" x14ac:dyDescent="0.25">
      <c r="A3" s="192" t="s">
        <v>2</v>
      </c>
      <c r="B3" s="193"/>
      <c r="C3" s="194"/>
      <c r="D3" s="7">
        <v>20</v>
      </c>
      <c r="E3" s="6" t="s">
        <v>223</v>
      </c>
      <c r="F3" s="3">
        <f>IF(D3&lt;20,20,IF(D3&gt;60,60,D3))</f>
        <v>20</v>
      </c>
      <c r="G3" s="38" t="str">
        <f>IF(D3&gt;60,"POZOR NAD 60 Lůžek","upravený počet lůžek")</f>
        <v>upravený počet lůžek</v>
      </c>
      <c r="H3" s="39"/>
    </row>
    <row r="4" spans="1:8" ht="24.75" x14ac:dyDescent="0.25">
      <c r="A4" s="14" t="s">
        <v>0</v>
      </c>
      <c r="B4" s="185" t="s">
        <v>92</v>
      </c>
      <c r="D4" s="33" t="s">
        <v>1</v>
      </c>
    </row>
    <row r="5" spans="1:8" x14ac:dyDescent="0.25">
      <c r="A5" s="188">
        <f>D5*POWER(($F$3/30),0.5)</f>
        <v>1.6329931618554521</v>
      </c>
      <c r="B5" s="189">
        <f t="shared" ref="B5:B10" si="0">A5*40</f>
        <v>65.319726474218086</v>
      </c>
      <c r="C5" s="10" t="s">
        <v>182</v>
      </c>
      <c r="D5" s="11">
        <v>2</v>
      </c>
      <c r="E5" s="12" t="s">
        <v>3</v>
      </c>
    </row>
    <row r="6" spans="1:8" x14ac:dyDescent="0.25">
      <c r="A6" s="188">
        <f>D6*POWER(($F$3/30),0.5)</f>
        <v>0.81649658092772603</v>
      </c>
      <c r="B6" s="189">
        <f t="shared" si="0"/>
        <v>32.659863237109043</v>
      </c>
      <c r="C6" s="10" t="s">
        <v>183</v>
      </c>
      <c r="D6" s="11">
        <v>1</v>
      </c>
      <c r="E6" s="12" t="s">
        <v>4</v>
      </c>
    </row>
    <row r="7" spans="1:8" x14ac:dyDescent="0.25">
      <c r="A7" s="188">
        <f>D7*POWER(($F$3/30),0.5)</f>
        <v>0.81649658092772603</v>
      </c>
      <c r="B7" s="189">
        <f t="shared" si="0"/>
        <v>32.659863237109043</v>
      </c>
      <c r="C7" s="10" t="s">
        <v>184</v>
      </c>
      <c r="D7" s="11">
        <v>1</v>
      </c>
      <c r="E7" s="12" t="s">
        <v>5</v>
      </c>
    </row>
    <row r="8" spans="1:8" x14ac:dyDescent="0.25">
      <c r="A8" s="188">
        <f>0.8*D8*($F$3/30)+0.2*D8*POWER(($F$3/30),0.5)</f>
        <v>0.6966326495188786</v>
      </c>
      <c r="B8" s="189">
        <f t="shared" si="0"/>
        <v>27.865305980755146</v>
      </c>
      <c r="C8" s="114" t="s">
        <v>189</v>
      </c>
      <c r="D8" s="11">
        <v>1</v>
      </c>
      <c r="E8" s="13" t="s">
        <v>6</v>
      </c>
    </row>
    <row r="9" spans="1:8" x14ac:dyDescent="0.25">
      <c r="A9" s="9">
        <f>0.8*D9*($F$3/30)+0.2*D9*POWER(($F$3/30),0.5)</f>
        <v>5.9213775209104673</v>
      </c>
      <c r="B9" s="11">
        <f t="shared" si="0"/>
        <v>236.8551008364187</v>
      </c>
      <c r="C9" s="114" t="s">
        <v>187</v>
      </c>
      <c r="D9" s="11">
        <v>8.5</v>
      </c>
      <c r="E9" s="13" t="s">
        <v>49</v>
      </c>
    </row>
    <row r="10" spans="1:8" x14ac:dyDescent="0.25">
      <c r="A10" s="9">
        <f>0.8*D10*($F$3/30)+0.2*D10*POWER(($F$3/30),0.5)</f>
        <v>2.7865305980755144</v>
      </c>
      <c r="B10" s="11">
        <f t="shared" si="0"/>
        <v>111.46122392302058</v>
      </c>
      <c r="C10" s="114" t="s">
        <v>188</v>
      </c>
      <c r="D10" s="11">
        <v>4</v>
      </c>
      <c r="E10" s="13" t="s">
        <v>7</v>
      </c>
    </row>
    <row r="11" spans="1:8" x14ac:dyDescent="0.25">
      <c r="A11" s="76" t="s">
        <v>16</v>
      </c>
      <c r="B11" s="46"/>
      <c r="C11" s="75"/>
      <c r="D11" s="46"/>
      <c r="E11" s="13" t="s">
        <v>142</v>
      </c>
    </row>
    <row r="12" spans="1:8" x14ac:dyDescent="0.25">
      <c r="A12" s="4"/>
      <c r="B12" s="4"/>
      <c r="C12" s="2"/>
      <c r="D12" s="5"/>
    </row>
    <row r="13" spans="1:8" x14ac:dyDescent="0.25">
      <c r="A13" s="4"/>
      <c r="B13" s="4"/>
      <c r="C13" s="2"/>
      <c r="D13" s="5"/>
    </row>
    <row r="14" spans="1:8" x14ac:dyDescent="0.25">
      <c r="A14" s="192" t="s">
        <v>2</v>
      </c>
      <c r="B14" s="193"/>
      <c r="C14" s="194"/>
      <c r="D14" s="7">
        <v>30</v>
      </c>
      <c r="E14" s="6" t="s">
        <v>11</v>
      </c>
      <c r="F14" s="3">
        <f>IF(D14&lt;20,20,IF(D14&gt;60,60,D14))</f>
        <v>30</v>
      </c>
      <c r="G14" s="38" t="str">
        <f>IF(D14&gt;60,"POZOR NAD 60 Lůžek","upravený počet lůžek")</f>
        <v>upravený počet lůžek</v>
      </c>
      <c r="H14" s="39"/>
    </row>
    <row r="15" spans="1:8" ht="24.75" x14ac:dyDescent="0.25">
      <c r="A15" s="14" t="s">
        <v>0</v>
      </c>
      <c r="B15" s="185" t="s">
        <v>92</v>
      </c>
      <c r="D15" s="33" t="s">
        <v>1</v>
      </c>
    </row>
    <row r="16" spans="1:8" x14ac:dyDescent="0.25">
      <c r="A16" s="188">
        <f>D16*POWER(($F$14/30),0.5)</f>
        <v>2</v>
      </c>
      <c r="B16" s="189">
        <f t="shared" ref="B16:B21" si="1">A16*40</f>
        <v>80</v>
      </c>
      <c r="C16" s="10" t="s">
        <v>182</v>
      </c>
      <c r="D16" s="11">
        <v>2</v>
      </c>
      <c r="E16" s="12" t="s">
        <v>8</v>
      </c>
    </row>
    <row r="17" spans="1:8" x14ac:dyDescent="0.25">
      <c r="A17" s="188">
        <f>D17*POWER(($F$14/30),0.5)</f>
        <v>1</v>
      </c>
      <c r="B17" s="189">
        <f t="shared" si="1"/>
        <v>40</v>
      </c>
      <c r="C17" s="10" t="s">
        <v>183</v>
      </c>
      <c r="D17" s="11">
        <v>1</v>
      </c>
      <c r="E17" s="12" t="s">
        <v>9</v>
      </c>
    </row>
    <row r="18" spans="1:8" x14ac:dyDescent="0.25">
      <c r="A18" s="188">
        <f>D18*POWER(($F$14/30),0.5)</f>
        <v>1</v>
      </c>
      <c r="B18" s="189">
        <f t="shared" si="1"/>
        <v>40</v>
      </c>
      <c r="C18" s="10" t="s">
        <v>184</v>
      </c>
      <c r="D18" s="11">
        <v>1</v>
      </c>
      <c r="E18" s="12" t="s">
        <v>10</v>
      </c>
    </row>
    <row r="19" spans="1:8" x14ac:dyDescent="0.25">
      <c r="A19" s="188">
        <f>0.8*D19*($F$14/30)+0.2*D19*POWER(($F$14/30),0.5)</f>
        <v>1</v>
      </c>
      <c r="B19" s="189">
        <f t="shared" si="1"/>
        <v>40</v>
      </c>
      <c r="C19" s="114" t="s">
        <v>189</v>
      </c>
      <c r="D19" s="11">
        <v>1</v>
      </c>
      <c r="E19" s="13" t="s">
        <v>6</v>
      </c>
    </row>
    <row r="20" spans="1:8" x14ac:dyDescent="0.25">
      <c r="A20" s="9">
        <f>0.8*D20*($F$14/30)+0.2*D20*POWER(($F$14/30),0.5)</f>
        <v>8.5</v>
      </c>
      <c r="B20" s="11">
        <f t="shared" si="1"/>
        <v>340</v>
      </c>
      <c r="C20" s="114" t="s">
        <v>187</v>
      </c>
      <c r="D20" s="11">
        <v>8.5</v>
      </c>
      <c r="E20" s="13" t="s">
        <v>49</v>
      </c>
    </row>
    <row r="21" spans="1:8" x14ac:dyDescent="0.25">
      <c r="A21" s="9">
        <f>0.8*D21*($F$14/30)+0.2*D21*POWER(($F$14/30),0.5)</f>
        <v>4</v>
      </c>
      <c r="B21" s="11">
        <f t="shared" si="1"/>
        <v>160</v>
      </c>
      <c r="C21" s="114" t="s">
        <v>188</v>
      </c>
      <c r="D21" s="11">
        <v>4</v>
      </c>
      <c r="E21" s="13" t="s">
        <v>7</v>
      </c>
    </row>
    <row r="22" spans="1:8" x14ac:dyDescent="0.25">
      <c r="A22" s="76" t="s">
        <v>16</v>
      </c>
      <c r="B22" s="46"/>
      <c r="C22" s="75"/>
      <c r="D22" s="46"/>
      <c r="E22" s="13" t="s">
        <v>142</v>
      </c>
    </row>
    <row r="23" spans="1:8" x14ac:dyDescent="0.25">
      <c r="A23" s="2"/>
      <c r="C23" s="2"/>
    </row>
    <row r="24" spans="1:8" x14ac:dyDescent="0.25">
      <c r="A24" s="2"/>
      <c r="C24" s="2"/>
    </row>
    <row r="25" spans="1:8" x14ac:dyDescent="0.25">
      <c r="A25" s="192" t="s">
        <v>2</v>
      </c>
      <c r="B25" s="193"/>
      <c r="C25" s="194"/>
      <c r="D25" s="7">
        <v>30</v>
      </c>
      <c r="E25" s="6" t="s">
        <v>12</v>
      </c>
      <c r="F25" s="3">
        <f>IF(D25&lt;20,20,IF(D25&gt;60,60,D25))</f>
        <v>30</v>
      </c>
      <c r="G25" s="38" t="str">
        <f>IF(D25&gt;60,"POZOR NAD 60 Lůžek","upravený počet lůžek")</f>
        <v>upravený počet lůžek</v>
      </c>
      <c r="H25" s="39"/>
    </row>
    <row r="26" spans="1:8" ht="24.75" x14ac:dyDescent="0.25">
      <c r="A26" s="14" t="s">
        <v>0</v>
      </c>
      <c r="B26" s="185" t="s">
        <v>92</v>
      </c>
      <c r="D26" s="33" t="s">
        <v>1</v>
      </c>
    </row>
    <row r="27" spans="1:8" x14ac:dyDescent="0.25">
      <c r="A27" s="188">
        <f>D27*POWER(($F$25/30),0.5)</f>
        <v>2</v>
      </c>
      <c r="B27" s="189">
        <f t="shared" ref="B27:B32" si="2">A27*40</f>
        <v>80</v>
      </c>
      <c r="C27" s="10" t="s">
        <v>182</v>
      </c>
      <c r="D27" s="11">
        <v>2</v>
      </c>
      <c r="E27" s="12" t="s">
        <v>3</v>
      </c>
    </row>
    <row r="28" spans="1:8" x14ac:dyDescent="0.25">
      <c r="A28" s="188">
        <f>D28*POWER(($F$25/30),0.5)</f>
        <v>1</v>
      </c>
      <c r="B28" s="189">
        <f t="shared" si="2"/>
        <v>40</v>
      </c>
      <c r="C28" s="10" t="s">
        <v>183</v>
      </c>
      <c r="D28" s="11">
        <v>1</v>
      </c>
      <c r="E28" s="12" t="s">
        <v>4</v>
      </c>
    </row>
    <row r="29" spans="1:8" x14ac:dyDescent="0.25">
      <c r="A29" s="188">
        <f>D29*POWER(($F$25/30),0.5)</f>
        <v>1</v>
      </c>
      <c r="B29" s="189">
        <f t="shared" si="2"/>
        <v>40</v>
      </c>
      <c r="C29" s="10" t="s">
        <v>184</v>
      </c>
      <c r="D29" s="11">
        <v>1</v>
      </c>
      <c r="E29" s="12" t="s">
        <v>5</v>
      </c>
    </row>
    <row r="30" spans="1:8" x14ac:dyDescent="0.25">
      <c r="A30" s="188">
        <f>0.8*D30*($F$25/30)+0.2*D30*POWER(($F$25/30),0.5)</f>
        <v>1</v>
      </c>
      <c r="B30" s="189">
        <f t="shared" si="2"/>
        <v>40</v>
      </c>
      <c r="C30" s="114" t="s">
        <v>189</v>
      </c>
      <c r="D30" s="11">
        <v>1</v>
      </c>
      <c r="E30" s="13" t="s">
        <v>6</v>
      </c>
    </row>
    <row r="31" spans="1:8" x14ac:dyDescent="0.25">
      <c r="A31" s="9">
        <f>0.8*D31*($F$25/30)+0.2*D31*POWER(($F$25/30),0.5)</f>
        <v>6.0000000000000009</v>
      </c>
      <c r="B31" s="11">
        <f t="shared" si="2"/>
        <v>240.00000000000003</v>
      </c>
      <c r="C31" s="114" t="s">
        <v>187</v>
      </c>
      <c r="D31" s="11">
        <v>6</v>
      </c>
      <c r="E31" s="13" t="s">
        <v>49</v>
      </c>
    </row>
    <row r="32" spans="1:8" x14ac:dyDescent="0.25">
      <c r="A32" s="9">
        <f>0.8*D32*($F$25/30)+0.2*D32*POWER(($F$25/30),0.5)</f>
        <v>3.0000000000000004</v>
      </c>
      <c r="B32" s="11">
        <f t="shared" si="2"/>
        <v>120.00000000000001</v>
      </c>
      <c r="C32" s="114" t="s">
        <v>188</v>
      </c>
      <c r="D32" s="11">
        <v>3</v>
      </c>
      <c r="E32" s="13" t="s">
        <v>7</v>
      </c>
    </row>
    <row r="33" spans="1:8" x14ac:dyDescent="0.25">
      <c r="A33" s="76" t="s">
        <v>16</v>
      </c>
      <c r="B33" s="46"/>
      <c r="C33" s="75"/>
      <c r="D33" s="46"/>
      <c r="E33" s="13" t="s">
        <v>142</v>
      </c>
    </row>
    <row r="36" spans="1:8" x14ac:dyDescent="0.25">
      <c r="A36" s="192" t="s">
        <v>2</v>
      </c>
      <c r="B36" s="193"/>
      <c r="C36" s="194"/>
      <c r="D36" s="7">
        <v>30</v>
      </c>
      <c r="E36" s="6" t="s">
        <v>13</v>
      </c>
      <c r="F36" s="3">
        <f>IF(D36&lt;20,20,IF(D36&gt;60,60,D36))</f>
        <v>30</v>
      </c>
      <c r="G36" s="38" t="str">
        <f>IF(D36&gt;60,"POZOR NAD 60 Lůžek","upravený počet lůžek")</f>
        <v>upravený počet lůžek</v>
      </c>
      <c r="H36" s="39"/>
    </row>
    <row r="37" spans="1:8" ht="24.75" x14ac:dyDescent="0.25">
      <c r="A37" s="14" t="s">
        <v>0</v>
      </c>
      <c r="B37" s="185" t="s">
        <v>92</v>
      </c>
      <c r="D37" s="33" t="s">
        <v>1</v>
      </c>
    </row>
    <row r="38" spans="1:8" x14ac:dyDescent="0.25">
      <c r="A38" s="188">
        <f>D38*POWER(($F$36/30),0.5)</f>
        <v>2</v>
      </c>
      <c r="B38" s="189">
        <f t="shared" ref="B38:B43" si="3">A38*40</f>
        <v>80</v>
      </c>
      <c r="C38" s="10" t="s">
        <v>182</v>
      </c>
      <c r="D38" s="11">
        <v>2</v>
      </c>
      <c r="E38" s="12" t="s">
        <v>3</v>
      </c>
      <c r="G38" s="190"/>
    </row>
    <row r="39" spans="1:8" x14ac:dyDescent="0.25">
      <c r="A39" s="188">
        <f>D39*POWER(($F$36/30),0.5)</f>
        <v>1</v>
      </c>
      <c r="B39" s="189">
        <f t="shared" si="3"/>
        <v>40</v>
      </c>
      <c r="C39" s="10" t="s">
        <v>183</v>
      </c>
      <c r="D39" s="11">
        <v>1</v>
      </c>
      <c r="E39" s="12" t="s">
        <v>4</v>
      </c>
      <c r="G39" s="190"/>
    </row>
    <row r="40" spans="1:8" x14ac:dyDescent="0.25">
      <c r="A40" s="188">
        <f>D40*POWER(($F$36/30),0.5)</f>
        <v>1</v>
      </c>
      <c r="B40" s="189">
        <f t="shared" si="3"/>
        <v>40</v>
      </c>
      <c r="C40" s="10" t="s">
        <v>184</v>
      </c>
      <c r="D40" s="11">
        <v>1</v>
      </c>
      <c r="E40" s="12" t="s">
        <v>5</v>
      </c>
    </row>
    <row r="41" spans="1:8" x14ac:dyDescent="0.25">
      <c r="A41" s="188">
        <f>0.8*D41*($F$36/30)+0.2*D41*POWER(($F$36/30),0.5)</f>
        <v>1</v>
      </c>
      <c r="B41" s="189">
        <f t="shared" si="3"/>
        <v>40</v>
      </c>
      <c r="C41" s="114" t="s">
        <v>189</v>
      </c>
      <c r="D41" s="11">
        <v>1</v>
      </c>
      <c r="E41" s="13" t="s">
        <v>6</v>
      </c>
    </row>
    <row r="42" spans="1:8" ht="30" x14ac:dyDescent="0.25">
      <c r="A42" s="9">
        <f>0.8*D42*($F$36/30)+0.2*D42*POWER(($F$36/30),0.5)</f>
        <v>8.5</v>
      </c>
      <c r="B42" s="11">
        <f t="shared" si="3"/>
        <v>340</v>
      </c>
      <c r="C42" s="114" t="s">
        <v>187</v>
      </c>
      <c r="D42" s="11">
        <v>8.5</v>
      </c>
      <c r="E42" s="15" t="s">
        <v>14</v>
      </c>
    </row>
    <row r="43" spans="1:8" x14ac:dyDescent="0.25">
      <c r="A43" s="9">
        <f>0.8*D43*($F$36/30)+0.2*D43*POWER(($F$36/30),0.5)</f>
        <v>4</v>
      </c>
      <c r="B43" s="11">
        <f t="shared" si="3"/>
        <v>160</v>
      </c>
      <c r="C43" s="114" t="s">
        <v>188</v>
      </c>
      <c r="D43" s="11">
        <v>4</v>
      </c>
      <c r="E43" s="13" t="s">
        <v>7</v>
      </c>
    </row>
    <row r="44" spans="1:8" x14ac:dyDescent="0.25">
      <c r="A44" s="76" t="s">
        <v>16</v>
      </c>
      <c r="B44" s="46"/>
      <c r="C44" s="75"/>
      <c r="D44" s="46"/>
      <c r="E44" s="13" t="s">
        <v>142</v>
      </c>
    </row>
    <row r="47" spans="1:8" x14ac:dyDescent="0.25">
      <c r="A47" s="192" t="s">
        <v>2</v>
      </c>
      <c r="B47" s="193"/>
      <c r="C47" s="194"/>
      <c r="D47" s="7">
        <v>30</v>
      </c>
      <c r="E47" s="6" t="s">
        <v>294</v>
      </c>
      <c r="F47" s="3">
        <f>IF(D47&lt;20,20,IF(D47&gt;60,60,D47))</f>
        <v>30</v>
      </c>
      <c r="G47" s="38" t="str">
        <f>IF(D47&gt;60,"POZOR NAD 60 Lůžek","upravený počet lůžek")</f>
        <v>upravený počet lůžek</v>
      </c>
      <c r="H47" s="39"/>
    </row>
    <row r="48" spans="1:8" ht="24.75" x14ac:dyDescent="0.25">
      <c r="A48" s="14" t="s">
        <v>0</v>
      </c>
      <c r="B48" s="185" t="s">
        <v>92</v>
      </c>
      <c r="D48" s="33" t="s">
        <v>1</v>
      </c>
    </row>
    <row r="49" spans="1:5" x14ac:dyDescent="0.25">
      <c r="A49" s="188">
        <f>D49*POWER(($F$47/30),0.5)</f>
        <v>2</v>
      </c>
      <c r="B49" s="189">
        <f t="shared" ref="B49:B54" si="4">A49*40</f>
        <v>80</v>
      </c>
      <c r="C49" s="10" t="s">
        <v>182</v>
      </c>
      <c r="D49" s="11">
        <v>2</v>
      </c>
      <c r="E49" s="12" t="s">
        <v>3</v>
      </c>
    </row>
    <row r="50" spans="1:5" x14ac:dyDescent="0.25">
      <c r="A50" s="188">
        <f>D50*POWER(($F$47/30),0.5)</f>
        <v>1</v>
      </c>
      <c r="B50" s="189">
        <f t="shared" si="4"/>
        <v>40</v>
      </c>
      <c r="C50" s="10" t="s">
        <v>183</v>
      </c>
      <c r="D50" s="11">
        <v>1</v>
      </c>
      <c r="E50" s="12" t="s">
        <v>4</v>
      </c>
    </row>
    <row r="51" spans="1:5" x14ac:dyDescent="0.25">
      <c r="A51" s="188">
        <f>D51*POWER(($F$47/30),0.5)</f>
        <v>1</v>
      </c>
      <c r="B51" s="189">
        <f t="shared" si="4"/>
        <v>40</v>
      </c>
      <c r="C51" s="10" t="s">
        <v>184</v>
      </c>
      <c r="D51" s="11">
        <v>1</v>
      </c>
      <c r="E51" s="12" t="s">
        <v>5</v>
      </c>
    </row>
    <row r="52" spans="1:5" x14ac:dyDescent="0.25">
      <c r="A52" s="188">
        <f>0.8*D52*($F$47/30)+0.2*D52*POWER(($F$47/30),0.5)</f>
        <v>1</v>
      </c>
      <c r="B52" s="189">
        <f t="shared" si="4"/>
        <v>40</v>
      </c>
      <c r="C52" s="114" t="s">
        <v>189</v>
      </c>
      <c r="D52" s="11">
        <v>1</v>
      </c>
      <c r="E52" s="13" t="s">
        <v>6</v>
      </c>
    </row>
    <row r="53" spans="1:5" x14ac:dyDescent="0.25">
      <c r="A53" s="9">
        <f>0.8*D53*($F$47/30)+0.2*D53*POWER(($F$47/30),0.5)</f>
        <v>8.5</v>
      </c>
      <c r="B53" s="11">
        <f t="shared" si="4"/>
        <v>340</v>
      </c>
      <c r="C53" s="114" t="s">
        <v>187</v>
      </c>
      <c r="D53" s="11">
        <v>8.5</v>
      </c>
      <c r="E53" s="13" t="s">
        <v>49</v>
      </c>
    </row>
    <row r="54" spans="1:5" x14ac:dyDescent="0.25">
      <c r="A54" s="9">
        <f>0.8*D54*($F$47/30)+0.2*D54*POWER(($F$47/30),0.5)</f>
        <v>4</v>
      </c>
      <c r="B54" s="11">
        <f t="shared" si="4"/>
        <v>160</v>
      </c>
      <c r="C54" s="114" t="s">
        <v>188</v>
      </c>
      <c r="D54" s="11">
        <v>4</v>
      </c>
      <c r="E54" s="13" t="s">
        <v>7</v>
      </c>
    </row>
    <row r="55" spans="1:5" x14ac:dyDescent="0.25">
      <c r="A55" s="17" t="s">
        <v>16</v>
      </c>
      <c r="B55" s="146"/>
      <c r="C55" s="18"/>
      <c r="D55" s="34"/>
      <c r="E55" s="13" t="s">
        <v>15</v>
      </c>
    </row>
    <row r="56" spans="1:5" x14ac:dyDescent="0.25">
      <c r="A56" s="76" t="s">
        <v>16</v>
      </c>
      <c r="B56" s="46"/>
      <c r="C56" s="75"/>
      <c r="D56" s="46"/>
      <c r="E56" s="13" t="s">
        <v>142</v>
      </c>
    </row>
  </sheetData>
  <protectedRanges>
    <protectedRange sqref="D3" name="Oblast1"/>
    <protectedRange sqref="D14" name="Oblast2"/>
    <protectedRange sqref="D25" name="Oblast3"/>
    <protectedRange sqref="D36" name="Oblast4"/>
    <protectedRange sqref="D47" name="Oblast5"/>
  </protectedRanges>
  <mergeCells count="5">
    <mergeCell ref="A3:C3"/>
    <mergeCell ref="A14:C14"/>
    <mergeCell ref="A25:C25"/>
    <mergeCell ref="A36:C36"/>
    <mergeCell ref="A47:C47"/>
  </mergeCells>
  <conditionalFormatting sqref="G3">
    <cfRule type="containsText" dxfId="15" priority="7" operator="containsText" text="POZOR">
      <formula>NOT(ISERROR(SEARCH("POZOR",G3)))</formula>
    </cfRule>
  </conditionalFormatting>
  <conditionalFormatting sqref="G14">
    <cfRule type="containsText" dxfId="14" priority="6" operator="containsText" text="POZOR">
      <formula>NOT(ISERROR(SEARCH("POZOR",G14)))</formula>
    </cfRule>
  </conditionalFormatting>
  <conditionalFormatting sqref="G25">
    <cfRule type="containsText" dxfId="13" priority="5" operator="containsText" text="POZOR">
      <formula>NOT(ISERROR(SEARCH("POZOR",G25)))</formula>
    </cfRule>
  </conditionalFormatting>
  <conditionalFormatting sqref="G36">
    <cfRule type="containsText" dxfId="12" priority="4" operator="containsText" text="POZOR">
      <formula>NOT(ISERROR(SEARCH("POZOR",G36)))</formula>
    </cfRule>
  </conditionalFormatting>
  <conditionalFormatting sqref="G25">
    <cfRule type="containsText" dxfId="11" priority="3" operator="containsText" text="POZOR">
      <formula>NOT(ISERROR(SEARCH("POZOR",G25)))</formula>
    </cfRule>
  </conditionalFormatting>
  <conditionalFormatting sqref="G36">
    <cfRule type="containsText" dxfId="10" priority="2" operator="containsText" text="POZOR">
      <formula>NOT(ISERROR(SEARCH("POZOR",G36)))</formula>
    </cfRule>
  </conditionalFormatting>
  <conditionalFormatting sqref="G47">
    <cfRule type="containsText" dxfId="9" priority="1" operator="containsText" text="POZOR">
      <formula>NOT(ISERROR(SEARCH("POZOR",G47)))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1" topLeftCell="A2" activePane="bottomLeft" state="frozen"/>
      <selection pane="bottomLeft" activeCell="F53" sqref="F53:F54"/>
    </sheetView>
  </sheetViews>
  <sheetFormatPr defaultRowHeight="15" x14ac:dyDescent="0.25"/>
  <cols>
    <col min="1" max="1" width="6.5703125" customWidth="1"/>
    <col min="2" max="2" width="7.140625" customWidth="1"/>
    <col min="3" max="3" width="12.28515625" customWidth="1"/>
    <col min="5" max="5" width="94.85546875" customWidth="1"/>
  </cols>
  <sheetData>
    <row r="1" spans="1:8" x14ac:dyDescent="0.25">
      <c r="D1" s="1" t="s">
        <v>24</v>
      </c>
    </row>
    <row r="3" spans="1:8" x14ac:dyDescent="0.25">
      <c r="A3" s="192" t="s">
        <v>2</v>
      </c>
      <c r="B3" s="193"/>
      <c r="C3" s="194"/>
      <c r="D3" s="7">
        <v>30</v>
      </c>
      <c r="E3" s="6" t="s">
        <v>17</v>
      </c>
      <c r="F3" s="3">
        <f>IF(D3&lt;20,20,IF(D3&gt;60,60,D3))</f>
        <v>30</v>
      </c>
      <c r="G3" s="38" t="str">
        <f>IF(D3&gt;60,"POZOR NAD 60 Lůžek","upravený počet lůžek")</f>
        <v>upravený počet lůžek</v>
      </c>
      <c r="H3" s="39"/>
    </row>
    <row r="4" spans="1:8" ht="24.75" x14ac:dyDescent="0.25">
      <c r="A4" s="14" t="s">
        <v>0</v>
      </c>
      <c r="B4" s="37" t="s">
        <v>92</v>
      </c>
      <c r="D4" s="8" t="s">
        <v>1</v>
      </c>
    </row>
    <row r="5" spans="1:8" x14ac:dyDescent="0.25">
      <c r="A5" s="9">
        <f>D5*POWER(($F$3/30),0.5)</f>
        <v>2</v>
      </c>
      <c r="B5" s="11">
        <f t="shared" ref="B5:B10" si="0">A5*40</f>
        <v>80</v>
      </c>
      <c r="C5" s="10" t="s">
        <v>182</v>
      </c>
      <c r="D5" s="11">
        <v>2</v>
      </c>
      <c r="E5" s="12" t="s">
        <v>3</v>
      </c>
    </row>
    <row r="6" spans="1:8" x14ac:dyDescent="0.25">
      <c r="A6" s="9">
        <f>D6*POWER(($F$3/30),0.5)</f>
        <v>1</v>
      </c>
      <c r="B6" s="11">
        <f t="shared" si="0"/>
        <v>40</v>
      </c>
      <c r="C6" s="10" t="s">
        <v>183</v>
      </c>
      <c r="D6" s="11">
        <v>1</v>
      </c>
      <c r="E6" s="12" t="s">
        <v>4</v>
      </c>
    </row>
    <row r="7" spans="1:8" x14ac:dyDescent="0.25">
      <c r="A7" s="9">
        <f>D7*POWER(($F$3/30),0.5)</f>
        <v>1</v>
      </c>
      <c r="B7" s="11">
        <f t="shared" si="0"/>
        <v>40</v>
      </c>
      <c r="C7" s="10" t="s">
        <v>184</v>
      </c>
      <c r="D7" s="11">
        <v>1</v>
      </c>
      <c r="E7" s="12" t="s">
        <v>5</v>
      </c>
    </row>
    <row r="8" spans="1:8" x14ac:dyDescent="0.25">
      <c r="A8" s="9">
        <f>0.8*D8*($F$3/30)+0.2*D8*POWER(($F$3/30),0.5)</f>
        <v>1</v>
      </c>
      <c r="B8" s="11">
        <f t="shared" si="0"/>
        <v>40</v>
      </c>
      <c r="C8" s="114" t="s">
        <v>189</v>
      </c>
      <c r="D8" s="11">
        <v>1</v>
      </c>
      <c r="E8" s="13" t="s">
        <v>6</v>
      </c>
    </row>
    <row r="9" spans="1:8" x14ac:dyDescent="0.25">
      <c r="A9" s="9">
        <f>0.8*D9*($F$3/30)+0.2*D9*POWER(($F$3/30),0.5)</f>
        <v>8</v>
      </c>
      <c r="B9" s="11">
        <f t="shared" si="0"/>
        <v>320</v>
      </c>
      <c r="C9" s="114" t="s">
        <v>187</v>
      </c>
      <c r="D9" s="11">
        <v>8</v>
      </c>
      <c r="E9" s="13" t="s">
        <v>49</v>
      </c>
    </row>
    <row r="10" spans="1:8" x14ac:dyDescent="0.25">
      <c r="A10" s="9">
        <f>0.8*D10*($F$3/30)+0.2*D10*POWER(($F$3/30),0.5)</f>
        <v>3.5000000000000004</v>
      </c>
      <c r="B10" s="11">
        <f t="shared" si="0"/>
        <v>140.00000000000003</v>
      </c>
      <c r="C10" s="114" t="s">
        <v>188</v>
      </c>
      <c r="D10" s="11">
        <v>3.5</v>
      </c>
      <c r="E10" s="13" t="s">
        <v>7</v>
      </c>
    </row>
    <row r="11" spans="1:8" x14ac:dyDescent="0.25">
      <c r="A11" s="76" t="s">
        <v>16</v>
      </c>
      <c r="B11" s="46"/>
      <c r="C11" s="75"/>
      <c r="D11" s="46"/>
      <c r="E11" s="13" t="s">
        <v>142</v>
      </c>
    </row>
    <row r="14" spans="1:8" x14ac:dyDescent="0.25">
      <c r="A14" s="192" t="s">
        <v>2</v>
      </c>
      <c r="B14" s="193"/>
      <c r="C14" s="194"/>
      <c r="D14" s="7">
        <v>30</v>
      </c>
      <c r="E14" s="6" t="s">
        <v>18</v>
      </c>
      <c r="F14" s="3">
        <f>IF(D14&lt;20,20,IF(D14&gt;60,60,D14))</f>
        <v>30</v>
      </c>
      <c r="G14" s="38" t="str">
        <f>IF(D14&gt;60,"POZOR NAD 60 Lůžek","upravený počet lůžek")</f>
        <v>upravený počet lůžek</v>
      </c>
      <c r="H14" s="39"/>
    </row>
    <row r="15" spans="1:8" ht="24.75" x14ac:dyDescent="0.25">
      <c r="A15" s="14" t="s">
        <v>0</v>
      </c>
      <c r="B15" s="37" t="s">
        <v>92</v>
      </c>
      <c r="D15" s="8" t="s">
        <v>1</v>
      </c>
    </row>
    <row r="16" spans="1:8" x14ac:dyDescent="0.25">
      <c r="A16" s="9">
        <f>D16*POWER(($F$14/30),0.5)</f>
        <v>1.5</v>
      </c>
      <c r="B16" s="11">
        <f t="shared" ref="B16:B21" si="1">A16*40</f>
        <v>60</v>
      </c>
      <c r="C16" s="10" t="s">
        <v>182</v>
      </c>
      <c r="D16" s="11">
        <v>1.5</v>
      </c>
      <c r="E16" s="12" t="s">
        <v>3</v>
      </c>
    </row>
    <row r="17" spans="1:10" x14ac:dyDescent="0.25">
      <c r="A17" s="9">
        <f>D17*POWER(($F$14/30),0.5)</f>
        <v>1</v>
      </c>
      <c r="B17" s="11">
        <f t="shared" si="1"/>
        <v>40</v>
      </c>
      <c r="C17" s="10" t="s">
        <v>183</v>
      </c>
      <c r="D17" s="11">
        <v>1</v>
      </c>
      <c r="E17" s="12" t="s">
        <v>4</v>
      </c>
    </row>
    <row r="18" spans="1:10" x14ac:dyDescent="0.25">
      <c r="A18" s="9">
        <f>D18*POWER(($F$14/30),0.5)</f>
        <v>1</v>
      </c>
      <c r="B18" s="11">
        <f t="shared" si="1"/>
        <v>40</v>
      </c>
      <c r="C18" s="10" t="s">
        <v>184</v>
      </c>
      <c r="D18" s="11">
        <v>1</v>
      </c>
      <c r="E18" s="12" t="s">
        <v>5</v>
      </c>
    </row>
    <row r="19" spans="1:10" x14ac:dyDescent="0.25">
      <c r="A19" s="9">
        <f>0.8*D19*($F$14/30)+0.2*D19*POWER(($F$14/30),0.5)</f>
        <v>1</v>
      </c>
      <c r="B19" s="11">
        <f t="shared" si="1"/>
        <v>40</v>
      </c>
      <c r="C19" s="114" t="s">
        <v>189</v>
      </c>
      <c r="D19" s="11">
        <v>1</v>
      </c>
      <c r="E19" s="13" t="s">
        <v>6</v>
      </c>
    </row>
    <row r="20" spans="1:10" x14ac:dyDescent="0.25">
      <c r="A20" s="9">
        <f>0.8*D20*($F$14/30)+0.2*D20*POWER(($F$14/30),0.5)</f>
        <v>6.0000000000000009</v>
      </c>
      <c r="B20" s="11">
        <f t="shared" si="1"/>
        <v>240.00000000000003</v>
      </c>
      <c r="C20" s="114" t="s">
        <v>187</v>
      </c>
      <c r="D20" s="11">
        <v>6</v>
      </c>
      <c r="E20" s="13" t="s">
        <v>49</v>
      </c>
    </row>
    <row r="21" spans="1:10" x14ac:dyDescent="0.25">
      <c r="A21" s="9">
        <f>0.8*D21*($F$14/30)+0.2*D21*POWER(($F$14/30),0.5)</f>
        <v>2</v>
      </c>
      <c r="B21" s="11">
        <f t="shared" si="1"/>
        <v>80</v>
      </c>
      <c r="C21" s="114" t="s">
        <v>188</v>
      </c>
      <c r="D21" s="11">
        <v>2</v>
      </c>
      <c r="E21" s="13" t="s">
        <v>7</v>
      </c>
    </row>
    <row r="22" spans="1:10" x14ac:dyDescent="0.25">
      <c r="A22" s="76" t="s">
        <v>16</v>
      </c>
      <c r="B22" s="46"/>
      <c r="C22" s="75"/>
      <c r="D22" s="46"/>
      <c r="E22" s="13" t="s">
        <v>142</v>
      </c>
    </row>
    <row r="25" spans="1:10" x14ac:dyDescent="0.25">
      <c r="A25" s="192" t="s">
        <v>2</v>
      </c>
      <c r="B25" s="193"/>
      <c r="C25" s="194"/>
      <c r="D25" s="7">
        <v>30</v>
      </c>
      <c r="E25" s="6" t="s">
        <v>19</v>
      </c>
      <c r="F25" s="3">
        <f>IF(D25&lt;20,20,IF(D25&gt;60,60,D25))</f>
        <v>30</v>
      </c>
      <c r="G25" s="38" t="str">
        <f>IF(D25&gt;60,"POZOR NAD 60 Lůžek","upravený počet lůžek")</f>
        <v>upravený počet lůžek</v>
      </c>
      <c r="H25" s="39"/>
    </row>
    <row r="26" spans="1:10" ht="24.75" x14ac:dyDescent="0.25">
      <c r="A26" s="14" t="s">
        <v>0</v>
      </c>
      <c r="B26" s="37" t="s">
        <v>92</v>
      </c>
      <c r="D26" s="8" t="s">
        <v>1</v>
      </c>
    </row>
    <row r="27" spans="1:10" x14ac:dyDescent="0.25">
      <c r="A27" s="9">
        <f>D27*POWER(($F$25/30),0.5)</f>
        <v>2</v>
      </c>
      <c r="B27" s="11">
        <f t="shared" ref="B27:B32" si="2">A27*40</f>
        <v>80</v>
      </c>
      <c r="C27" s="10" t="s">
        <v>182</v>
      </c>
      <c r="D27" s="11">
        <v>2</v>
      </c>
      <c r="E27" s="12" t="s">
        <v>3</v>
      </c>
    </row>
    <row r="28" spans="1:10" x14ac:dyDescent="0.25">
      <c r="A28" s="9">
        <f>D28*POWER(($F$25/30),0.5)</f>
        <v>1</v>
      </c>
      <c r="B28" s="11">
        <f t="shared" si="2"/>
        <v>40</v>
      </c>
      <c r="C28" s="10" t="s">
        <v>183</v>
      </c>
      <c r="D28" s="11">
        <v>1</v>
      </c>
      <c r="E28" s="12" t="s">
        <v>4</v>
      </c>
    </row>
    <row r="29" spans="1:10" x14ac:dyDescent="0.25">
      <c r="A29" s="9">
        <f>D29*POWER(($F$25/30),0.5)</f>
        <v>2</v>
      </c>
      <c r="B29" s="11">
        <f t="shared" si="2"/>
        <v>80</v>
      </c>
      <c r="C29" s="10" t="s">
        <v>184</v>
      </c>
      <c r="D29" s="11">
        <v>2</v>
      </c>
      <c r="E29" s="12" t="s">
        <v>5</v>
      </c>
      <c r="G29" s="21"/>
      <c r="H29" s="21"/>
      <c r="I29" s="21"/>
      <c r="J29" s="21"/>
    </row>
    <row r="30" spans="1:10" x14ac:dyDescent="0.25">
      <c r="A30" s="9">
        <f>0.8*D30*($F$25/30)+0.2*D30*POWER(($F$25/30),0.5)</f>
        <v>1</v>
      </c>
      <c r="B30" s="11">
        <f t="shared" si="2"/>
        <v>40</v>
      </c>
      <c r="C30" s="114" t="s">
        <v>189</v>
      </c>
      <c r="D30" s="11">
        <v>1</v>
      </c>
      <c r="E30" s="13" t="s">
        <v>6</v>
      </c>
    </row>
    <row r="31" spans="1:10" x14ac:dyDescent="0.25">
      <c r="A31" s="9">
        <f>0.8*D31*($F$25/30)+0.2*D31*POWER(($F$25/30),0.5)</f>
        <v>9</v>
      </c>
      <c r="B31" s="11">
        <f t="shared" si="2"/>
        <v>360</v>
      </c>
      <c r="C31" s="114" t="s">
        <v>187</v>
      </c>
      <c r="D31" s="11">
        <v>9</v>
      </c>
      <c r="E31" s="13" t="s">
        <v>49</v>
      </c>
    </row>
    <row r="32" spans="1:10" x14ac:dyDescent="0.25">
      <c r="A32" s="9">
        <f>0.8*D32*($F$25/30)+0.2*D32*POWER(($F$25/30),0.5)</f>
        <v>4</v>
      </c>
      <c r="B32" s="11">
        <f t="shared" si="2"/>
        <v>160</v>
      </c>
      <c r="C32" s="114" t="s">
        <v>188</v>
      </c>
      <c r="D32" s="11">
        <v>4</v>
      </c>
      <c r="E32" s="13" t="s">
        <v>7</v>
      </c>
    </row>
    <row r="33" spans="1:8" x14ac:dyDescent="0.25">
      <c r="A33" s="76" t="s">
        <v>16</v>
      </c>
      <c r="B33" s="46"/>
      <c r="C33" s="75"/>
      <c r="D33" s="46"/>
      <c r="E33" s="13" t="s">
        <v>142</v>
      </c>
    </row>
    <row r="36" spans="1:8" x14ac:dyDescent="0.25">
      <c r="A36" s="192" t="s">
        <v>2</v>
      </c>
      <c r="B36" s="193"/>
      <c r="C36" s="194"/>
      <c r="D36" s="7">
        <v>30</v>
      </c>
      <c r="E36" s="6" t="s">
        <v>20</v>
      </c>
      <c r="F36" s="3">
        <f>IF(D36&lt;20,20,IF(D36&gt;60,60,D36))</f>
        <v>30</v>
      </c>
      <c r="G36" s="38" t="str">
        <f>IF(D36&gt;60,"POZOR NAD 60 Lůžek","upravený počet lůžek")</f>
        <v>upravený počet lůžek</v>
      </c>
      <c r="H36" s="39"/>
    </row>
    <row r="37" spans="1:8" ht="24.75" x14ac:dyDescent="0.25">
      <c r="A37" s="14" t="s">
        <v>0</v>
      </c>
      <c r="B37" s="37" t="s">
        <v>92</v>
      </c>
      <c r="D37" s="8" t="s">
        <v>1</v>
      </c>
    </row>
    <row r="38" spans="1:8" x14ac:dyDescent="0.25">
      <c r="A38" s="9">
        <f>D38*POWER(($F$36/30),0.5)</f>
        <v>2</v>
      </c>
      <c r="B38" s="11">
        <f t="shared" ref="B38:B43" si="3">A38*40</f>
        <v>80</v>
      </c>
      <c r="C38" s="10" t="s">
        <v>182</v>
      </c>
      <c r="D38" s="11">
        <v>2</v>
      </c>
      <c r="E38" s="12" t="s">
        <v>3</v>
      </c>
    </row>
    <row r="39" spans="1:8" x14ac:dyDescent="0.25">
      <c r="A39" s="9">
        <f>D39*POWER(($F$36/30),0.5)</f>
        <v>1</v>
      </c>
      <c r="B39" s="11">
        <f t="shared" si="3"/>
        <v>40</v>
      </c>
      <c r="C39" s="10" t="s">
        <v>183</v>
      </c>
      <c r="D39" s="11">
        <v>1</v>
      </c>
      <c r="E39" s="12" t="s">
        <v>4</v>
      </c>
    </row>
    <row r="40" spans="1:8" x14ac:dyDescent="0.25">
      <c r="A40" s="9">
        <f>D40*POWER(($F$36/30),0.5)</f>
        <v>1</v>
      </c>
      <c r="B40" s="11">
        <f t="shared" si="3"/>
        <v>40</v>
      </c>
      <c r="C40" s="10" t="s">
        <v>184</v>
      </c>
      <c r="D40" s="11">
        <v>1</v>
      </c>
      <c r="E40" s="12" t="s">
        <v>5</v>
      </c>
    </row>
    <row r="41" spans="1:8" x14ac:dyDescent="0.25">
      <c r="A41" s="9">
        <f>0.8*D41*($F$36/30)+0.2*D41*POWER(($F$36/30),0.5)</f>
        <v>1</v>
      </c>
      <c r="B41" s="11">
        <f t="shared" si="3"/>
        <v>40</v>
      </c>
      <c r="C41" s="114" t="s">
        <v>189</v>
      </c>
      <c r="D41" s="11">
        <v>1</v>
      </c>
      <c r="E41" s="13" t="s">
        <v>6</v>
      </c>
    </row>
    <row r="42" spans="1:8" x14ac:dyDescent="0.25">
      <c r="A42" s="9">
        <f>0.8*D42*($F$36/30)+0.2*D42*POWER(($F$36/30),0.5)</f>
        <v>9</v>
      </c>
      <c r="B42" s="11">
        <f t="shared" si="3"/>
        <v>360</v>
      </c>
      <c r="C42" s="114" t="s">
        <v>187</v>
      </c>
      <c r="D42" s="11">
        <v>9</v>
      </c>
      <c r="E42" s="13" t="s">
        <v>49</v>
      </c>
    </row>
    <row r="43" spans="1:8" x14ac:dyDescent="0.25">
      <c r="A43" s="9">
        <f>0.8*D43*($F$36/30)+0.2*D43*POWER(($F$36/30),0.5)</f>
        <v>4</v>
      </c>
      <c r="B43" s="11">
        <f t="shared" si="3"/>
        <v>160</v>
      </c>
      <c r="C43" s="114" t="s">
        <v>188</v>
      </c>
      <c r="D43" s="11">
        <v>4</v>
      </c>
      <c r="E43" s="13" t="s">
        <v>7</v>
      </c>
    </row>
    <row r="44" spans="1:8" x14ac:dyDescent="0.25">
      <c r="A44" s="76" t="s">
        <v>16</v>
      </c>
      <c r="B44" s="46"/>
      <c r="C44" s="75"/>
      <c r="D44" s="46"/>
      <c r="E44" s="13" t="s">
        <v>142</v>
      </c>
    </row>
    <row r="47" spans="1:8" x14ac:dyDescent="0.25">
      <c r="A47" s="192" t="s">
        <v>2</v>
      </c>
      <c r="B47" s="193"/>
      <c r="C47" s="194"/>
      <c r="D47" s="7">
        <v>30</v>
      </c>
      <c r="E47" s="6" t="s">
        <v>21</v>
      </c>
      <c r="F47" s="3">
        <f>IF(D47&lt;20,20,IF(D47&gt;60,60,D47))</f>
        <v>30</v>
      </c>
      <c r="G47" s="38" t="str">
        <f>IF(D47&gt;60,"POZOR NAD 60 Lůžek","upravený počet lůžek")</f>
        <v>upravený počet lůžek</v>
      </c>
      <c r="H47" s="39"/>
    </row>
    <row r="48" spans="1:8" ht="24.75" x14ac:dyDescent="0.25">
      <c r="A48" s="14" t="s">
        <v>0</v>
      </c>
      <c r="B48" s="37" t="s">
        <v>92</v>
      </c>
      <c r="D48" s="8" t="s">
        <v>1</v>
      </c>
    </row>
    <row r="49" spans="1:8" x14ac:dyDescent="0.25">
      <c r="A49" s="9">
        <f>D49*POWER(($F$47/30),0.5)</f>
        <v>2</v>
      </c>
      <c r="B49" s="11">
        <f t="shared" ref="B49:B54" si="4">A49*40</f>
        <v>80</v>
      </c>
      <c r="C49" s="10" t="s">
        <v>182</v>
      </c>
      <c r="D49" s="11">
        <v>2</v>
      </c>
      <c r="E49" s="12" t="s">
        <v>3</v>
      </c>
    </row>
    <row r="50" spans="1:8" x14ac:dyDescent="0.25">
      <c r="A50" s="9">
        <f>D50*POWER(($F$47/30),0.5)</f>
        <v>1</v>
      </c>
      <c r="B50" s="11">
        <f t="shared" si="4"/>
        <v>40</v>
      </c>
      <c r="C50" s="10" t="s">
        <v>183</v>
      </c>
      <c r="D50" s="11">
        <v>1</v>
      </c>
      <c r="E50" s="12" t="s">
        <v>4</v>
      </c>
    </row>
    <row r="51" spans="1:8" x14ac:dyDescent="0.25">
      <c r="A51" s="9">
        <f>D51*POWER(($F$47/30),0.5)</f>
        <v>1</v>
      </c>
      <c r="B51" s="11">
        <f t="shared" si="4"/>
        <v>40</v>
      </c>
      <c r="C51" s="10" t="s">
        <v>184</v>
      </c>
      <c r="D51" s="11">
        <v>1</v>
      </c>
      <c r="E51" s="12" t="s">
        <v>5</v>
      </c>
    </row>
    <row r="52" spans="1:8" x14ac:dyDescent="0.25">
      <c r="A52" s="9">
        <f>0.8*D52*($F$47/30)+0.2*D52*POWER(($F$47/30),0.5)</f>
        <v>1</v>
      </c>
      <c r="B52" s="11">
        <f t="shared" si="4"/>
        <v>40</v>
      </c>
      <c r="C52" s="114" t="s">
        <v>189</v>
      </c>
      <c r="D52" s="11">
        <v>1</v>
      </c>
      <c r="E52" s="13" t="s">
        <v>6</v>
      </c>
    </row>
    <row r="53" spans="1:8" x14ac:dyDescent="0.25">
      <c r="A53" s="9">
        <f>0.8*D53*($F$47/30)+0.2*D53*POWER(($F$47/30),0.5)</f>
        <v>8</v>
      </c>
      <c r="B53" s="11">
        <f t="shared" si="4"/>
        <v>320</v>
      </c>
      <c r="C53" s="114" t="s">
        <v>187</v>
      </c>
      <c r="D53" s="11">
        <v>8</v>
      </c>
      <c r="E53" s="13" t="s">
        <v>49</v>
      </c>
      <c r="F53" s="190"/>
    </row>
    <row r="54" spans="1:8" x14ac:dyDescent="0.25">
      <c r="A54" s="9">
        <f>0.8*D54*($F$47/30)+0.2*D54*POWER(($F$47/30),0.5)</f>
        <v>3.5000000000000004</v>
      </c>
      <c r="B54" s="11">
        <f t="shared" si="4"/>
        <v>140.00000000000003</v>
      </c>
      <c r="C54" s="114" t="s">
        <v>188</v>
      </c>
      <c r="D54" s="11">
        <v>3.5</v>
      </c>
      <c r="E54" s="13" t="s">
        <v>7</v>
      </c>
      <c r="F54" s="190"/>
    </row>
    <row r="55" spans="1:8" x14ac:dyDescent="0.25">
      <c r="A55" s="17" t="s">
        <v>16</v>
      </c>
      <c r="B55" s="77"/>
      <c r="C55" s="18"/>
      <c r="D55" s="19"/>
      <c r="E55" s="13" t="s">
        <v>15</v>
      </c>
    </row>
    <row r="56" spans="1:8" x14ac:dyDescent="0.25">
      <c r="A56" s="76" t="s">
        <v>16</v>
      </c>
      <c r="B56" s="46"/>
      <c r="C56" s="75"/>
      <c r="D56" s="46"/>
      <c r="E56" s="13" t="s">
        <v>142</v>
      </c>
    </row>
    <row r="59" spans="1:8" x14ac:dyDescent="0.25">
      <c r="A59" s="192" t="s">
        <v>2</v>
      </c>
      <c r="B59" s="193"/>
      <c r="C59" s="194"/>
      <c r="D59" s="7">
        <v>30</v>
      </c>
      <c r="E59" s="6" t="s">
        <v>22</v>
      </c>
      <c r="F59" s="3">
        <f>IF(D59&lt;20,20,IF(D59&gt;60,60,D59))</f>
        <v>30</v>
      </c>
      <c r="G59" s="38" t="str">
        <f>IF(D59&gt;60,"POZOR NAD 60 Lůžek","upravený počet lůžek")</f>
        <v>upravený počet lůžek</v>
      </c>
      <c r="H59" s="39"/>
    </row>
    <row r="60" spans="1:8" ht="24.75" x14ac:dyDescent="0.25">
      <c r="A60" s="14" t="s">
        <v>0</v>
      </c>
      <c r="B60" s="37" t="s">
        <v>92</v>
      </c>
      <c r="D60" s="8" t="s">
        <v>1</v>
      </c>
    </row>
    <row r="61" spans="1:8" x14ac:dyDescent="0.25">
      <c r="A61" s="9">
        <f>D61*POWER(($F$59/30),0.5)</f>
        <v>2</v>
      </c>
      <c r="B61" s="11">
        <f t="shared" ref="B61:B67" si="5">A61*40</f>
        <v>80</v>
      </c>
      <c r="C61" s="10" t="s">
        <v>182</v>
      </c>
      <c r="D61" s="11">
        <v>2</v>
      </c>
      <c r="E61" s="12" t="s">
        <v>3</v>
      </c>
    </row>
    <row r="62" spans="1:8" x14ac:dyDescent="0.25">
      <c r="A62" s="9">
        <f>D62*POWER(($F$59/30),0.5)</f>
        <v>1</v>
      </c>
      <c r="B62" s="11">
        <f t="shared" si="5"/>
        <v>40</v>
      </c>
      <c r="C62" s="10" t="s">
        <v>183</v>
      </c>
      <c r="D62" s="11">
        <v>1</v>
      </c>
      <c r="E62" s="12" t="s">
        <v>4</v>
      </c>
    </row>
    <row r="63" spans="1:8" x14ac:dyDescent="0.25">
      <c r="A63" s="9">
        <f>D63*POWER(($F$59/30),0.5)</f>
        <v>1</v>
      </c>
      <c r="B63" s="11">
        <f t="shared" si="5"/>
        <v>40</v>
      </c>
      <c r="C63" s="10" t="s">
        <v>184</v>
      </c>
      <c r="D63" s="11">
        <v>1</v>
      </c>
      <c r="E63" s="12" t="s">
        <v>5</v>
      </c>
    </row>
    <row r="64" spans="1:8" x14ac:dyDescent="0.25">
      <c r="A64" s="9">
        <f>0.8*D64*($F$59/30)+0.2*D64*POWER(($F$59/30),0.5)</f>
        <v>1</v>
      </c>
      <c r="B64" s="11">
        <f t="shared" si="5"/>
        <v>40</v>
      </c>
      <c r="C64" s="114" t="s">
        <v>189</v>
      </c>
      <c r="D64" s="11">
        <v>1</v>
      </c>
      <c r="E64" s="13" t="s">
        <v>6</v>
      </c>
    </row>
    <row r="65" spans="1:5" x14ac:dyDescent="0.25">
      <c r="A65" s="9">
        <f>0.8*D65*($F$59/30)+0.2*D65*POWER(($F$59/30),0.5)</f>
        <v>8</v>
      </c>
      <c r="B65" s="11">
        <f t="shared" si="5"/>
        <v>320</v>
      </c>
      <c r="C65" s="114" t="s">
        <v>187</v>
      </c>
      <c r="D65" s="11">
        <v>8</v>
      </c>
      <c r="E65" s="13" t="s">
        <v>49</v>
      </c>
    </row>
    <row r="66" spans="1:5" x14ac:dyDescent="0.25">
      <c r="A66" s="9">
        <f>0.8*D66*($F$59/30)+0.2*D66*POWER(($F$59/30),0.5)</f>
        <v>3.5000000000000004</v>
      </c>
      <c r="B66" s="11">
        <f t="shared" si="5"/>
        <v>140.00000000000003</v>
      </c>
      <c r="C66" s="114" t="s">
        <v>188</v>
      </c>
      <c r="D66" s="11">
        <v>3.5</v>
      </c>
      <c r="E66" s="13" t="s">
        <v>7</v>
      </c>
    </row>
    <row r="67" spans="1:5" x14ac:dyDescent="0.25">
      <c r="A67" s="9">
        <f>0.8*D67*($F$59/30)+0.2*D67*POWER(($F$59/30),0.5)</f>
        <v>0.10000000000000002</v>
      </c>
      <c r="B67" s="11">
        <f t="shared" si="5"/>
        <v>4.0000000000000009</v>
      </c>
      <c r="C67" s="116" t="s">
        <v>194</v>
      </c>
      <c r="D67" s="20">
        <v>0.1</v>
      </c>
      <c r="E67" s="16" t="s">
        <v>23</v>
      </c>
    </row>
    <row r="68" spans="1:5" x14ac:dyDescent="0.25">
      <c r="A68" s="17" t="s">
        <v>16</v>
      </c>
      <c r="B68" s="77"/>
      <c r="C68" s="18"/>
      <c r="D68" s="19"/>
      <c r="E68" s="13" t="s">
        <v>15</v>
      </c>
    </row>
    <row r="69" spans="1:5" x14ac:dyDescent="0.25">
      <c r="A69" s="17" t="s">
        <v>16</v>
      </c>
      <c r="B69" s="46"/>
      <c r="C69" s="75"/>
      <c r="D69" s="46"/>
      <c r="E69" s="13" t="s">
        <v>142</v>
      </c>
    </row>
  </sheetData>
  <protectedRanges>
    <protectedRange sqref="D59" name="Oblast6"/>
    <protectedRange sqref="D47" name="Oblast5"/>
    <protectedRange sqref="D36" name="Oblast4"/>
    <protectedRange sqref="D25" name="Oblast3"/>
    <protectedRange sqref="D14" name="Oblast2"/>
    <protectedRange sqref="D3" name="Oblast1"/>
  </protectedRanges>
  <mergeCells count="6">
    <mergeCell ref="A59:C59"/>
    <mergeCell ref="A3:C3"/>
    <mergeCell ref="A14:C14"/>
    <mergeCell ref="A25:C25"/>
    <mergeCell ref="A36:C36"/>
    <mergeCell ref="A47:C47"/>
  </mergeCells>
  <conditionalFormatting sqref="G3">
    <cfRule type="containsText" dxfId="8" priority="6" operator="containsText" text="POZOR">
      <formula>NOT(ISERROR(SEARCH("POZOR",G3)))</formula>
    </cfRule>
  </conditionalFormatting>
  <conditionalFormatting sqref="G14">
    <cfRule type="containsText" dxfId="7" priority="5" operator="containsText" text="POZOR">
      <formula>NOT(ISERROR(SEARCH("POZOR",G14)))</formula>
    </cfRule>
  </conditionalFormatting>
  <conditionalFormatting sqref="G25">
    <cfRule type="containsText" dxfId="6" priority="4" operator="containsText" text="POZOR">
      <formula>NOT(ISERROR(SEARCH("POZOR",G25)))</formula>
    </cfRule>
  </conditionalFormatting>
  <conditionalFormatting sqref="G36">
    <cfRule type="containsText" dxfId="5" priority="3" operator="containsText" text="POZOR">
      <formula>NOT(ISERROR(SEARCH("POZOR",G36)))</formula>
    </cfRule>
  </conditionalFormatting>
  <conditionalFormatting sqref="G47">
    <cfRule type="containsText" dxfId="4" priority="2" operator="containsText" text="POZOR">
      <formula>NOT(ISERROR(SEARCH("POZOR",G47)))</formula>
    </cfRule>
  </conditionalFormatting>
  <conditionalFormatting sqref="G59">
    <cfRule type="containsText" dxfId="3" priority="1" operator="containsText" text="POZOR">
      <formula>NOT(ISERROR(SEARCH("POZOR",G59)))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1" topLeftCell="A110" activePane="bottomLeft" state="frozen"/>
      <selection pane="bottomLeft" activeCell="A41" sqref="A41:A43"/>
    </sheetView>
  </sheetViews>
  <sheetFormatPr defaultRowHeight="15" x14ac:dyDescent="0.25"/>
  <cols>
    <col min="1" max="1" width="6.85546875" customWidth="1"/>
    <col min="2" max="2" width="8.140625" customWidth="1"/>
    <col min="3" max="3" width="12.28515625" customWidth="1"/>
    <col min="4" max="4" width="9.140625" style="2"/>
    <col min="5" max="5" width="90.42578125" customWidth="1"/>
  </cols>
  <sheetData>
    <row r="1" spans="1:8" x14ac:dyDescent="0.25">
      <c r="E1" s="6" t="s">
        <v>24</v>
      </c>
    </row>
    <row r="3" spans="1:8" x14ac:dyDescent="0.25">
      <c r="A3" s="192" t="s">
        <v>2</v>
      </c>
      <c r="B3" s="193"/>
      <c r="C3" s="194"/>
      <c r="D3" s="7">
        <v>30</v>
      </c>
      <c r="E3" s="6" t="s">
        <v>25</v>
      </c>
      <c r="F3" s="3">
        <f>IF(D3&lt;20,20,IF(D3&gt;60,60,D3))</f>
        <v>30</v>
      </c>
      <c r="G3" s="38" t="str">
        <f>IF(D3&gt;60,"POZOR NAD 60 Lůžek","upravený počet lůžek")</f>
        <v>upravený počet lůžek</v>
      </c>
      <c r="H3" s="39"/>
    </row>
    <row r="4" spans="1:8" ht="24.75" x14ac:dyDescent="0.25">
      <c r="A4" s="14" t="s">
        <v>0</v>
      </c>
      <c r="B4" s="37" t="s">
        <v>92</v>
      </c>
      <c r="D4" s="33" t="s">
        <v>1</v>
      </c>
    </row>
    <row r="5" spans="1:8" x14ac:dyDescent="0.25">
      <c r="A5" s="9">
        <f>D5*POWER(($F$3/30),0.5)</f>
        <v>1.2</v>
      </c>
      <c r="B5" s="11">
        <f t="shared" ref="B5:B10" si="0">A5*40</f>
        <v>48</v>
      </c>
      <c r="C5" s="10" t="s">
        <v>190</v>
      </c>
      <c r="D5" s="11">
        <v>1.2</v>
      </c>
      <c r="E5" s="12" t="s">
        <v>26</v>
      </c>
    </row>
    <row r="6" spans="1:8" x14ac:dyDescent="0.25">
      <c r="A6" s="9">
        <f>D6*POWER(($F$3/30),0.5)</f>
        <v>1</v>
      </c>
      <c r="B6" s="11">
        <f t="shared" si="0"/>
        <v>40</v>
      </c>
      <c r="C6" s="10" t="s">
        <v>183</v>
      </c>
      <c r="D6" s="11">
        <v>1</v>
      </c>
      <c r="E6" s="12" t="s">
        <v>4</v>
      </c>
    </row>
    <row r="7" spans="1:8" x14ac:dyDescent="0.25">
      <c r="A7" s="9">
        <f>D7*POWER(($F$3/30),0.5)</f>
        <v>1.5</v>
      </c>
      <c r="B7" s="11">
        <f t="shared" si="0"/>
        <v>60</v>
      </c>
      <c r="C7" s="10" t="s">
        <v>184</v>
      </c>
      <c r="D7" s="11">
        <v>1.5</v>
      </c>
      <c r="E7" s="12" t="s">
        <v>5</v>
      </c>
    </row>
    <row r="8" spans="1:8" x14ac:dyDescent="0.25">
      <c r="A8" s="9">
        <f>0.8*D8*($F$3/30)+0.2*D8*POWER(($F$3/30),0.5)</f>
        <v>1</v>
      </c>
      <c r="B8" s="11">
        <f t="shared" si="0"/>
        <v>40</v>
      </c>
      <c r="C8" s="114" t="s">
        <v>189</v>
      </c>
      <c r="D8" s="11">
        <v>1</v>
      </c>
      <c r="E8" s="13" t="s">
        <v>32</v>
      </c>
    </row>
    <row r="9" spans="1:8" x14ac:dyDescent="0.25">
      <c r="A9" s="9">
        <f>0.8*D9*($F$3/30)+0.2*D9*POWER(($F$3/30),0.5)</f>
        <v>7.0000000000000009</v>
      </c>
      <c r="B9" s="11">
        <f t="shared" si="0"/>
        <v>280.00000000000006</v>
      </c>
      <c r="C9" s="114" t="s">
        <v>187</v>
      </c>
      <c r="D9" s="11">
        <v>7</v>
      </c>
      <c r="E9" s="13" t="s">
        <v>49</v>
      </c>
    </row>
    <row r="10" spans="1:8" x14ac:dyDescent="0.25">
      <c r="A10" s="9">
        <f>0.8*D10*($F$3/30)+0.2*D10*POWER(($F$3/30),0.5)</f>
        <v>3.0000000000000004</v>
      </c>
      <c r="B10" s="11">
        <f t="shared" si="0"/>
        <v>120.00000000000001</v>
      </c>
      <c r="C10" s="114" t="s">
        <v>188</v>
      </c>
      <c r="D10" s="11">
        <v>3</v>
      </c>
      <c r="E10" s="13" t="s">
        <v>7</v>
      </c>
    </row>
    <row r="11" spans="1:8" x14ac:dyDescent="0.25">
      <c r="A11" s="76" t="s">
        <v>16</v>
      </c>
      <c r="B11" s="46"/>
      <c r="C11" s="75"/>
      <c r="D11" s="46"/>
      <c r="E11" s="13" t="s">
        <v>142</v>
      </c>
    </row>
    <row r="14" spans="1:8" x14ac:dyDescent="0.25">
      <c r="A14" s="192" t="s">
        <v>2</v>
      </c>
      <c r="B14" s="193"/>
      <c r="C14" s="194"/>
      <c r="D14" s="7">
        <v>30</v>
      </c>
      <c r="E14" s="6" t="s">
        <v>27</v>
      </c>
      <c r="F14" s="3">
        <f>IF(D14&lt;20,20,IF(D14&gt;60,60,D14))</f>
        <v>30</v>
      </c>
      <c r="G14" s="38" t="str">
        <f>IF(D14&gt;60,"POZOR NAD 60 Lůžek","upravený počet lůžek")</f>
        <v>upravený počet lůžek</v>
      </c>
      <c r="H14" s="39"/>
    </row>
    <row r="15" spans="1:8" ht="24.75" x14ac:dyDescent="0.25">
      <c r="A15" s="14" t="s">
        <v>0</v>
      </c>
      <c r="B15" s="37" t="s">
        <v>92</v>
      </c>
      <c r="D15" s="33" t="s">
        <v>1</v>
      </c>
    </row>
    <row r="16" spans="1:8" x14ac:dyDescent="0.25">
      <c r="A16" s="9">
        <f>D16*POWER(($F$14/30),0.5)</f>
        <v>1.2</v>
      </c>
      <c r="B16" s="11">
        <f t="shared" ref="B16:B23" si="1">A16*40</f>
        <v>48</v>
      </c>
      <c r="C16" s="10" t="s">
        <v>190</v>
      </c>
      <c r="D16" s="11">
        <v>1.2</v>
      </c>
      <c r="E16" s="12" t="s">
        <v>28</v>
      </c>
    </row>
    <row r="17" spans="1:8" x14ac:dyDescent="0.25">
      <c r="A17" s="9">
        <f>D17*POWER(($F$14/30),0.5)</f>
        <v>1</v>
      </c>
      <c r="B17" s="11">
        <f t="shared" si="1"/>
        <v>40</v>
      </c>
      <c r="C17" s="10" t="s">
        <v>183</v>
      </c>
      <c r="D17" s="11">
        <v>1</v>
      </c>
      <c r="E17" s="12" t="s">
        <v>4</v>
      </c>
    </row>
    <row r="18" spans="1:8" x14ac:dyDescent="0.25">
      <c r="A18" s="9">
        <f>D18*POWER(($F$14/30),0.5)</f>
        <v>1.5</v>
      </c>
      <c r="B18" s="11">
        <f t="shared" si="1"/>
        <v>60</v>
      </c>
      <c r="C18" s="10" t="s">
        <v>184</v>
      </c>
      <c r="D18" s="11">
        <v>1.5</v>
      </c>
      <c r="E18" s="12" t="s">
        <v>5</v>
      </c>
    </row>
    <row r="19" spans="1:8" x14ac:dyDescent="0.25">
      <c r="A19" s="9">
        <f>0.8*D19*($F$14/30)+0.2*D19*POWER(($F$14/30),0.5)</f>
        <v>1</v>
      </c>
      <c r="B19" s="11">
        <f t="shared" si="1"/>
        <v>40</v>
      </c>
      <c r="C19" s="114" t="s">
        <v>189</v>
      </c>
      <c r="D19" s="11">
        <v>1</v>
      </c>
      <c r="E19" s="13" t="s">
        <v>33</v>
      </c>
    </row>
    <row r="20" spans="1:8" x14ac:dyDescent="0.25">
      <c r="A20" s="9">
        <f>0.8*D20*($F$14/30)+0.2*D20*POWER(($F$14/30),0.5)</f>
        <v>5</v>
      </c>
      <c r="B20" s="11">
        <f t="shared" si="1"/>
        <v>200</v>
      </c>
      <c r="C20" s="114" t="s">
        <v>187</v>
      </c>
      <c r="D20" s="11">
        <v>5</v>
      </c>
      <c r="E20" s="13" t="s">
        <v>49</v>
      </c>
    </row>
    <row r="21" spans="1:8" x14ac:dyDescent="0.25">
      <c r="A21" s="9">
        <f>0.8*D21*($F$14/30)+0.2*D21*POWER(($F$14/30),0.5)</f>
        <v>5</v>
      </c>
      <c r="B21" s="11">
        <f t="shared" si="1"/>
        <v>200</v>
      </c>
      <c r="C21" s="114" t="s">
        <v>186</v>
      </c>
      <c r="D21" s="11">
        <v>5</v>
      </c>
      <c r="E21" s="13" t="s">
        <v>29</v>
      </c>
    </row>
    <row r="22" spans="1:8" x14ac:dyDescent="0.25">
      <c r="A22" s="23">
        <f>0.8*D22*($F$14/30)+0.2*D22*POWER(($F$14/30),0.5)</f>
        <v>4</v>
      </c>
      <c r="B22" s="11">
        <f t="shared" si="1"/>
        <v>160</v>
      </c>
      <c r="C22" s="114" t="s">
        <v>188</v>
      </c>
      <c r="D22" s="24">
        <v>4</v>
      </c>
      <c r="E22" s="25" t="s">
        <v>7</v>
      </c>
      <c r="F22" s="145" t="s">
        <v>236</v>
      </c>
    </row>
    <row r="23" spans="1:8" x14ac:dyDescent="0.25">
      <c r="A23" s="26">
        <f>0.8*D23*($F$14/30)+0.2*D23*POWER(($F$14/30),0.5)</f>
        <v>2</v>
      </c>
      <c r="B23" s="11">
        <f t="shared" si="1"/>
        <v>80</v>
      </c>
      <c r="C23" s="114" t="s">
        <v>188</v>
      </c>
      <c r="D23" s="27">
        <v>2</v>
      </c>
      <c r="E23" s="28" t="s">
        <v>235</v>
      </c>
      <c r="F23" s="145" t="s">
        <v>237</v>
      </c>
    </row>
    <row r="24" spans="1:8" x14ac:dyDescent="0.25">
      <c r="A24" s="17" t="s">
        <v>16</v>
      </c>
      <c r="B24" s="36"/>
      <c r="C24" s="18"/>
      <c r="D24" s="34"/>
      <c r="E24" s="13" t="s">
        <v>15</v>
      </c>
    </row>
    <row r="25" spans="1:8" x14ac:dyDescent="0.25">
      <c r="A25" s="76" t="s">
        <v>16</v>
      </c>
      <c r="B25" s="46"/>
      <c r="C25" s="75"/>
      <c r="D25" s="46"/>
      <c r="E25" s="13" t="s">
        <v>142</v>
      </c>
    </row>
    <row r="26" spans="1:8" x14ac:dyDescent="0.25">
      <c r="A26" s="40"/>
      <c r="B26" s="40"/>
      <c r="C26" s="41"/>
      <c r="D26" s="42"/>
      <c r="E26" s="31"/>
    </row>
    <row r="28" spans="1:8" x14ac:dyDescent="0.25">
      <c r="A28" s="192" t="s">
        <v>2</v>
      </c>
      <c r="B28" s="193"/>
      <c r="C28" s="194"/>
      <c r="D28" s="7">
        <v>30</v>
      </c>
      <c r="E28" s="6" t="s">
        <v>30</v>
      </c>
      <c r="F28" s="3">
        <f>IF(D28&lt;20,20,IF(D28&gt;60,60,D28))</f>
        <v>30</v>
      </c>
      <c r="G28" s="38" t="str">
        <f>IF(D28&gt;60,"POZOR NAD 60 Lůžek","upravený počet lůžek")</f>
        <v>upravený počet lůžek</v>
      </c>
      <c r="H28" s="39"/>
    </row>
    <row r="29" spans="1:8" ht="24.75" x14ac:dyDescent="0.25">
      <c r="A29" s="14" t="s">
        <v>0</v>
      </c>
      <c r="B29" s="37" t="s">
        <v>92</v>
      </c>
      <c r="D29" s="33" t="s">
        <v>1</v>
      </c>
    </row>
    <row r="30" spans="1:8" x14ac:dyDescent="0.25">
      <c r="A30" s="9">
        <f>D30*POWER(($F$28/30),0.5)</f>
        <v>1.2</v>
      </c>
      <c r="B30" s="11">
        <f t="shared" ref="B30:B35" si="2">A30*40</f>
        <v>48</v>
      </c>
      <c r="C30" s="10" t="s">
        <v>190</v>
      </c>
      <c r="D30" s="11">
        <v>1.2</v>
      </c>
      <c r="E30" s="12" t="s">
        <v>31</v>
      </c>
    </row>
    <row r="31" spans="1:8" x14ac:dyDescent="0.25">
      <c r="A31" s="9">
        <f>D31*POWER(($F$28/30),0.5)</f>
        <v>1</v>
      </c>
      <c r="B31" s="11">
        <f t="shared" si="2"/>
        <v>40</v>
      </c>
      <c r="C31" s="10" t="s">
        <v>183</v>
      </c>
      <c r="D31" s="11">
        <v>1</v>
      </c>
      <c r="E31" s="12" t="s">
        <v>4</v>
      </c>
    </row>
    <row r="32" spans="1:8" x14ac:dyDescent="0.25">
      <c r="A32" s="9">
        <f>D32*POWER(($F$28/30),0.5)</f>
        <v>1.5</v>
      </c>
      <c r="B32" s="11">
        <f t="shared" si="2"/>
        <v>60</v>
      </c>
      <c r="C32" s="10" t="s">
        <v>184</v>
      </c>
      <c r="D32" s="11">
        <v>1.5</v>
      </c>
      <c r="E32" s="12" t="s">
        <v>5</v>
      </c>
    </row>
    <row r="33" spans="1:8" x14ac:dyDescent="0.25">
      <c r="A33" s="9">
        <f>0.8*D33*($F$28/30)+0.2*D33*POWER(($F$28/30),0.5)</f>
        <v>1</v>
      </c>
      <c r="B33" s="11">
        <f t="shared" si="2"/>
        <v>40</v>
      </c>
      <c r="C33" s="114" t="s">
        <v>189</v>
      </c>
      <c r="D33" s="11">
        <v>1</v>
      </c>
      <c r="E33" s="13" t="s">
        <v>34</v>
      </c>
    </row>
    <row r="34" spans="1:8" x14ac:dyDescent="0.25">
      <c r="A34" s="9">
        <f>0.8*D34*($F$28/30)+0.2*D34*POWER(($F$28/30),0.5)</f>
        <v>8</v>
      </c>
      <c r="B34" s="11">
        <f t="shared" si="2"/>
        <v>320</v>
      </c>
      <c r="C34" s="114" t="s">
        <v>187</v>
      </c>
      <c r="D34" s="11">
        <v>8</v>
      </c>
      <c r="E34" s="13" t="s">
        <v>49</v>
      </c>
    </row>
    <row r="35" spans="1:8" x14ac:dyDescent="0.25">
      <c r="A35" s="9">
        <f>0.8*D35*($F$28/30)+0.2*D35*POWER(($F$28/30),0.5)</f>
        <v>3.0000000000000004</v>
      </c>
      <c r="B35" s="11">
        <f t="shared" si="2"/>
        <v>120.00000000000001</v>
      </c>
      <c r="C35" s="114" t="s">
        <v>188</v>
      </c>
      <c r="D35" s="11">
        <v>3</v>
      </c>
      <c r="E35" s="13" t="s">
        <v>7</v>
      </c>
    </row>
    <row r="36" spans="1:8" x14ac:dyDescent="0.25">
      <c r="A36" s="76" t="s">
        <v>16</v>
      </c>
      <c r="B36" s="46"/>
      <c r="C36" s="75"/>
      <c r="D36" s="46"/>
      <c r="E36" s="13" t="s">
        <v>142</v>
      </c>
    </row>
    <row r="39" spans="1:8" x14ac:dyDescent="0.25">
      <c r="A39" s="192" t="s">
        <v>2</v>
      </c>
      <c r="B39" s="193"/>
      <c r="C39" s="194"/>
      <c r="D39" s="7">
        <v>30</v>
      </c>
      <c r="E39" s="6" t="s">
        <v>35</v>
      </c>
      <c r="F39" s="3">
        <f>IF(D39&lt;20,20,IF(D39&gt;60,60,D39))</f>
        <v>30</v>
      </c>
      <c r="G39" s="38" t="str">
        <f>IF(D39&gt;60,"POZOR NAD 60 Lůžek","upravený počet lůžek")</f>
        <v>upravený počet lůžek</v>
      </c>
      <c r="H39" s="39"/>
    </row>
    <row r="40" spans="1:8" ht="24.75" x14ac:dyDescent="0.25">
      <c r="A40" s="14" t="s">
        <v>0</v>
      </c>
      <c r="B40" s="37" t="s">
        <v>92</v>
      </c>
      <c r="D40" s="33" t="s">
        <v>1</v>
      </c>
    </row>
    <row r="41" spans="1:8" x14ac:dyDescent="0.25">
      <c r="A41" s="9">
        <f>D41*POWER(($F$39/30),0.5)</f>
        <v>1</v>
      </c>
      <c r="B41" s="11">
        <f t="shared" ref="B41:B47" si="3">A41*40</f>
        <v>40</v>
      </c>
      <c r="C41" s="10" t="s">
        <v>190</v>
      </c>
      <c r="D41" s="11">
        <v>1</v>
      </c>
      <c r="E41" s="12" t="s">
        <v>36</v>
      </c>
    </row>
    <row r="42" spans="1:8" x14ac:dyDescent="0.25">
      <c r="A42" s="9">
        <f>D42*POWER(($F$39/30),0.5)</f>
        <v>1</v>
      </c>
      <c r="B42" s="11">
        <f t="shared" si="3"/>
        <v>40</v>
      </c>
      <c r="C42" s="10" t="s">
        <v>183</v>
      </c>
      <c r="D42" s="11">
        <v>1</v>
      </c>
      <c r="E42" s="12" t="s">
        <v>4</v>
      </c>
    </row>
    <row r="43" spans="1:8" x14ac:dyDescent="0.25">
      <c r="A43" s="9">
        <f>D43*POWER(($F$39/30),0.5)</f>
        <v>1</v>
      </c>
      <c r="B43" s="11">
        <f t="shared" si="3"/>
        <v>40</v>
      </c>
      <c r="C43" s="10" t="s">
        <v>184</v>
      </c>
      <c r="D43" s="11">
        <v>1</v>
      </c>
      <c r="E43" s="12" t="s">
        <v>5</v>
      </c>
    </row>
    <row r="44" spans="1:8" x14ac:dyDescent="0.25">
      <c r="A44" s="9">
        <f>0.8*D44*($F$39/30)+0.2*D44*POWER(($F$39/30),0.5)</f>
        <v>1</v>
      </c>
      <c r="B44" s="11">
        <f t="shared" si="3"/>
        <v>40</v>
      </c>
      <c r="C44" s="114" t="s">
        <v>189</v>
      </c>
      <c r="D44" s="11">
        <v>1</v>
      </c>
      <c r="E44" s="13" t="s">
        <v>37</v>
      </c>
    </row>
    <row r="45" spans="1:8" x14ac:dyDescent="0.25">
      <c r="A45" s="9">
        <f>0.8*D45*($F$39/30)+0.2*D45*POWER(($F$39/30),0.5)</f>
        <v>7.5</v>
      </c>
      <c r="B45" s="11">
        <f t="shared" si="3"/>
        <v>300</v>
      </c>
      <c r="C45" s="114" t="s">
        <v>187</v>
      </c>
      <c r="D45" s="11">
        <v>7.5</v>
      </c>
      <c r="E45" s="13" t="s">
        <v>49</v>
      </c>
    </row>
    <row r="46" spans="1:8" x14ac:dyDescent="0.25">
      <c r="A46" s="9">
        <f>0.8*D46*($F$39/30)+0.2*D46*POWER(($F$39/30),0.5)</f>
        <v>4</v>
      </c>
      <c r="B46" s="11">
        <f t="shared" si="3"/>
        <v>160</v>
      </c>
      <c r="C46" s="114" t="s">
        <v>188</v>
      </c>
      <c r="D46" s="11">
        <v>4</v>
      </c>
      <c r="E46" s="13" t="s">
        <v>7</v>
      </c>
    </row>
    <row r="47" spans="1:8" x14ac:dyDescent="0.25">
      <c r="A47" s="9">
        <f>0.8*D47*($F$39/30)+0.2*D47*POWER(($F$39/30),0.5)</f>
        <v>0.10000000000000002</v>
      </c>
      <c r="B47" s="11">
        <f t="shared" si="3"/>
        <v>4.0000000000000009</v>
      </c>
      <c r="C47" s="10" t="s">
        <v>191</v>
      </c>
      <c r="D47" s="22">
        <v>0.1</v>
      </c>
      <c r="E47" s="13" t="s">
        <v>23</v>
      </c>
    </row>
    <row r="48" spans="1:8" x14ac:dyDescent="0.25">
      <c r="A48" s="76" t="s">
        <v>16</v>
      </c>
      <c r="B48" s="46"/>
      <c r="C48" s="75"/>
      <c r="D48" s="46"/>
      <c r="E48" s="13" t="s">
        <v>142</v>
      </c>
    </row>
    <row r="51" spans="1:8" x14ac:dyDescent="0.25">
      <c r="A51" s="192" t="s">
        <v>2</v>
      </c>
      <c r="B51" s="193"/>
      <c r="C51" s="194"/>
      <c r="D51" s="7">
        <v>30</v>
      </c>
      <c r="E51" s="6" t="s">
        <v>38</v>
      </c>
      <c r="F51" s="3">
        <f>IF(D51&lt;20,20,IF(D51&gt;60,60,D51))</f>
        <v>30</v>
      </c>
      <c r="G51" s="38" t="str">
        <f>IF(D51&gt;60,"POZOR NAD 60 Lůžek","upravený počet lůžek")</f>
        <v>upravený počet lůžek</v>
      </c>
      <c r="H51" s="39"/>
    </row>
    <row r="52" spans="1:8" ht="24.75" x14ac:dyDescent="0.25">
      <c r="A52" s="14" t="s">
        <v>0</v>
      </c>
      <c r="B52" s="37" t="s">
        <v>92</v>
      </c>
      <c r="D52" s="33" t="s">
        <v>1</v>
      </c>
    </row>
    <row r="53" spans="1:8" x14ac:dyDescent="0.25">
      <c r="A53" s="9">
        <f>D53*POWER(($F$51/30),0.5)</f>
        <v>1.2</v>
      </c>
      <c r="B53" s="11">
        <f>A53*40</f>
        <v>48</v>
      </c>
      <c r="C53" s="10" t="s">
        <v>182</v>
      </c>
      <c r="D53" s="11">
        <v>1.2</v>
      </c>
      <c r="E53" s="12" t="s">
        <v>39</v>
      </c>
    </row>
    <row r="54" spans="1:8" x14ac:dyDescent="0.25">
      <c r="A54" s="9">
        <f>0.8*D54*($F$51/30)+0.2*D54*POWER(($F$51/30),0.5)</f>
        <v>1</v>
      </c>
      <c r="B54" s="11">
        <f>A54*40</f>
        <v>40</v>
      </c>
      <c r="C54" s="114" t="s">
        <v>189</v>
      </c>
      <c r="D54" s="11">
        <v>1</v>
      </c>
      <c r="E54" s="13" t="s">
        <v>40</v>
      </c>
    </row>
    <row r="55" spans="1:8" x14ac:dyDescent="0.25">
      <c r="A55" s="9">
        <f>0.8*D55*($F$51/30)+0.2*D55*POWER(($F$51/30),0.5)</f>
        <v>8.5</v>
      </c>
      <c r="B55" s="11">
        <f>A55*40</f>
        <v>340</v>
      </c>
      <c r="C55" s="10" t="s">
        <v>186</v>
      </c>
      <c r="D55" s="11">
        <v>8.5</v>
      </c>
      <c r="E55" s="13" t="s">
        <v>40</v>
      </c>
    </row>
    <row r="56" spans="1:8" x14ac:dyDescent="0.25">
      <c r="A56" s="9">
        <f>0.8*D56*($F$51/30)+0.2*D56*POWER(($F$51/30),0.5)</f>
        <v>3.0000000000000004</v>
      </c>
      <c r="B56" s="11">
        <f>A56*40</f>
        <v>120.00000000000001</v>
      </c>
      <c r="C56" s="10" t="s">
        <v>192</v>
      </c>
      <c r="D56" s="11">
        <v>3</v>
      </c>
      <c r="E56" s="13" t="s">
        <v>41</v>
      </c>
    </row>
    <row r="57" spans="1:8" x14ac:dyDescent="0.25">
      <c r="A57" s="9">
        <f>0.8*D57*($F$51/30)+0.2*D57*POWER(($F$51/30),0.5)</f>
        <v>1.4</v>
      </c>
      <c r="B57" s="11">
        <f>A57*40</f>
        <v>56</v>
      </c>
      <c r="C57" s="114" t="s">
        <v>188</v>
      </c>
      <c r="D57" s="11">
        <v>1.4</v>
      </c>
      <c r="E57" s="13" t="s">
        <v>7</v>
      </c>
    </row>
    <row r="58" spans="1:8" x14ac:dyDescent="0.25">
      <c r="A58" s="76" t="s">
        <v>16</v>
      </c>
      <c r="B58" s="46"/>
      <c r="C58" s="75"/>
      <c r="D58" s="46"/>
      <c r="E58" s="13" t="s">
        <v>142</v>
      </c>
    </row>
    <row r="59" spans="1:8" x14ac:dyDescent="0.25">
      <c r="C59" s="115"/>
    </row>
    <row r="61" spans="1:8" x14ac:dyDescent="0.25">
      <c r="A61" s="192" t="s">
        <v>2</v>
      </c>
      <c r="B61" s="193"/>
      <c r="C61" s="194"/>
      <c r="D61" s="7">
        <v>30</v>
      </c>
      <c r="E61" s="6" t="s">
        <v>42</v>
      </c>
      <c r="F61" s="3">
        <f>IF(D61&lt;20,20,IF(D61&gt;60,60,D61))</f>
        <v>30</v>
      </c>
      <c r="G61" s="38" t="str">
        <f>IF(D61&gt;60,"POZOR NAD 60 Lůžek","upravený počet lůžek")</f>
        <v>upravený počet lůžek</v>
      </c>
      <c r="H61" s="39"/>
    </row>
    <row r="62" spans="1:8" ht="24.75" x14ac:dyDescent="0.25">
      <c r="A62" s="14" t="s">
        <v>0</v>
      </c>
      <c r="B62" s="37" t="s">
        <v>92</v>
      </c>
      <c r="D62" s="33" t="s">
        <v>1</v>
      </c>
    </row>
    <row r="63" spans="1:8" x14ac:dyDescent="0.25">
      <c r="A63" s="9">
        <f>D63*POWER(($F$61/30),0.5)</f>
        <v>1.2</v>
      </c>
      <c r="B63" s="11">
        <f>A63*40</f>
        <v>48</v>
      </c>
      <c r="C63" s="10" t="s">
        <v>182</v>
      </c>
      <c r="D63" s="11">
        <v>1.2</v>
      </c>
      <c r="E63" s="12" t="s">
        <v>43</v>
      </c>
    </row>
    <row r="64" spans="1:8" x14ac:dyDescent="0.25">
      <c r="A64" s="9">
        <f>D64*POWER(($F$61/30),0.5)</f>
        <v>1.2</v>
      </c>
      <c r="B64" s="11">
        <f>A64*40</f>
        <v>48</v>
      </c>
      <c r="C64" s="10" t="s">
        <v>183</v>
      </c>
      <c r="D64" s="11">
        <v>1.2</v>
      </c>
      <c r="E64" s="12" t="s">
        <v>4</v>
      </c>
    </row>
    <row r="65" spans="1:8" x14ac:dyDescent="0.25">
      <c r="A65" s="9">
        <f>0.8*D65*($F$61/30)+0.2*D65*POWER(($F$61/30),0.5)</f>
        <v>1</v>
      </c>
      <c r="B65" s="11">
        <f>A65*40</f>
        <v>40</v>
      </c>
      <c r="C65" s="114" t="s">
        <v>189</v>
      </c>
      <c r="D65" s="11">
        <v>1</v>
      </c>
      <c r="E65" s="13" t="s">
        <v>47</v>
      </c>
      <c r="F65" s="29"/>
    </row>
    <row r="66" spans="1:8" x14ac:dyDescent="0.25">
      <c r="A66" s="9">
        <f>0.8*D66*($F$61/30)+0.2*D66*POWER(($F$61/30),0.5)</f>
        <v>9</v>
      </c>
      <c r="B66" s="11">
        <f>A66*40</f>
        <v>360</v>
      </c>
      <c r="C66" s="114" t="s">
        <v>187</v>
      </c>
      <c r="D66" s="11">
        <v>9</v>
      </c>
      <c r="E66" s="13" t="s">
        <v>49</v>
      </c>
    </row>
    <row r="67" spans="1:8" x14ac:dyDescent="0.25">
      <c r="A67" s="9">
        <f>0.8*D67*($F$61/30)+0.2*D67*POWER(($F$61/30),0.5)</f>
        <v>3.0000000000000004</v>
      </c>
      <c r="B67" s="11">
        <f>A67*40</f>
        <v>120.00000000000001</v>
      </c>
      <c r="C67" s="114" t="s">
        <v>188</v>
      </c>
      <c r="D67" s="11">
        <v>3</v>
      </c>
      <c r="E67" s="13" t="s">
        <v>7</v>
      </c>
    </row>
    <row r="68" spans="1:8" x14ac:dyDescent="0.25">
      <c r="A68" s="17" t="s">
        <v>16</v>
      </c>
      <c r="B68" s="77"/>
      <c r="C68" s="18"/>
      <c r="D68" s="34"/>
      <c r="E68" s="13" t="s">
        <v>44</v>
      </c>
    </row>
    <row r="69" spans="1:8" x14ac:dyDescent="0.25">
      <c r="A69" s="17" t="s">
        <v>16</v>
      </c>
      <c r="B69" s="77"/>
      <c r="C69" s="18"/>
      <c r="D69" s="34"/>
      <c r="E69" s="13" t="s">
        <v>45</v>
      </c>
    </row>
    <row r="70" spans="1:8" x14ac:dyDescent="0.25">
      <c r="A70" s="76" t="s">
        <v>16</v>
      </c>
      <c r="B70" s="46"/>
      <c r="C70" s="75"/>
      <c r="D70" s="46"/>
      <c r="E70" s="13" t="s">
        <v>142</v>
      </c>
    </row>
    <row r="73" spans="1:8" x14ac:dyDescent="0.25">
      <c r="A73" s="192" t="s">
        <v>2</v>
      </c>
      <c r="B73" s="193"/>
      <c r="C73" s="194"/>
      <c r="D73" s="7">
        <v>30</v>
      </c>
      <c r="E73" s="6" t="s">
        <v>46</v>
      </c>
      <c r="F73" s="3">
        <f>IF(D73&lt;20,20,IF(D73&gt;60,60,D73))</f>
        <v>30</v>
      </c>
      <c r="G73" s="38" t="str">
        <f>IF(D73&gt;60,"POZOR NAD 60 Lůžek","upravený počet lůžek")</f>
        <v>upravený počet lůžek</v>
      </c>
      <c r="H73" s="39"/>
    </row>
    <row r="74" spans="1:8" ht="24.75" x14ac:dyDescent="0.25">
      <c r="A74" s="14" t="s">
        <v>0</v>
      </c>
      <c r="B74" s="37" t="s">
        <v>92</v>
      </c>
      <c r="D74" s="33" t="s">
        <v>1</v>
      </c>
    </row>
    <row r="75" spans="1:8" x14ac:dyDescent="0.25">
      <c r="A75" s="9">
        <f>D75*POWER(($F$73/30),0.5)</f>
        <v>1</v>
      </c>
      <c r="B75" s="11">
        <f t="shared" ref="B75:B83" si="4">A75*40</f>
        <v>40</v>
      </c>
      <c r="C75" s="10" t="s">
        <v>190</v>
      </c>
      <c r="D75" s="11">
        <v>1</v>
      </c>
      <c r="E75" s="12" t="s">
        <v>51</v>
      </c>
    </row>
    <row r="76" spans="1:8" x14ac:dyDescent="0.25">
      <c r="A76" s="9">
        <f>D76*POWER(($F$73/30),0.5)</f>
        <v>1</v>
      </c>
      <c r="B76" s="11">
        <f t="shared" si="4"/>
        <v>40</v>
      </c>
      <c r="C76" s="10" t="s">
        <v>183</v>
      </c>
      <c r="D76" s="11">
        <v>1</v>
      </c>
      <c r="E76" s="12" t="s">
        <v>4</v>
      </c>
    </row>
    <row r="77" spans="1:8" x14ac:dyDescent="0.25">
      <c r="A77" s="9">
        <f>D77*POWER(($F$73/30),0.5)</f>
        <v>2</v>
      </c>
      <c r="B77" s="11">
        <f t="shared" si="4"/>
        <v>80</v>
      </c>
      <c r="C77" s="10" t="s">
        <v>184</v>
      </c>
      <c r="D77" s="11">
        <v>2</v>
      </c>
      <c r="E77" s="12" t="s">
        <v>5</v>
      </c>
    </row>
    <row r="78" spans="1:8" x14ac:dyDescent="0.25">
      <c r="A78" s="9">
        <f t="shared" ref="A78:A83" si="5">0.8*D78*($F$73/30)+0.2*D78*POWER(($F$73/30),0.5)</f>
        <v>1</v>
      </c>
      <c r="B78" s="11">
        <f t="shared" si="4"/>
        <v>40</v>
      </c>
      <c r="C78" s="114" t="s">
        <v>189</v>
      </c>
      <c r="D78" s="11">
        <v>1</v>
      </c>
      <c r="E78" s="13" t="s">
        <v>48</v>
      </c>
    </row>
    <row r="79" spans="1:8" x14ac:dyDescent="0.25">
      <c r="A79" s="9">
        <f t="shared" si="5"/>
        <v>5.5</v>
      </c>
      <c r="B79" s="11">
        <f t="shared" si="4"/>
        <v>220</v>
      </c>
      <c r="C79" s="114" t="s">
        <v>187</v>
      </c>
      <c r="D79" s="11">
        <v>5.5</v>
      </c>
      <c r="E79" s="13" t="s">
        <v>49</v>
      </c>
    </row>
    <row r="80" spans="1:8" x14ac:dyDescent="0.25">
      <c r="A80" s="9">
        <f t="shared" si="5"/>
        <v>2</v>
      </c>
      <c r="B80" s="11">
        <f t="shared" si="4"/>
        <v>80</v>
      </c>
      <c r="C80" s="114" t="s">
        <v>189</v>
      </c>
      <c r="D80" s="11">
        <v>2</v>
      </c>
      <c r="E80" s="13" t="s">
        <v>48</v>
      </c>
    </row>
    <row r="81" spans="1:8" x14ac:dyDescent="0.25">
      <c r="A81" s="9">
        <f t="shared" si="5"/>
        <v>0.5</v>
      </c>
      <c r="B81" s="11">
        <f t="shared" si="4"/>
        <v>20</v>
      </c>
      <c r="C81" s="114" t="s">
        <v>193</v>
      </c>
      <c r="D81" s="11">
        <v>0.5</v>
      </c>
      <c r="E81" s="13" t="s">
        <v>52</v>
      </c>
    </row>
    <row r="82" spans="1:8" x14ac:dyDescent="0.25">
      <c r="A82" s="9">
        <f t="shared" si="5"/>
        <v>4</v>
      </c>
      <c r="B82" s="11">
        <f t="shared" si="4"/>
        <v>160</v>
      </c>
      <c r="C82" s="114" t="s">
        <v>188</v>
      </c>
      <c r="D82" s="11">
        <v>4</v>
      </c>
      <c r="E82" s="13" t="s">
        <v>7</v>
      </c>
    </row>
    <row r="83" spans="1:8" x14ac:dyDescent="0.25">
      <c r="A83" s="30">
        <f t="shared" si="5"/>
        <v>0.10000000000000002</v>
      </c>
      <c r="B83" s="11">
        <f t="shared" si="4"/>
        <v>4.0000000000000009</v>
      </c>
      <c r="C83" s="10" t="s">
        <v>191</v>
      </c>
      <c r="D83" s="22">
        <v>0.1</v>
      </c>
      <c r="E83" s="13" t="s">
        <v>23</v>
      </c>
    </row>
    <row r="84" spans="1:8" x14ac:dyDescent="0.25">
      <c r="A84" s="17" t="s">
        <v>16</v>
      </c>
      <c r="B84" s="77"/>
      <c r="C84" s="18"/>
      <c r="D84" s="34"/>
      <c r="E84" s="13" t="s">
        <v>15</v>
      </c>
    </row>
    <row r="85" spans="1:8" x14ac:dyDescent="0.25">
      <c r="A85" s="17" t="s">
        <v>16</v>
      </c>
      <c r="B85" s="77"/>
      <c r="C85" s="18"/>
      <c r="D85" s="34"/>
      <c r="E85" s="13" t="s">
        <v>50</v>
      </c>
    </row>
    <row r="86" spans="1:8" x14ac:dyDescent="0.25">
      <c r="A86" s="76" t="s">
        <v>16</v>
      </c>
      <c r="B86" s="46"/>
      <c r="C86" s="75"/>
      <c r="D86" s="46"/>
      <c r="E86" s="13" t="s">
        <v>142</v>
      </c>
    </row>
    <row r="87" spans="1:8" x14ac:dyDescent="0.25">
      <c r="E87" s="31" t="s">
        <v>53</v>
      </c>
    </row>
    <row r="89" spans="1:8" x14ac:dyDescent="0.25">
      <c r="A89" s="192" t="s">
        <v>2</v>
      </c>
      <c r="B89" s="193"/>
      <c r="C89" s="194"/>
      <c r="D89" s="7">
        <v>30</v>
      </c>
      <c r="E89" s="6" t="s">
        <v>54</v>
      </c>
      <c r="F89" s="3">
        <f>IF(D89&lt;20,20,IF(D89&gt;60,60,D89))</f>
        <v>30</v>
      </c>
      <c r="G89" s="38" t="str">
        <f>IF(D89&gt;60,"POZOR NAD 60 Lůžek","upravený počet lůžek")</f>
        <v>upravený počet lůžek</v>
      </c>
      <c r="H89" s="39"/>
    </row>
    <row r="90" spans="1:8" ht="24.75" x14ac:dyDescent="0.25">
      <c r="A90" s="14" t="s">
        <v>0</v>
      </c>
      <c r="B90" s="37" t="s">
        <v>92</v>
      </c>
      <c r="D90" s="33" t="s">
        <v>1</v>
      </c>
    </row>
    <row r="91" spans="1:8" x14ac:dyDescent="0.25">
      <c r="A91" s="9">
        <f>D91*POWER(($F$89/30),0.5)</f>
        <v>1</v>
      </c>
      <c r="B91" s="11">
        <f t="shared" ref="B91:B99" si="6">A91*40</f>
        <v>40</v>
      </c>
      <c r="C91" s="10" t="s">
        <v>190</v>
      </c>
      <c r="D91" s="11">
        <v>1</v>
      </c>
      <c r="E91" s="12" t="s">
        <v>55</v>
      </c>
    </row>
    <row r="92" spans="1:8" x14ac:dyDescent="0.25">
      <c r="A92" s="9">
        <f>D92*POWER(($F$89/30),0.5)</f>
        <v>1</v>
      </c>
      <c r="B92" s="11">
        <f t="shared" si="6"/>
        <v>40</v>
      </c>
      <c r="C92" s="10" t="s">
        <v>183</v>
      </c>
      <c r="D92" s="11">
        <v>1</v>
      </c>
      <c r="E92" s="12" t="s">
        <v>4</v>
      </c>
    </row>
    <row r="93" spans="1:8" x14ac:dyDescent="0.25">
      <c r="A93" s="9">
        <f>D93*POWER(($F$89/30),0.5)</f>
        <v>1</v>
      </c>
      <c r="B93" s="11">
        <f t="shared" si="6"/>
        <v>40</v>
      </c>
      <c r="C93" s="10" t="s">
        <v>184</v>
      </c>
      <c r="D93" s="11">
        <v>1</v>
      </c>
      <c r="E93" s="12" t="s">
        <v>5</v>
      </c>
    </row>
    <row r="94" spans="1:8" x14ac:dyDescent="0.25">
      <c r="A94" s="9">
        <f t="shared" ref="A94:A99" si="7">0.8*D94*($F$89/30)+0.2*D94*POWER(($F$89/30),0.5)</f>
        <v>1</v>
      </c>
      <c r="B94" s="11">
        <f t="shared" si="6"/>
        <v>40</v>
      </c>
      <c r="C94" s="114" t="s">
        <v>189</v>
      </c>
      <c r="D94" s="11">
        <v>1</v>
      </c>
      <c r="E94" s="13" t="s">
        <v>32</v>
      </c>
    </row>
    <row r="95" spans="1:8" x14ac:dyDescent="0.25">
      <c r="A95" s="9">
        <f t="shared" si="7"/>
        <v>6.0000000000000009</v>
      </c>
      <c r="B95" s="11">
        <f t="shared" si="6"/>
        <v>240.00000000000003</v>
      </c>
      <c r="C95" s="114" t="s">
        <v>187</v>
      </c>
      <c r="D95" s="11">
        <v>6</v>
      </c>
      <c r="E95" s="13" t="s">
        <v>49</v>
      </c>
    </row>
    <row r="96" spans="1:8" x14ac:dyDescent="0.25">
      <c r="A96" s="9">
        <f t="shared" si="7"/>
        <v>2</v>
      </c>
      <c r="B96" s="11">
        <f t="shared" si="6"/>
        <v>80</v>
      </c>
      <c r="C96" s="114" t="s">
        <v>188</v>
      </c>
      <c r="D96" s="11">
        <v>2</v>
      </c>
      <c r="E96" s="13" t="s">
        <v>56</v>
      </c>
    </row>
    <row r="97" spans="1:8" x14ac:dyDescent="0.25">
      <c r="A97" s="9">
        <f t="shared" si="7"/>
        <v>1</v>
      </c>
      <c r="B97" s="11">
        <f t="shared" si="6"/>
        <v>40</v>
      </c>
      <c r="C97" s="10" t="s">
        <v>195</v>
      </c>
      <c r="D97" s="22">
        <v>1</v>
      </c>
      <c r="E97" s="13" t="s">
        <v>57</v>
      </c>
    </row>
    <row r="98" spans="1:8" x14ac:dyDescent="0.25">
      <c r="A98" s="9">
        <f t="shared" si="7"/>
        <v>3.0000000000000004</v>
      </c>
      <c r="B98" s="11">
        <f t="shared" si="6"/>
        <v>120.00000000000001</v>
      </c>
      <c r="C98" s="10" t="s">
        <v>193</v>
      </c>
      <c r="D98" s="22">
        <v>3</v>
      </c>
      <c r="E98" s="13" t="s">
        <v>58</v>
      </c>
    </row>
    <row r="99" spans="1:8" x14ac:dyDescent="0.25">
      <c r="A99" s="30">
        <f t="shared" si="7"/>
        <v>1</v>
      </c>
      <c r="B99" s="11">
        <f t="shared" si="6"/>
        <v>40</v>
      </c>
      <c r="C99" s="10" t="s">
        <v>196</v>
      </c>
      <c r="D99" s="22">
        <v>1</v>
      </c>
      <c r="E99" s="13" t="s">
        <v>59</v>
      </c>
    </row>
    <row r="100" spans="1:8" x14ac:dyDescent="0.25">
      <c r="A100" s="17" t="s">
        <v>16</v>
      </c>
      <c r="B100" s="77"/>
      <c r="C100" s="18"/>
      <c r="D100" s="34"/>
      <c r="E100" s="13" t="s">
        <v>60</v>
      </c>
    </row>
    <row r="101" spans="1:8" x14ac:dyDescent="0.25">
      <c r="A101" s="17" t="s">
        <v>16</v>
      </c>
      <c r="B101" s="77"/>
      <c r="C101" s="18"/>
      <c r="D101" s="34"/>
      <c r="E101" s="13" t="s">
        <v>61</v>
      </c>
    </row>
    <row r="102" spans="1:8" x14ac:dyDescent="0.25">
      <c r="A102" s="76" t="s">
        <v>16</v>
      </c>
      <c r="B102" s="46"/>
      <c r="C102" s="75"/>
      <c r="D102" s="46"/>
      <c r="E102" s="13" t="s">
        <v>142</v>
      </c>
    </row>
    <row r="105" spans="1:8" x14ac:dyDescent="0.25">
      <c r="A105" s="192" t="s">
        <v>2</v>
      </c>
      <c r="B105" s="193"/>
      <c r="C105" s="194"/>
      <c r="D105" s="7">
        <v>30</v>
      </c>
      <c r="E105" s="6" t="s">
        <v>219</v>
      </c>
      <c r="F105" s="3">
        <f>IF(D105&lt;20,20,IF(D105&gt;60,60,D105))</f>
        <v>30</v>
      </c>
      <c r="G105" s="38" t="str">
        <f>IF(D105&gt;60,"POZOR NAD 60 Lůžek","upravený počet lůžek")</f>
        <v>upravený počet lůžek</v>
      </c>
      <c r="H105" s="39"/>
    </row>
    <row r="106" spans="1:8" ht="24.75" x14ac:dyDescent="0.25">
      <c r="A106" s="14" t="s">
        <v>0</v>
      </c>
      <c r="B106" s="37" t="s">
        <v>92</v>
      </c>
      <c r="D106" s="33" t="s">
        <v>1</v>
      </c>
    </row>
    <row r="107" spans="1:8" ht="30" x14ac:dyDescent="0.25">
      <c r="A107" s="9">
        <f>D107*POWER(($F$105/30),0.5)</f>
        <v>2</v>
      </c>
      <c r="B107" s="11">
        <f>A107*40</f>
        <v>80</v>
      </c>
      <c r="C107" s="10" t="s">
        <v>190</v>
      </c>
      <c r="D107" s="11">
        <v>2</v>
      </c>
      <c r="E107" s="35" t="s">
        <v>220</v>
      </c>
    </row>
    <row r="108" spans="1:8" x14ac:dyDescent="0.25">
      <c r="A108" s="9">
        <f>D108*POWER(($F$105/30),0.5)</f>
        <v>1</v>
      </c>
      <c r="B108" s="11">
        <f>A108*40</f>
        <v>40</v>
      </c>
      <c r="C108" s="10" t="s">
        <v>183</v>
      </c>
      <c r="D108" s="11">
        <v>1</v>
      </c>
      <c r="E108" s="12" t="s">
        <v>4</v>
      </c>
    </row>
    <row r="109" spans="1:8" x14ac:dyDescent="0.25">
      <c r="A109" s="9">
        <f>D109*POWER(($F$105/30),0.5)</f>
        <v>1</v>
      </c>
      <c r="B109" s="11">
        <f>A109*40</f>
        <v>40</v>
      </c>
      <c r="C109" s="10" t="s">
        <v>184</v>
      </c>
      <c r="D109" s="11">
        <v>1</v>
      </c>
      <c r="E109" s="12" t="s">
        <v>5</v>
      </c>
    </row>
    <row r="110" spans="1:8" ht="30" x14ac:dyDescent="0.25">
      <c r="A110" s="17" t="s">
        <v>221</v>
      </c>
      <c r="B110" s="134"/>
      <c r="C110" s="135"/>
      <c r="D110" s="114"/>
      <c r="E110" s="35" t="s">
        <v>288</v>
      </c>
    </row>
    <row r="112" spans="1:8" ht="33" customHeight="1" x14ac:dyDescent="0.25">
      <c r="E112" s="181" t="s">
        <v>291</v>
      </c>
    </row>
    <row r="113" spans="5:5" x14ac:dyDescent="0.25">
      <c r="E113" t="s">
        <v>93</v>
      </c>
    </row>
  </sheetData>
  <protectedRanges>
    <protectedRange sqref="D105" name="Oblast9"/>
    <protectedRange sqref="D89" name="Oblast8"/>
    <protectedRange sqref="D73" name="Oblast7"/>
    <protectedRange sqref="D61" name="Oblast6"/>
    <protectedRange sqref="D51" name="Oblast5"/>
    <protectedRange sqref="D39" name="Oblast4"/>
    <protectedRange sqref="D28" name="Oblast3"/>
    <protectedRange sqref="D14" name="Oblast2"/>
    <protectedRange sqref="D3" name="Oblast1"/>
  </protectedRanges>
  <mergeCells count="9">
    <mergeCell ref="A105:C105"/>
    <mergeCell ref="A61:C61"/>
    <mergeCell ref="A73:C73"/>
    <mergeCell ref="A89:C89"/>
    <mergeCell ref="A3:C3"/>
    <mergeCell ref="A14:C14"/>
    <mergeCell ref="A28:C28"/>
    <mergeCell ref="A39:C39"/>
    <mergeCell ref="A51:C51"/>
  </mergeCells>
  <conditionalFormatting sqref="G3 G14 G28 G39 G51 G61 G73 G89 G105">
    <cfRule type="containsText" dxfId="2" priority="9" operator="containsText" text="POZOR">
      <formula>NOT(ISERROR(SEARCH("POZOR",G3)))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pane ySplit="1" topLeftCell="A2" activePane="bottomLeft" state="frozen"/>
      <selection pane="bottomLeft" activeCell="F6" sqref="F6:G6"/>
    </sheetView>
  </sheetViews>
  <sheetFormatPr defaultRowHeight="15" x14ac:dyDescent="0.25"/>
  <cols>
    <col min="1" max="2" width="9.140625" style="2"/>
    <col min="3" max="3" width="11.85546875" customWidth="1"/>
    <col min="4" max="4" width="9.140625" style="2"/>
    <col min="5" max="5" width="107.5703125" customWidth="1"/>
  </cols>
  <sheetData>
    <row r="1" spans="1:6" x14ac:dyDescent="0.25">
      <c r="E1" s="6" t="s">
        <v>66</v>
      </c>
    </row>
    <row r="2" spans="1:6" x14ac:dyDescent="0.25">
      <c r="E2" s="6"/>
    </row>
    <row r="3" spans="1:6" x14ac:dyDescent="0.25">
      <c r="A3" s="192" t="s">
        <v>2</v>
      </c>
      <c r="B3" s="193"/>
      <c r="C3" s="194"/>
      <c r="D3" s="7">
        <v>1</v>
      </c>
      <c r="E3" s="6" t="s">
        <v>63</v>
      </c>
    </row>
    <row r="4" spans="1:6" ht="24.75" x14ac:dyDescent="0.25">
      <c r="A4" s="32" t="s">
        <v>0</v>
      </c>
      <c r="B4" s="37" t="s">
        <v>92</v>
      </c>
      <c r="D4" s="33" t="s">
        <v>62</v>
      </c>
    </row>
    <row r="5" spans="1:6" x14ac:dyDescent="0.25">
      <c r="A5" s="9">
        <v>0.5</v>
      </c>
      <c r="B5" s="11">
        <f t="shared" ref="B5:B10" si="0">A5*40</f>
        <v>20</v>
      </c>
      <c r="C5" s="10" t="s">
        <v>182</v>
      </c>
      <c r="D5" s="11"/>
      <c r="E5" s="12" t="s">
        <v>64</v>
      </c>
    </row>
    <row r="6" spans="1:6" x14ac:dyDescent="0.25">
      <c r="A6" s="9">
        <f>D6*$D$3</f>
        <v>0.15</v>
      </c>
      <c r="B6" s="11">
        <f t="shared" si="0"/>
        <v>6</v>
      </c>
      <c r="C6" s="10" t="s">
        <v>183</v>
      </c>
      <c r="D6" s="11">
        <v>0.15</v>
      </c>
      <c r="E6" s="12" t="s">
        <v>4</v>
      </c>
      <c r="F6" s="191"/>
    </row>
    <row r="7" spans="1:6" x14ac:dyDescent="0.25">
      <c r="A7" s="9">
        <v>1</v>
      </c>
      <c r="B7" s="11">
        <f t="shared" si="0"/>
        <v>40</v>
      </c>
      <c r="C7" s="117" t="s">
        <v>197</v>
      </c>
      <c r="D7" s="11"/>
      <c r="E7" s="12" t="s">
        <v>65</v>
      </c>
    </row>
    <row r="8" spans="1:6" ht="30" x14ac:dyDescent="0.25">
      <c r="A8" s="9">
        <f>D8*$D$3</f>
        <v>0.35</v>
      </c>
      <c r="B8" s="11">
        <f t="shared" si="0"/>
        <v>14</v>
      </c>
      <c r="C8" s="117" t="s">
        <v>197</v>
      </c>
      <c r="D8" s="11">
        <v>0.35</v>
      </c>
      <c r="E8" s="15" t="s">
        <v>95</v>
      </c>
    </row>
    <row r="9" spans="1:6" ht="30" x14ac:dyDescent="0.25">
      <c r="A9" s="9">
        <f>D9*$D$3</f>
        <v>1.05</v>
      </c>
      <c r="B9" s="11">
        <f t="shared" si="0"/>
        <v>42</v>
      </c>
      <c r="C9" s="114" t="s">
        <v>187</v>
      </c>
      <c r="D9" s="11">
        <v>1.05</v>
      </c>
      <c r="E9" s="15" t="s">
        <v>94</v>
      </c>
    </row>
    <row r="10" spans="1:6" x14ac:dyDescent="0.25">
      <c r="A10" s="9">
        <f>D10*$D$3</f>
        <v>0.1</v>
      </c>
      <c r="B10" s="11">
        <f t="shared" si="0"/>
        <v>4</v>
      </c>
      <c r="C10" s="114" t="s">
        <v>188</v>
      </c>
      <c r="D10" s="11">
        <v>0.1</v>
      </c>
      <c r="E10" s="13" t="s">
        <v>7</v>
      </c>
    </row>
    <row r="11" spans="1:6" x14ac:dyDescent="0.25">
      <c r="A11" s="76" t="s">
        <v>16</v>
      </c>
      <c r="B11" s="46"/>
      <c r="C11" s="75"/>
      <c r="D11" s="46"/>
      <c r="E11" s="13" t="s">
        <v>142</v>
      </c>
    </row>
    <row r="12" spans="1:6" x14ac:dyDescent="0.25">
      <c r="A12" s="4"/>
      <c r="B12" s="4"/>
    </row>
    <row r="13" spans="1:6" x14ac:dyDescent="0.25">
      <c r="A13" s="4"/>
      <c r="B13" s="4"/>
    </row>
    <row r="14" spans="1:6" x14ac:dyDescent="0.25">
      <c r="A14" s="192" t="s">
        <v>2</v>
      </c>
      <c r="B14" s="193"/>
      <c r="C14" s="194"/>
      <c r="D14" s="7">
        <v>1</v>
      </c>
      <c r="E14" s="6" t="s">
        <v>67</v>
      </c>
    </row>
    <row r="15" spans="1:6" ht="24.75" x14ac:dyDescent="0.25">
      <c r="A15" s="32" t="s">
        <v>0</v>
      </c>
      <c r="B15" s="37" t="s">
        <v>92</v>
      </c>
      <c r="D15" s="33" t="s">
        <v>62</v>
      </c>
    </row>
    <row r="16" spans="1:6" x14ac:dyDescent="0.25">
      <c r="A16" s="9">
        <v>1</v>
      </c>
      <c r="B16" s="11">
        <f t="shared" ref="B16:B21" si="1">A16*40</f>
        <v>40</v>
      </c>
      <c r="C16" s="10" t="s">
        <v>182</v>
      </c>
      <c r="D16" s="11"/>
      <c r="E16" s="12" t="s">
        <v>68</v>
      </c>
    </row>
    <row r="17" spans="1:5" x14ac:dyDescent="0.25">
      <c r="A17" s="9">
        <f>D17*$D$14</f>
        <v>0.2</v>
      </c>
      <c r="B17" s="11">
        <f t="shared" si="1"/>
        <v>8</v>
      </c>
      <c r="C17" s="10" t="s">
        <v>183</v>
      </c>
      <c r="D17" s="11">
        <v>0.2</v>
      </c>
      <c r="E17" s="12" t="s">
        <v>4</v>
      </c>
    </row>
    <row r="18" spans="1:5" x14ac:dyDescent="0.25">
      <c r="A18" s="9">
        <v>1</v>
      </c>
      <c r="B18" s="11">
        <f t="shared" si="1"/>
        <v>40</v>
      </c>
      <c r="C18" s="117" t="s">
        <v>197</v>
      </c>
      <c r="D18" s="11"/>
      <c r="E18" s="12" t="s">
        <v>65</v>
      </c>
    </row>
    <row r="19" spans="1:5" ht="30" x14ac:dyDescent="0.25">
      <c r="A19" s="9">
        <f>D19*$D$14</f>
        <v>0.55000000000000004</v>
      </c>
      <c r="B19" s="11">
        <f t="shared" si="1"/>
        <v>22</v>
      </c>
      <c r="C19" s="117" t="s">
        <v>197</v>
      </c>
      <c r="D19" s="11">
        <v>0.55000000000000004</v>
      </c>
      <c r="E19" s="15" t="s">
        <v>95</v>
      </c>
    </row>
    <row r="20" spans="1:5" ht="30" x14ac:dyDescent="0.25">
      <c r="A20" s="9">
        <f>D20*$D$14</f>
        <v>1.65</v>
      </c>
      <c r="B20" s="11">
        <f t="shared" si="1"/>
        <v>66</v>
      </c>
      <c r="C20" s="114" t="s">
        <v>187</v>
      </c>
      <c r="D20" s="11">
        <v>1.65</v>
      </c>
      <c r="E20" s="15" t="s">
        <v>198</v>
      </c>
    </row>
    <row r="21" spans="1:5" x14ac:dyDescent="0.25">
      <c r="A21" s="9">
        <f>D21*$D$14</f>
        <v>0.2</v>
      </c>
      <c r="B21" s="11">
        <f t="shared" si="1"/>
        <v>8</v>
      </c>
      <c r="C21" s="114" t="s">
        <v>188</v>
      </c>
      <c r="D21" s="11">
        <v>0.2</v>
      </c>
      <c r="E21" s="13" t="s">
        <v>7</v>
      </c>
    </row>
    <row r="22" spans="1:5" x14ac:dyDescent="0.25">
      <c r="A22" s="76" t="s">
        <v>16</v>
      </c>
      <c r="B22" s="46"/>
      <c r="C22" s="75"/>
      <c r="D22" s="46"/>
      <c r="E22" s="13" t="s">
        <v>142</v>
      </c>
    </row>
    <row r="23" spans="1:5" x14ac:dyDescent="0.25">
      <c r="A23" s="4"/>
      <c r="B23" s="4"/>
      <c r="E23" s="49" t="s">
        <v>285</v>
      </c>
    </row>
    <row r="24" spans="1:5" x14ac:dyDescent="0.25">
      <c r="A24" s="4"/>
      <c r="B24" s="4"/>
      <c r="E24" s="49" t="s">
        <v>286</v>
      </c>
    </row>
    <row r="25" spans="1:5" x14ac:dyDescent="0.25">
      <c r="A25" s="4"/>
      <c r="B25" s="4"/>
      <c r="E25" s="49" t="s">
        <v>287</v>
      </c>
    </row>
    <row r="26" spans="1:5" x14ac:dyDescent="0.25">
      <c r="A26" s="4"/>
      <c r="B26" s="4"/>
      <c r="E26" s="49"/>
    </row>
    <row r="27" spans="1:5" x14ac:dyDescent="0.25">
      <c r="A27" s="4"/>
      <c r="B27" s="4"/>
    </row>
    <row r="28" spans="1:5" x14ac:dyDescent="0.25">
      <c r="A28" s="192" t="s">
        <v>2</v>
      </c>
      <c r="B28" s="193"/>
      <c r="C28" s="194"/>
      <c r="D28" s="7">
        <v>1</v>
      </c>
      <c r="E28" s="6" t="s">
        <v>69</v>
      </c>
    </row>
    <row r="29" spans="1:5" ht="24.75" x14ac:dyDescent="0.25">
      <c r="A29" s="32" t="s">
        <v>0</v>
      </c>
      <c r="B29" s="37" t="s">
        <v>92</v>
      </c>
      <c r="D29" s="33" t="s">
        <v>62</v>
      </c>
    </row>
    <row r="30" spans="1:5" ht="30" x14ac:dyDescent="0.25">
      <c r="A30" s="9">
        <f>(D30*$D$28)+1</f>
        <v>1.3</v>
      </c>
      <c r="B30" s="11">
        <f t="shared" ref="B30:B35" si="2">A30*40</f>
        <v>52</v>
      </c>
      <c r="C30" s="10" t="s">
        <v>182</v>
      </c>
      <c r="D30" s="11">
        <v>0.3</v>
      </c>
      <c r="E30" s="35" t="s">
        <v>70</v>
      </c>
    </row>
    <row r="31" spans="1:5" x14ac:dyDescent="0.25">
      <c r="A31" s="9">
        <f>D31*$D$28</f>
        <v>0.25</v>
      </c>
      <c r="B31" s="11">
        <f t="shared" si="2"/>
        <v>10</v>
      </c>
      <c r="C31" s="10" t="s">
        <v>183</v>
      </c>
      <c r="D31" s="11">
        <v>0.25</v>
      </c>
      <c r="E31" s="12" t="s">
        <v>4</v>
      </c>
    </row>
    <row r="32" spans="1:5" x14ac:dyDescent="0.25">
      <c r="A32" s="9">
        <v>1</v>
      </c>
      <c r="B32" s="11">
        <f t="shared" si="2"/>
        <v>40</v>
      </c>
      <c r="C32" s="114" t="s">
        <v>197</v>
      </c>
      <c r="D32" s="11"/>
      <c r="E32" s="12" t="s">
        <v>65</v>
      </c>
    </row>
    <row r="33" spans="1:5" x14ac:dyDescent="0.25">
      <c r="A33" s="9">
        <f>D33*$D$28</f>
        <v>2</v>
      </c>
      <c r="B33" s="11">
        <f t="shared" si="2"/>
        <v>80</v>
      </c>
      <c r="C33" s="114" t="s">
        <v>197</v>
      </c>
      <c r="D33" s="11">
        <v>2</v>
      </c>
      <c r="E33" s="15" t="s">
        <v>71</v>
      </c>
    </row>
    <row r="34" spans="1:5" x14ac:dyDescent="0.25">
      <c r="A34" s="9">
        <f>D34*$D$28</f>
        <v>2</v>
      </c>
      <c r="B34" s="11">
        <f t="shared" si="2"/>
        <v>80</v>
      </c>
      <c r="C34" s="114" t="s">
        <v>187</v>
      </c>
      <c r="D34" s="11">
        <v>2</v>
      </c>
      <c r="E34" s="15" t="s">
        <v>49</v>
      </c>
    </row>
    <row r="35" spans="1:5" x14ac:dyDescent="0.25">
      <c r="A35" s="9">
        <f>D35*$D$28</f>
        <v>0.3</v>
      </c>
      <c r="B35" s="11">
        <f t="shared" si="2"/>
        <v>12</v>
      </c>
      <c r="C35" s="114" t="s">
        <v>188</v>
      </c>
      <c r="D35" s="11">
        <v>0.3</v>
      </c>
      <c r="E35" s="13" t="s">
        <v>7</v>
      </c>
    </row>
    <row r="36" spans="1:5" x14ac:dyDescent="0.25">
      <c r="A36" s="76" t="s">
        <v>16</v>
      </c>
      <c r="B36" s="46"/>
      <c r="C36" s="75"/>
      <c r="D36" s="46"/>
      <c r="E36" s="13" t="s">
        <v>142</v>
      </c>
    </row>
    <row r="37" spans="1:5" x14ac:dyDescent="0.25">
      <c r="A37" s="4"/>
      <c r="B37" s="4"/>
    </row>
    <row r="38" spans="1:5" x14ac:dyDescent="0.25">
      <c r="A38" s="4"/>
      <c r="B38" s="4"/>
    </row>
    <row r="39" spans="1:5" x14ac:dyDescent="0.25">
      <c r="A39" s="192" t="s">
        <v>2</v>
      </c>
      <c r="B39" s="193"/>
      <c r="C39" s="194"/>
      <c r="D39" s="7">
        <v>1</v>
      </c>
      <c r="E39" s="6" t="s">
        <v>72</v>
      </c>
    </row>
    <row r="40" spans="1:5" ht="24.75" x14ac:dyDescent="0.25">
      <c r="A40" s="32" t="s">
        <v>0</v>
      </c>
      <c r="B40" s="37" t="s">
        <v>92</v>
      </c>
      <c r="D40" s="33" t="s">
        <v>62</v>
      </c>
    </row>
    <row r="41" spans="1:5" x14ac:dyDescent="0.25">
      <c r="A41" s="9">
        <v>0.5</v>
      </c>
      <c r="B41" s="11">
        <f t="shared" ref="B41:B46" si="3">A41*40</f>
        <v>20</v>
      </c>
      <c r="C41" s="10" t="s">
        <v>182</v>
      </c>
      <c r="D41" s="11"/>
      <c r="E41" s="12" t="s">
        <v>73</v>
      </c>
    </row>
    <row r="42" spans="1:5" x14ac:dyDescent="0.25">
      <c r="A42" s="9">
        <f>D42*$D$39</f>
        <v>0.2</v>
      </c>
      <c r="B42" s="11">
        <f t="shared" si="3"/>
        <v>8</v>
      </c>
      <c r="C42" s="10" t="s">
        <v>183</v>
      </c>
      <c r="D42" s="11">
        <v>0.2</v>
      </c>
      <c r="E42" s="12" t="s">
        <v>4</v>
      </c>
    </row>
    <row r="43" spans="1:5" x14ac:dyDescent="0.25">
      <c r="A43" s="9">
        <v>1</v>
      </c>
      <c r="B43" s="11">
        <f t="shared" si="3"/>
        <v>40</v>
      </c>
      <c r="C43" s="114" t="s">
        <v>197</v>
      </c>
      <c r="D43" s="11"/>
      <c r="E43" s="12" t="s">
        <v>74</v>
      </c>
    </row>
    <row r="44" spans="1:5" x14ac:dyDescent="0.25">
      <c r="A44" s="9">
        <f>D44*$D$39</f>
        <v>0.35</v>
      </c>
      <c r="B44" s="11">
        <f t="shared" si="3"/>
        <v>14</v>
      </c>
      <c r="C44" s="114" t="s">
        <v>197</v>
      </c>
      <c r="D44" s="11">
        <v>0.35</v>
      </c>
      <c r="E44" s="15" t="s">
        <v>75</v>
      </c>
    </row>
    <row r="45" spans="1:5" x14ac:dyDescent="0.25">
      <c r="A45" s="9">
        <f>D45*$D$39</f>
        <v>1.05</v>
      </c>
      <c r="B45" s="11">
        <f t="shared" si="3"/>
        <v>42</v>
      </c>
      <c r="C45" s="114" t="s">
        <v>187</v>
      </c>
      <c r="D45" s="11">
        <v>1.05</v>
      </c>
      <c r="E45" s="15" t="s">
        <v>49</v>
      </c>
    </row>
    <row r="46" spans="1:5" x14ac:dyDescent="0.25">
      <c r="A46" s="9">
        <f>D46*$D$39</f>
        <v>0.1</v>
      </c>
      <c r="B46" s="11">
        <f t="shared" si="3"/>
        <v>4</v>
      </c>
      <c r="C46" s="114" t="s">
        <v>188</v>
      </c>
      <c r="D46" s="11">
        <v>0.1</v>
      </c>
      <c r="E46" s="13" t="s">
        <v>7</v>
      </c>
    </row>
    <row r="47" spans="1:5" x14ac:dyDescent="0.25">
      <c r="A47" s="76" t="s">
        <v>16</v>
      </c>
      <c r="B47" s="46"/>
      <c r="C47" s="75"/>
      <c r="D47" s="46"/>
      <c r="E47" s="13" t="s">
        <v>142</v>
      </c>
    </row>
    <row r="48" spans="1:5" x14ac:dyDescent="0.25">
      <c r="A48" s="4"/>
      <c r="B48" s="4"/>
    </row>
    <row r="49" spans="1:5" x14ac:dyDescent="0.25">
      <c r="A49" s="4"/>
      <c r="B49" s="4"/>
    </row>
    <row r="50" spans="1:5" x14ac:dyDescent="0.25">
      <c r="A50" s="192" t="s">
        <v>2</v>
      </c>
      <c r="B50" s="193"/>
      <c r="C50" s="194"/>
      <c r="D50" s="7">
        <v>1</v>
      </c>
      <c r="E50" s="6" t="s">
        <v>76</v>
      </c>
    </row>
    <row r="51" spans="1:5" ht="24.75" x14ac:dyDescent="0.25">
      <c r="A51" s="32" t="s">
        <v>0</v>
      </c>
      <c r="B51" s="37" t="s">
        <v>92</v>
      </c>
      <c r="D51" s="33" t="s">
        <v>62</v>
      </c>
    </row>
    <row r="52" spans="1:5" x14ac:dyDescent="0.25">
      <c r="A52" s="9">
        <v>1</v>
      </c>
      <c r="B52" s="11">
        <f t="shared" ref="B52:B57" si="4">A52*40</f>
        <v>40</v>
      </c>
      <c r="C52" s="10" t="s">
        <v>182</v>
      </c>
      <c r="D52" s="11"/>
      <c r="E52" s="12" t="s">
        <v>77</v>
      </c>
    </row>
    <row r="53" spans="1:5" x14ac:dyDescent="0.25">
      <c r="A53" s="9">
        <f>D53*$D$50</f>
        <v>0.2</v>
      </c>
      <c r="B53" s="11">
        <f t="shared" si="4"/>
        <v>8</v>
      </c>
      <c r="C53" s="10" t="s">
        <v>183</v>
      </c>
      <c r="D53" s="11">
        <v>0.2</v>
      </c>
      <c r="E53" s="12" t="s">
        <v>4</v>
      </c>
    </row>
    <row r="54" spans="1:5" x14ac:dyDescent="0.25">
      <c r="A54" s="9">
        <v>1</v>
      </c>
      <c r="B54" s="11">
        <f t="shared" si="4"/>
        <v>40</v>
      </c>
      <c r="C54" s="114" t="s">
        <v>197</v>
      </c>
      <c r="D54" s="11"/>
      <c r="E54" s="12" t="s">
        <v>74</v>
      </c>
    </row>
    <row r="55" spans="1:5" x14ac:dyDescent="0.25">
      <c r="A55" s="9">
        <f>D55*$D$50</f>
        <v>0.55000000000000004</v>
      </c>
      <c r="B55" s="11">
        <f t="shared" si="4"/>
        <v>22</v>
      </c>
      <c r="C55" s="114" t="s">
        <v>197</v>
      </c>
      <c r="D55" s="11">
        <v>0.55000000000000004</v>
      </c>
      <c r="E55" s="15" t="s">
        <v>75</v>
      </c>
    </row>
    <row r="56" spans="1:5" x14ac:dyDescent="0.25">
      <c r="A56" s="9">
        <f>D56*$D$50</f>
        <v>1.65</v>
      </c>
      <c r="B56" s="11">
        <f t="shared" si="4"/>
        <v>66</v>
      </c>
      <c r="C56" s="114" t="s">
        <v>187</v>
      </c>
      <c r="D56" s="11">
        <v>1.65</v>
      </c>
      <c r="E56" s="15" t="s">
        <v>49</v>
      </c>
    </row>
    <row r="57" spans="1:5" x14ac:dyDescent="0.25">
      <c r="A57" s="9">
        <f>D57*$D$50</f>
        <v>0.2</v>
      </c>
      <c r="B57" s="11">
        <f t="shared" si="4"/>
        <v>8</v>
      </c>
      <c r="C57" s="114" t="s">
        <v>188</v>
      </c>
      <c r="D57" s="11">
        <v>0.2</v>
      </c>
      <c r="E57" s="13" t="s">
        <v>7</v>
      </c>
    </row>
    <row r="58" spans="1:5" x14ac:dyDescent="0.25">
      <c r="A58" s="76" t="s">
        <v>16</v>
      </c>
      <c r="B58" s="46"/>
      <c r="C58" s="75"/>
      <c r="D58" s="46"/>
      <c r="E58" s="13" t="s">
        <v>142</v>
      </c>
    </row>
    <row r="59" spans="1:5" x14ac:dyDescent="0.25">
      <c r="A59" s="4"/>
      <c r="B59" s="4"/>
    </row>
    <row r="60" spans="1:5" x14ac:dyDescent="0.25">
      <c r="A60" s="4"/>
      <c r="B60" s="4"/>
    </row>
    <row r="61" spans="1:5" x14ac:dyDescent="0.25">
      <c r="A61" s="192" t="s">
        <v>2</v>
      </c>
      <c r="B61" s="193"/>
      <c r="C61" s="194"/>
      <c r="D61" s="7">
        <v>1</v>
      </c>
      <c r="E61" s="6" t="s">
        <v>80</v>
      </c>
    </row>
    <row r="62" spans="1:5" ht="24.75" x14ac:dyDescent="0.25">
      <c r="A62" s="32" t="s">
        <v>0</v>
      </c>
      <c r="B62" s="37" t="s">
        <v>92</v>
      </c>
      <c r="D62" s="33" t="s">
        <v>62</v>
      </c>
    </row>
    <row r="63" spans="1:5" x14ac:dyDescent="0.25">
      <c r="A63" s="9">
        <v>1</v>
      </c>
      <c r="B63" s="11">
        <f t="shared" ref="B63:B68" si="5">A63*40</f>
        <v>40</v>
      </c>
      <c r="C63" s="10" t="s">
        <v>182</v>
      </c>
      <c r="D63" s="11"/>
      <c r="E63" s="12" t="s">
        <v>78</v>
      </c>
    </row>
    <row r="64" spans="1:5" x14ac:dyDescent="0.25">
      <c r="A64" s="9">
        <f>D64*$D$61</f>
        <v>0.4</v>
      </c>
      <c r="B64" s="11">
        <f t="shared" si="5"/>
        <v>16</v>
      </c>
      <c r="C64" s="10" t="s">
        <v>183</v>
      </c>
      <c r="D64" s="11">
        <v>0.4</v>
      </c>
      <c r="E64" s="12" t="s">
        <v>79</v>
      </c>
    </row>
    <row r="65" spans="1:5" x14ac:dyDescent="0.25">
      <c r="A65" s="9">
        <v>1</v>
      </c>
      <c r="B65" s="11">
        <f t="shared" si="5"/>
        <v>40</v>
      </c>
      <c r="C65" s="114" t="s">
        <v>197</v>
      </c>
      <c r="D65" s="11"/>
      <c r="E65" s="12" t="s">
        <v>74</v>
      </c>
    </row>
    <row r="66" spans="1:5" x14ac:dyDescent="0.25">
      <c r="A66" s="9">
        <f>D66*$D$61</f>
        <v>1.5</v>
      </c>
      <c r="B66" s="11">
        <f t="shared" si="5"/>
        <v>60</v>
      </c>
      <c r="C66" s="114" t="s">
        <v>197</v>
      </c>
      <c r="D66" s="11">
        <v>1.5</v>
      </c>
      <c r="E66" s="15" t="s">
        <v>75</v>
      </c>
    </row>
    <row r="67" spans="1:5" x14ac:dyDescent="0.25">
      <c r="A67" s="9">
        <f>D67*$D$61</f>
        <v>1.5</v>
      </c>
      <c r="B67" s="11">
        <f t="shared" si="5"/>
        <v>60</v>
      </c>
      <c r="C67" s="114" t="s">
        <v>187</v>
      </c>
      <c r="D67" s="11">
        <v>1.5</v>
      </c>
      <c r="E67" s="15" t="s">
        <v>49</v>
      </c>
    </row>
    <row r="68" spans="1:5" x14ac:dyDescent="0.25">
      <c r="A68" s="9">
        <f>D68*$D$61</f>
        <v>0.3</v>
      </c>
      <c r="B68" s="11">
        <f t="shared" si="5"/>
        <v>12</v>
      </c>
      <c r="C68" s="114" t="s">
        <v>188</v>
      </c>
      <c r="D68" s="11">
        <v>0.3</v>
      </c>
      <c r="E68" s="13" t="s">
        <v>7</v>
      </c>
    </row>
    <row r="69" spans="1:5" x14ac:dyDescent="0.25">
      <c r="A69" s="76" t="s">
        <v>16</v>
      </c>
      <c r="B69" s="46"/>
      <c r="C69" s="75"/>
      <c r="D69" s="46"/>
      <c r="E69" s="13" t="s">
        <v>142</v>
      </c>
    </row>
    <row r="70" spans="1:5" x14ac:dyDescent="0.25">
      <c r="A70" s="4"/>
      <c r="B70" s="4"/>
      <c r="E70" s="118"/>
    </row>
    <row r="71" spans="1:5" x14ac:dyDescent="0.25">
      <c r="A71" s="4"/>
      <c r="B71" s="4"/>
      <c r="E71" s="118"/>
    </row>
    <row r="72" spans="1:5" x14ac:dyDescent="0.25">
      <c r="A72" s="4"/>
      <c r="B72" s="4"/>
    </row>
    <row r="73" spans="1:5" x14ac:dyDescent="0.25">
      <c r="A73" s="4"/>
      <c r="B73" s="4"/>
    </row>
    <row r="74" spans="1:5" x14ac:dyDescent="0.25">
      <c r="A74" s="4"/>
      <c r="B74" s="4"/>
    </row>
    <row r="75" spans="1:5" x14ac:dyDescent="0.25">
      <c r="A75" s="4"/>
      <c r="B75" s="4"/>
    </row>
    <row r="76" spans="1:5" x14ac:dyDescent="0.25">
      <c r="A76" s="4"/>
      <c r="B76" s="4"/>
    </row>
    <row r="77" spans="1:5" x14ac:dyDescent="0.25">
      <c r="A77" s="4"/>
      <c r="B77" s="4"/>
    </row>
    <row r="78" spans="1:5" x14ac:dyDescent="0.25">
      <c r="A78" s="4"/>
      <c r="B78" s="4"/>
    </row>
    <row r="79" spans="1:5" x14ac:dyDescent="0.25">
      <c r="A79" s="4"/>
      <c r="B79" s="4"/>
    </row>
    <row r="80" spans="1:5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</sheetData>
  <protectedRanges>
    <protectedRange sqref="D61" name="Oblast6"/>
    <protectedRange sqref="D50" name="Oblast5"/>
    <protectedRange sqref="D39" name="Oblast4"/>
    <protectedRange sqref="D28" name="Oblast3"/>
    <protectedRange sqref="D14" name="Oblast2"/>
    <protectedRange sqref="D3" name="Oblast1"/>
  </protectedRanges>
  <mergeCells count="6">
    <mergeCell ref="A61:C61"/>
    <mergeCell ref="A3:C3"/>
    <mergeCell ref="A14:C14"/>
    <mergeCell ref="A28:C28"/>
    <mergeCell ref="A39:C39"/>
    <mergeCell ref="A50:C5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pane ySplit="1" topLeftCell="A2" activePane="bottomLeft" state="frozen"/>
      <selection pane="bottomLeft" activeCell="A30" sqref="A30:A31"/>
    </sheetView>
  </sheetViews>
  <sheetFormatPr defaultRowHeight="15" x14ac:dyDescent="0.25"/>
  <cols>
    <col min="1" max="2" width="9.140625" style="2"/>
    <col min="3" max="3" width="13" customWidth="1"/>
    <col min="4" max="4" width="9.140625" style="2"/>
    <col min="5" max="5" width="110.42578125" customWidth="1"/>
  </cols>
  <sheetData>
    <row r="1" spans="1:5" x14ac:dyDescent="0.25">
      <c r="E1" s="6" t="s">
        <v>66</v>
      </c>
    </row>
    <row r="2" spans="1:5" x14ac:dyDescent="0.25">
      <c r="A2" s="4"/>
      <c r="B2" s="4"/>
    </row>
    <row r="3" spans="1:5" x14ac:dyDescent="0.25">
      <c r="A3" s="192" t="s">
        <v>2</v>
      </c>
      <c r="B3" s="193"/>
      <c r="C3" s="194"/>
      <c r="D3" s="7">
        <v>1</v>
      </c>
      <c r="E3" s="6" t="s">
        <v>81</v>
      </c>
    </row>
    <row r="4" spans="1:5" ht="24.75" x14ac:dyDescent="0.25">
      <c r="A4" s="32" t="s">
        <v>0</v>
      </c>
      <c r="B4" s="37" t="s">
        <v>92</v>
      </c>
      <c r="D4" s="33" t="s">
        <v>62</v>
      </c>
    </row>
    <row r="5" spans="1:5" x14ac:dyDescent="0.25">
      <c r="A5" s="9">
        <v>0.5</v>
      </c>
      <c r="B5" s="11">
        <f t="shared" ref="B5:B10" si="0">A5*40</f>
        <v>20</v>
      </c>
      <c r="C5" s="10" t="s">
        <v>182</v>
      </c>
      <c r="D5" s="11"/>
      <c r="E5" s="12" t="s">
        <v>82</v>
      </c>
    </row>
    <row r="6" spans="1:5" x14ac:dyDescent="0.25">
      <c r="A6" s="9">
        <f>D6*$D$3</f>
        <v>0.2</v>
      </c>
      <c r="B6" s="11">
        <f t="shared" si="0"/>
        <v>8</v>
      </c>
      <c r="C6" s="10" t="s">
        <v>183</v>
      </c>
      <c r="D6" s="11">
        <v>0.2</v>
      </c>
      <c r="E6" s="12" t="s">
        <v>4</v>
      </c>
    </row>
    <row r="7" spans="1:5" x14ac:dyDescent="0.25">
      <c r="A7" s="9">
        <v>1</v>
      </c>
      <c r="B7" s="11">
        <f t="shared" si="0"/>
        <v>40</v>
      </c>
      <c r="C7" s="114" t="s">
        <v>197</v>
      </c>
      <c r="D7" s="11"/>
      <c r="E7" s="12" t="s">
        <v>83</v>
      </c>
    </row>
    <row r="8" spans="1:5" x14ac:dyDescent="0.25">
      <c r="A8" s="9">
        <f>D8*$D$3</f>
        <v>0.25</v>
      </c>
      <c r="B8" s="11">
        <f t="shared" si="0"/>
        <v>10</v>
      </c>
      <c r="C8" s="114" t="s">
        <v>197</v>
      </c>
      <c r="D8" s="11">
        <v>0.25</v>
      </c>
      <c r="E8" s="15" t="s">
        <v>84</v>
      </c>
    </row>
    <row r="9" spans="1:5" x14ac:dyDescent="0.25">
      <c r="A9" s="9">
        <f>D9*$D$3</f>
        <v>0.75</v>
      </c>
      <c r="B9" s="11">
        <f t="shared" si="0"/>
        <v>30</v>
      </c>
      <c r="C9" s="114" t="s">
        <v>187</v>
      </c>
      <c r="D9" s="11">
        <v>0.75</v>
      </c>
      <c r="E9" s="15" t="s">
        <v>85</v>
      </c>
    </row>
    <row r="10" spans="1:5" x14ac:dyDescent="0.25">
      <c r="A10" s="9">
        <f>D10*$D$3</f>
        <v>0.1</v>
      </c>
      <c r="B10" s="11">
        <f t="shared" si="0"/>
        <v>4</v>
      </c>
      <c r="C10" s="114" t="s">
        <v>188</v>
      </c>
      <c r="D10" s="11">
        <v>0.1</v>
      </c>
      <c r="E10" s="13" t="s">
        <v>7</v>
      </c>
    </row>
    <row r="11" spans="1:5" x14ac:dyDescent="0.25">
      <c r="A11" s="76" t="s">
        <v>16</v>
      </c>
      <c r="B11" s="46"/>
      <c r="C11" s="75"/>
      <c r="D11" s="46"/>
      <c r="E11" s="13" t="s">
        <v>142</v>
      </c>
    </row>
    <row r="12" spans="1:5" x14ac:dyDescent="0.25">
      <c r="A12" s="4"/>
      <c r="B12" s="4"/>
    </row>
    <row r="13" spans="1:5" x14ac:dyDescent="0.25">
      <c r="A13" s="4"/>
      <c r="B13" s="4"/>
    </row>
    <row r="14" spans="1:5" x14ac:dyDescent="0.25">
      <c r="A14" s="192" t="s">
        <v>2</v>
      </c>
      <c r="B14" s="193"/>
      <c r="C14" s="194"/>
      <c r="D14" s="7">
        <v>1</v>
      </c>
      <c r="E14" s="6" t="s">
        <v>86</v>
      </c>
    </row>
    <row r="15" spans="1:5" ht="24.75" x14ac:dyDescent="0.25">
      <c r="A15" s="32" t="s">
        <v>0</v>
      </c>
      <c r="B15" s="43"/>
      <c r="D15" s="33" t="s">
        <v>62</v>
      </c>
    </row>
    <row r="16" spans="1:5" x14ac:dyDescent="0.25">
      <c r="A16" s="9">
        <v>1</v>
      </c>
      <c r="B16" s="11">
        <f t="shared" ref="B16:B21" si="1">A16*40</f>
        <v>40</v>
      </c>
      <c r="C16" s="10" t="s">
        <v>182</v>
      </c>
      <c r="D16" s="11"/>
      <c r="E16" s="12" t="s">
        <v>87</v>
      </c>
    </row>
    <row r="17" spans="1:5" x14ac:dyDescent="0.25">
      <c r="A17" s="9">
        <f>D17*$D$14</f>
        <v>0.3</v>
      </c>
      <c r="B17" s="11">
        <f t="shared" si="1"/>
        <v>12</v>
      </c>
      <c r="C17" s="10" t="s">
        <v>183</v>
      </c>
      <c r="D17" s="11">
        <v>0.3</v>
      </c>
      <c r="E17" s="12" t="s">
        <v>4</v>
      </c>
    </row>
    <row r="18" spans="1:5" x14ac:dyDescent="0.25">
      <c r="A18" s="9">
        <v>1</v>
      </c>
      <c r="B18" s="11">
        <f t="shared" si="1"/>
        <v>40</v>
      </c>
      <c r="C18" s="114" t="s">
        <v>197</v>
      </c>
      <c r="D18" s="11"/>
      <c r="E18" s="12" t="s">
        <v>83</v>
      </c>
    </row>
    <row r="19" spans="1:5" x14ac:dyDescent="0.25">
      <c r="A19" s="9">
        <f>D19*$D$14</f>
        <v>0.35</v>
      </c>
      <c r="B19" s="11">
        <f t="shared" si="1"/>
        <v>14</v>
      </c>
      <c r="C19" s="114" t="s">
        <v>197</v>
      </c>
      <c r="D19" s="11">
        <v>0.35</v>
      </c>
      <c r="E19" s="12" t="s">
        <v>91</v>
      </c>
    </row>
    <row r="20" spans="1:5" x14ac:dyDescent="0.25">
      <c r="A20" s="9">
        <f>D20*$D$14</f>
        <v>1.05</v>
      </c>
      <c r="B20" s="11">
        <f t="shared" si="1"/>
        <v>42</v>
      </c>
      <c r="C20" s="114" t="s">
        <v>187</v>
      </c>
      <c r="D20" s="11">
        <v>1.05</v>
      </c>
      <c r="E20" s="15" t="s">
        <v>85</v>
      </c>
    </row>
    <row r="21" spans="1:5" x14ac:dyDescent="0.25">
      <c r="A21" s="9">
        <f>D21*$D$14</f>
        <v>0.2</v>
      </c>
      <c r="B21" s="11">
        <f t="shared" si="1"/>
        <v>8</v>
      </c>
      <c r="C21" s="114" t="s">
        <v>188</v>
      </c>
      <c r="D21" s="11">
        <v>0.2</v>
      </c>
      <c r="E21" s="13" t="s">
        <v>7</v>
      </c>
    </row>
    <row r="22" spans="1:5" x14ac:dyDescent="0.25">
      <c r="A22" s="76" t="s">
        <v>16</v>
      </c>
      <c r="B22" s="46"/>
      <c r="C22" s="75"/>
      <c r="D22" s="46"/>
      <c r="E22" s="13" t="s">
        <v>142</v>
      </c>
    </row>
    <row r="23" spans="1:5" x14ac:dyDescent="0.25">
      <c r="A23" s="4"/>
      <c r="B23" s="4"/>
    </row>
    <row r="24" spans="1:5" x14ac:dyDescent="0.25">
      <c r="A24" s="4"/>
      <c r="B24" s="4"/>
    </row>
    <row r="25" spans="1:5" x14ac:dyDescent="0.25">
      <c r="A25" s="192" t="s">
        <v>2</v>
      </c>
      <c r="B25" s="193"/>
      <c r="C25" s="194"/>
      <c r="D25" s="7">
        <v>1</v>
      </c>
      <c r="E25" s="6" t="s">
        <v>88</v>
      </c>
    </row>
    <row r="26" spans="1:5" ht="24.75" x14ac:dyDescent="0.25">
      <c r="A26" s="32" t="s">
        <v>0</v>
      </c>
      <c r="B26" s="43"/>
      <c r="D26" s="33" t="s">
        <v>62</v>
      </c>
    </row>
    <row r="27" spans="1:5" x14ac:dyDescent="0.25">
      <c r="A27" s="9">
        <f>1+($D$25*D27)</f>
        <v>1.4</v>
      </c>
      <c r="B27" s="11">
        <f t="shared" ref="B27:B32" si="2">A27*40</f>
        <v>56</v>
      </c>
      <c r="C27" s="10" t="s">
        <v>182</v>
      </c>
      <c r="D27" s="11">
        <v>0.4</v>
      </c>
      <c r="E27" s="12" t="s">
        <v>89</v>
      </c>
    </row>
    <row r="28" spans="1:5" x14ac:dyDescent="0.25">
      <c r="A28" s="9">
        <f>D28*$D$25</f>
        <v>0.2</v>
      </c>
      <c r="B28" s="11">
        <f t="shared" si="2"/>
        <v>8</v>
      </c>
      <c r="C28" s="10" t="s">
        <v>183</v>
      </c>
      <c r="D28" s="11">
        <v>0.2</v>
      </c>
      <c r="E28" s="12" t="s">
        <v>4</v>
      </c>
    </row>
    <row r="29" spans="1:5" x14ac:dyDescent="0.25">
      <c r="A29" s="9">
        <v>1</v>
      </c>
      <c r="B29" s="11">
        <f t="shared" si="2"/>
        <v>40</v>
      </c>
      <c r="C29" s="114" t="s">
        <v>197</v>
      </c>
      <c r="D29" s="11"/>
      <c r="E29" s="12" t="s">
        <v>90</v>
      </c>
    </row>
    <row r="30" spans="1:5" x14ac:dyDescent="0.25">
      <c r="A30" s="9">
        <f>D30*$D$25</f>
        <v>1.5</v>
      </c>
      <c r="B30" s="11">
        <f t="shared" si="2"/>
        <v>60</v>
      </c>
      <c r="C30" s="114" t="s">
        <v>197</v>
      </c>
      <c r="D30" s="11">
        <v>1.5</v>
      </c>
      <c r="E30" s="12" t="s">
        <v>91</v>
      </c>
    </row>
    <row r="31" spans="1:5" x14ac:dyDescent="0.25">
      <c r="A31" s="9">
        <f>D31*$D$25</f>
        <v>1.5</v>
      </c>
      <c r="B31" s="11">
        <f t="shared" si="2"/>
        <v>60</v>
      </c>
      <c r="C31" s="114" t="s">
        <v>187</v>
      </c>
      <c r="D31" s="11">
        <v>1.5</v>
      </c>
      <c r="E31" s="15" t="s">
        <v>85</v>
      </c>
    </row>
    <row r="32" spans="1:5" x14ac:dyDescent="0.25">
      <c r="A32" s="9">
        <f>D32*$D$25</f>
        <v>0.3</v>
      </c>
      <c r="B32" s="11">
        <f t="shared" si="2"/>
        <v>12</v>
      </c>
      <c r="C32" s="114" t="s">
        <v>188</v>
      </c>
      <c r="D32" s="11">
        <v>0.3</v>
      </c>
      <c r="E32" s="13" t="s">
        <v>7</v>
      </c>
    </row>
    <row r="33" spans="1:5" x14ac:dyDescent="0.25">
      <c r="A33" s="76" t="s">
        <v>16</v>
      </c>
      <c r="B33" s="46"/>
      <c r="C33" s="75"/>
      <c r="D33" s="46"/>
      <c r="E33" s="13" t="s">
        <v>142</v>
      </c>
    </row>
    <row r="34" spans="1:5" ht="24.75" x14ac:dyDescent="0.25">
      <c r="A34" s="4"/>
      <c r="B34" s="4"/>
      <c r="E34" s="44" t="s">
        <v>199</v>
      </c>
    </row>
    <row r="35" spans="1:5" x14ac:dyDescent="0.25">
      <c r="A35" s="4"/>
      <c r="B35" s="4"/>
      <c r="E35" s="119" t="s">
        <v>200</v>
      </c>
    </row>
    <row r="36" spans="1:5" ht="26.25" x14ac:dyDescent="0.25">
      <c r="A36" s="4"/>
      <c r="B36" s="4"/>
      <c r="E36" s="120" t="s">
        <v>201</v>
      </c>
    </row>
    <row r="37" spans="1:5" x14ac:dyDescent="0.25">
      <c r="A37" s="4"/>
      <c r="B37" s="4"/>
    </row>
    <row r="38" spans="1:5" x14ac:dyDescent="0.25">
      <c r="A38" s="4"/>
      <c r="B38" s="4"/>
    </row>
    <row r="39" spans="1:5" x14ac:dyDescent="0.25">
      <c r="A39" s="4"/>
      <c r="B39" s="4"/>
    </row>
    <row r="40" spans="1:5" x14ac:dyDescent="0.25">
      <c r="A40" s="4"/>
      <c r="B40" s="4"/>
    </row>
    <row r="41" spans="1:5" x14ac:dyDescent="0.25">
      <c r="A41" s="4"/>
      <c r="B41" s="4"/>
    </row>
    <row r="42" spans="1:5" x14ac:dyDescent="0.25">
      <c r="A42" s="4"/>
      <c r="B42" s="4"/>
    </row>
    <row r="43" spans="1:5" x14ac:dyDescent="0.25">
      <c r="A43" s="4"/>
      <c r="B43" s="4"/>
    </row>
    <row r="44" spans="1:5" x14ac:dyDescent="0.25">
      <c r="A44" s="4"/>
      <c r="B44" s="4"/>
    </row>
    <row r="45" spans="1:5" x14ac:dyDescent="0.25">
      <c r="A45" s="4"/>
      <c r="B45" s="4"/>
    </row>
    <row r="46" spans="1:5" x14ac:dyDescent="0.25">
      <c r="A46" s="4"/>
      <c r="B46" s="4"/>
    </row>
    <row r="47" spans="1:5" x14ac:dyDescent="0.25">
      <c r="A47" s="4"/>
      <c r="B47" s="4"/>
    </row>
    <row r="48" spans="1:5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</sheetData>
  <protectedRanges>
    <protectedRange sqref="D25" name="Oblast3"/>
    <protectedRange sqref="D14" name="Oblast2"/>
    <protectedRange sqref="D3" name="Oblast1"/>
  </protectedRanges>
  <mergeCells count="3">
    <mergeCell ref="A25:C25"/>
    <mergeCell ref="A3:C3"/>
    <mergeCell ref="A14:C1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pane ySplit="1" topLeftCell="A2" activePane="bottomLeft" state="frozen"/>
      <selection pane="bottomLeft" activeCell="F6" sqref="F6:G6"/>
    </sheetView>
  </sheetViews>
  <sheetFormatPr defaultRowHeight="15" x14ac:dyDescent="0.25"/>
  <cols>
    <col min="2" max="2" width="7.5703125" customWidth="1"/>
    <col min="3" max="3" width="11.85546875" customWidth="1"/>
    <col min="5" max="5" width="77.85546875" customWidth="1"/>
  </cols>
  <sheetData>
    <row r="1" spans="1:6" x14ac:dyDescent="0.25">
      <c r="E1" s="6" t="s">
        <v>66</v>
      </c>
    </row>
    <row r="3" spans="1:6" x14ac:dyDescent="0.25">
      <c r="A3" s="192" t="s">
        <v>2</v>
      </c>
      <c r="B3" s="193"/>
      <c r="C3" s="194"/>
      <c r="D3" s="7">
        <v>1</v>
      </c>
      <c r="E3" s="6" t="s">
        <v>96</v>
      </c>
    </row>
    <row r="4" spans="1:6" ht="24.75" x14ac:dyDescent="0.25">
      <c r="A4" s="32" t="s">
        <v>0</v>
      </c>
      <c r="B4" s="37" t="s">
        <v>92</v>
      </c>
      <c r="D4" s="33" t="s">
        <v>97</v>
      </c>
    </row>
    <row r="5" spans="1:6" x14ac:dyDescent="0.25">
      <c r="A5" s="9">
        <f t="shared" ref="A5:A10" si="0">D5/3*$D$3</f>
        <v>8.3333333333333329E-2</v>
      </c>
      <c r="B5" s="11">
        <f t="shared" ref="B5:B10" si="1">A5*40</f>
        <v>3.333333333333333</v>
      </c>
      <c r="C5" s="10" t="s">
        <v>182</v>
      </c>
      <c r="D5" s="11">
        <v>0.25</v>
      </c>
      <c r="E5" s="12" t="s">
        <v>99</v>
      </c>
    </row>
    <row r="6" spans="1:6" x14ac:dyDescent="0.25">
      <c r="A6" s="9">
        <f t="shared" si="0"/>
        <v>0.19999999999999998</v>
      </c>
      <c r="B6" s="11">
        <f t="shared" si="1"/>
        <v>7.9999999999999991</v>
      </c>
      <c r="C6" s="10" t="s">
        <v>183</v>
      </c>
      <c r="D6" s="11">
        <v>0.6</v>
      </c>
      <c r="E6" s="12" t="s">
        <v>4</v>
      </c>
      <c r="F6" s="190"/>
    </row>
    <row r="7" spans="1:6" x14ac:dyDescent="0.25">
      <c r="A7" s="9">
        <f t="shared" si="0"/>
        <v>0.16666666666666666</v>
      </c>
      <c r="B7" s="11">
        <f t="shared" si="1"/>
        <v>6.6666666666666661</v>
      </c>
      <c r="C7" s="114" t="s">
        <v>197</v>
      </c>
      <c r="D7" s="11">
        <v>0.5</v>
      </c>
      <c r="E7" s="12" t="s">
        <v>98</v>
      </c>
    </row>
    <row r="8" spans="1:6" x14ac:dyDescent="0.25">
      <c r="A8" s="9">
        <f t="shared" si="0"/>
        <v>0.15</v>
      </c>
      <c r="B8" s="11">
        <f t="shared" si="1"/>
        <v>6</v>
      </c>
      <c r="C8" s="114" t="s">
        <v>186</v>
      </c>
      <c r="D8" s="22">
        <v>0.45</v>
      </c>
      <c r="E8" s="13" t="s">
        <v>100</v>
      </c>
    </row>
    <row r="9" spans="1:6" ht="29.25" customHeight="1" x14ac:dyDescent="0.25">
      <c r="A9" s="9">
        <f t="shared" si="0"/>
        <v>0.15</v>
      </c>
      <c r="B9" s="11">
        <f t="shared" si="1"/>
        <v>6</v>
      </c>
      <c r="C9" s="114" t="s">
        <v>187</v>
      </c>
      <c r="D9" s="22">
        <v>0.45</v>
      </c>
      <c r="E9" s="15" t="s">
        <v>101</v>
      </c>
    </row>
    <row r="10" spans="1:6" x14ac:dyDescent="0.25">
      <c r="A10" s="30">
        <f t="shared" si="0"/>
        <v>9.9999999999999992E-2</v>
      </c>
      <c r="B10" s="22">
        <f t="shared" si="1"/>
        <v>3.9999999999999996</v>
      </c>
      <c r="C10" s="114" t="s">
        <v>188</v>
      </c>
      <c r="D10" s="22">
        <v>0.3</v>
      </c>
      <c r="E10" s="13" t="s">
        <v>7</v>
      </c>
    </row>
    <row r="11" spans="1:6" x14ac:dyDescent="0.25">
      <c r="A11" s="76" t="s">
        <v>16</v>
      </c>
      <c r="B11" s="46"/>
      <c r="C11" s="75"/>
      <c r="D11" s="46"/>
      <c r="E11" s="13" t="s">
        <v>142</v>
      </c>
    </row>
    <row r="14" spans="1:6" x14ac:dyDescent="0.25">
      <c r="A14" s="192" t="s">
        <v>2</v>
      </c>
      <c r="B14" s="193"/>
      <c r="C14" s="194"/>
      <c r="D14" s="7">
        <v>1</v>
      </c>
      <c r="E14" s="6" t="s">
        <v>102</v>
      </c>
    </row>
    <row r="15" spans="1:6" ht="24.75" x14ac:dyDescent="0.25">
      <c r="A15" s="32" t="s">
        <v>0</v>
      </c>
      <c r="B15" s="37" t="s">
        <v>92</v>
      </c>
      <c r="D15" s="33" t="s">
        <v>97</v>
      </c>
    </row>
    <row r="16" spans="1:6" x14ac:dyDescent="0.25">
      <c r="A16" s="9">
        <f t="shared" ref="A16:A21" si="2">D16/3*$D$14</f>
        <v>8.3333333333333329E-2</v>
      </c>
      <c r="B16" s="11">
        <f t="shared" ref="B16:B21" si="3">A16*40</f>
        <v>3.333333333333333</v>
      </c>
      <c r="C16" s="10" t="s">
        <v>182</v>
      </c>
      <c r="D16" s="11">
        <v>0.25</v>
      </c>
      <c r="E16" s="12" t="s">
        <v>99</v>
      </c>
    </row>
    <row r="17" spans="1:5" x14ac:dyDescent="0.25">
      <c r="A17" s="9">
        <f t="shared" si="2"/>
        <v>0.19999999999999998</v>
      </c>
      <c r="B17" s="11">
        <f t="shared" si="3"/>
        <v>7.9999999999999991</v>
      </c>
      <c r="C17" s="10" t="s">
        <v>183</v>
      </c>
      <c r="D17" s="11">
        <v>0.6</v>
      </c>
      <c r="E17" s="12" t="s">
        <v>4</v>
      </c>
    </row>
    <row r="18" spans="1:5" ht="24.75" x14ac:dyDescent="0.25">
      <c r="A18" s="9">
        <f t="shared" si="2"/>
        <v>0.16666666666666666</v>
      </c>
      <c r="B18" s="11">
        <f t="shared" si="3"/>
        <v>6.6666666666666661</v>
      </c>
      <c r="C18" s="121" t="s">
        <v>202</v>
      </c>
      <c r="D18" s="11">
        <v>0.5</v>
      </c>
      <c r="E18" s="12" t="s">
        <v>98</v>
      </c>
    </row>
    <row r="19" spans="1:5" x14ac:dyDescent="0.25">
      <c r="A19" s="9">
        <f t="shared" si="2"/>
        <v>0.25</v>
      </c>
      <c r="B19" s="11">
        <f t="shared" si="3"/>
        <v>10</v>
      </c>
      <c r="C19" s="114" t="s">
        <v>186</v>
      </c>
      <c r="D19" s="22">
        <v>0.75</v>
      </c>
      <c r="E19" s="13" t="s">
        <v>100</v>
      </c>
    </row>
    <row r="20" spans="1:5" ht="29.25" customHeight="1" x14ac:dyDescent="0.25">
      <c r="A20" s="9">
        <f t="shared" si="2"/>
        <v>0.25</v>
      </c>
      <c r="B20" s="11">
        <f t="shared" si="3"/>
        <v>10</v>
      </c>
      <c r="C20" s="114" t="s">
        <v>187</v>
      </c>
      <c r="D20" s="22">
        <v>0.75</v>
      </c>
      <c r="E20" s="15" t="s">
        <v>101</v>
      </c>
    </row>
    <row r="21" spans="1:5" x14ac:dyDescent="0.25">
      <c r="A21" s="9">
        <f t="shared" si="2"/>
        <v>9.9999999999999992E-2</v>
      </c>
      <c r="B21" s="22">
        <f t="shared" si="3"/>
        <v>3.9999999999999996</v>
      </c>
      <c r="C21" s="114" t="s">
        <v>188</v>
      </c>
      <c r="D21" s="22">
        <v>0.3</v>
      </c>
      <c r="E21" s="13" t="s">
        <v>7</v>
      </c>
    </row>
    <row r="22" spans="1:5" x14ac:dyDescent="0.25">
      <c r="A22" s="76" t="s">
        <v>16</v>
      </c>
      <c r="B22" s="46"/>
      <c r="C22" s="75"/>
      <c r="D22" s="46"/>
      <c r="E22" s="13" t="s">
        <v>142</v>
      </c>
    </row>
    <row r="25" spans="1:5" x14ac:dyDescent="0.25">
      <c r="A25" s="192" t="s">
        <v>2</v>
      </c>
      <c r="B25" s="193"/>
      <c r="C25" s="194"/>
      <c r="D25" s="7">
        <v>1</v>
      </c>
      <c r="E25" s="6" t="s">
        <v>103</v>
      </c>
    </row>
    <row r="26" spans="1:5" ht="24.75" x14ac:dyDescent="0.25">
      <c r="A26" s="32" t="s">
        <v>0</v>
      </c>
      <c r="B26" s="37" t="s">
        <v>92</v>
      </c>
      <c r="D26" s="33" t="s">
        <v>62</v>
      </c>
    </row>
    <row r="27" spans="1:5" x14ac:dyDescent="0.25">
      <c r="A27" s="9">
        <f>0.5+(D27*$D$25)</f>
        <v>0.8</v>
      </c>
      <c r="B27" s="11">
        <f t="shared" ref="B27:B32" si="4">A27*40</f>
        <v>32</v>
      </c>
      <c r="C27" s="10" t="s">
        <v>182</v>
      </c>
      <c r="D27" s="11">
        <v>0.3</v>
      </c>
      <c r="E27" s="12" t="s">
        <v>104</v>
      </c>
    </row>
    <row r="28" spans="1:5" x14ac:dyDescent="0.25">
      <c r="A28" s="9">
        <f>D28*$D$25</f>
        <v>0.3</v>
      </c>
      <c r="B28" s="11">
        <f t="shared" si="4"/>
        <v>12</v>
      </c>
      <c r="C28" s="10" t="s">
        <v>183</v>
      </c>
      <c r="D28" s="11">
        <v>0.3</v>
      </c>
      <c r="E28" s="12" t="s">
        <v>4</v>
      </c>
    </row>
    <row r="29" spans="1:5" ht="24" x14ac:dyDescent="0.25">
      <c r="A29" s="9">
        <v>1</v>
      </c>
      <c r="B29" s="11">
        <f t="shared" si="4"/>
        <v>40</v>
      </c>
      <c r="C29" s="122" t="s">
        <v>203</v>
      </c>
      <c r="D29" s="11"/>
      <c r="E29" s="12" t="s">
        <v>71</v>
      </c>
    </row>
    <row r="30" spans="1:5" ht="30" x14ac:dyDescent="0.25">
      <c r="A30" s="9">
        <f>D30*$D$25</f>
        <v>0.5</v>
      </c>
      <c r="B30" s="11">
        <f t="shared" si="4"/>
        <v>20</v>
      </c>
      <c r="C30" s="122" t="s">
        <v>203</v>
      </c>
      <c r="D30" s="22">
        <v>0.5</v>
      </c>
      <c r="E30" s="35" t="s">
        <v>105</v>
      </c>
    </row>
    <row r="31" spans="1:5" x14ac:dyDescent="0.25">
      <c r="A31" s="9">
        <f>D31*$D$25</f>
        <v>1.5</v>
      </c>
      <c r="B31" s="11">
        <f t="shared" si="4"/>
        <v>60</v>
      </c>
      <c r="C31" s="114" t="s">
        <v>187</v>
      </c>
      <c r="D31" s="22">
        <v>1.5</v>
      </c>
      <c r="E31" s="15" t="s">
        <v>106</v>
      </c>
    </row>
    <row r="32" spans="1:5" x14ac:dyDescent="0.25">
      <c r="A32" s="9">
        <f>D32*$D$25</f>
        <v>0.2</v>
      </c>
      <c r="B32" s="22">
        <f t="shared" si="4"/>
        <v>8</v>
      </c>
      <c r="C32" s="114" t="s">
        <v>188</v>
      </c>
      <c r="D32" s="22">
        <v>0.2</v>
      </c>
      <c r="E32" s="13" t="s">
        <v>7</v>
      </c>
    </row>
    <row r="33" spans="1:5" x14ac:dyDescent="0.25">
      <c r="A33" s="76" t="s">
        <v>16</v>
      </c>
      <c r="B33" s="46"/>
      <c r="C33" s="75"/>
      <c r="D33" s="46"/>
      <c r="E33" s="13" t="s">
        <v>142</v>
      </c>
    </row>
  </sheetData>
  <protectedRanges>
    <protectedRange sqref="D25" name="Oblast3"/>
    <protectedRange sqref="D14" name="Oblast2"/>
    <protectedRange sqref="D3" name="Oblast1"/>
  </protectedRanges>
  <mergeCells count="3">
    <mergeCell ref="A3:C3"/>
    <mergeCell ref="A14:C14"/>
    <mergeCell ref="A25:C25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>
      <pane ySplit="1" topLeftCell="A119" activePane="bottomLeft" state="frozen"/>
      <selection pane="bottomLeft" activeCell="E16" sqref="E16"/>
    </sheetView>
  </sheetViews>
  <sheetFormatPr defaultRowHeight="15" x14ac:dyDescent="0.25"/>
  <cols>
    <col min="1" max="1" width="6.85546875" customWidth="1"/>
    <col min="2" max="2" width="8.140625" customWidth="1"/>
    <col min="3" max="3" width="12" customWidth="1"/>
    <col min="4" max="4" width="9.140625" style="2"/>
    <col min="5" max="5" width="92.28515625" customWidth="1"/>
  </cols>
  <sheetData>
    <row r="1" spans="1:8" x14ac:dyDescent="0.25">
      <c r="E1" s="6" t="s">
        <v>107</v>
      </c>
    </row>
    <row r="3" spans="1:8" x14ac:dyDescent="0.25">
      <c r="A3" s="192" t="s">
        <v>2</v>
      </c>
      <c r="B3" s="193"/>
      <c r="C3" s="194"/>
      <c r="D3" s="7">
        <v>30</v>
      </c>
      <c r="E3" s="6" t="s">
        <v>108</v>
      </c>
      <c r="F3" s="3">
        <f>IF(D3&lt;20,20,IF(D3&gt;60,60,D3))</f>
        <v>30</v>
      </c>
      <c r="G3" s="38" t="str">
        <f>IF(D3&gt;60,"POZOR NAD 60 Lůžek","upravený počet lůžek")</f>
        <v>upravený počet lůžek</v>
      </c>
      <c r="H3" s="39"/>
    </row>
    <row r="4" spans="1:8" ht="24.75" x14ac:dyDescent="0.25">
      <c r="A4" s="14" t="s">
        <v>0</v>
      </c>
      <c r="B4" s="37" t="s">
        <v>92</v>
      </c>
      <c r="D4" s="33" t="s">
        <v>1</v>
      </c>
    </row>
    <row r="5" spans="1:8" ht="45" x14ac:dyDescent="0.25">
      <c r="A5" s="9">
        <f>D5*POWER(($F$3/30),0.5)</f>
        <v>0.3</v>
      </c>
      <c r="B5" s="11">
        <f t="shared" ref="B5:B12" si="0">A5*40</f>
        <v>12</v>
      </c>
      <c r="C5" s="10" t="s">
        <v>182</v>
      </c>
      <c r="D5" s="11">
        <v>0.3</v>
      </c>
      <c r="E5" s="35" t="s">
        <v>109</v>
      </c>
    </row>
    <row r="6" spans="1:8" x14ac:dyDescent="0.25">
      <c r="A6" s="9">
        <f>D6*POWER(($F$3/30),0.5)</f>
        <v>0.3</v>
      </c>
      <c r="B6" s="11">
        <f t="shared" si="0"/>
        <v>12</v>
      </c>
      <c r="C6" s="10" t="s">
        <v>183</v>
      </c>
      <c r="D6" s="11">
        <v>0.3</v>
      </c>
      <c r="E6" s="12" t="s">
        <v>4</v>
      </c>
    </row>
    <row r="7" spans="1:8" x14ac:dyDescent="0.25">
      <c r="A7" s="9">
        <f>D7*POWER(($F$3/30),0.5)</f>
        <v>0.7</v>
      </c>
      <c r="B7" s="11">
        <f t="shared" si="0"/>
        <v>28</v>
      </c>
      <c r="C7" s="10" t="s">
        <v>184</v>
      </c>
      <c r="D7" s="11">
        <v>0.7</v>
      </c>
      <c r="E7" s="12" t="s">
        <v>5</v>
      </c>
    </row>
    <row r="8" spans="1:8" x14ac:dyDescent="0.25">
      <c r="A8" s="9">
        <f>0.8*D8*($F$3/30)+0.2*D8*POWER(($F$3/30),0.5)</f>
        <v>1</v>
      </c>
      <c r="B8" s="11">
        <f t="shared" si="0"/>
        <v>40</v>
      </c>
      <c r="C8" s="114" t="s">
        <v>189</v>
      </c>
      <c r="D8" s="11">
        <v>1</v>
      </c>
      <c r="E8" s="13" t="s">
        <v>110</v>
      </c>
    </row>
    <row r="9" spans="1:8" x14ac:dyDescent="0.25">
      <c r="A9" s="9">
        <f>0.8*D9*($F$3/30)+0.2*D9*POWER(($F$3/30),0.5)</f>
        <v>7.0000000000000009</v>
      </c>
      <c r="B9" s="11">
        <f t="shared" si="0"/>
        <v>280.00000000000006</v>
      </c>
      <c r="C9" s="114" t="s">
        <v>187</v>
      </c>
      <c r="D9" s="11">
        <v>7</v>
      </c>
      <c r="E9" s="13" t="s">
        <v>49</v>
      </c>
    </row>
    <row r="10" spans="1:8" x14ac:dyDescent="0.25">
      <c r="A10" s="9">
        <f>0.8*D10*($F$3/30)+0.2*D10*POWER(($F$3/30),0.5)</f>
        <v>3.5000000000000004</v>
      </c>
      <c r="B10" s="11">
        <f t="shared" si="0"/>
        <v>140.00000000000003</v>
      </c>
      <c r="C10" s="114" t="s">
        <v>188</v>
      </c>
      <c r="D10" s="11">
        <v>3.5</v>
      </c>
      <c r="E10" s="13" t="s">
        <v>7</v>
      </c>
    </row>
    <row r="11" spans="1:8" x14ac:dyDescent="0.25">
      <c r="A11" s="9">
        <f>0.8*D11*($F$3/30)+0.2*D11*POWER(($F$3/30),0.5)</f>
        <v>0.5</v>
      </c>
      <c r="B11" s="11">
        <f t="shared" si="0"/>
        <v>20</v>
      </c>
      <c r="C11" s="10" t="s">
        <v>193</v>
      </c>
      <c r="D11" s="11">
        <v>0.5</v>
      </c>
      <c r="E11" s="13" t="s">
        <v>15</v>
      </c>
    </row>
    <row r="12" spans="1:8" x14ac:dyDescent="0.25">
      <c r="A12" s="9">
        <f>0.8*D12*($F$3/30)+0.2*D12*POWER(($F$3/30),0.5)</f>
        <v>0.5</v>
      </c>
      <c r="B12" s="11">
        <f t="shared" si="0"/>
        <v>20</v>
      </c>
      <c r="C12" s="10" t="s">
        <v>204</v>
      </c>
      <c r="D12" s="11">
        <v>0.5</v>
      </c>
      <c r="E12" s="13" t="s">
        <v>111</v>
      </c>
    </row>
    <row r="13" spans="1:8" x14ac:dyDescent="0.25">
      <c r="A13" s="76" t="s">
        <v>16</v>
      </c>
      <c r="B13" s="79"/>
      <c r="C13" s="45"/>
      <c r="D13" s="46"/>
      <c r="E13" s="13" t="s">
        <v>60</v>
      </c>
    </row>
    <row r="14" spans="1:8" x14ac:dyDescent="0.25">
      <c r="A14" s="76" t="s">
        <v>16</v>
      </c>
      <c r="B14" s="79"/>
      <c r="C14" s="45"/>
      <c r="D14" s="46"/>
      <c r="E14" s="48" t="s">
        <v>112</v>
      </c>
    </row>
    <row r="15" spans="1:8" x14ac:dyDescent="0.25">
      <c r="A15" s="76" t="s">
        <v>16</v>
      </c>
      <c r="B15" s="79"/>
      <c r="C15" s="45"/>
      <c r="D15" s="46"/>
      <c r="E15" s="48" t="s">
        <v>143</v>
      </c>
    </row>
    <row r="16" spans="1:8" x14ac:dyDescent="0.25">
      <c r="A16" s="82">
        <f>IF(D3&gt;30,0.5,0.2)</f>
        <v>0.2</v>
      </c>
      <c r="B16" s="83">
        <f>A16*40</f>
        <v>8</v>
      </c>
      <c r="C16" s="10" t="s">
        <v>194</v>
      </c>
      <c r="D16" s="11"/>
      <c r="E16" s="13" t="s">
        <v>144</v>
      </c>
    </row>
    <row r="19" spans="1:8" x14ac:dyDescent="0.25">
      <c r="A19" s="192" t="s">
        <v>2</v>
      </c>
      <c r="B19" s="193"/>
      <c r="C19" s="194"/>
      <c r="D19" s="7">
        <v>30</v>
      </c>
      <c r="E19" s="6" t="s">
        <v>113</v>
      </c>
      <c r="F19" s="3">
        <f>IF(D19&lt;20,20,IF(D19&gt;60,60,D19))</f>
        <v>30</v>
      </c>
      <c r="G19" s="38" t="str">
        <f>IF(D19&gt;60,"POZOR NAD 60 Lůžek","upravený počet lůžek")</f>
        <v>upravený počet lůžek</v>
      </c>
      <c r="H19" s="39"/>
    </row>
    <row r="20" spans="1:8" ht="24.75" x14ac:dyDescent="0.25">
      <c r="A20" s="14" t="s">
        <v>0</v>
      </c>
      <c r="B20" s="37" t="s">
        <v>92</v>
      </c>
      <c r="D20" s="33" t="s">
        <v>1</v>
      </c>
    </row>
    <row r="21" spans="1:8" x14ac:dyDescent="0.25">
      <c r="A21" s="9">
        <f>D21*POWER(($F$19/30),0.5)</f>
        <v>0.3</v>
      </c>
      <c r="B21" s="11">
        <f t="shared" ref="B21:B27" si="1">A21*40</f>
        <v>12</v>
      </c>
      <c r="C21" s="10" t="s">
        <v>182</v>
      </c>
      <c r="D21" s="11">
        <v>0.3</v>
      </c>
      <c r="E21" s="12" t="s">
        <v>36</v>
      </c>
    </row>
    <row r="22" spans="1:8" x14ac:dyDescent="0.25">
      <c r="A22" s="9">
        <f>D22*POWER(($F$19/30),0.5)</f>
        <v>0.5</v>
      </c>
      <c r="B22" s="11">
        <f t="shared" si="1"/>
        <v>20</v>
      </c>
      <c r="C22" s="10" t="s">
        <v>183</v>
      </c>
      <c r="D22" s="11">
        <v>0.5</v>
      </c>
      <c r="E22" s="12" t="s">
        <v>114</v>
      </c>
    </row>
    <row r="23" spans="1:8" x14ac:dyDescent="0.25">
      <c r="A23" s="9">
        <f>D23*POWER(($F$19/30),0.5)</f>
        <v>0.5</v>
      </c>
      <c r="B23" s="11">
        <f t="shared" si="1"/>
        <v>20</v>
      </c>
      <c r="C23" s="10" t="s">
        <v>184</v>
      </c>
      <c r="D23" s="11">
        <v>0.5</v>
      </c>
      <c r="E23" s="12" t="s">
        <v>115</v>
      </c>
    </row>
    <row r="24" spans="1:8" x14ac:dyDescent="0.25">
      <c r="A24" s="9">
        <f>0.8*D24*($F$19/30)+0.2*D24*POWER(($F$19/30),0.5)</f>
        <v>1</v>
      </c>
      <c r="B24" s="11">
        <f t="shared" si="1"/>
        <v>40</v>
      </c>
      <c r="C24" s="114" t="s">
        <v>189</v>
      </c>
      <c r="D24" s="11">
        <v>1</v>
      </c>
      <c r="E24" s="13" t="s">
        <v>37</v>
      </c>
    </row>
    <row r="25" spans="1:8" x14ac:dyDescent="0.25">
      <c r="A25" s="9">
        <f>0.8*D25*($F$19/30)+0.2*D25*POWER(($F$19/30),0.5)</f>
        <v>7.0000000000000009</v>
      </c>
      <c r="B25" s="11">
        <f t="shared" si="1"/>
        <v>280.00000000000006</v>
      </c>
      <c r="C25" s="114" t="s">
        <v>187</v>
      </c>
      <c r="D25" s="11">
        <v>7</v>
      </c>
      <c r="E25" s="13" t="s">
        <v>117</v>
      </c>
    </row>
    <row r="26" spans="1:8" x14ac:dyDescent="0.25">
      <c r="A26" s="9">
        <f>0.8*D26*($F$19/30)+0.2*D26*POWER(($F$19/30),0.5)</f>
        <v>0.20000000000000004</v>
      </c>
      <c r="B26" s="11">
        <f>A26*40</f>
        <v>8.0000000000000018</v>
      </c>
      <c r="C26" s="54" t="s">
        <v>193</v>
      </c>
      <c r="D26" s="55">
        <v>0.2</v>
      </c>
      <c r="E26" s="47" t="s">
        <v>119</v>
      </c>
    </row>
    <row r="27" spans="1:8" x14ac:dyDescent="0.25">
      <c r="A27" s="56">
        <f>0.8*D27*($F$19/30)+0.2*D27*POWER(($F$19/30),0.5)</f>
        <v>2</v>
      </c>
      <c r="B27" s="51">
        <f t="shared" si="1"/>
        <v>80</v>
      </c>
      <c r="C27" s="114" t="s">
        <v>188</v>
      </c>
      <c r="D27" s="51">
        <v>2</v>
      </c>
      <c r="E27" s="58" t="s">
        <v>7</v>
      </c>
    </row>
    <row r="28" spans="1:8" x14ac:dyDescent="0.25">
      <c r="A28" s="76" t="s">
        <v>16</v>
      </c>
      <c r="B28" s="79"/>
      <c r="C28" s="45"/>
      <c r="D28" s="46"/>
      <c r="E28" s="48" t="s">
        <v>143</v>
      </c>
    </row>
    <row r="29" spans="1:8" x14ac:dyDescent="0.25">
      <c r="A29" s="82">
        <f>IF(D19&gt;30,0.5,0.2)</f>
        <v>0.2</v>
      </c>
      <c r="B29" s="83">
        <f>A29*40</f>
        <v>8</v>
      </c>
      <c r="C29" s="10" t="s">
        <v>194</v>
      </c>
      <c r="D29" s="11"/>
      <c r="E29" s="13" t="s">
        <v>144</v>
      </c>
    </row>
    <row r="30" spans="1:8" x14ac:dyDescent="0.25">
      <c r="A30" s="40"/>
      <c r="B30" s="40"/>
      <c r="C30" s="41"/>
      <c r="D30" s="42"/>
      <c r="E30" s="49" t="s">
        <v>116</v>
      </c>
    </row>
    <row r="31" spans="1:8" ht="45" x14ac:dyDescent="0.25">
      <c r="E31" s="50" t="s">
        <v>118</v>
      </c>
    </row>
    <row r="33" spans="1:7" x14ac:dyDescent="0.25">
      <c r="A33" s="192" t="s">
        <v>2</v>
      </c>
      <c r="B33" s="193"/>
      <c r="C33" s="194"/>
      <c r="D33" s="7">
        <v>30</v>
      </c>
      <c r="E33" s="6" t="s">
        <v>120</v>
      </c>
      <c r="F33" s="3">
        <f>IF(D33&lt;20,20,IF(D33&gt;60,60,D33))</f>
        <v>30</v>
      </c>
      <c r="G33" s="38" t="str">
        <f>IF(D33&gt;60,"POZOR NAD 60 Lůžek","upravený počet lůžek")</f>
        <v>upravený počet lůžek</v>
      </c>
    </row>
    <row r="34" spans="1:7" ht="24.75" x14ac:dyDescent="0.25">
      <c r="A34" s="14" t="s">
        <v>0</v>
      </c>
      <c r="B34" s="37" t="s">
        <v>92</v>
      </c>
      <c r="D34" s="33" t="s">
        <v>1</v>
      </c>
    </row>
    <row r="35" spans="1:7" x14ac:dyDescent="0.25">
      <c r="A35" s="9">
        <f>D35*POWER(($F$33/30),0.5)</f>
        <v>0.3</v>
      </c>
      <c r="B35" s="11">
        <f t="shared" ref="B35:B41" si="2">A35*40</f>
        <v>12</v>
      </c>
      <c r="C35" s="10" t="s">
        <v>182</v>
      </c>
      <c r="D35" s="11">
        <v>0.3</v>
      </c>
      <c r="E35" s="12" t="s">
        <v>121</v>
      </c>
    </row>
    <row r="36" spans="1:7" x14ac:dyDescent="0.25">
      <c r="A36" s="9">
        <f>D36*POWER(($F$33/30),0.5)</f>
        <v>0.3</v>
      </c>
      <c r="B36" s="11">
        <f t="shared" si="2"/>
        <v>12</v>
      </c>
      <c r="C36" s="10" t="s">
        <v>183</v>
      </c>
      <c r="D36" s="11">
        <v>0.3</v>
      </c>
      <c r="E36" s="12" t="s">
        <v>4</v>
      </c>
    </row>
    <row r="37" spans="1:7" x14ac:dyDescent="0.25">
      <c r="A37" s="9">
        <f>D37*POWER(($F$33/30),0.5)</f>
        <v>0.7</v>
      </c>
      <c r="B37" s="11">
        <f t="shared" si="2"/>
        <v>28</v>
      </c>
      <c r="C37" s="10" t="s">
        <v>184</v>
      </c>
      <c r="D37" s="11">
        <v>0.7</v>
      </c>
      <c r="E37" s="12" t="s">
        <v>122</v>
      </c>
    </row>
    <row r="38" spans="1:7" x14ac:dyDescent="0.25">
      <c r="A38" s="9">
        <f>0.8*D38*($F$33/30)+0.2*D38*POWER(($F$33/30),0.5)</f>
        <v>1</v>
      </c>
      <c r="B38" s="11">
        <f t="shared" si="2"/>
        <v>40</v>
      </c>
      <c r="C38" s="114" t="s">
        <v>189</v>
      </c>
      <c r="D38" s="11">
        <v>1</v>
      </c>
      <c r="E38" s="13" t="s">
        <v>110</v>
      </c>
    </row>
    <row r="39" spans="1:7" x14ac:dyDescent="0.25">
      <c r="A39" s="9">
        <f>0.8*D39*($F$33/30)+0.2*D39*POWER(($F$33/30),0.5)</f>
        <v>6.0000000000000009</v>
      </c>
      <c r="B39" s="11">
        <f t="shared" si="2"/>
        <v>240.00000000000003</v>
      </c>
      <c r="C39" s="114" t="s">
        <v>187</v>
      </c>
      <c r="D39" s="11">
        <v>6</v>
      </c>
      <c r="E39" s="13" t="s">
        <v>49</v>
      </c>
    </row>
    <row r="40" spans="1:7" x14ac:dyDescent="0.25">
      <c r="A40" s="9">
        <f>0.8*D40*($F$33/30)+0.2*D40*POWER(($F$33/30),0.5)</f>
        <v>0.3</v>
      </c>
      <c r="B40" s="11">
        <f t="shared" si="2"/>
        <v>12</v>
      </c>
      <c r="C40" s="54" t="s">
        <v>205</v>
      </c>
      <c r="D40" s="55">
        <v>0.3</v>
      </c>
      <c r="E40" s="47" t="s">
        <v>123</v>
      </c>
    </row>
    <row r="41" spans="1:7" x14ac:dyDescent="0.25">
      <c r="A41" s="9">
        <f>0.8*D41*($F$33/30)+0.2*D41*POWER(($F$33/30),0.5)</f>
        <v>2</v>
      </c>
      <c r="B41" s="51">
        <f t="shared" si="2"/>
        <v>80</v>
      </c>
      <c r="C41" s="114" t="s">
        <v>188</v>
      </c>
      <c r="D41" s="51">
        <v>2</v>
      </c>
      <c r="E41" s="58" t="s">
        <v>7</v>
      </c>
    </row>
    <row r="42" spans="1:7" x14ac:dyDescent="0.25">
      <c r="A42" s="76" t="s">
        <v>16</v>
      </c>
      <c r="B42" s="79"/>
      <c r="C42" s="45"/>
      <c r="D42" s="46"/>
      <c r="E42" s="48" t="s">
        <v>143</v>
      </c>
    </row>
    <row r="43" spans="1:7" x14ac:dyDescent="0.25">
      <c r="A43" s="82">
        <f>IF(D33&gt;30,0.5,0.2)</f>
        <v>0.2</v>
      </c>
      <c r="B43" s="83">
        <f>A43*40</f>
        <v>8</v>
      </c>
      <c r="C43" s="10" t="s">
        <v>194</v>
      </c>
      <c r="D43" s="11"/>
      <c r="E43" s="13" t="s">
        <v>144</v>
      </c>
    </row>
    <row r="46" spans="1:7" x14ac:dyDescent="0.25">
      <c r="A46" s="192" t="s">
        <v>2</v>
      </c>
      <c r="B46" s="193"/>
      <c r="C46" s="194"/>
      <c r="D46" s="7">
        <v>30</v>
      </c>
      <c r="E46" s="6" t="s">
        <v>124</v>
      </c>
      <c r="F46" s="3">
        <f>IF(D46&lt;20,20,IF(D46&gt;60,60,D46))</f>
        <v>30</v>
      </c>
      <c r="G46" s="38" t="str">
        <f>IF(D46&gt;60,"POZOR NAD 60 Lůžek","upravený počet lůžek")</f>
        <v>upravený počet lůžek</v>
      </c>
    </row>
    <row r="47" spans="1:7" ht="24.75" x14ac:dyDescent="0.25">
      <c r="A47" s="14" t="s">
        <v>0</v>
      </c>
      <c r="B47" s="37" t="s">
        <v>92</v>
      </c>
      <c r="D47" s="33" t="s">
        <v>1</v>
      </c>
    </row>
    <row r="48" spans="1:7" x14ac:dyDescent="0.25">
      <c r="A48" s="9">
        <f>D48*POWER(($F$46/30),0.5)</f>
        <v>0.3</v>
      </c>
      <c r="B48" s="11">
        <f t="shared" ref="B48:B55" si="3">A48*40</f>
        <v>12</v>
      </c>
      <c r="C48" s="10" t="s">
        <v>182</v>
      </c>
      <c r="D48" s="11">
        <v>0.3</v>
      </c>
      <c r="E48" s="12" t="s">
        <v>125</v>
      </c>
    </row>
    <row r="49" spans="1:7" x14ac:dyDescent="0.25">
      <c r="A49" s="9">
        <f>D49*POWER(($F$46/30),0.5)</f>
        <v>0.3</v>
      </c>
      <c r="B49" s="11">
        <f t="shared" si="3"/>
        <v>12</v>
      </c>
      <c r="C49" s="10" t="s">
        <v>183</v>
      </c>
      <c r="D49" s="11">
        <v>0.3</v>
      </c>
      <c r="E49" s="12" t="s">
        <v>114</v>
      </c>
    </row>
    <row r="50" spans="1:7" x14ac:dyDescent="0.25">
      <c r="A50" s="9">
        <f>D50*POWER(($F$46/30),0.5)</f>
        <v>0.7</v>
      </c>
      <c r="B50" s="11">
        <f t="shared" si="3"/>
        <v>28</v>
      </c>
      <c r="C50" s="10" t="s">
        <v>184</v>
      </c>
      <c r="D50" s="11">
        <v>0.7</v>
      </c>
      <c r="E50" s="12" t="s">
        <v>115</v>
      </c>
    </row>
    <row r="51" spans="1:7" x14ac:dyDescent="0.25">
      <c r="A51" s="9">
        <f t="shared" ref="A51:A58" si="4">0.8*D51*($F$46/30)+0.2*D51*POWER(($F$46/30),0.5)</f>
        <v>1</v>
      </c>
      <c r="B51" s="11">
        <f t="shared" si="3"/>
        <v>40</v>
      </c>
      <c r="C51" s="114" t="s">
        <v>189</v>
      </c>
      <c r="D51" s="11">
        <v>1</v>
      </c>
      <c r="E51" s="13" t="s">
        <v>296</v>
      </c>
    </row>
    <row r="52" spans="1:7" x14ac:dyDescent="0.25">
      <c r="A52" s="9">
        <f t="shared" si="4"/>
        <v>6.0000000000000009</v>
      </c>
      <c r="B52" s="11">
        <f t="shared" si="3"/>
        <v>240.00000000000003</v>
      </c>
      <c r="C52" s="114" t="s">
        <v>187</v>
      </c>
      <c r="D52" s="11">
        <v>6</v>
      </c>
      <c r="E52" s="13" t="s">
        <v>117</v>
      </c>
      <c r="G52" s="124"/>
    </row>
    <row r="53" spans="1:7" x14ac:dyDescent="0.25">
      <c r="A53" s="9">
        <f t="shared" si="4"/>
        <v>0.3</v>
      </c>
      <c r="B53" s="11">
        <f t="shared" si="3"/>
        <v>12</v>
      </c>
      <c r="C53" s="54" t="s">
        <v>205</v>
      </c>
      <c r="D53" s="55">
        <v>0.3</v>
      </c>
      <c r="E53" s="47" t="s">
        <v>123</v>
      </c>
    </row>
    <row r="54" spans="1:7" x14ac:dyDescent="0.25">
      <c r="A54" s="56">
        <f t="shared" si="4"/>
        <v>5</v>
      </c>
      <c r="B54" s="51">
        <f t="shared" si="3"/>
        <v>200</v>
      </c>
      <c r="C54" s="123" t="s">
        <v>188</v>
      </c>
      <c r="D54" s="51">
        <v>5</v>
      </c>
      <c r="E54" s="58" t="s">
        <v>7</v>
      </c>
    </row>
    <row r="55" spans="1:7" x14ac:dyDescent="0.25">
      <c r="A55" s="125">
        <f t="shared" si="4"/>
        <v>2</v>
      </c>
      <c r="B55" s="126">
        <f t="shared" si="3"/>
        <v>80</v>
      </c>
      <c r="C55" s="127" t="s">
        <v>188</v>
      </c>
      <c r="D55" s="126">
        <v>2</v>
      </c>
      <c r="E55" s="128" t="s">
        <v>206</v>
      </c>
    </row>
    <row r="56" spans="1:7" x14ac:dyDescent="0.25">
      <c r="A56" s="53">
        <f t="shared" si="4"/>
        <v>0.3</v>
      </c>
      <c r="B56" s="55">
        <f>A56*40</f>
        <v>12</v>
      </c>
      <c r="C56" s="54" t="s">
        <v>205</v>
      </c>
      <c r="D56" s="51">
        <v>0.3</v>
      </c>
      <c r="E56" s="52" t="s">
        <v>126</v>
      </c>
    </row>
    <row r="57" spans="1:7" x14ac:dyDescent="0.25">
      <c r="A57" s="56">
        <f t="shared" si="4"/>
        <v>0.20000000000000004</v>
      </c>
      <c r="B57" s="51">
        <f>A57*40</f>
        <v>8.0000000000000018</v>
      </c>
      <c r="C57" s="57" t="s">
        <v>193</v>
      </c>
      <c r="D57" s="51">
        <v>0.2</v>
      </c>
      <c r="E57" s="58" t="s">
        <v>119</v>
      </c>
    </row>
    <row r="58" spans="1:7" ht="30" x14ac:dyDescent="0.25">
      <c r="A58" s="129">
        <f t="shared" si="4"/>
        <v>0.3</v>
      </c>
      <c r="B58" s="130">
        <f>A58*40</f>
        <v>12</v>
      </c>
      <c r="C58" s="131" t="s">
        <v>193</v>
      </c>
      <c r="D58" s="130">
        <v>0.3</v>
      </c>
      <c r="E58" s="132" t="s">
        <v>297</v>
      </c>
    </row>
    <row r="59" spans="1:7" x14ac:dyDescent="0.25">
      <c r="A59" s="76" t="s">
        <v>16</v>
      </c>
      <c r="B59" s="79"/>
      <c r="C59" s="45"/>
      <c r="D59" s="46"/>
      <c r="E59" s="48" t="s">
        <v>143</v>
      </c>
    </row>
    <row r="60" spans="1:7" x14ac:dyDescent="0.25">
      <c r="A60" s="82">
        <f>IF(D46&gt;30,0.5,0.2)</f>
        <v>0.2</v>
      </c>
      <c r="B60" s="83">
        <f>A60*40</f>
        <v>8</v>
      </c>
      <c r="C60" s="10" t="s">
        <v>194</v>
      </c>
      <c r="D60" s="11"/>
      <c r="E60" s="13" t="s">
        <v>144</v>
      </c>
    </row>
    <row r="61" spans="1:7" x14ac:dyDescent="0.25">
      <c r="E61" s="49" t="s">
        <v>116</v>
      </c>
    </row>
    <row r="62" spans="1:7" ht="45" x14ac:dyDescent="0.25">
      <c r="E62" s="50" t="s">
        <v>118</v>
      </c>
    </row>
    <row r="65" spans="1:8" x14ac:dyDescent="0.25">
      <c r="A65" s="192" t="s">
        <v>2</v>
      </c>
      <c r="B65" s="193"/>
      <c r="C65" s="194"/>
      <c r="D65" s="7">
        <v>30</v>
      </c>
      <c r="E65" s="6" t="s">
        <v>135</v>
      </c>
      <c r="F65" s="3">
        <f>IF(D65&lt;20,20,IF(D65&gt;60,60,D65))</f>
        <v>30</v>
      </c>
      <c r="G65" s="38" t="str">
        <f>IF(D65&gt;60,"POZOR NAD 60 Lůžek","upravený počet lůžek")</f>
        <v>upravený počet lůžek</v>
      </c>
      <c r="H65" s="39"/>
    </row>
    <row r="66" spans="1:8" ht="24.75" x14ac:dyDescent="0.25">
      <c r="A66" s="14" t="s">
        <v>0</v>
      </c>
      <c r="B66" s="37" t="s">
        <v>92</v>
      </c>
      <c r="D66" s="33" t="s">
        <v>1</v>
      </c>
    </row>
    <row r="67" spans="1:8" x14ac:dyDescent="0.25">
      <c r="A67" s="9">
        <f>D67*POWER(($F$65/30),0.5)</f>
        <v>0.1</v>
      </c>
      <c r="B67" s="11">
        <f>A67*40</f>
        <v>4</v>
      </c>
      <c r="C67" s="10" t="s">
        <v>182</v>
      </c>
      <c r="D67" s="11">
        <v>0.1</v>
      </c>
      <c r="E67" s="12" t="s">
        <v>55</v>
      </c>
    </row>
    <row r="68" spans="1:8" ht="30" x14ac:dyDescent="0.25">
      <c r="A68" s="9">
        <f>D68*POWER(($F$65/30),0.5)</f>
        <v>0.2</v>
      </c>
      <c r="B68" s="11">
        <f>A68*40</f>
        <v>8</v>
      </c>
      <c r="C68" s="10" t="s">
        <v>182</v>
      </c>
      <c r="D68" s="11">
        <v>0.2</v>
      </c>
      <c r="E68" s="35" t="s">
        <v>127</v>
      </c>
    </row>
    <row r="69" spans="1:8" x14ac:dyDescent="0.25">
      <c r="A69" s="9">
        <f>D69*POWER(($F$65/30),0.5)</f>
        <v>0.3</v>
      </c>
      <c r="B69" s="11">
        <f t="shared" ref="B69:B74" si="5">A69*40</f>
        <v>12</v>
      </c>
      <c r="C69" s="10" t="s">
        <v>183</v>
      </c>
      <c r="D69" s="11">
        <v>0.3</v>
      </c>
      <c r="E69" s="12" t="s">
        <v>114</v>
      </c>
    </row>
    <row r="70" spans="1:8" x14ac:dyDescent="0.25">
      <c r="A70" s="9">
        <f>D70*POWER(($F$65/30),0.5)</f>
        <v>0.7</v>
      </c>
      <c r="B70" s="11">
        <f t="shared" si="5"/>
        <v>28</v>
      </c>
      <c r="C70" s="10" t="s">
        <v>184</v>
      </c>
      <c r="D70" s="11">
        <v>0.7</v>
      </c>
      <c r="E70" s="12" t="s">
        <v>115</v>
      </c>
    </row>
    <row r="71" spans="1:8" x14ac:dyDescent="0.25">
      <c r="A71" s="9">
        <f>0.8*D71*($F$65/30)+0.2*D71*POWER(($F$65/30),0.5)</f>
        <v>1</v>
      </c>
      <c r="B71" s="11">
        <f t="shared" si="5"/>
        <v>40</v>
      </c>
      <c r="C71" s="114" t="s">
        <v>189</v>
      </c>
      <c r="D71" s="11">
        <v>1</v>
      </c>
      <c r="E71" s="13" t="s">
        <v>110</v>
      </c>
    </row>
    <row r="72" spans="1:8" x14ac:dyDescent="0.25">
      <c r="A72" s="9">
        <f>0.8*D72*($F$65/30)+0.2*D72*POWER(($F$65/30),0.5)</f>
        <v>5</v>
      </c>
      <c r="B72" s="11">
        <f t="shared" si="5"/>
        <v>200</v>
      </c>
      <c r="C72" s="114" t="s">
        <v>187</v>
      </c>
      <c r="D72" s="11">
        <v>5</v>
      </c>
      <c r="E72" s="13" t="s">
        <v>132</v>
      </c>
    </row>
    <row r="73" spans="1:8" x14ac:dyDescent="0.25">
      <c r="A73" s="9">
        <f>0.8*D73*($F$65/30)+0.2*D73*POWER(($F$65/30),0.5)</f>
        <v>3.5000000000000004</v>
      </c>
      <c r="B73" s="11">
        <f t="shared" si="5"/>
        <v>140.00000000000003</v>
      </c>
      <c r="C73" s="114" t="s">
        <v>188</v>
      </c>
      <c r="D73" s="11">
        <v>3.5</v>
      </c>
      <c r="E73" s="13" t="s">
        <v>133</v>
      </c>
    </row>
    <row r="74" spans="1:8" x14ac:dyDescent="0.25">
      <c r="A74" s="9">
        <v>1</v>
      </c>
      <c r="B74" s="11">
        <f t="shared" si="5"/>
        <v>40</v>
      </c>
      <c r="C74" s="114" t="s">
        <v>207</v>
      </c>
      <c r="D74" s="11"/>
      <c r="E74" s="13" t="s">
        <v>128</v>
      </c>
    </row>
    <row r="75" spans="1:8" x14ac:dyDescent="0.25">
      <c r="A75" s="9">
        <f>0.8*D75*($F$65/30)+0.2*D75*POWER(($F$65/30),0.5)</f>
        <v>1</v>
      </c>
      <c r="B75" s="11">
        <f>A75*40</f>
        <v>40</v>
      </c>
      <c r="C75" s="10" t="s">
        <v>205</v>
      </c>
      <c r="D75" s="11">
        <v>1</v>
      </c>
      <c r="E75" s="13" t="s">
        <v>123</v>
      </c>
    </row>
    <row r="76" spans="1:8" x14ac:dyDescent="0.25">
      <c r="A76" s="9">
        <f>0.8*D76*($F$65/30)+0.2*D76*POWER(($F$65/30),0.5)</f>
        <v>1.5000000000000002</v>
      </c>
      <c r="B76" s="11">
        <f>A76*40</f>
        <v>60.000000000000007</v>
      </c>
      <c r="C76" s="10" t="s">
        <v>204</v>
      </c>
      <c r="D76" s="11">
        <v>1.5</v>
      </c>
      <c r="E76" s="13" t="s">
        <v>129</v>
      </c>
    </row>
    <row r="77" spans="1:8" x14ac:dyDescent="0.25">
      <c r="A77" s="76" t="s">
        <v>16</v>
      </c>
      <c r="B77" s="79"/>
      <c r="C77" s="45"/>
      <c r="D77" s="46"/>
      <c r="E77" s="13" t="s">
        <v>60</v>
      </c>
    </row>
    <row r="78" spans="1:8" x14ac:dyDescent="0.25">
      <c r="A78" s="76" t="s">
        <v>16</v>
      </c>
      <c r="B78" s="79"/>
      <c r="C78" s="45"/>
      <c r="D78" s="46"/>
      <c r="E78" s="48" t="s">
        <v>112</v>
      </c>
    </row>
    <row r="79" spans="1:8" x14ac:dyDescent="0.25">
      <c r="A79" s="76" t="s">
        <v>16</v>
      </c>
      <c r="B79" s="79"/>
      <c r="C79" s="45"/>
      <c r="D79" s="46"/>
      <c r="E79" s="48" t="s">
        <v>143</v>
      </c>
    </row>
    <row r="80" spans="1:8" x14ac:dyDescent="0.25">
      <c r="A80" s="82">
        <f>IF(D65&gt;30,0.5,0.2)</f>
        <v>0.2</v>
      </c>
      <c r="B80" s="83">
        <f>A80*40</f>
        <v>8</v>
      </c>
      <c r="C80" s="10" t="s">
        <v>194</v>
      </c>
      <c r="D80" s="11"/>
      <c r="E80" s="13" t="s">
        <v>144</v>
      </c>
    </row>
    <row r="81" spans="1:8" ht="30" x14ac:dyDescent="0.25">
      <c r="E81" s="60" t="s">
        <v>131</v>
      </c>
    </row>
    <row r="82" spans="1:8" ht="33.75" customHeight="1" x14ac:dyDescent="0.25">
      <c r="E82" s="61" t="s">
        <v>130</v>
      </c>
    </row>
    <row r="83" spans="1:8" x14ac:dyDescent="0.25">
      <c r="E83" s="62" t="s">
        <v>134</v>
      </c>
    </row>
    <row r="86" spans="1:8" x14ac:dyDescent="0.25">
      <c r="E86" s="6" t="s">
        <v>136</v>
      </c>
    </row>
    <row r="87" spans="1:8" ht="47.25" customHeight="1" x14ac:dyDescent="0.25">
      <c r="E87" s="96" t="s">
        <v>137</v>
      </c>
    </row>
    <row r="88" spans="1:8" x14ac:dyDescent="0.25">
      <c r="A88" s="192" t="s">
        <v>2</v>
      </c>
      <c r="B88" s="193"/>
      <c r="C88" s="194"/>
      <c r="D88" s="63">
        <v>30</v>
      </c>
      <c r="E88" s="67"/>
      <c r="F88" s="65">
        <f>IF(D88&lt;20,20,IF(D88&gt;60,60,D88))</f>
        <v>30</v>
      </c>
      <c r="G88" s="38" t="str">
        <f>IF(D88&gt;60,"POZOR NAD 60 Lůžek","upravený počet lůžek")</f>
        <v>upravený počet lůžek</v>
      </c>
      <c r="H88" s="39"/>
    </row>
    <row r="89" spans="1:8" ht="24.75" x14ac:dyDescent="0.25">
      <c r="A89" s="14" t="s">
        <v>0</v>
      </c>
      <c r="B89" s="37" t="s">
        <v>92</v>
      </c>
      <c r="D89" s="64" t="s">
        <v>1</v>
      </c>
      <c r="E89" s="68"/>
    </row>
    <row r="90" spans="1:8" x14ac:dyDescent="0.25">
      <c r="A90" s="9">
        <f>D90*POWER(($F$88/30),0.5)</f>
        <v>0.2</v>
      </c>
      <c r="B90" s="11">
        <f>A90*40</f>
        <v>8</v>
      </c>
      <c r="C90" s="10" t="s">
        <v>182</v>
      </c>
      <c r="D90" s="11">
        <v>0.2</v>
      </c>
      <c r="E90" s="66" t="s">
        <v>55</v>
      </c>
    </row>
    <row r="91" spans="1:8" ht="30" x14ac:dyDescent="0.25">
      <c r="A91" s="9">
        <f>D91*POWER(($F$88/30),0.5)</f>
        <v>0.3</v>
      </c>
      <c r="B91" s="11">
        <f>A91*40</f>
        <v>12</v>
      </c>
      <c r="C91" s="10" t="s">
        <v>182</v>
      </c>
      <c r="D91" s="11">
        <v>0.3</v>
      </c>
      <c r="E91" s="35" t="s">
        <v>138</v>
      </c>
    </row>
    <row r="92" spans="1:8" x14ac:dyDescent="0.25">
      <c r="A92" s="9">
        <f>D92*POWER(($F$88/30),0.5)</f>
        <v>0.5</v>
      </c>
      <c r="B92" s="11">
        <f t="shared" ref="B92:B97" si="6">A92*40</f>
        <v>20</v>
      </c>
      <c r="C92" s="10" t="s">
        <v>183</v>
      </c>
      <c r="D92" s="11">
        <v>0.5</v>
      </c>
      <c r="E92" s="12" t="s">
        <v>4</v>
      </c>
    </row>
    <row r="93" spans="1:8" x14ac:dyDescent="0.25">
      <c r="A93" s="9">
        <f>D93*POWER(($F$88/30),0.5)</f>
        <v>0.3</v>
      </c>
      <c r="B93" s="11">
        <f t="shared" si="6"/>
        <v>12</v>
      </c>
      <c r="C93" s="10" t="s">
        <v>184</v>
      </c>
      <c r="D93" s="11">
        <v>0.3</v>
      </c>
      <c r="E93" s="12" t="s">
        <v>122</v>
      </c>
    </row>
    <row r="94" spans="1:8" x14ac:dyDescent="0.25">
      <c r="A94" s="9">
        <f>0.8*D94*($F$88/30)+0.2*D94*POWER(($F$88/30),0.5)</f>
        <v>1</v>
      </c>
      <c r="B94" s="11">
        <f t="shared" si="6"/>
        <v>40</v>
      </c>
      <c r="C94" s="114" t="s">
        <v>189</v>
      </c>
      <c r="D94" s="11">
        <v>1</v>
      </c>
      <c r="E94" s="13" t="s">
        <v>110</v>
      </c>
    </row>
    <row r="95" spans="1:8" x14ac:dyDescent="0.25">
      <c r="A95" s="9">
        <f>0.8*D95*($F$88/30)+0.2*D95*POWER(($F$88/30),0.5)</f>
        <v>9</v>
      </c>
      <c r="B95" s="11">
        <f t="shared" si="6"/>
        <v>360</v>
      </c>
      <c r="C95" s="114" t="s">
        <v>187</v>
      </c>
      <c r="D95" s="11">
        <v>9</v>
      </c>
      <c r="E95" s="13" t="s">
        <v>49</v>
      </c>
    </row>
    <row r="96" spans="1:8" x14ac:dyDescent="0.25">
      <c r="A96" s="9">
        <f>0.8*D96*($F$88/30)+0.2*D96*POWER(($F$88/30),0.5)</f>
        <v>10</v>
      </c>
      <c r="B96" s="11">
        <f t="shared" si="6"/>
        <v>400</v>
      </c>
      <c r="C96" s="114" t="s">
        <v>188</v>
      </c>
      <c r="D96" s="11">
        <v>10</v>
      </c>
      <c r="E96" s="13" t="s">
        <v>139</v>
      </c>
    </row>
    <row r="97" spans="1:9" x14ac:dyDescent="0.25">
      <c r="A97" s="9">
        <v>1</v>
      </c>
      <c r="B97" s="11">
        <f t="shared" si="6"/>
        <v>40</v>
      </c>
      <c r="C97" s="114" t="s">
        <v>207</v>
      </c>
      <c r="D97" s="11"/>
      <c r="E97" s="13" t="s">
        <v>128</v>
      </c>
    </row>
    <row r="98" spans="1:9" x14ac:dyDescent="0.25">
      <c r="A98" s="9">
        <f>0.8*D98*($F$88/30)+0.2*D98*POWER(($F$88/30),0.5)</f>
        <v>2</v>
      </c>
      <c r="B98" s="11">
        <f>A98*40</f>
        <v>80</v>
      </c>
      <c r="C98" s="10" t="s">
        <v>205</v>
      </c>
      <c r="D98" s="11">
        <v>2</v>
      </c>
      <c r="E98" s="13" t="s">
        <v>123</v>
      </c>
    </row>
    <row r="99" spans="1:9" x14ac:dyDescent="0.25">
      <c r="A99" s="9">
        <f>0.8*D99*($F$88/30)+0.2*D99*POWER(($F$88/30),0.5)</f>
        <v>1</v>
      </c>
      <c r="B99" s="11">
        <f>A99*40</f>
        <v>40</v>
      </c>
      <c r="C99" s="10" t="s">
        <v>204</v>
      </c>
      <c r="D99" s="11">
        <v>1</v>
      </c>
      <c r="E99" s="13" t="s">
        <v>163</v>
      </c>
    </row>
    <row r="100" spans="1:9" x14ac:dyDescent="0.25">
      <c r="A100" s="76" t="s">
        <v>16</v>
      </c>
      <c r="B100" s="79"/>
      <c r="C100" s="45"/>
      <c r="D100" s="46"/>
      <c r="E100" s="13" t="s">
        <v>60</v>
      </c>
    </row>
    <row r="101" spans="1:9" x14ac:dyDescent="0.25">
      <c r="A101" s="76" t="s">
        <v>16</v>
      </c>
      <c r="B101" s="79"/>
      <c r="C101" s="45"/>
      <c r="D101" s="46"/>
      <c r="E101" s="48" t="s">
        <v>112</v>
      </c>
    </row>
    <row r="102" spans="1:9" x14ac:dyDescent="0.25">
      <c r="A102" s="76" t="s">
        <v>16</v>
      </c>
      <c r="B102" s="79"/>
      <c r="C102" s="45"/>
      <c r="D102" s="46"/>
      <c r="E102" s="48" t="s">
        <v>143</v>
      </c>
    </row>
    <row r="103" spans="1:9" x14ac:dyDescent="0.25">
      <c r="A103" s="82">
        <f>IF(D88&gt;30,0.5,0.2)</f>
        <v>0.2</v>
      </c>
      <c r="B103" s="83">
        <f>A103*40</f>
        <v>8</v>
      </c>
      <c r="C103" s="10" t="s">
        <v>194</v>
      </c>
      <c r="D103" s="11"/>
      <c r="E103" s="13" t="s">
        <v>144</v>
      </c>
    </row>
    <row r="104" spans="1:9" x14ac:dyDescent="0.25">
      <c r="A104" s="80"/>
      <c r="B104" s="81"/>
      <c r="C104" s="42"/>
      <c r="D104" s="74"/>
      <c r="E104" s="31"/>
    </row>
    <row r="106" spans="1:9" x14ac:dyDescent="0.25">
      <c r="F106" s="69" t="s">
        <v>147</v>
      </c>
      <c r="G106" s="70"/>
      <c r="H106" s="70"/>
      <c r="I106" s="71"/>
    </row>
    <row r="107" spans="1:9" x14ac:dyDescent="0.25">
      <c r="A107" s="192" t="s">
        <v>2</v>
      </c>
      <c r="B107" s="193"/>
      <c r="C107" s="194"/>
      <c r="D107" s="7">
        <v>60</v>
      </c>
      <c r="E107" s="6" t="s">
        <v>141</v>
      </c>
      <c r="F107" s="72">
        <f>IF(D107&gt;60,IF(D107&lt;=300,D107-60,240),0)</f>
        <v>0</v>
      </c>
      <c r="G107" s="73">
        <f>IF(D107&gt;300,D107-300,0)</f>
        <v>0</v>
      </c>
      <c r="H107" s="85">
        <f>F107/60</f>
        <v>0</v>
      </c>
      <c r="I107" s="84">
        <f>G107/60</f>
        <v>0</v>
      </c>
    </row>
    <row r="108" spans="1:9" ht="24.75" x14ac:dyDescent="0.25">
      <c r="A108" s="14" t="s">
        <v>0</v>
      </c>
      <c r="B108" s="37" t="s">
        <v>92</v>
      </c>
      <c r="D108" s="33" t="s">
        <v>140</v>
      </c>
    </row>
    <row r="109" spans="1:9" x14ac:dyDescent="0.25">
      <c r="A109" s="9">
        <f>D109/60*$D$107</f>
        <v>0.1</v>
      </c>
      <c r="B109" s="11">
        <f t="shared" ref="B109:B114" si="7">A109*40</f>
        <v>4</v>
      </c>
      <c r="C109" s="10" t="s">
        <v>182</v>
      </c>
      <c r="D109" s="11">
        <v>0.1</v>
      </c>
      <c r="E109" s="12" t="s">
        <v>55</v>
      </c>
    </row>
    <row r="110" spans="1:9" ht="30" x14ac:dyDescent="0.25">
      <c r="A110" s="9">
        <f>D110/60*$D$107</f>
        <v>0.4</v>
      </c>
      <c r="B110" s="11">
        <f t="shared" si="7"/>
        <v>16</v>
      </c>
      <c r="C110" s="10" t="s">
        <v>182</v>
      </c>
      <c r="D110" s="11">
        <v>0.4</v>
      </c>
      <c r="E110" s="35" t="s">
        <v>145</v>
      </c>
    </row>
    <row r="111" spans="1:9" x14ac:dyDescent="0.25">
      <c r="A111" s="9">
        <f>D111/60*$D$107</f>
        <v>0.5</v>
      </c>
      <c r="B111" s="11">
        <f t="shared" si="7"/>
        <v>20</v>
      </c>
      <c r="C111" s="10" t="s">
        <v>184</v>
      </c>
      <c r="D111" s="11">
        <v>0.5</v>
      </c>
      <c r="E111" s="12" t="s">
        <v>122</v>
      </c>
    </row>
    <row r="112" spans="1:9" x14ac:dyDescent="0.25">
      <c r="A112" s="9">
        <f>0.5+(0.25*$H$107)+0.2*($I$107)</f>
        <v>0.5</v>
      </c>
      <c r="B112" s="11">
        <f t="shared" si="7"/>
        <v>20</v>
      </c>
      <c r="C112" s="114" t="s">
        <v>189</v>
      </c>
      <c r="D112" s="10">
        <v>0.5</v>
      </c>
      <c r="E112" s="12" t="s">
        <v>146</v>
      </c>
    </row>
    <row r="113" spans="1:8" x14ac:dyDescent="0.25">
      <c r="A113" s="9">
        <f>6+(2*$H$107)+1*($I$107)</f>
        <v>6</v>
      </c>
      <c r="B113" s="11">
        <f t="shared" si="7"/>
        <v>240</v>
      </c>
      <c r="C113" s="114" t="s">
        <v>187</v>
      </c>
      <c r="D113" s="11">
        <v>6</v>
      </c>
      <c r="E113" s="13" t="s">
        <v>148</v>
      </c>
    </row>
    <row r="114" spans="1:8" x14ac:dyDescent="0.25">
      <c r="A114" s="88">
        <f>D114/60*$D$107</f>
        <v>3</v>
      </c>
      <c r="B114" s="11">
        <f t="shared" si="7"/>
        <v>120</v>
      </c>
      <c r="C114" s="114" t="s">
        <v>188</v>
      </c>
      <c r="D114" s="11">
        <v>3</v>
      </c>
      <c r="E114" s="13" t="s">
        <v>150</v>
      </c>
    </row>
    <row r="115" spans="1:8" x14ac:dyDescent="0.25">
      <c r="A115" s="88">
        <f>D115/60*$D$107</f>
        <v>0.2</v>
      </c>
      <c r="B115" s="11">
        <f>A115*40</f>
        <v>8</v>
      </c>
      <c r="C115" s="114" t="s">
        <v>205</v>
      </c>
      <c r="D115" s="11">
        <v>0.2</v>
      </c>
      <c r="E115" s="13" t="s">
        <v>123</v>
      </c>
    </row>
    <row r="116" spans="1:8" x14ac:dyDescent="0.25">
      <c r="A116" s="88">
        <f>D116/60*$D$107</f>
        <v>2.8</v>
      </c>
      <c r="B116" s="11">
        <f>A116*40</f>
        <v>112</v>
      </c>
      <c r="C116" s="10" t="s">
        <v>204</v>
      </c>
      <c r="D116" s="11">
        <v>2.8</v>
      </c>
      <c r="E116" s="13" t="s">
        <v>151</v>
      </c>
    </row>
    <row r="117" spans="1:8" x14ac:dyDescent="0.25">
      <c r="A117" s="76" t="s">
        <v>16</v>
      </c>
      <c r="B117" s="79"/>
      <c r="C117" s="45"/>
      <c r="D117" s="46"/>
      <c r="E117" s="13" t="s">
        <v>143</v>
      </c>
    </row>
    <row r="118" spans="1:8" x14ac:dyDescent="0.25">
      <c r="A118" s="89" t="s">
        <v>153</v>
      </c>
      <c r="B118" s="90"/>
      <c r="C118" s="90"/>
      <c r="D118" s="91">
        <f>A114+A115+A116</f>
        <v>6</v>
      </c>
      <c r="E118" s="92" t="s">
        <v>181</v>
      </c>
    </row>
    <row r="120" spans="1:8" x14ac:dyDescent="0.25">
      <c r="E120" s="86" t="s">
        <v>149</v>
      </c>
    </row>
    <row r="121" spans="1:8" x14ac:dyDescent="0.25">
      <c r="E121" s="87" t="s">
        <v>152</v>
      </c>
    </row>
    <row r="124" spans="1:8" x14ac:dyDescent="0.25">
      <c r="A124" s="192" t="s">
        <v>2</v>
      </c>
      <c r="B124" s="193"/>
      <c r="C124" s="194"/>
      <c r="D124" s="7">
        <v>1</v>
      </c>
      <c r="E124" s="6" t="s">
        <v>154</v>
      </c>
      <c r="F124" s="59"/>
      <c r="G124" s="38"/>
      <c r="H124" s="39"/>
    </row>
    <row r="125" spans="1:8" ht="24.75" x14ac:dyDescent="0.25">
      <c r="A125" s="14" t="s">
        <v>0</v>
      </c>
      <c r="B125" s="37" t="s">
        <v>92</v>
      </c>
      <c r="D125" s="33" t="s">
        <v>62</v>
      </c>
    </row>
    <row r="126" spans="1:8" x14ac:dyDescent="0.25">
      <c r="A126" s="9">
        <f>D126*$D$124</f>
        <v>0.1</v>
      </c>
      <c r="B126" s="11">
        <f>A126*40</f>
        <v>4</v>
      </c>
      <c r="C126" s="10" t="s">
        <v>182</v>
      </c>
      <c r="D126" s="11">
        <v>0.1</v>
      </c>
      <c r="E126" s="35" t="s">
        <v>155</v>
      </c>
    </row>
    <row r="127" spans="1:8" x14ac:dyDescent="0.25">
      <c r="A127" s="9">
        <f>D127*$D$124</f>
        <v>0.05</v>
      </c>
      <c r="B127" s="11">
        <f t="shared" ref="B127:B135" si="8">A127*40</f>
        <v>2</v>
      </c>
      <c r="C127" s="10" t="s">
        <v>183</v>
      </c>
      <c r="D127" s="11">
        <v>0.05</v>
      </c>
      <c r="E127" s="12" t="s">
        <v>4</v>
      </c>
    </row>
    <row r="128" spans="1:8" x14ac:dyDescent="0.25">
      <c r="A128" s="9">
        <f>D128*$D$124</f>
        <v>0.05</v>
      </c>
      <c r="B128" s="11">
        <f t="shared" si="8"/>
        <v>2</v>
      </c>
      <c r="C128" s="10" t="s">
        <v>184</v>
      </c>
      <c r="D128" s="11">
        <v>0.05</v>
      </c>
      <c r="E128" s="12" t="s">
        <v>5</v>
      </c>
    </row>
    <row r="129" spans="1:5" x14ac:dyDescent="0.25">
      <c r="A129" s="76" t="s">
        <v>16</v>
      </c>
      <c r="B129" s="79"/>
      <c r="C129" s="45"/>
      <c r="D129" s="46"/>
      <c r="E129" s="12" t="s">
        <v>156</v>
      </c>
    </row>
    <row r="130" spans="1:5" x14ac:dyDescent="0.25">
      <c r="A130" s="9">
        <v>1</v>
      </c>
      <c r="B130" s="11">
        <f t="shared" si="8"/>
        <v>40</v>
      </c>
      <c r="C130" s="10" t="s">
        <v>197</v>
      </c>
      <c r="D130" s="11"/>
      <c r="E130" s="13" t="s">
        <v>157</v>
      </c>
    </row>
    <row r="131" spans="1:5" x14ac:dyDescent="0.25">
      <c r="A131" s="9">
        <f>D131*$D$124</f>
        <v>0.3</v>
      </c>
      <c r="B131" s="11">
        <f t="shared" si="8"/>
        <v>12</v>
      </c>
      <c r="C131" s="10" t="s">
        <v>197</v>
      </c>
      <c r="D131" s="11">
        <v>0.3</v>
      </c>
      <c r="E131" s="13" t="s">
        <v>157</v>
      </c>
    </row>
    <row r="132" spans="1:5" x14ac:dyDescent="0.25">
      <c r="A132" s="9">
        <f>D132*$D$124</f>
        <v>0.3</v>
      </c>
      <c r="B132" s="11">
        <f>A132*40</f>
        <v>12</v>
      </c>
      <c r="C132" s="10" t="s">
        <v>186</v>
      </c>
      <c r="D132" s="11">
        <v>0.3</v>
      </c>
      <c r="E132" s="13" t="s">
        <v>158</v>
      </c>
    </row>
    <row r="133" spans="1:5" x14ac:dyDescent="0.25">
      <c r="A133" s="9">
        <f>D133*$D$124</f>
        <v>0.7</v>
      </c>
      <c r="B133" s="11">
        <f>A133*40</f>
        <v>28</v>
      </c>
      <c r="C133" s="10" t="s">
        <v>192</v>
      </c>
      <c r="D133" s="11">
        <v>0.7</v>
      </c>
      <c r="E133" s="13" t="s">
        <v>208</v>
      </c>
    </row>
    <row r="134" spans="1:5" x14ac:dyDescent="0.25">
      <c r="A134" s="9">
        <f>D134*$D$124</f>
        <v>1.4</v>
      </c>
      <c r="B134" s="11">
        <f t="shared" si="8"/>
        <v>56</v>
      </c>
      <c r="C134" s="114" t="s">
        <v>188</v>
      </c>
      <c r="D134" s="11">
        <v>1.4</v>
      </c>
      <c r="E134" s="13" t="s">
        <v>56</v>
      </c>
    </row>
    <row r="135" spans="1:5" x14ac:dyDescent="0.25">
      <c r="A135" s="9">
        <f>D135*$D$124</f>
        <v>0.1</v>
      </c>
      <c r="B135" s="11">
        <f t="shared" si="8"/>
        <v>4</v>
      </c>
      <c r="C135" s="114" t="s">
        <v>205</v>
      </c>
      <c r="D135" s="11">
        <v>0.1</v>
      </c>
      <c r="E135" s="13" t="s">
        <v>123</v>
      </c>
    </row>
    <row r="136" spans="1:5" x14ac:dyDescent="0.25">
      <c r="A136" s="76" t="s">
        <v>16</v>
      </c>
      <c r="B136" s="79"/>
      <c r="C136" s="45"/>
      <c r="D136" s="46"/>
      <c r="E136" s="13" t="s">
        <v>159</v>
      </c>
    </row>
    <row r="137" spans="1:5" x14ac:dyDescent="0.25">
      <c r="A137" s="76" t="s">
        <v>16</v>
      </c>
      <c r="B137" s="79"/>
      <c r="C137" s="94"/>
      <c r="D137" s="95"/>
      <c r="E137" s="48" t="s">
        <v>143</v>
      </c>
    </row>
    <row r="138" spans="1:5" x14ac:dyDescent="0.25">
      <c r="A138" s="76" t="s">
        <v>16</v>
      </c>
      <c r="B138" s="78"/>
      <c r="C138" s="75"/>
      <c r="D138" s="46"/>
      <c r="E138" s="93" t="s">
        <v>144</v>
      </c>
    </row>
  </sheetData>
  <protectedRanges>
    <protectedRange sqref="D124" name="Oblast8"/>
    <protectedRange sqref="D107" name="Oblast7"/>
    <protectedRange sqref="D88" name="Oblast6"/>
    <protectedRange sqref="D65" name="Oblast5"/>
    <protectedRange sqref="D46" name="Oblast4"/>
    <protectedRange sqref="D33" name="Oblast3"/>
    <protectedRange sqref="D19" name="Oblast2"/>
    <protectedRange sqref="D3" name="Oblast1"/>
  </protectedRanges>
  <mergeCells count="8">
    <mergeCell ref="A3:C3"/>
    <mergeCell ref="A19:C19"/>
    <mergeCell ref="A88:C88"/>
    <mergeCell ref="A107:C107"/>
    <mergeCell ref="A124:C124"/>
    <mergeCell ref="A33:C33"/>
    <mergeCell ref="A46:C46"/>
    <mergeCell ref="A65:C65"/>
  </mergeCells>
  <conditionalFormatting sqref="G3 G19 G33 G46 G65 G88 G124">
    <cfRule type="containsText" dxfId="1" priority="14" operator="containsText" text="POZOR">
      <formula>NOT(ISERROR(SEARCH("POZOR",G3)))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pane ySplit="1" topLeftCell="A50" activePane="bottomLeft" state="frozen"/>
      <selection pane="bottomLeft" activeCell="A7" sqref="A7"/>
    </sheetView>
  </sheetViews>
  <sheetFormatPr defaultRowHeight="15" x14ac:dyDescent="0.25"/>
  <cols>
    <col min="1" max="1" width="6.85546875" customWidth="1"/>
    <col min="2" max="2" width="8.140625" customWidth="1"/>
    <col min="3" max="3" width="12.28515625" customWidth="1"/>
    <col min="4" max="4" width="9.140625" style="2"/>
    <col min="5" max="5" width="92.28515625" customWidth="1"/>
  </cols>
  <sheetData>
    <row r="1" spans="1:8" x14ac:dyDescent="0.25">
      <c r="E1" s="6" t="s">
        <v>160</v>
      </c>
    </row>
    <row r="3" spans="1:8" x14ac:dyDescent="0.25">
      <c r="A3" s="192" t="s">
        <v>2</v>
      </c>
      <c r="B3" s="193"/>
      <c r="C3" s="194"/>
      <c r="D3" s="7">
        <v>30</v>
      </c>
      <c r="E3" s="6" t="s">
        <v>161</v>
      </c>
      <c r="F3" s="3">
        <f>IF(D3&lt;20,20,IF(D3&gt;60,60,D3))</f>
        <v>30</v>
      </c>
      <c r="G3" s="38" t="str">
        <f>IF(D3&gt;60,"POZOR NAD 60 Lůžek","upravený počet lůžek")</f>
        <v>upravený počet lůžek</v>
      </c>
      <c r="H3" s="39"/>
    </row>
    <row r="4" spans="1:8" ht="24.75" x14ac:dyDescent="0.25">
      <c r="A4" s="14" t="s">
        <v>0</v>
      </c>
      <c r="B4" s="37" t="s">
        <v>92</v>
      </c>
      <c r="D4" s="33" t="s">
        <v>1</v>
      </c>
    </row>
    <row r="5" spans="1:8" x14ac:dyDescent="0.25">
      <c r="A5" s="9">
        <f>D5*POWER(($F$3/30),0.5)</f>
        <v>0.2</v>
      </c>
      <c r="B5" s="11">
        <f>A5*40</f>
        <v>8</v>
      </c>
      <c r="C5" s="10" t="s">
        <v>182</v>
      </c>
      <c r="D5" s="11">
        <v>0.2</v>
      </c>
      <c r="E5" s="35" t="s">
        <v>162</v>
      </c>
    </row>
    <row r="6" spans="1:8" x14ac:dyDescent="0.25">
      <c r="A6" s="9">
        <f>0.8*D6*($F$3/30)+0.2*D6*POWER(($F$3/30),0.5)</f>
        <v>1</v>
      </c>
      <c r="B6" s="11">
        <f>A6*40</f>
        <v>40</v>
      </c>
      <c r="C6" s="114" t="s">
        <v>189</v>
      </c>
      <c r="D6" s="11">
        <v>1</v>
      </c>
      <c r="E6" s="13" t="s">
        <v>32</v>
      </c>
    </row>
    <row r="7" spans="1:8" x14ac:dyDescent="0.25">
      <c r="A7" s="9">
        <f>0.8*D7*($F$3/30)+0.2*D7*POWER(($F$3/30),0.5)</f>
        <v>6.0000000000000009</v>
      </c>
      <c r="B7" s="11">
        <f>A7*40</f>
        <v>240.00000000000003</v>
      </c>
      <c r="C7" s="114" t="s">
        <v>187</v>
      </c>
      <c r="D7" s="11">
        <v>6</v>
      </c>
      <c r="E7" s="13" t="s">
        <v>49</v>
      </c>
    </row>
    <row r="8" spans="1:8" x14ac:dyDescent="0.25">
      <c r="A8" s="9">
        <f>0.8*D8*($F$3/30)+0.2*D8*POWER(($F$3/30),0.5)</f>
        <v>5</v>
      </c>
      <c r="B8" s="11">
        <f>A8*40</f>
        <v>200</v>
      </c>
      <c r="C8" s="114" t="s">
        <v>188</v>
      </c>
      <c r="D8" s="11">
        <v>5</v>
      </c>
      <c r="E8" s="13" t="s">
        <v>56</v>
      </c>
    </row>
    <row r="9" spans="1:8" x14ac:dyDescent="0.25">
      <c r="A9" s="9">
        <f>0.8*D9*($F$3/30)+0.2*D9*POWER(($F$3/30),0.5)</f>
        <v>0.20000000000000004</v>
      </c>
      <c r="B9" s="11">
        <f>A9*40</f>
        <v>8.0000000000000018</v>
      </c>
      <c r="C9" s="114" t="s">
        <v>209</v>
      </c>
      <c r="D9" s="11">
        <v>0.2</v>
      </c>
      <c r="E9" s="13" t="s">
        <v>163</v>
      </c>
    </row>
    <row r="10" spans="1:8" x14ac:dyDescent="0.25">
      <c r="A10" s="76" t="s">
        <v>16</v>
      </c>
      <c r="B10" s="79"/>
      <c r="C10" s="45"/>
      <c r="D10" s="46"/>
      <c r="E10" s="13" t="s">
        <v>60</v>
      </c>
    </row>
    <row r="11" spans="1:8" x14ac:dyDescent="0.25">
      <c r="A11" s="76" t="s">
        <v>16</v>
      </c>
      <c r="B11" s="79"/>
      <c r="C11" s="45"/>
      <c r="D11" s="46"/>
      <c r="E11" s="48" t="s">
        <v>143</v>
      </c>
    </row>
    <row r="12" spans="1:8" x14ac:dyDescent="0.25">
      <c r="A12" s="82">
        <f>IF(D3&gt;30,0.5,0.2)</f>
        <v>0.2</v>
      </c>
      <c r="B12" s="83">
        <f>A12*40</f>
        <v>8</v>
      </c>
      <c r="C12" s="10" t="s">
        <v>191</v>
      </c>
      <c r="D12" s="11"/>
      <c r="E12" s="13" t="s">
        <v>144</v>
      </c>
    </row>
    <row r="15" spans="1:8" x14ac:dyDescent="0.25">
      <c r="A15" s="192" t="s">
        <v>2</v>
      </c>
      <c r="B15" s="193"/>
      <c r="C15" s="194"/>
      <c r="D15" s="63">
        <v>30</v>
      </c>
      <c r="E15" s="98" t="s">
        <v>165</v>
      </c>
      <c r="F15" s="65">
        <f>IF(D15&lt;20,20,IF(D15&gt;60,60,D15))</f>
        <v>30</v>
      </c>
      <c r="G15" s="38" t="str">
        <f>IF(D15&gt;60,"POZOR NAD 60 Lůžek","upravený počet lůžek")</f>
        <v>upravený počet lůžek</v>
      </c>
      <c r="H15" s="39"/>
    </row>
    <row r="16" spans="1:8" ht="24.75" x14ac:dyDescent="0.25">
      <c r="A16" s="14" t="s">
        <v>0</v>
      </c>
      <c r="B16" s="37" t="s">
        <v>92</v>
      </c>
      <c r="D16" s="64" t="s">
        <v>1</v>
      </c>
      <c r="E16" s="99" t="s">
        <v>164</v>
      </c>
    </row>
    <row r="17" spans="1:8" x14ac:dyDescent="0.25">
      <c r="A17" s="9">
        <f>D17*POWER(($F$15/30),0.5)</f>
        <v>0.2</v>
      </c>
      <c r="B17" s="11">
        <f>A17*40</f>
        <v>8</v>
      </c>
      <c r="C17" s="10" t="s">
        <v>182</v>
      </c>
      <c r="D17" s="11">
        <v>0.2</v>
      </c>
      <c r="E17" s="97" t="s">
        <v>125</v>
      </c>
    </row>
    <row r="18" spans="1:8" x14ac:dyDescent="0.25">
      <c r="A18" s="9">
        <f>0.8*D18*($F$15/30)+0.2*D18*POWER(($F$15/30),0.5)</f>
        <v>1</v>
      </c>
      <c r="B18" s="11">
        <f>A18*40</f>
        <v>40</v>
      </c>
      <c r="C18" s="114" t="s">
        <v>189</v>
      </c>
      <c r="D18" s="11">
        <v>1</v>
      </c>
      <c r="E18" s="13" t="s">
        <v>32</v>
      </c>
    </row>
    <row r="19" spans="1:8" x14ac:dyDescent="0.25">
      <c r="A19" s="9">
        <f>0.8*D19*($F$15/30)+0.2*D19*POWER(($F$15/30),0.5)</f>
        <v>6.0000000000000009</v>
      </c>
      <c r="B19" s="11">
        <f>A19*40</f>
        <v>240.00000000000003</v>
      </c>
      <c r="C19" s="114" t="s">
        <v>187</v>
      </c>
      <c r="D19" s="11">
        <v>6</v>
      </c>
      <c r="E19" s="13" t="s">
        <v>49</v>
      </c>
    </row>
    <row r="20" spans="1:8" x14ac:dyDescent="0.25">
      <c r="A20" s="9">
        <f>0.8*D20*($F$15/30)+0.2*D20*POWER(($F$15/30),0.5)</f>
        <v>5</v>
      </c>
      <c r="B20" s="11">
        <f>A20*40</f>
        <v>200</v>
      </c>
      <c r="C20" s="114" t="s">
        <v>188</v>
      </c>
      <c r="D20" s="11">
        <v>5</v>
      </c>
      <c r="E20" s="13" t="s">
        <v>56</v>
      </c>
    </row>
    <row r="21" spans="1:8" x14ac:dyDescent="0.25">
      <c r="A21" s="9">
        <f>0.8*D21*($F$15/30)+0.2*D21*POWER(($F$15/30),0.5)</f>
        <v>0.20000000000000004</v>
      </c>
      <c r="B21" s="11">
        <f>A21*40</f>
        <v>8.0000000000000018</v>
      </c>
      <c r="C21" s="114" t="s">
        <v>209</v>
      </c>
      <c r="D21" s="11">
        <v>0.2</v>
      </c>
      <c r="E21" s="13" t="s">
        <v>163</v>
      </c>
    </row>
    <row r="22" spans="1:8" x14ac:dyDescent="0.25">
      <c r="A22" s="76" t="s">
        <v>16</v>
      </c>
      <c r="B22" s="79"/>
      <c r="C22" s="45"/>
      <c r="D22" s="46"/>
      <c r="E22" s="13" t="s">
        <v>60</v>
      </c>
    </row>
    <row r="23" spans="1:8" x14ac:dyDescent="0.25">
      <c r="A23" s="76" t="s">
        <v>16</v>
      </c>
      <c r="B23" s="79"/>
      <c r="C23" s="45"/>
      <c r="D23" s="46"/>
      <c r="E23" s="48" t="s">
        <v>143</v>
      </c>
    </row>
    <row r="24" spans="1:8" x14ac:dyDescent="0.25">
      <c r="A24" s="82">
        <f>IF(D15&gt;30,0.5,0.2)</f>
        <v>0.2</v>
      </c>
      <c r="B24" s="83">
        <f>A24*40</f>
        <v>8</v>
      </c>
      <c r="C24" s="10" t="s">
        <v>191</v>
      </c>
      <c r="D24" s="11"/>
      <c r="E24" s="13" t="s">
        <v>144</v>
      </c>
    </row>
    <row r="27" spans="1:8" x14ac:dyDescent="0.25">
      <c r="A27" s="192" t="s">
        <v>2</v>
      </c>
      <c r="B27" s="193"/>
      <c r="C27" s="194"/>
      <c r="D27" s="63">
        <v>30</v>
      </c>
      <c r="E27" s="98" t="s">
        <v>166</v>
      </c>
      <c r="F27" s="65">
        <f>IF(D27&lt;20,20,IF(D27&gt;60,60,D27))</f>
        <v>30</v>
      </c>
      <c r="G27" s="38" t="str">
        <f>IF(D27&gt;60,"POZOR NAD 60 Lůžek","upravený počet lůžek")</f>
        <v>upravený počet lůžek</v>
      </c>
      <c r="H27" s="39"/>
    </row>
    <row r="28" spans="1:8" ht="30" x14ac:dyDescent="0.25">
      <c r="A28" s="14" t="s">
        <v>0</v>
      </c>
      <c r="B28" s="37" t="s">
        <v>92</v>
      </c>
      <c r="D28" s="64" t="s">
        <v>1</v>
      </c>
      <c r="E28" s="100" t="s">
        <v>167</v>
      </c>
    </row>
    <row r="29" spans="1:8" x14ac:dyDescent="0.25">
      <c r="A29" s="9">
        <f>D29*POWER(($F$27/30),0.5)</f>
        <v>0.2</v>
      </c>
      <c r="B29" s="11">
        <f>A29*40</f>
        <v>8</v>
      </c>
      <c r="C29" s="10" t="s">
        <v>182</v>
      </c>
      <c r="D29" s="11">
        <v>0.2</v>
      </c>
      <c r="E29" s="97" t="s">
        <v>121</v>
      </c>
    </row>
    <row r="30" spans="1:8" x14ac:dyDescent="0.25">
      <c r="A30" s="9">
        <f>0.8*D30*($F$27/30)+0.2*D30*POWER(($F$27/30),0.5)</f>
        <v>1</v>
      </c>
      <c r="B30" s="11">
        <f>A30*40</f>
        <v>40</v>
      </c>
      <c r="C30" s="114" t="s">
        <v>189</v>
      </c>
      <c r="D30" s="11">
        <v>1</v>
      </c>
      <c r="E30" s="13" t="s">
        <v>32</v>
      </c>
    </row>
    <row r="31" spans="1:8" x14ac:dyDescent="0.25">
      <c r="A31" s="9">
        <f>0.8*D31*($F$27/30)+0.2*D31*POWER(($F$27/30),0.5)</f>
        <v>6.0000000000000009</v>
      </c>
      <c r="B31" s="11">
        <f>A31*40</f>
        <v>240.00000000000003</v>
      </c>
      <c r="C31" s="114" t="s">
        <v>187</v>
      </c>
      <c r="D31" s="11">
        <v>6</v>
      </c>
      <c r="E31" s="13" t="s">
        <v>49</v>
      </c>
    </row>
    <row r="32" spans="1:8" x14ac:dyDescent="0.25">
      <c r="A32" s="9">
        <f>0.8*D32*($F$27/30)+0.2*D32*POWER(($F$27/30),0.5)</f>
        <v>5</v>
      </c>
      <c r="B32" s="11">
        <f>A32*40</f>
        <v>200</v>
      </c>
      <c r="C32" s="114" t="s">
        <v>188</v>
      </c>
      <c r="D32" s="11">
        <v>5</v>
      </c>
      <c r="E32" s="13" t="s">
        <v>56</v>
      </c>
    </row>
    <row r="33" spans="1:5" x14ac:dyDescent="0.25">
      <c r="A33" s="9">
        <f>0.8*D33*($F$27/30)+0.2*D33*POWER(($F$27/30),0.5)</f>
        <v>0.20000000000000004</v>
      </c>
      <c r="B33" s="11">
        <f>A33*40</f>
        <v>8.0000000000000018</v>
      </c>
      <c r="C33" s="114" t="s">
        <v>209</v>
      </c>
      <c r="D33" s="11">
        <v>0.2</v>
      </c>
      <c r="E33" s="13" t="s">
        <v>163</v>
      </c>
    </row>
    <row r="34" spans="1:5" x14ac:dyDescent="0.25">
      <c r="A34" s="76" t="s">
        <v>16</v>
      </c>
      <c r="B34" s="79"/>
      <c r="C34" s="45"/>
      <c r="D34" s="46"/>
      <c r="E34" s="13" t="s">
        <v>60</v>
      </c>
    </row>
    <row r="35" spans="1:5" x14ac:dyDescent="0.25">
      <c r="A35" s="76" t="s">
        <v>16</v>
      </c>
      <c r="B35" s="79"/>
      <c r="C35" s="45"/>
      <c r="D35" s="46"/>
      <c r="E35" s="48" t="s">
        <v>143</v>
      </c>
    </row>
    <row r="36" spans="1:5" x14ac:dyDescent="0.25">
      <c r="A36" s="82">
        <f>IF(D27&gt;30,0.5,0.2)</f>
        <v>0.2</v>
      </c>
      <c r="B36" s="83">
        <f>A36*40</f>
        <v>8</v>
      </c>
      <c r="C36" s="10" t="s">
        <v>191</v>
      </c>
      <c r="D36" s="11"/>
      <c r="E36" s="13" t="s">
        <v>144</v>
      </c>
    </row>
    <row r="39" spans="1:5" x14ac:dyDescent="0.25">
      <c r="A39" s="192" t="s">
        <v>2</v>
      </c>
      <c r="B39" s="193"/>
      <c r="C39" s="194"/>
      <c r="D39" s="63">
        <v>1</v>
      </c>
      <c r="E39" s="98" t="s">
        <v>168</v>
      </c>
    </row>
    <row r="40" spans="1:5" ht="30" x14ac:dyDescent="0.25">
      <c r="A40" s="14" t="s">
        <v>0</v>
      </c>
      <c r="B40" s="37" t="s">
        <v>92</v>
      </c>
      <c r="D40" s="64" t="s">
        <v>62</v>
      </c>
      <c r="E40" s="100" t="s">
        <v>169</v>
      </c>
    </row>
    <row r="41" spans="1:5" x14ac:dyDescent="0.25">
      <c r="A41" s="9">
        <f>D41*$D$39</f>
        <v>0.05</v>
      </c>
      <c r="B41" s="11">
        <f>A41*40</f>
        <v>2</v>
      </c>
      <c r="C41" s="10" t="s">
        <v>182</v>
      </c>
      <c r="D41" s="11">
        <v>0.05</v>
      </c>
      <c r="E41" s="97" t="s">
        <v>170</v>
      </c>
    </row>
    <row r="42" spans="1:5" x14ac:dyDescent="0.25">
      <c r="A42" s="9">
        <v>1</v>
      </c>
      <c r="B42" s="11">
        <f>A42*40</f>
        <v>40</v>
      </c>
      <c r="C42" s="10" t="s">
        <v>197</v>
      </c>
      <c r="D42" s="11"/>
      <c r="E42" s="13" t="s">
        <v>157</v>
      </c>
    </row>
    <row r="43" spans="1:5" x14ac:dyDescent="0.25">
      <c r="A43" s="9">
        <f>D43*$D$39</f>
        <v>0.125</v>
      </c>
      <c r="B43" s="11"/>
      <c r="C43" s="10" t="s">
        <v>197</v>
      </c>
      <c r="D43" s="9">
        <v>0.125</v>
      </c>
      <c r="E43" s="13" t="s">
        <v>157</v>
      </c>
    </row>
    <row r="44" spans="1:5" x14ac:dyDescent="0.25">
      <c r="A44" s="9">
        <f>D44*$D$39</f>
        <v>0.375</v>
      </c>
      <c r="B44" s="11">
        <f>A44*40</f>
        <v>15</v>
      </c>
      <c r="C44" s="10" t="s">
        <v>210</v>
      </c>
      <c r="D44" s="9">
        <v>0.375</v>
      </c>
      <c r="E44" s="13" t="s">
        <v>158</v>
      </c>
    </row>
    <row r="45" spans="1:5" x14ac:dyDescent="0.25">
      <c r="A45" s="9">
        <f>D45*$D$39</f>
        <v>0.5</v>
      </c>
      <c r="B45" s="11">
        <f>A45*40</f>
        <v>20</v>
      </c>
      <c r="C45" s="114" t="s">
        <v>188</v>
      </c>
      <c r="D45" s="11">
        <v>0.5</v>
      </c>
      <c r="E45" s="13" t="s">
        <v>7</v>
      </c>
    </row>
    <row r="46" spans="1:5" x14ac:dyDescent="0.25">
      <c r="A46" s="9">
        <f>D46*$D$39</f>
        <v>0.1</v>
      </c>
      <c r="B46" s="11">
        <f>A46*40</f>
        <v>4</v>
      </c>
      <c r="C46" s="10" t="s">
        <v>205</v>
      </c>
      <c r="D46" s="11">
        <v>0.1</v>
      </c>
      <c r="E46" s="13" t="s">
        <v>123</v>
      </c>
    </row>
    <row r="47" spans="1:5" x14ac:dyDescent="0.25">
      <c r="A47" s="76" t="s">
        <v>16</v>
      </c>
      <c r="B47" s="79"/>
      <c r="C47" s="45"/>
      <c r="D47" s="46"/>
      <c r="E47" s="13" t="s">
        <v>159</v>
      </c>
    </row>
    <row r="48" spans="1:5" x14ac:dyDescent="0.25">
      <c r="A48" s="76" t="s">
        <v>16</v>
      </c>
      <c r="B48" s="79"/>
      <c r="C48" s="94"/>
      <c r="D48" s="95"/>
      <c r="E48" s="48" t="s">
        <v>143</v>
      </c>
    </row>
    <row r="49" spans="1:8" x14ac:dyDescent="0.25">
      <c r="A49" s="76" t="s">
        <v>16</v>
      </c>
      <c r="B49" s="78"/>
      <c r="C49" s="75"/>
      <c r="D49" s="46"/>
      <c r="E49" s="93" t="s">
        <v>144</v>
      </c>
    </row>
    <row r="52" spans="1:8" x14ac:dyDescent="0.25">
      <c r="A52" s="192" t="s">
        <v>2</v>
      </c>
      <c r="B52" s="193"/>
      <c r="C52" s="194"/>
      <c r="D52" s="7">
        <v>30</v>
      </c>
      <c r="E52" s="98" t="s">
        <v>171</v>
      </c>
      <c r="F52" s="65">
        <f>IF(D52&lt;20,20,IF(D52&gt;60,60,D52))</f>
        <v>30</v>
      </c>
      <c r="G52" s="38" t="str">
        <f>IF(D52&gt;60,"POZOR NAD 60 Lůžek","upravený počet lůžek")</f>
        <v>upravený počet lůžek</v>
      </c>
      <c r="H52" s="39"/>
    </row>
    <row r="53" spans="1:8" ht="24.75" x14ac:dyDescent="0.25">
      <c r="A53" s="14" t="s">
        <v>0</v>
      </c>
      <c r="B53" s="37" t="s">
        <v>92</v>
      </c>
      <c r="D53" s="33" t="s">
        <v>1</v>
      </c>
      <c r="E53" s="101" t="s">
        <v>172</v>
      </c>
    </row>
    <row r="54" spans="1:8" ht="60" x14ac:dyDescent="0.25">
      <c r="A54" s="9">
        <f>D54*POWER(($F$52/30),0.5)</f>
        <v>0.2</v>
      </c>
      <c r="B54" s="11">
        <f>A54*40</f>
        <v>8</v>
      </c>
      <c r="C54" s="10" t="s">
        <v>182</v>
      </c>
      <c r="D54" s="11">
        <v>0.2</v>
      </c>
      <c r="E54" s="35" t="s">
        <v>173</v>
      </c>
    </row>
    <row r="55" spans="1:8" x14ac:dyDescent="0.25">
      <c r="A55" s="9">
        <f>D55*POWER(($F$52/30),0.5)</f>
        <v>1.5</v>
      </c>
      <c r="B55" s="11">
        <f>A55*40</f>
        <v>60</v>
      </c>
      <c r="C55" s="10" t="s">
        <v>184</v>
      </c>
      <c r="D55" s="11">
        <v>1.5</v>
      </c>
      <c r="E55" s="35" t="s">
        <v>5</v>
      </c>
    </row>
    <row r="56" spans="1:8" x14ac:dyDescent="0.25">
      <c r="A56" s="9">
        <f>0.8*D56*($F$52/30)+0.2*D56*POWER(($F$52/30),0.5)</f>
        <v>1</v>
      </c>
      <c r="B56" s="11">
        <f>A56*40</f>
        <v>40</v>
      </c>
      <c r="C56" s="114" t="s">
        <v>189</v>
      </c>
      <c r="D56" s="11">
        <v>1</v>
      </c>
      <c r="E56" s="13" t="s">
        <v>32</v>
      </c>
    </row>
    <row r="57" spans="1:8" x14ac:dyDescent="0.25">
      <c r="A57" s="9">
        <f>0.8*D57*($F$52/30)+0.2*D57*POWER(($F$52/30),0.5)</f>
        <v>8.5</v>
      </c>
      <c r="B57" s="11">
        <f>A57*40</f>
        <v>340</v>
      </c>
      <c r="C57" s="114" t="s">
        <v>187</v>
      </c>
      <c r="D57" s="11">
        <v>8.5</v>
      </c>
      <c r="E57" s="13" t="s">
        <v>49</v>
      </c>
    </row>
    <row r="58" spans="1:8" x14ac:dyDescent="0.25">
      <c r="A58" s="9">
        <f>0.8*D58*($F$52/30)+0.2*D58*POWER(($F$52/30),0.5)</f>
        <v>4</v>
      </c>
      <c r="B58" s="11">
        <f>A58*40</f>
        <v>160</v>
      </c>
      <c r="C58" s="114" t="s">
        <v>188</v>
      </c>
      <c r="D58" s="11">
        <v>4</v>
      </c>
      <c r="E58" s="13" t="s">
        <v>174</v>
      </c>
    </row>
    <row r="59" spans="1:8" x14ac:dyDescent="0.25">
      <c r="A59" s="76" t="s">
        <v>16</v>
      </c>
      <c r="B59" s="79"/>
      <c r="C59" s="45"/>
      <c r="D59" s="46"/>
      <c r="E59" s="13" t="s">
        <v>60</v>
      </c>
    </row>
    <row r="60" spans="1:8" x14ac:dyDescent="0.25">
      <c r="A60" s="76" t="s">
        <v>16</v>
      </c>
      <c r="B60" s="79"/>
      <c r="C60" s="45"/>
      <c r="D60" s="46"/>
      <c r="E60" s="48" t="s">
        <v>143</v>
      </c>
    </row>
  </sheetData>
  <protectedRanges>
    <protectedRange sqref="D52" name="Oblast5"/>
    <protectedRange sqref="D39" name="Oblast4"/>
    <protectedRange sqref="D27" name="Oblast3"/>
    <protectedRange sqref="D15" name="Oblast2"/>
    <protectedRange sqref="D3" name="Oblast1"/>
  </protectedRanges>
  <mergeCells count="5">
    <mergeCell ref="A15:C15"/>
    <mergeCell ref="A27:C27"/>
    <mergeCell ref="A39:C39"/>
    <mergeCell ref="A52:C52"/>
    <mergeCell ref="A3:C3"/>
  </mergeCells>
  <conditionalFormatting sqref="G3 G15 G27 G52">
    <cfRule type="containsText" dxfId="0" priority="4" operator="containsText" text="POZOR">
      <formula>NOT(ISERROR(SEARCH("POZOR",G3)))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73E6DD0-7F5A-4A7C-89E7-859C65F40FCB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ABA1AA0-7CC0-4A1F-AAD9-D246653AA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08B396-2DBC-40D6-9D13-88C68BC50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Chir. obory</vt:lpstr>
      <vt:lpstr>Interní obory</vt:lpstr>
      <vt:lpstr>ostatní obory</vt:lpstr>
      <vt:lpstr>intenz. péče dospělí a děti</vt:lpstr>
      <vt:lpstr>neonatol. intenz. péče</vt:lpstr>
      <vt:lpstr>Porodnická a hematol. IP</vt:lpstr>
      <vt:lpstr>následná lůžk. péče</vt:lpstr>
      <vt:lpstr>dlouhodobá lůž. péče</vt:lpstr>
      <vt:lpstr>dopočet nad 60 lůžek</vt:lpstr>
      <vt:lpstr>UPS</vt:lpstr>
      <vt:lpstr>definice pojmu dost.</vt:lpstr>
    </vt:vector>
  </TitlesOfParts>
  <Company>VZP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VZP</dc:creator>
  <cp:lastModifiedBy>Markéta Bartůňková</cp:lastModifiedBy>
  <dcterms:created xsi:type="dcterms:W3CDTF">2012-05-18T12:48:50Z</dcterms:created>
  <dcterms:modified xsi:type="dcterms:W3CDTF">2018-03-28T05:18:18Z</dcterms:modified>
</cp:coreProperties>
</file>