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15" windowWidth="18705" windowHeight="13890" tabRatio="695"/>
  </bookViews>
  <sheets>
    <sheet name="CaseMix" sheetId="9" r:id="rId1"/>
    <sheet name="CM_total" sheetId="27" r:id="rId2"/>
    <sheet name="CM_alfa" sheetId="24" r:id="rId3"/>
    <sheet name="CM_vyjm." sheetId="25" r:id="rId4"/>
    <sheet name="CM_vyjmute_z_pausalu" sheetId="28" r:id="rId5"/>
  </sheets>
  <definedNames>
    <definedName name="_xlnm.Print_Area" localSheetId="0">CaseMix!$A$1:$M$37</definedName>
  </definedNames>
  <calcPr calcId="125725"/>
</workbook>
</file>

<file path=xl/calcChain.xml><?xml version="1.0" encoding="utf-8"?>
<calcChain xmlns="http://schemas.openxmlformats.org/spreadsheetml/2006/main">
  <c r="H13" i="9"/>
  <c r="I13" s="1"/>
  <c r="G13"/>
  <c r="F13"/>
  <c r="D13"/>
  <c r="C13"/>
  <c r="B13"/>
  <c r="I12"/>
  <c r="E12"/>
  <c r="I11"/>
  <c r="E11"/>
  <c r="I10"/>
  <c r="E10"/>
  <c r="I9"/>
  <c r="E9"/>
  <c r="I8"/>
  <c r="E8"/>
  <c r="I7"/>
  <c r="E7"/>
  <c r="I6"/>
  <c r="E6"/>
  <c r="I5"/>
  <c r="E5"/>
  <c r="P6" i="27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5"/>
  <c r="M6" i="9"/>
  <c r="M7"/>
  <c r="M8"/>
  <c r="M9"/>
  <c r="M10"/>
  <c r="M11"/>
  <c r="M12"/>
  <c r="M5"/>
  <c r="L18"/>
  <c r="M18"/>
  <c r="L19"/>
  <c r="M19"/>
  <c r="L20"/>
  <c r="M20"/>
  <c r="L21"/>
  <c r="M21"/>
  <c r="L22"/>
  <c r="M22"/>
  <c r="L23"/>
  <c r="M23"/>
  <c r="M17"/>
  <c r="L17"/>
  <c r="H34" i="28"/>
  <c r="F34"/>
  <c r="G34"/>
  <c r="C34"/>
  <c r="H34" i="25"/>
  <c r="F34"/>
  <c r="G34"/>
  <c r="C34"/>
  <c r="H34" i="24"/>
  <c r="F34"/>
  <c r="G34"/>
  <c r="D34"/>
  <c r="B34"/>
  <c r="C34"/>
  <c r="H34" i="27"/>
  <c r="F34"/>
  <c r="J34" s="1"/>
  <c r="G34"/>
  <c r="I33" i="28"/>
  <c r="E33"/>
  <c r="I32"/>
  <c r="E32"/>
  <c r="I31"/>
  <c r="I30"/>
  <c r="I29"/>
  <c r="I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I5"/>
  <c r="I33" i="25"/>
  <c r="E33"/>
  <c r="I32"/>
  <c r="E32"/>
  <c r="I31"/>
  <c r="I30"/>
  <c r="I29"/>
  <c r="I28"/>
  <c r="E28"/>
  <c r="I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I33" i="24"/>
  <c r="E33"/>
  <c r="I32"/>
  <c r="E32"/>
  <c r="I31"/>
  <c r="E31"/>
  <c r="I30"/>
  <c r="E30"/>
  <c r="I29"/>
  <c r="E29"/>
  <c r="I28"/>
  <c r="E28"/>
  <c r="I27"/>
  <c r="E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K33" i="27"/>
  <c r="J33"/>
  <c r="I33"/>
  <c r="E33"/>
  <c r="K32"/>
  <c r="J32"/>
  <c r="I32"/>
  <c r="E32"/>
  <c r="K31"/>
  <c r="J31"/>
  <c r="I31"/>
  <c r="E31"/>
  <c r="K30"/>
  <c r="J30"/>
  <c r="I30"/>
  <c r="E30"/>
  <c r="K29"/>
  <c r="J29"/>
  <c r="I29"/>
  <c r="E29"/>
  <c r="K28"/>
  <c r="J28"/>
  <c r="I28"/>
  <c r="E28"/>
  <c r="K27"/>
  <c r="J27"/>
  <c r="I27"/>
  <c r="E27"/>
  <c r="K26"/>
  <c r="J26"/>
  <c r="I26"/>
  <c r="E26"/>
  <c r="K25"/>
  <c r="J25"/>
  <c r="I25"/>
  <c r="E25"/>
  <c r="K24"/>
  <c r="J24"/>
  <c r="I24"/>
  <c r="E24"/>
  <c r="K23"/>
  <c r="J23"/>
  <c r="I23"/>
  <c r="E23"/>
  <c r="K22"/>
  <c r="J22"/>
  <c r="I22"/>
  <c r="E22"/>
  <c r="K21"/>
  <c r="J21"/>
  <c r="I21"/>
  <c r="E21"/>
  <c r="K20"/>
  <c r="J20"/>
  <c r="I20"/>
  <c r="E20"/>
  <c r="K19"/>
  <c r="J19"/>
  <c r="I19"/>
  <c r="E19"/>
  <c r="K18"/>
  <c r="J18"/>
  <c r="I18"/>
  <c r="E18"/>
  <c r="K17"/>
  <c r="J17"/>
  <c r="I17"/>
  <c r="E17"/>
  <c r="K16"/>
  <c r="J16"/>
  <c r="I16"/>
  <c r="E16"/>
  <c r="K15"/>
  <c r="J15"/>
  <c r="I15"/>
  <c r="E15"/>
  <c r="K14"/>
  <c r="J14"/>
  <c r="I14"/>
  <c r="E14"/>
  <c r="K13"/>
  <c r="J13"/>
  <c r="I13"/>
  <c r="E13"/>
  <c r="K12"/>
  <c r="J12"/>
  <c r="I12"/>
  <c r="E12"/>
  <c r="K11"/>
  <c r="J11"/>
  <c r="I11"/>
  <c r="E11"/>
  <c r="K10"/>
  <c r="J10"/>
  <c r="I10"/>
  <c r="E10"/>
  <c r="K9"/>
  <c r="J9"/>
  <c r="I9"/>
  <c r="E9"/>
  <c r="K8"/>
  <c r="J8"/>
  <c r="I8"/>
  <c r="E8"/>
  <c r="K7"/>
  <c r="J7"/>
  <c r="I7"/>
  <c r="E7"/>
  <c r="K6"/>
  <c r="J6"/>
  <c r="I6"/>
  <c r="E6"/>
  <c r="K5"/>
  <c r="J5"/>
  <c r="I5"/>
  <c r="E5"/>
  <c r="H49" i="9"/>
  <c r="F49"/>
  <c r="G49"/>
  <c r="B49"/>
  <c r="I48"/>
  <c r="I47"/>
  <c r="I46"/>
  <c r="I45"/>
  <c r="I44"/>
  <c r="I43"/>
  <c r="E43"/>
  <c r="I42"/>
  <c r="I41"/>
  <c r="E48"/>
  <c r="E47"/>
  <c r="E46"/>
  <c r="E45"/>
  <c r="E44"/>
  <c r="E42"/>
  <c r="E41"/>
  <c r="H37"/>
  <c r="F37"/>
  <c r="I37"/>
  <c r="G37"/>
  <c r="I36"/>
  <c r="E36"/>
  <c r="I35"/>
  <c r="E35"/>
  <c r="I34"/>
  <c r="E34"/>
  <c r="I33"/>
  <c r="E33"/>
  <c r="I32"/>
  <c r="E32"/>
  <c r="I31"/>
  <c r="E31"/>
  <c r="I30"/>
  <c r="E30"/>
  <c r="I29"/>
  <c r="E29"/>
  <c r="H25"/>
  <c r="F25"/>
  <c r="G25"/>
  <c r="I24"/>
  <c r="E24"/>
  <c r="I23"/>
  <c r="E23"/>
  <c r="I22"/>
  <c r="E22"/>
  <c r="I21"/>
  <c r="E21"/>
  <c r="I20"/>
  <c r="E20"/>
  <c r="I19"/>
  <c r="E19"/>
  <c r="I18"/>
  <c r="E18"/>
  <c r="I17"/>
  <c r="E17"/>
  <c r="J6"/>
  <c r="L6" s="1"/>
  <c r="J7"/>
  <c r="L7" s="1"/>
  <c r="J8"/>
  <c r="L8" s="1"/>
  <c r="J9"/>
  <c r="L9" s="1"/>
  <c r="J10"/>
  <c r="L10" s="1"/>
  <c r="J11"/>
  <c r="L11" s="1"/>
  <c r="J12"/>
  <c r="L12" s="1"/>
  <c r="J5"/>
  <c r="L5" s="1"/>
  <c r="L31" i="27"/>
  <c r="M31"/>
  <c r="O31" s="1"/>
  <c r="L30"/>
  <c r="M30"/>
  <c r="O30" s="1"/>
  <c r="L29"/>
  <c r="M29"/>
  <c r="O29" s="1"/>
  <c r="L28"/>
  <c r="M28" s="1"/>
  <c r="O28" s="1"/>
  <c r="L27"/>
  <c r="M27" s="1"/>
  <c r="O27" s="1"/>
  <c r="L26"/>
  <c r="M26" s="1"/>
  <c r="O26" s="1"/>
  <c r="L25"/>
  <c r="M25"/>
  <c r="O25" s="1"/>
  <c r="L24"/>
  <c r="M24" s="1"/>
  <c r="O24" s="1"/>
  <c r="L23"/>
  <c r="M23" s="1"/>
  <c r="O23" s="1"/>
  <c r="L22"/>
  <c r="M22"/>
  <c r="O22" s="1"/>
  <c r="L21"/>
  <c r="M21"/>
  <c r="O21" s="1"/>
  <c r="L20"/>
  <c r="M20"/>
  <c r="O20" s="1"/>
  <c r="L19"/>
  <c r="M19"/>
  <c r="O19" s="1"/>
  <c r="L18"/>
  <c r="M18" s="1"/>
  <c r="O18" s="1"/>
  <c r="L17"/>
  <c r="M17"/>
  <c r="O17" s="1"/>
  <c r="L16"/>
  <c r="M16" s="1"/>
  <c r="O16" s="1"/>
  <c r="L15"/>
  <c r="M15"/>
  <c r="O15" s="1"/>
  <c r="L14"/>
  <c r="M14"/>
  <c r="O14" s="1"/>
  <c r="L13"/>
  <c r="M13"/>
  <c r="O13" s="1"/>
  <c r="L12"/>
  <c r="M12" s="1"/>
  <c r="O12" s="1"/>
  <c r="L11"/>
  <c r="M11"/>
  <c r="O11" s="1"/>
  <c r="L10"/>
  <c r="M10" s="1"/>
  <c r="O10" s="1"/>
  <c r="L9"/>
  <c r="M9"/>
  <c r="O9" s="1"/>
  <c r="L8"/>
  <c r="M8" s="1"/>
  <c r="O8" s="1"/>
  <c r="L7"/>
  <c r="M7"/>
  <c r="O7" s="1"/>
  <c r="L6"/>
  <c r="M6" s="1"/>
  <c r="O6" s="1"/>
  <c r="D37" i="9"/>
  <c r="E37" s="1"/>
  <c r="C37"/>
  <c r="B37"/>
  <c r="D25"/>
  <c r="C25"/>
  <c r="B25"/>
  <c r="C49"/>
  <c r="D34" i="28"/>
  <c r="E6"/>
  <c r="E27"/>
  <c r="E28"/>
  <c r="E30"/>
  <c r="E31"/>
  <c r="B34"/>
  <c r="E29"/>
  <c r="M33" i="27"/>
  <c r="O33" s="1"/>
  <c r="M32"/>
  <c r="O32" s="1"/>
  <c r="N34"/>
  <c r="K13" i="9"/>
  <c r="D34" i="27"/>
  <c r="B34"/>
  <c r="L5"/>
  <c r="M5" s="1"/>
  <c r="O5" s="1"/>
  <c r="C34"/>
  <c r="B34" i="25"/>
  <c r="D34"/>
  <c r="E27"/>
  <c r="E29"/>
  <c r="E30"/>
  <c r="E31"/>
  <c r="I34" i="28" l="1"/>
  <c r="I34" i="25"/>
  <c r="E34"/>
  <c r="I34" i="24"/>
  <c r="E34"/>
  <c r="E34" i="27"/>
  <c r="P34"/>
  <c r="I49" i="9"/>
  <c r="I25"/>
  <c r="M25"/>
  <c r="L25"/>
  <c r="E25"/>
  <c r="M13"/>
  <c r="J13"/>
  <c r="L13" s="1"/>
  <c r="E13"/>
  <c r="E34" i="28"/>
  <c r="E5"/>
  <c r="D49" i="9"/>
  <c r="E49" s="1"/>
  <c r="L34" i="27"/>
  <c r="M34" s="1"/>
  <c r="O34" s="1"/>
  <c r="K34"/>
  <c r="I34"/>
  <c r="E5" i="25"/>
</calcChain>
</file>

<file path=xl/comments1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4.xml><?xml version="1.0" encoding="utf-8"?>
<comments xmlns="http://schemas.openxmlformats.org/spreadsheetml/2006/main">
  <authors>
    <author>Jiri Vesely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<sst xmlns="http://schemas.openxmlformats.org/spreadsheetml/2006/main" count="218" uniqueCount="62">
  <si>
    <t>Casemix</t>
  </si>
  <si>
    <t>Počet hospitalizací</t>
  </si>
  <si>
    <t>Celkem</t>
  </si>
  <si>
    <t>Plnění casemixu - FNOL</t>
  </si>
  <si>
    <t>DRG alfa</t>
  </si>
  <si>
    <t>Vyjmenované skupiny DRG</t>
  </si>
  <si>
    <t>DRG vyjmenované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</si>
  <si>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</si>
  <si>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</si>
  <si>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</si>
  <si>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</si>
  <si>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</si>
  <si>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</si>
  <si>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</si>
  <si>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</si>
  <si>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</si>
  <si>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</si>
  <si>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</si>
  <si>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</si>
  <si>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</si>
  <si>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</si>
  <si>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</si>
  <si>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</si>
  <si>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</si>
  <si>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</si>
  <si>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</si>
  <si>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</si>
  <si>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</si>
  <si>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</si>
  <si>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</si>
  <si>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</si>
  <si>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</si>
  <si>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</si>
  <si>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</si>
  <si>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</si>
  <si>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</si>
  <si>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</si>
  <si>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</si>
  <si>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</si>
  <si>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</si>
  <si>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</si>
  <si>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</si>
  <si>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</si>
  <si>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</si>
  <si>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</si>
  <si>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</si>
  <si>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</si>
  <si>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</si>
  <si>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</si>
  <si>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</si>
  <si>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</si>
  <si>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</si>
  <si>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</si>
  <si>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</si>
  <si>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</si>
  <si>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</si>
  <si>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2018</t>
  </si>
  <si>
    <t>Nepořízeno  2019</t>
  </si>
  <si>
    <t>Plnení casemixu - FNOL</t>
  </si>
  <si>
    <t>Stav za 01- 04 / 2019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</si>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</sst>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AV286"/>
  <sheetViews>
    <sheetView tabSelected="1" workbookViewId="0">
      <selection activeCell="P23" sqref="P23"/>
    </sheetView>
  </sheetViews>
  <sheetFormatPr defaultRowHeight="12.75"/>
  <cols>
    <col min="1" max="1" width="19.42578125" style="3" customWidth="1"/>
    <col min="2" max="4" width="8.28515625" style="3" bestFit="1" customWidth="1"/>
    <col min="5" max="5" width="9.28515625" style="21" bestFit="1" customWidth="1"/>
    <col min="6" max="8" width="8.28515625" style="3" bestFit="1" customWidth="1"/>
    <col min="9" max="9" width="9.28515625" style="26" bestFit="1" customWidth="1"/>
    <col min="10" max="10" width="8.85546875" style="3" bestFit="1" customWidth="1"/>
    <col min="11" max="11" width="7.42578125" style="3" bestFit="1" customWidth="1"/>
    <col min="12" max="12" width="9.5703125" style="3" bestFit="1" customWidth="1"/>
    <col min="13" max="13" width="10.28515625" style="26" customWidth="1"/>
    <col min="14" max="14" width="11.140625" style="3" bestFit="1" customWidth="1"/>
    <col min="15" max="16384" width="9.140625" style="3"/>
  </cols>
  <sheetData>
    <row r="1" spans="1:48" ht="27" customHeight="1" thickBot="1">
      <c r="A1" s="94" t="s">
        <v>58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7" t="s">
        <v>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9" t="s">
        <v>15</v>
      </c>
      <c r="B3" s="91" t="s">
        <v>0</v>
      </c>
      <c r="C3" s="91"/>
      <c r="D3" s="91"/>
      <c r="E3" s="91"/>
      <c r="F3" s="91" t="s">
        <v>55</v>
      </c>
      <c r="G3" s="91"/>
      <c r="H3" s="91"/>
      <c r="I3" s="91"/>
      <c r="J3" s="91" t="s">
        <v>56</v>
      </c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  <c r="J4" s="52" t="s">
        <v>19</v>
      </c>
      <c r="K4" s="51" t="s">
        <v>49</v>
      </c>
      <c r="L4" s="53" t="s">
        <v>50</v>
      </c>
      <c r="M4" s="53" t="s">
        <v>51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.75">
      <c r="A5" s="4" t="s">
        <v>7</v>
      </c>
      <c r="B5" s="5">
        <v>12635.053</v>
      </c>
      <c r="C5" s="5">
        <v>11549.833000000001</v>
      </c>
      <c r="D5" s="5">
        <v>11552.805</v>
      </c>
      <c r="E5" s="14">
        <f>IF(OR(D5=0,B5=0),"",D5/B5)</f>
        <v>0.91434559079411859</v>
      </c>
      <c r="F5" s="5">
        <v>6710</v>
      </c>
      <c r="G5" s="5">
        <v>6222</v>
      </c>
      <c r="H5" s="5">
        <v>6302</v>
      </c>
      <c r="I5" s="14">
        <f>IF(OR(H5=0,F5=0),"",H5/F5)</f>
        <v>0.93919523099850966</v>
      </c>
      <c r="J5" s="5">
        <f>D5/H5*K5</f>
        <v>689.28192319898449</v>
      </c>
      <c r="K5" s="5">
        <v>376</v>
      </c>
      <c r="L5" s="22">
        <f>(D5+J5)/B5</f>
        <v>0.96889873934038784</v>
      </c>
      <c r="M5" s="22">
        <f>(H5+K5)/F5</f>
        <v>0.99523099850968699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.75">
      <c r="A6" s="4" t="s">
        <v>8</v>
      </c>
      <c r="B6" s="5">
        <v>2645.68</v>
      </c>
      <c r="C6" s="5">
        <v>2619.2429999999999</v>
      </c>
      <c r="D6" s="5">
        <v>2399.317</v>
      </c>
      <c r="E6" s="14">
        <f t="shared" ref="E6:E13" si="0">IF(OR(D6=0,B6=0),"",D6/B6)</f>
        <v>0.90688102869583631</v>
      </c>
      <c r="F6" s="5">
        <v>1891</v>
      </c>
      <c r="G6" s="5">
        <v>1691</v>
      </c>
      <c r="H6" s="5">
        <v>1771</v>
      </c>
      <c r="I6" s="14">
        <f t="shared" ref="I6:I13" si="1">IF(OR(H6=0,F6=0),"",H6/F6)</f>
        <v>0.93654151242728712</v>
      </c>
      <c r="J6" s="5">
        <f t="shared" ref="J6:J13" si="2">D6/H6*K6</f>
        <v>136.83287238848109</v>
      </c>
      <c r="K6" s="5">
        <v>101</v>
      </c>
      <c r="L6" s="22">
        <f t="shared" ref="L6:L12" si="3">(D6+J6)/B6</f>
        <v>0.95860038719288854</v>
      </c>
      <c r="M6" s="22">
        <f t="shared" ref="M6:M12" si="4">(H6+K6)/F6</f>
        <v>0.98995240613432045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.75">
      <c r="A7" s="4" t="s">
        <v>9</v>
      </c>
      <c r="B7" s="5">
        <v>6983.8180000000002</v>
      </c>
      <c r="C7" s="5">
        <v>6466.3739999999998</v>
      </c>
      <c r="D7" s="5">
        <v>7417.4539999999997</v>
      </c>
      <c r="E7" s="14">
        <f t="shared" si="0"/>
        <v>1.0620915378951741</v>
      </c>
      <c r="F7" s="5">
        <v>4915</v>
      </c>
      <c r="G7" s="5">
        <v>4883</v>
      </c>
      <c r="H7" s="5">
        <v>5065</v>
      </c>
      <c r="I7" s="14">
        <f t="shared" si="1"/>
        <v>1.0305188199389623</v>
      </c>
      <c r="J7" s="5">
        <f t="shared" si="2"/>
        <v>474.48274353405719</v>
      </c>
      <c r="K7" s="5">
        <v>324</v>
      </c>
      <c r="L7" s="22">
        <f t="shared" si="3"/>
        <v>1.1300318455512526</v>
      </c>
      <c r="M7" s="22">
        <f t="shared" si="4"/>
        <v>1.096439471007121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.75">
      <c r="A8" s="4" t="s">
        <v>10</v>
      </c>
      <c r="B8" s="5">
        <v>910.11400000000003</v>
      </c>
      <c r="C8" s="5">
        <v>1100.944</v>
      </c>
      <c r="D8" s="5">
        <v>1064.99</v>
      </c>
      <c r="E8" s="14">
        <f t="shared" si="0"/>
        <v>1.1701720883317914</v>
      </c>
      <c r="F8" s="5">
        <v>584</v>
      </c>
      <c r="G8" s="5">
        <v>625</v>
      </c>
      <c r="H8" s="5">
        <v>632</v>
      </c>
      <c r="I8" s="14">
        <f t="shared" si="1"/>
        <v>1.0821917808219179</v>
      </c>
      <c r="J8" s="5">
        <f t="shared" si="2"/>
        <v>64.034208860759492</v>
      </c>
      <c r="K8" s="5">
        <v>38</v>
      </c>
      <c r="L8" s="22">
        <f t="shared" si="3"/>
        <v>1.2405305366808548</v>
      </c>
      <c r="M8" s="22">
        <f t="shared" si="4"/>
        <v>1.1472602739726028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.75">
      <c r="A9" s="4" t="s">
        <v>11</v>
      </c>
      <c r="B9" s="5">
        <v>0</v>
      </c>
      <c r="C9" s="5">
        <v>0</v>
      </c>
      <c r="D9" s="5">
        <v>6.1989999999999998</v>
      </c>
      <c r="E9" s="14" t="str">
        <f t="shared" si="0"/>
        <v/>
      </c>
      <c r="F9" s="5">
        <v>0</v>
      </c>
      <c r="G9" s="5">
        <v>0</v>
      </c>
      <c r="H9" s="5">
        <v>5</v>
      </c>
      <c r="I9" s="14" t="str">
        <f t="shared" si="1"/>
        <v/>
      </c>
      <c r="J9" s="5">
        <f t="shared" si="2"/>
        <v>1.2398</v>
      </c>
      <c r="K9" s="5">
        <v>1</v>
      </c>
      <c r="L9" s="22" t="e">
        <f t="shared" si="3"/>
        <v>#DIV/0!</v>
      </c>
      <c r="M9" s="22" t="e">
        <f t="shared" si="4"/>
        <v>#DIV/0!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.75">
      <c r="A10" s="4" t="s">
        <v>12</v>
      </c>
      <c r="B10" s="5">
        <v>3162.1729999999998</v>
      </c>
      <c r="C10" s="5">
        <v>3275.123</v>
      </c>
      <c r="D10" s="5">
        <v>3553.4050000000002</v>
      </c>
      <c r="E10" s="14">
        <f t="shared" si="0"/>
        <v>1.1237225161305218</v>
      </c>
      <c r="F10" s="5">
        <v>2219</v>
      </c>
      <c r="G10" s="5">
        <v>2205</v>
      </c>
      <c r="H10" s="5">
        <v>2132</v>
      </c>
      <c r="I10" s="14">
        <f t="shared" si="1"/>
        <v>0.96079315006759802</v>
      </c>
      <c r="J10" s="5">
        <f t="shared" si="2"/>
        <v>178.33693011257037</v>
      </c>
      <c r="K10" s="5">
        <v>107</v>
      </c>
      <c r="L10" s="22">
        <f t="shared" si="3"/>
        <v>1.1801194716774102</v>
      </c>
      <c r="M10" s="22">
        <f t="shared" si="4"/>
        <v>1.0090130689499774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.75">
      <c r="A11" s="4" t="s">
        <v>13</v>
      </c>
      <c r="B11" s="5">
        <v>1006.634</v>
      </c>
      <c r="C11" s="5">
        <v>775.95299999999997</v>
      </c>
      <c r="D11" s="5">
        <v>850.89700000000005</v>
      </c>
      <c r="E11" s="14">
        <f t="shared" si="0"/>
        <v>0.84528935044912057</v>
      </c>
      <c r="F11" s="5">
        <v>501</v>
      </c>
      <c r="G11" s="5">
        <v>466</v>
      </c>
      <c r="H11" s="5">
        <v>479</v>
      </c>
      <c r="I11" s="14">
        <f t="shared" si="1"/>
        <v>0.95608782435129736</v>
      </c>
      <c r="J11" s="5">
        <f t="shared" si="2"/>
        <v>63.950505219206683</v>
      </c>
      <c r="K11" s="5">
        <v>36</v>
      </c>
      <c r="L11" s="22">
        <f t="shared" si="3"/>
        <v>0.90881840392755131</v>
      </c>
      <c r="M11" s="22">
        <f t="shared" si="4"/>
        <v>1.0279441117764472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48</v>
      </c>
      <c r="B12" s="5">
        <v>203.28399999999999</v>
      </c>
      <c r="C12" s="5">
        <v>296.51600000000002</v>
      </c>
      <c r="D12" s="5">
        <v>61.222999999999999</v>
      </c>
      <c r="E12" s="14">
        <f t="shared" si="0"/>
        <v>0.30116979201511185</v>
      </c>
      <c r="F12" s="5">
        <v>145</v>
      </c>
      <c r="G12" s="5">
        <v>158</v>
      </c>
      <c r="H12" s="5">
        <v>33</v>
      </c>
      <c r="I12" s="14">
        <f t="shared" si="1"/>
        <v>0.22758620689655173</v>
      </c>
      <c r="J12" s="5">
        <f t="shared" si="2"/>
        <v>0</v>
      </c>
      <c r="K12" s="5">
        <v>0</v>
      </c>
      <c r="L12" s="22">
        <f t="shared" si="3"/>
        <v>0.30116979201511185</v>
      </c>
      <c r="M12" s="22">
        <f t="shared" si="4"/>
        <v>0.22758620689655173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.75">
      <c r="A13" s="9" t="s">
        <v>2</v>
      </c>
      <c r="B13" s="9">
        <f>SUM(B5:B12)</f>
        <v>27546.756000000001</v>
      </c>
      <c r="C13" s="9">
        <f>SUM(C5:C12)</f>
        <v>26083.986000000001</v>
      </c>
      <c r="D13" s="9">
        <f>SUM(D5:D12)</f>
        <v>26906.290000000005</v>
      </c>
      <c r="E13" s="15">
        <f t="shared" si="0"/>
        <v>0.97674985758758681</v>
      </c>
      <c r="F13" s="9">
        <f>SUM(F5:F12)</f>
        <v>16965</v>
      </c>
      <c r="G13" s="9">
        <f>SUM(G5:G12)</f>
        <v>16250</v>
      </c>
      <c r="H13" s="9">
        <f>SUM(H5:H12)</f>
        <v>16419</v>
      </c>
      <c r="I13" s="15">
        <f t="shared" si="1"/>
        <v>0.96781609195402296</v>
      </c>
      <c r="J13" s="9">
        <f t="shared" si="2"/>
        <v>1610.8705201291189</v>
      </c>
      <c r="K13" s="9">
        <f>SUM(K5:K12)</f>
        <v>983</v>
      </c>
      <c r="L13" s="23">
        <f>(D13+J13)/C13</f>
        <v>1.09328231199515</v>
      </c>
      <c r="M13" s="23">
        <f>(H13+K13)/G13</f>
        <v>1.0708923076923076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8" t="s">
        <v>4</v>
      </c>
      <c r="B15" s="93" t="s">
        <v>0</v>
      </c>
      <c r="C15" s="93"/>
      <c r="D15" s="93"/>
      <c r="E15" s="93"/>
      <c r="F15" s="93" t="s">
        <v>55</v>
      </c>
      <c r="G15" s="93"/>
      <c r="H15" s="93"/>
      <c r="I15" s="93"/>
      <c r="J15" s="93" t="s">
        <v>47</v>
      </c>
      <c r="K15" s="93"/>
      <c r="L15" s="93" t="s">
        <v>16</v>
      </c>
      <c r="M15" s="9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8"/>
      <c r="B16" s="10">
        <v>2017</v>
      </c>
      <c r="C16" s="10">
        <v>2018</v>
      </c>
      <c r="D16" s="10">
        <v>2019</v>
      </c>
      <c r="E16" s="17" t="s">
        <v>14</v>
      </c>
      <c r="F16" s="48">
        <v>2017</v>
      </c>
      <c r="G16" s="48">
        <v>2018</v>
      </c>
      <c r="H16" s="48">
        <v>2019</v>
      </c>
      <c r="I16" s="17" t="s">
        <v>14</v>
      </c>
      <c r="J16" s="44" t="s">
        <v>19</v>
      </c>
      <c r="K16" s="44" t="s">
        <v>20</v>
      </c>
      <c r="L16" s="45" t="s">
        <v>19</v>
      </c>
      <c r="M16" s="46" t="s">
        <v>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.75">
      <c r="A17" s="4" t="s">
        <v>7</v>
      </c>
      <c r="B17" s="5">
        <v>12169.161</v>
      </c>
      <c r="C17" s="5">
        <v>10985.321</v>
      </c>
      <c r="D17" s="5">
        <v>11216.25</v>
      </c>
      <c r="E17" s="14">
        <f>IF(OR(D17=0,B17=0),"",D17/B17)</f>
        <v>0.92169460162454908</v>
      </c>
      <c r="F17" s="5">
        <v>6306</v>
      </c>
      <c r="G17" s="5">
        <v>5795</v>
      </c>
      <c r="H17" s="5">
        <v>5915</v>
      </c>
      <c r="I17" s="14">
        <f>IF(OR(H17=0,F17=0),"",H17/F17)</f>
        <v>0.93799555978433236</v>
      </c>
      <c r="J17" s="66">
        <v>0.97</v>
      </c>
      <c r="K17" s="66">
        <v>1</v>
      </c>
      <c r="L17" s="43">
        <f>D17-B17*J17</f>
        <v>-587.83617000000049</v>
      </c>
      <c r="M17" s="43">
        <f>H17-F17*K17</f>
        <v>-391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.75">
      <c r="A18" s="4" t="s">
        <v>8</v>
      </c>
      <c r="B18" s="5">
        <v>2472.2060000000001</v>
      </c>
      <c r="C18" s="5">
        <v>2464.8429999999998</v>
      </c>
      <c r="D18" s="5">
        <v>2279.8330000000001</v>
      </c>
      <c r="E18" s="14">
        <f t="shared" ref="E18:E25" si="5">IF(OR(D18=0,B18=0),"",D18/B18)</f>
        <v>0.92218569164543729</v>
      </c>
      <c r="F18" s="5">
        <v>1688</v>
      </c>
      <c r="G18" s="5">
        <v>1522</v>
      </c>
      <c r="H18" s="5">
        <v>1596</v>
      </c>
      <c r="I18" s="14">
        <f t="shared" ref="I18:I25" si="6">IF(OR(H18=0,F18=0),"",H18/F18)</f>
        <v>0.9454976303317536</v>
      </c>
      <c r="J18" s="66">
        <v>0.97</v>
      </c>
      <c r="K18" s="66">
        <v>1</v>
      </c>
      <c r="L18" s="43">
        <f t="shared" ref="L18:L23" si="7">D18-B18*J18</f>
        <v>-118.20681999999988</v>
      </c>
      <c r="M18" s="43">
        <f t="shared" ref="M18:M23" si="8">H18-F18*K18</f>
        <v>-92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.75">
      <c r="A19" s="4" t="s">
        <v>9</v>
      </c>
      <c r="B19" s="5">
        <v>6279.4430000000002</v>
      </c>
      <c r="C19" s="5">
        <v>5819.5870000000004</v>
      </c>
      <c r="D19" s="5">
        <v>6805.3860000000004</v>
      </c>
      <c r="E19" s="14">
        <f t="shared" si="5"/>
        <v>1.0837563140552435</v>
      </c>
      <c r="F19" s="5">
        <v>4259</v>
      </c>
      <c r="G19" s="5">
        <v>4220</v>
      </c>
      <c r="H19" s="5">
        <v>4468</v>
      </c>
      <c r="I19" s="14">
        <f t="shared" si="6"/>
        <v>1.0490725522423103</v>
      </c>
      <c r="J19" s="66">
        <v>0.97</v>
      </c>
      <c r="K19" s="66">
        <v>1</v>
      </c>
      <c r="L19" s="43">
        <f t="shared" si="7"/>
        <v>714.32628999999997</v>
      </c>
      <c r="M19" s="43">
        <f t="shared" si="8"/>
        <v>209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.75">
      <c r="A20" s="4" t="s">
        <v>10</v>
      </c>
      <c r="B20" s="5">
        <v>865.89099999999996</v>
      </c>
      <c r="C20" s="5">
        <v>1038.883</v>
      </c>
      <c r="D20" s="5">
        <v>1021.293</v>
      </c>
      <c r="E20" s="14">
        <f t="shared" si="5"/>
        <v>1.1794706262104584</v>
      </c>
      <c r="F20" s="5">
        <v>528</v>
      </c>
      <c r="G20" s="5">
        <v>569</v>
      </c>
      <c r="H20" s="5">
        <v>569</v>
      </c>
      <c r="I20" s="14">
        <f t="shared" si="6"/>
        <v>1.0776515151515151</v>
      </c>
      <c r="J20" s="66">
        <v>0.97</v>
      </c>
      <c r="K20" s="66">
        <v>1</v>
      </c>
      <c r="L20" s="43">
        <f t="shared" si="7"/>
        <v>181.37873000000002</v>
      </c>
      <c r="M20" s="43">
        <f t="shared" si="8"/>
        <v>41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.75">
      <c r="A21" s="4" t="s">
        <v>11</v>
      </c>
      <c r="B21" s="5">
        <v>0</v>
      </c>
      <c r="C21" s="5">
        <v>0</v>
      </c>
      <c r="D21" s="5">
        <v>6.1989999999999998</v>
      </c>
      <c r="E21" s="14" t="str">
        <f t="shared" si="5"/>
        <v/>
      </c>
      <c r="F21" s="5">
        <v>0</v>
      </c>
      <c r="G21" s="5">
        <v>0</v>
      </c>
      <c r="H21" s="5">
        <v>5</v>
      </c>
      <c r="I21" s="14" t="str">
        <f t="shared" si="6"/>
        <v/>
      </c>
      <c r="J21" s="66">
        <v>0.97</v>
      </c>
      <c r="K21" s="66">
        <v>1</v>
      </c>
      <c r="L21" s="43">
        <f t="shared" si="7"/>
        <v>6.1989999999999998</v>
      </c>
      <c r="M21" s="43">
        <f t="shared" si="8"/>
        <v>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.75">
      <c r="A22" s="4" t="s">
        <v>12</v>
      </c>
      <c r="B22" s="5">
        <v>2931.7820000000002</v>
      </c>
      <c r="C22" s="5">
        <v>3056.26</v>
      </c>
      <c r="D22" s="5">
        <v>3165.556</v>
      </c>
      <c r="E22" s="14">
        <f t="shared" si="5"/>
        <v>1.0797378522686885</v>
      </c>
      <c r="F22" s="5">
        <v>1976</v>
      </c>
      <c r="G22" s="5">
        <v>1973</v>
      </c>
      <c r="H22" s="5">
        <v>1936</v>
      </c>
      <c r="I22" s="14">
        <f t="shared" si="6"/>
        <v>0.97975708502024295</v>
      </c>
      <c r="J22" s="66">
        <v>0.97</v>
      </c>
      <c r="K22" s="66">
        <v>1</v>
      </c>
      <c r="L22" s="43">
        <f t="shared" si="7"/>
        <v>321.72746000000006</v>
      </c>
      <c r="M22" s="43">
        <f t="shared" si="8"/>
        <v>-40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.75">
      <c r="A23" s="4" t="s">
        <v>13</v>
      </c>
      <c r="B23" s="5">
        <v>915.58699999999999</v>
      </c>
      <c r="C23" s="5">
        <v>717.60199999999998</v>
      </c>
      <c r="D23" s="5">
        <v>831.50900000000001</v>
      </c>
      <c r="E23" s="14">
        <f t="shared" si="5"/>
        <v>0.90817038686656759</v>
      </c>
      <c r="F23" s="5">
        <v>466</v>
      </c>
      <c r="G23" s="5">
        <v>423</v>
      </c>
      <c r="H23" s="5">
        <v>450</v>
      </c>
      <c r="I23" s="14">
        <f t="shared" si="6"/>
        <v>0.96566523605150212</v>
      </c>
      <c r="J23" s="66">
        <v>0.97</v>
      </c>
      <c r="K23" s="66">
        <v>1</v>
      </c>
      <c r="L23" s="43">
        <f t="shared" si="7"/>
        <v>-56.610389999999938</v>
      </c>
      <c r="M23" s="43">
        <f t="shared" si="8"/>
        <v>-16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48</v>
      </c>
      <c r="B24" s="5">
        <v>189.74100000000001</v>
      </c>
      <c r="C24" s="5">
        <v>280.16800000000001</v>
      </c>
      <c r="D24" s="5">
        <v>61.222999999999999</v>
      </c>
      <c r="E24" s="14">
        <f t="shared" si="5"/>
        <v>0.3226661607138151</v>
      </c>
      <c r="F24" s="5">
        <v>132</v>
      </c>
      <c r="G24" s="5">
        <v>138</v>
      </c>
      <c r="H24" s="5">
        <v>33</v>
      </c>
      <c r="I24" s="14">
        <f t="shared" si="6"/>
        <v>0.25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>
      <c r="A25" s="6" t="s">
        <v>2</v>
      </c>
      <c r="B25" s="6">
        <f>SUM(B17:B24)</f>
        <v>25823.811000000002</v>
      </c>
      <c r="C25" s="6">
        <f>SUM(C17:C24)</f>
        <v>24362.664000000001</v>
      </c>
      <c r="D25" s="6">
        <f>SUM(D17:D24)</f>
        <v>25387.249000000007</v>
      </c>
      <c r="E25" s="18">
        <f t="shared" si="5"/>
        <v>0.98309459436486757</v>
      </c>
      <c r="F25" s="6">
        <f>SUM(F17:F24)</f>
        <v>15355</v>
      </c>
      <c r="G25" s="6">
        <f>SUM(G17:G24)</f>
        <v>14640</v>
      </c>
      <c r="H25" s="6">
        <f>SUM(H17:H24)</f>
        <v>14972</v>
      </c>
      <c r="I25" s="18">
        <f t="shared" si="6"/>
        <v>0.97505698469553892</v>
      </c>
      <c r="J25" s="7">
        <v>0.97</v>
      </c>
      <c r="K25" s="7">
        <v>1</v>
      </c>
      <c r="L25" s="45">
        <f>D25-C25*J25</f>
        <v>1755.4649200000058</v>
      </c>
      <c r="M25" s="45">
        <f>H25-G25*K25</f>
        <v>332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2" t="s">
        <v>5</v>
      </c>
      <c r="B27" s="91" t="s">
        <v>0</v>
      </c>
      <c r="C27" s="91"/>
      <c r="D27" s="91"/>
      <c r="E27" s="91"/>
      <c r="F27" s="91" t="s">
        <v>55</v>
      </c>
      <c r="G27" s="91"/>
      <c r="H27" s="91"/>
      <c r="I27" s="91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hidden="1">
      <c r="A28" s="92"/>
      <c r="B28" s="11">
        <v>2016</v>
      </c>
      <c r="C28" s="11">
        <v>2017</v>
      </c>
      <c r="D28" s="11">
        <v>2018</v>
      </c>
      <c r="E28" s="13" t="s">
        <v>14</v>
      </c>
      <c r="F28" s="49">
        <v>2016</v>
      </c>
      <c r="G28" s="49">
        <v>2017</v>
      </c>
      <c r="H28" s="49">
        <v>2018</v>
      </c>
      <c r="I28" s="39" t="s">
        <v>14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hidden="1">
      <c r="A29" s="4" t="s">
        <v>7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hidden="1">
      <c r="A30" s="4" t="s">
        <v>8</v>
      </c>
      <c r="B30" s="5"/>
      <c r="C30" s="5"/>
      <c r="D30" s="5"/>
      <c r="E30" s="14" t="str">
        <f t="shared" ref="E30:E37" si="9">IF(OR(D30=0,B30=0),"",D30/B30)</f>
        <v/>
      </c>
      <c r="F30" s="5"/>
      <c r="G30" s="5"/>
      <c r="H30" s="5"/>
      <c r="I30" s="14" t="str">
        <f t="shared" ref="I30:I37" si="10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hidden="1">
      <c r="A31" s="4" t="s">
        <v>9</v>
      </c>
      <c r="B31" s="5"/>
      <c r="C31" s="5"/>
      <c r="D31" s="5"/>
      <c r="E31" s="14" t="str">
        <f t="shared" si="9"/>
        <v/>
      </c>
      <c r="F31" s="5"/>
      <c r="G31" s="5"/>
      <c r="H31" s="5"/>
      <c r="I31" s="14" t="str">
        <f t="shared" si="10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hidden="1">
      <c r="A32" s="4" t="s">
        <v>10</v>
      </c>
      <c r="B32" s="5"/>
      <c r="C32" s="5"/>
      <c r="D32" s="5"/>
      <c r="E32" s="14" t="str">
        <f t="shared" si="9"/>
        <v/>
      </c>
      <c r="F32" s="5"/>
      <c r="G32" s="5"/>
      <c r="H32" s="5"/>
      <c r="I32" s="14" t="str">
        <f t="shared" si="10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.75" hidden="1">
      <c r="A33" s="4" t="s">
        <v>11</v>
      </c>
      <c r="B33" s="5"/>
      <c r="C33" s="5"/>
      <c r="D33" s="5"/>
      <c r="E33" s="14" t="str">
        <f t="shared" si="9"/>
        <v/>
      </c>
      <c r="F33" s="5"/>
      <c r="G33" s="5"/>
      <c r="H33" s="5"/>
      <c r="I33" s="14" t="str">
        <f t="shared" si="10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.75" hidden="1">
      <c r="A34" s="4" t="s">
        <v>12</v>
      </c>
      <c r="B34" s="5"/>
      <c r="C34" s="5"/>
      <c r="D34" s="5"/>
      <c r="E34" s="14" t="str">
        <f t="shared" si="9"/>
        <v/>
      </c>
      <c r="F34" s="5"/>
      <c r="G34" s="5"/>
      <c r="H34" s="5"/>
      <c r="I34" s="14" t="str">
        <f t="shared" si="10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.75" hidden="1">
      <c r="A35" s="4" t="s">
        <v>13</v>
      </c>
      <c r="B35" s="5"/>
      <c r="C35" s="5"/>
      <c r="D35" s="5"/>
      <c r="E35" s="14" t="str">
        <f t="shared" si="9"/>
        <v/>
      </c>
      <c r="F35" s="5"/>
      <c r="G35" s="5"/>
      <c r="H35" s="5"/>
      <c r="I35" s="14" t="str">
        <f t="shared" si="10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48</v>
      </c>
      <c r="B36" s="5"/>
      <c r="C36" s="5"/>
      <c r="D36" s="5"/>
      <c r="E36" s="14" t="str">
        <f t="shared" si="9"/>
        <v/>
      </c>
      <c r="F36" s="5"/>
      <c r="G36" s="5"/>
      <c r="H36" s="5"/>
      <c r="I36" s="14" t="str">
        <f t="shared" si="10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9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10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89" t="s">
        <v>54</v>
      </c>
      <c r="B39" s="90" t="s">
        <v>0</v>
      </c>
      <c r="C39" s="90"/>
      <c r="D39" s="90"/>
      <c r="E39" s="90"/>
      <c r="F39" s="90" t="s">
        <v>55</v>
      </c>
      <c r="G39" s="90"/>
      <c r="H39" s="90"/>
      <c r="I39" s="90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.75">
      <c r="A40" s="89"/>
      <c r="B40" s="68">
        <v>2017</v>
      </c>
      <c r="C40" s="68">
        <v>2018</v>
      </c>
      <c r="D40" s="68">
        <v>2019</v>
      </c>
      <c r="E40" s="69" t="s">
        <v>14</v>
      </c>
      <c r="F40" s="70">
        <v>2017</v>
      </c>
      <c r="G40" s="70">
        <v>2018</v>
      </c>
      <c r="H40" s="70">
        <v>2019</v>
      </c>
      <c r="I40" s="71" t="s">
        <v>14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.75">
      <c r="A41" s="4" t="s">
        <v>7</v>
      </c>
      <c r="B41" s="5">
        <v>465.892</v>
      </c>
      <c r="C41" s="5">
        <v>564.51199999999994</v>
      </c>
      <c r="D41" s="5">
        <v>336.55500000000001</v>
      </c>
      <c r="E41" s="14">
        <f>IF(OR(D41=0,B41=0),"",D41/B41)</f>
        <v>0.72238845054218581</v>
      </c>
      <c r="F41" s="5">
        <v>404</v>
      </c>
      <c r="G41" s="5">
        <v>427</v>
      </c>
      <c r="H41" s="5">
        <v>387</v>
      </c>
      <c r="I41" s="22">
        <f>IF(OR(H41=0,F41=0),"",H41/F41)</f>
        <v>0.95792079207920788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.75">
      <c r="A42" s="4" t="s">
        <v>8</v>
      </c>
      <c r="B42" s="5">
        <v>173.47399999999999</v>
      </c>
      <c r="C42" s="5">
        <v>154.4</v>
      </c>
      <c r="D42" s="5">
        <v>119.48399999999999</v>
      </c>
      <c r="E42" s="14">
        <f t="shared" ref="D42:E49" si="11">IF(OR(D42=0,B42=0),"",D42/B42)</f>
        <v>0.68877180442025898</v>
      </c>
      <c r="F42" s="5">
        <v>203</v>
      </c>
      <c r="G42" s="5">
        <v>169</v>
      </c>
      <c r="H42" s="5">
        <v>175</v>
      </c>
      <c r="I42" s="22">
        <f t="shared" ref="I42:I49" si="12">IF(OR(H42=0,F42=0),"",H42/F42)</f>
        <v>0.86206896551724133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.75">
      <c r="A43" s="4" t="s">
        <v>9</v>
      </c>
      <c r="B43" s="5">
        <v>704.375</v>
      </c>
      <c r="C43" s="5">
        <v>646.78700000000003</v>
      </c>
      <c r="D43" s="5">
        <v>612.06799999999998</v>
      </c>
      <c r="E43" s="14">
        <f t="shared" si="11"/>
        <v>0.86895190771960951</v>
      </c>
      <c r="F43" s="5">
        <v>656</v>
      </c>
      <c r="G43" s="5">
        <v>663</v>
      </c>
      <c r="H43" s="5">
        <v>597</v>
      </c>
      <c r="I43" s="22">
        <f t="shared" si="12"/>
        <v>0.91006097560975607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.75">
      <c r="A44" s="4" t="s">
        <v>10</v>
      </c>
      <c r="B44" s="5">
        <v>44.222999999999999</v>
      </c>
      <c r="C44" s="5">
        <v>62.061</v>
      </c>
      <c r="D44" s="5">
        <v>43.697000000000003</v>
      </c>
      <c r="E44" s="14">
        <f t="shared" si="11"/>
        <v>0.98810573683377434</v>
      </c>
      <c r="F44" s="5">
        <v>56</v>
      </c>
      <c r="G44" s="5">
        <v>56</v>
      </c>
      <c r="H44" s="5">
        <v>63</v>
      </c>
      <c r="I44" s="22">
        <f t="shared" si="12"/>
        <v>1.125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.75">
      <c r="A45" s="4" t="s">
        <v>11</v>
      </c>
      <c r="B45" s="5">
        <v>0</v>
      </c>
      <c r="C45" s="5">
        <v>0</v>
      </c>
      <c r="D45" s="5">
        <v>0</v>
      </c>
      <c r="E45" s="14" t="str">
        <f t="shared" si="11"/>
        <v/>
      </c>
      <c r="F45" s="5">
        <v>0</v>
      </c>
      <c r="G45" s="5">
        <v>0</v>
      </c>
      <c r="H45" s="5">
        <v>0</v>
      </c>
      <c r="I45" s="22" t="str">
        <f t="shared" si="12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.75">
      <c r="A46" s="4" t="s">
        <v>12</v>
      </c>
      <c r="B46" s="5">
        <v>230.39099999999999</v>
      </c>
      <c r="C46" s="5">
        <v>218.863</v>
      </c>
      <c r="D46" s="5">
        <v>387.84899999999999</v>
      </c>
      <c r="E46" s="14">
        <f t="shared" si="11"/>
        <v>1.6834381551362683</v>
      </c>
      <c r="F46" s="5">
        <v>243</v>
      </c>
      <c r="G46" s="5">
        <v>232</v>
      </c>
      <c r="H46" s="5">
        <v>196</v>
      </c>
      <c r="I46" s="22">
        <f t="shared" si="12"/>
        <v>0.80658436213991769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.75">
      <c r="A47" s="4" t="s">
        <v>13</v>
      </c>
      <c r="B47" s="5">
        <v>91.046999999999997</v>
      </c>
      <c r="C47" s="5">
        <v>58.350999999999999</v>
      </c>
      <c r="D47" s="5">
        <v>19.388000000000002</v>
      </c>
      <c r="E47" s="14">
        <f t="shared" si="11"/>
        <v>0.21294496249189981</v>
      </c>
      <c r="F47" s="5">
        <v>35</v>
      </c>
      <c r="G47" s="5">
        <v>43</v>
      </c>
      <c r="H47" s="5">
        <v>29</v>
      </c>
      <c r="I47" s="22">
        <f t="shared" si="12"/>
        <v>0.82857142857142863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.75">
      <c r="A48" s="4" t="s">
        <v>48</v>
      </c>
      <c r="B48" s="5">
        <v>13.542999999999999</v>
      </c>
      <c r="C48" s="5">
        <v>16.347999999999999</v>
      </c>
      <c r="D48" s="5">
        <v>0</v>
      </c>
      <c r="E48" s="14" t="str">
        <f t="shared" si="11"/>
        <v/>
      </c>
      <c r="F48" s="5">
        <v>13</v>
      </c>
      <c r="G48" s="5">
        <v>20</v>
      </c>
      <c r="H48" s="5">
        <v>0</v>
      </c>
      <c r="I48" s="22" t="str">
        <f t="shared" si="12"/>
        <v/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.75">
      <c r="A49" s="72" t="s">
        <v>2</v>
      </c>
      <c r="B49" s="72">
        <f>SUM(B41:B48)</f>
        <v>1722.9449999999999</v>
      </c>
      <c r="C49" s="72">
        <f>SUM(C41:C48)</f>
        <v>1721.3220000000001</v>
      </c>
      <c r="D49" s="72">
        <f>SUM(D41:D48)</f>
        <v>1519.0409999999999</v>
      </c>
      <c r="E49" s="74">
        <f t="shared" si="11"/>
        <v>0.88165379626163343</v>
      </c>
      <c r="F49" s="72">
        <f>SUM(F41:F48)</f>
        <v>1610</v>
      </c>
      <c r="G49" s="72">
        <f>SUM(G41:G48)</f>
        <v>1610</v>
      </c>
      <c r="H49" s="72">
        <f>SUM(H41:H48)</f>
        <v>1447</v>
      </c>
      <c r="I49" s="75">
        <f t="shared" si="12"/>
        <v>0.89875776397515528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  <mergeCell ref="A39:A40"/>
    <mergeCell ref="B39:E39"/>
    <mergeCell ref="F39:I39"/>
    <mergeCell ref="F27:I27"/>
    <mergeCell ref="A27:A28"/>
    <mergeCell ref="B27:E27"/>
  </mergeCells>
  <phoneticPr fontId="2" type="noConversion"/>
  <conditionalFormatting sqref="L29:M36 L17:M24">
    <cfRule type="cellIs" dxfId="6" priority="1" stopIfTrue="1" operator="lessThan">
      <formula>0</formula>
    </cfRule>
  </conditionalFormatting>
  <conditionalFormatting sqref="L37:M37 L25:M25">
    <cfRule type="cellIs" dxfId="5" priority="2" stopIfTrue="1" operator="lessThan">
      <formula>0</formula>
    </cfRule>
  </conditionalFormatting>
  <conditionalFormatting sqref="M38:M65536 M26:M28 M16 M13:M14 L13 L5:M12">
    <cfRule type="cellIs" dxfId="4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M4" sqref="M4"/>
    </sheetView>
  </sheetViews>
  <sheetFormatPr defaultRowHeight="12.75"/>
  <cols>
    <col min="1" max="1" width="34.28515625" customWidth="1"/>
    <col min="2" max="4" width="8.28515625" bestFit="1" customWidth="1"/>
    <col min="5" max="5" width="7.42578125" bestFit="1" customWidth="1"/>
    <col min="9" max="9" width="7.42578125" bestFit="1" customWidth="1"/>
    <col min="10" max="10" width="7.140625" style="3" bestFit="1" customWidth="1"/>
    <col min="11" max="11" width="6.85546875" customWidth="1"/>
    <col min="12" max="12" width="7.28515625" bestFit="1" customWidth="1"/>
    <col min="13" max="13" width="8.140625" customWidth="1"/>
    <col min="14" max="14" width="7.7109375" customWidth="1"/>
    <col min="15" max="15" width="8.85546875" bestFit="1" customWidth="1"/>
  </cols>
  <sheetData>
    <row r="1" spans="1:17" ht="23.25" customHeight="1" thickBot="1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15.75" customHeight="1" thickBot="1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15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16</v>
      </c>
      <c r="K3" s="106"/>
      <c r="L3" s="112" t="s">
        <v>17</v>
      </c>
      <c r="M3" s="100" t="s">
        <v>57</v>
      </c>
      <c r="N3" s="100"/>
      <c r="O3" s="100"/>
      <c r="P3" s="101"/>
    </row>
    <row r="4" spans="1:17" ht="15" customHeight="1" thickBot="1">
      <c r="A4" s="108"/>
      <c r="B4" s="47">
        <v>2017</v>
      </c>
      <c r="C4" s="47">
        <v>2018</v>
      </c>
      <c r="D4" s="47">
        <v>2019</v>
      </c>
      <c r="E4" s="77" t="s">
        <v>14</v>
      </c>
      <c r="F4" s="47">
        <v>2017</v>
      </c>
      <c r="G4" s="47">
        <v>2018</v>
      </c>
      <c r="H4" s="47">
        <v>2019</v>
      </c>
      <c r="I4" s="77" t="s">
        <v>14</v>
      </c>
      <c r="J4" s="78" t="s">
        <v>18</v>
      </c>
      <c r="K4" s="79" t="s">
        <v>19</v>
      </c>
      <c r="L4" s="113"/>
      <c r="M4" s="56" t="s">
        <v>19</v>
      </c>
      <c r="N4" s="57" t="s">
        <v>49</v>
      </c>
      <c r="O4" s="64" t="s">
        <v>50</v>
      </c>
      <c r="P4" s="65" t="s">
        <v>52</v>
      </c>
    </row>
    <row r="5" spans="1:17" ht="15.75">
      <c r="A5" s="29" t="s">
        <v>21</v>
      </c>
      <c r="B5" s="80">
        <v>5471.16</v>
      </c>
      <c r="C5" s="81">
        <v>5409.8450000000003</v>
      </c>
      <c r="D5" s="81">
        <v>5784.96</v>
      </c>
      <c r="E5" s="82">
        <f>IF(OR(D5=0,B5=0),"",D5/B5)</f>
        <v>1.0573552957690875</v>
      </c>
      <c r="F5" s="80">
        <v>1593</v>
      </c>
      <c r="G5" s="81">
        <v>1513</v>
      </c>
      <c r="H5" s="81">
        <v>1710</v>
      </c>
      <c r="I5" s="82">
        <f>IF(OR(H5=0,F5=0),"",H5/F5)</f>
        <v>1.0734463276836159</v>
      </c>
      <c r="J5" s="83">
        <f>H5-F5</f>
        <v>117</v>
      </c>
      <c r="K5" s="84">
        <f>D5-B5</f>
        <v>313.80000000000018</v>
      </c>
      <c r="L5" s="85">
        <f t="shared" ref="L5:L34" si="0">D5/H5</f>
        <v>3.383017543859649</v>
      </c>
      <c r="M5" s="59">
        <f>L5*N5</f>
        <v>192.83199999999999</v>
      </c>
      <c r="N5" s="60">
        <v>57</v>
      </c>
      <c r="O5" s="61">
        <f>IF(OR(D5+M5=0,C5=0),"",(D5+M5)/B5)</f>
        <v>1.0926004722947238</v>
      </c>
      <c r="P5" s="82">
        <f>IF(OR(H5+N5=0,G5=0),"",(H5+N5)/F5)</f>
        <v>1.1092278719397364</v>
      </c>
    </row>
    <row r="6" spans="1:17" ht="15.75">
      <c r="A6" s="29" t="s">
        <v>22</v>
      </c>
      <c r="B6" s="31">
        <v>491.911</v>
      </c>
      <c r="C6" s="5">
        <v>524.67100000000005</v>
      </c>
      <c r="D6" s="5">
        <v>726.73699999999997</v>
      </c>
      <c r="E6" s="32">
        <f t="shared" ref="E6:E34" si="1">IF(OR(D6=0,B6=0),"",D6/B6)</f>
        <v>1.4773749723019001</v>
      </c>
      <c r="F6" s="31">
        <v>570</v>
      </c>
      <c r="G6" s="5">
        <v>537</v>
      </c>
      <c r="H6" s="5">
        <v>770</v>
      </c>
      <c r="I6" s="32">
        <f t="shared" ref="I6:I34" si="2">IF(OR(H6=0,F6=0),"",H6/F6)</f>
        <v>1.3508771929824561</v>
      </c>
      <c r="J6" s="34">
        <f t="shared" ref="J6:J34" si="3">H6-F6</f>
        <v>200</v>
      </c>
      <c r="K6" s="35">
        <f t="shared" ref="K6:K34" si="4">D6-B6</f>
        <v>234.82599999999996</v>
      </c>
      <c r="L6" s="54">
        <f t="shared" si="0"/>
        <v>0.94381428571428572</v>
      </c>
      <c r="M6" s="62">
        <f t="shared" ref="M6:M34" si="5">L6*N6</f>
        <v>37.752571428571429</v>
      </c>
      <c r="N6" s="58">
        <v>40</v>
      </c>
      <c r="O6" s="1">
        <f t="shared" ref="O6:O34" si="6">IF(OR(D6+M6=0,C6=0),"",(D6+M6)/B6)</f>
        <v>1.5541217241097909</v>
      </c>
      <c r="P6" s="32">
        <f t="shared" ref="P6:P34" si="7">IF(OR(H6+N6=0,G6=0),"",(H6+N6)/F6)</f>
        <v>1.4210526315789473</v>
      </c>
      <c r="Q6" s="63"/>
    </row>
    <row r="7" spans="1:17" ht="15.75">
      <c r="A7" s="29" t="s">
        <v>23</v>
      </c>
      <c r="B7" s="31">
        <v>839.53200000000004</v>
      </c>
      <c r="C7" s="5">
        <v>771.80700000000002</v>
      </c>
      <c r="D7" s="5">
        <v>654.21600000000001</v>
      </c>
      <c r="E7" s="32">
        <f t="shared" si="1"/>
        <v>0.77926273209359498</v>
      </c>
      <c r="F7" s="31">
        <v>940</v>
      </c>
      <c r="G7" s="5">
        <v>879</v>
      </c>
      <c r="H7" s="5">
        <v>822</v>
      </c>
      <c r="I7" s="32">
        <f t="shared" si="2"/>
        <v>0.87446808510638296</v>
      </c>
      <c r="J7" s="34">
        <f t="shared" si="3"/>
        <v>-118</v>
      </c>
      <c r="K7" s="35">
        <f t="shared" si="4"/>
        <v>-185.31600000000003</v>
      </c>
      <c r="L7" s="54">
        <f t="shared" si="0"/>
        <v>0.79588321167883214</v>
      </c>
      <c r="M7" s="62">
        <f t="shared" si="5"/>
        <v>33.427094890510951</v>
      </c>
      <c r="N7" s="58">
        <v>42</v>
      </c>
      <c r="O7" s="1">
        <f t="shared" si="6"/>
        <v>0.81907907606918007</v>
      </c>
      <c r="P7" s="32">
        <f t="shared" si="7"/>
        <v>0.91914893617021276</v>
      </c>
    </row>
    <row r="8" spans="1:17" ht="15.75">
      <c r="A8" s="29" t="s">
        <v>24</v>
      </c>
      <c r="B8" s="31">
        <v>2162.6280000000002</v>
      </c>
      <c r="C8" s="5">
        <v>1908.115</v>
      </c>
      <c r="D8" s="5">
        <v>2001.8720000000001</v>
      </c>
      <c r="E8" s="32">
        <f t="shared" si="1"/>
        <v>0.9256663651816216</v>
      </c>
      <c r="F8" s="31">
        <v>1114</v>
      </c>
      <c r="G8" s="5">
        <v>1080</v>
      </c>
      <c r="H8" s="5">
        <v>1050</v>
      </c>
      <c r="I8" s="32">
        <f t="shared" si="2"/>
        <v>0.9425493716337523</v>
      </c>
      <c r="J8" s="34">
        <f t="shared" si="3"/>
        <v>-64</v>
      </c>
      <c r="K8" s="35">
        <f t="shared" si="4"/>
        <v>-160.75600000000009</v>
      </c>
      <c r="L8" s="54">
        <f t="shared" si="0"/>
        <v>1.906544761904762</v>
      </c>
      <c r="M8" s="62">
        <f t="shared" si="5"/>
        <v>274.54244571428575</v>
      </c>
      <c r="N8" s="58">
        <v>144</v>
      </c>
      <c r="O8" s="1">
        <f t="shared" si="6"/>
        <v>1.0526148952636725</v>
      </c>
      <c r="P8" s="32">
        <f t="shared" si="7"/>
        <v>1.0718132854578097</v>
      </c>
    </row>
    <row r="9" spans="1:17" ht="15.75">
      <c r="A9" s="29" t="s">
        <v>25</v>
      </c>
      <c r="B9" s="31">
        <v>1088.242</v>
      </c>
      <c r="C9" s="5">
        <v>1198.02</v>
      </c>
      <c r="D9" s="5">
        <v>1135.7619999999999</v>
      </c>
      <c r="E9" s="32">
        <f t="shared" si="1"/>
        <v>1.0436667579453835</v>
      </c>
      <c r="F9" s="31">
        <v>569</v>
      </c>
      <c r="G9" s="5">
        <v>578</v>
      </c>
      <c r="H9" s="5">
        <v>590</v>
      </c>
      <c r="I9" s="32">
        <f t="shared" si="2"/>
        <v>1.0369068541300528</v>
      </c>
      <c r="J9" s="34">
        <f t="shared" si="3"/>
        <v>21</v>
      </c>
      <c r="K9" s="35">
        <f t="shared" si="4"/>
        <v>47.519999999999982</v>
      </c>
      <c r="L9" s="54">
        <f t="shared" si="0"/>
        <v>1.9250203389830507</v>
      </c>
      <c r="M9" s="62">
        <f t="shared" si="5"/>
        <v>3.8500406779661014</v>
      </c>
      <c r="N9" s="58">
        <v>2</v>
      </c>
      <c r="O9" s="1">
        <f t="shared" si="6"/>
        <v>1.0472046113621474</v>
      </c>
      <c r="P9" s="32">
        <f t="shared" si="7"/>
        <v>1.0404217926186292</v>
      </c>
    </row>
    <row r="10" spans="1:17" ht="15.75">
      <c r="A10" s="29" t="s">
        <v>26</v>
      </c>
      <c r="B10" s="31">
        <v>1627.5709999999999</v>
      </c>
      <c r="C10" s="5">
        <v>1627.61</v>
      </c>
      <c r="D10" s="5">
        <v>1622.693</v>
      </c>
      <c r="E10" s="32">
        <f t="shared" si="1"/>
        <v>0.99700289572620804</v>
      </c>
      <c r="F10" s="31">
        <v>512</v>
      </c>
      <c r="G10" s="5">
        <v>491</v>
      </c>
      <c r="H10" s="5">
        <v>523</v>
      </c>
      <c r="I10" s="32">
        <f t="shared" si="2"/>
        <v>1.021484375</v>
      </c>
      <c r="J10" s="34">
        <f t="shared" si="3"/>
        <v>11</v>
      </c>
      <c r="K10" s="35">
        <f t="shared" si="4"/>
        <v>-4.8779999999999291</v>
      </c>
      <c r="L10" s="54">
        <f t="shared" si="0"/>
        <v>3.102663479923518</v>
      </c>
      <c r="M10" s="62">
        <f t="shared" si="5"/>
        <v>93.079904397705533</v>
      </c>
      <c r="N10" s="58">
        <v>30</v>
      </c>
      <c r="O10" s="1">
        <f t="shared" si="6"/>
        <v>1.0541923543720708</v>
      </c>
      <c r="P10" s="32">
        <f t="shared" si="7"/>
        <v>1.080078125</v>
      </c>
    </row>
    <row r="11" spans="1:17" ht="15.75">
      <c r="A11" s="29" t="s">
        <v>27</v>
      </c>
      <c r="B11" s="31">
        <v>759.38099999999997</v>
      </c>
      <c r="C11" s="5">
        <v>528.21500000000003</v>
      </c>
      <c r="D11" s="5">
        <v>916.61500000000001</v>
      </c>
      <c r="E11" s="32">
        <f t="shared" si="1"/>
        <v>1.2070554833476212</v>
      </c>
      <c r="F11" s="31">
        <v>67</v>
      </c>
      <c r="G11" s="5">
        <v>62</v>
      </c>
      <c r="H11" s="5">
        <v>99</v>
      </c>
      <c r="I11" s="32">
        <f t="shared" si="2"/>
        <v>1.4776119402985075</v>
      </c>
      <c r="J11" s="34">
        <f t="shared" si="3"/>
        <v>32</v>
      </c>
      <c r="K11" s="35">
        <f t="shared" si="4"/>
        <v>157.23400000000004</v>
      </c>
      <c r="L11" s="54">
        <f t="shared" si="0"/>
        <v>9.2587373737373735</v>
      </c>
      <c r="M11" s="62">
        <f t="shared" si="5"/>
        <v>18.517474747474747</v>
      </c>
      <c r="N11" s="58">
        <v>2</v>
      </c>
      <c r="O11" s="1">
        <f t="shared" si="6"/>
        <v>1.2314404426071692</v>
      </c>
      <c r="P11" s="32">
        <f t="shared" si="7"/>
        <v>1.5074626865671641</v>
      </c>
    </row>
    <row r="12" spans="1:17" ht="15.75">
      <c r="A12" s="29" t="s">
        <v>28</v>
      </c>
      <c r="B12" s="31">
        <v>1359.905</v>
      </c>
      <c r="C12" s="5">
        <v>1278.347</v>
      </c>
      <c r="D12" s="5">
        <v>1193.1420000000001</v>
      </c>
      <c r="E12" s="32">
        <f t="shared" si="1"/>
        <v>0.87737158110309177</v>
      </c>
      <c r="F12" s="31">
        <v>1397</v>
      </c>
      <c r="G12" s="5">
        <v>1366</v>
      </c>
      <c r="H12" s="5">
        <v>1309</v>
      </c>
      <c r="I12" s="32">
        <f t="shared" si="2"/>
        <v>0.93700787401574803</v>
      </c>
      <c r="J12" s="34">
        <f t="shared" si="3"/>
        <v>-88</v>
      </c>
      <c r="K12" s="35">
        <f t="shared" si="4"/>
        <v>-166.76299999999992</v>
      </c>
      <c r="L12" s="54">
        <f t="shared" si="0"/>
        <v>0.91149121466768535</v>
      </c>
      <c r="M12" s="62">
        <f t="shared" si="5"/>
        <v>47.397543162719636</v>
      </c>
      <c r="N12" s="58">
        <v>52</v>
      </c>
      <c r="O12" s="1">
        <f t="shared" si="6"/>
        <v>0.91222515040588836</v>
      </c>
      <c r="P12" s="32">
        <f t="shared" si="7"/>
        <v>0.97423049391553329</v>
      </c>
    </row>
    <row r="13" spans="1:17" ht="15.75">
      <c r="A13" s="29" t="s">
        <v>29</v>
      </c>
      <c r="B13" s="31">
        <v>919.88800000000003</v>
      </c>
      <c r="C13" s="5">
        <v>908.53099999999995</v>
      </c>
      <c r="D13" s="5">
        <v>786.952</v>
      </c>
      <c r="E13" s="32">
        <f t="shared" si="1"/>
        <v>0.85548675490929327</v>
      </c>
      <c r="F13" s="31">
        <v>832</v>
      </c>
      <c r="G13" s="5">
        <v>819</v>
      </c>
      <c r="H13" s="5">
        <v>728</v>
      </c>
      <c r="I13" s="32">
        <f t="shared" si="2"/>
        <v>0.875</v>
      </c>
      <c r="J13" s="34">
        <f t="shared" si="3"/>
        <v>-104</v>
      </c>
      <c r="K13" s="35">
        <f t="shared" si="4"/>
        <v>-132.93600000000004</v>
      </c>
      <c r="L13" s="54">
        <f t="shared" si="0"/>
        <v>1.0809780219780221</v>
      </c>
      <c r="M13" s="62">
        <f t="shared" si="5"/>
        <v>46.482054945054948</v>
      </c>
      <c r="N13" s="58">
        <v>43</v>
      </c>
      <c r="O13" s="1">
        <f t="shared" si="6"/>
        <v>0.9060168791690455</v>
      </c>
      <c r="P13" s="32">
        <f t="shared" si="7"/>
        <v>0.92668269230769229</v>
      </c>
    </row>
    <row r="14" spans="1:17" ht="15.75">
      <c r="A14" s="29" t="s">
        <v>30</v>
      </c>
      <c r="B14" s="31">
        <v>1222.165</v>
      </c>
      <c r="C14" s="5">
        <v>1140.4100000000001</v>
      </c>
      <c r="D14" s="5">
        <v>1318.8340000000001</v>
      </c>
      <c r="E14" s="32">
        <f t="shared" si="1"/>
        <v>1.0790965213371355</v>
      </c>
      <c r="F14" s="31">
        <v>1525</v>
      </c>
      <c r="G14" s="5">
        <v>1468</v>
      </c>
      <c r="H14" s="5">
        <v>1525</v>
      </c>
      <c r="I14" s="32">
        <f t="shared" si="2"/>
        <v>1</v>
      </c>
      <c r="J14" s="34">
        <f t="shared" si="3"/>
        <v>0</v>
      </c>
      <c r="K14" s="35">
        <f t="shared" si="4"/>
        <v>96.669000000000096</v>
      </c>
      <c r="L14" s="54">
        <f t="shared" si="0"/>
        <v>0.86480918032786891</v>
      </c>
      <c r="M14" s="62">
        <f t="shared" si="5"/>
        <v>54.482978360655743</v>
      </c>
      <c r="N14" s="58">
        <v>63</v>
      </c>
      <c r="O14" s="1">
        <f t="shared" si="6"/>
        <v>1.1236755907431941</v>
      </c>
      <c r="P14" s="32">
        <f t="shared" si="7"/>
        <v>1.041311475409836</v>
      </c>
    </row>
    <row r="15" spans="1:17" ht="15.75">
      <c r="A15" s="29" t="s">
        <v>31</v>
      </c>
      <c r="B15" s="31">
        <v>1478.6859999999999</v>
      </c>
      <c r="C15" s="5">
        <v>1426.6410000000001</v>
      </c>
      <c r="D15" s="5">
        <v>1455.876</v>
      </c>
      <c r="E15" s="32">
        <f t="shared" si="1"/>
        <v>0.98457414217758199</v>
      </c>
      <c r="F15" s="31">
        <v>907</v>
      </c>
      <c r="G15" s="5">
        <v>927</v>
      </c>
      <c r="H15" s="5">
        <v>906</v>
      </c>
      <c r="I15" s="32">
        <f t="shared" si="2"/>
        <v>0.9988974641675854</v>
      </c>
      <c r="J15" s="34">
        <f t="shared" si="3"/>
        <v>-1</v>
      </c>
      <c r="K15" s="35">
        <f t="shared" si="4"/>
        <v>-22.809999999999945</v>
      </c>
      <c r="L15" s="54">
        <f t="shared" si="0"/>
        <v>1.6069271523178807</v>
      </c>
      <c r="M15" s="62">
        <f t="shared" si="5"/>
        <v>72.311721854304636</v>
      </c>
      <c r="N15" s="58">
        <v>45</v>
      </c>
      <c r="O15" s="1">
        <f t="shared" si="6"/>
        <v>1.0334768313585876</v>
      </c>
      <c r="P15" s="32">
        <f t="shared" si="7"/>
        <v>1.0485115766262403</v>
      </c>
    </row>
    <row r="16" spans="1:17" ht="15.75">
      <c r="A16" s="29" t="s">
        <v>32</v>
      </c>
      <c r="B16" s="31">
        <v>904.40200000000004</v>
      </c>
      <c r="C16" s="5">
        <v>545.49800000000005</v>
      </c>
      <c r="D16" s="5">
        <v>563.89200000000005</v>
      </c>
      <c r="E16" s="32">
        <f t="shared" si="1"/>
        <v>0.62349707320417247</v>
      </c>
      <c r="F16" s="31">
        <v>583</v>
      </c>
      <c r="G16" s="5">
        <v>455</v>
      </c>
      <c r="H16" s="5">
        <v>472</v>
      </c>
      <c r="I16" s="32">
        <f t="shared" si="2"/>
        <v>0.80960548885077188</v>
      </c>
      <c r="J16" s="34">
        <f t="shared" si="3"/>
        <v>-111</v>
      </c>
      <c r="K16" s="35">
        <f t="shared" si="4"/>
        <v>-340.51</v>
      </c>
      <c r="L16" s="54">
        <f t="shared" si="0"/>
        <v>1.1946864406779663</v>
      </c>
      <c r="M16" s="62">
        <f t="shared" si="5"/>
        <v>148.1411186440678</v>
      </c>
      <c r="N16" s="58">
        <v>124</v>
      </c>
      <c r="O16" s="1">
        <f t="shared" si="6"/>
        <v>0.78729715175781101</v>
      </c>
      <c r="P16" s="32">
        <f t="shared" si="7"/>
        <v>1.0222984562607205</v>
      </c>
    </row>
    <row r="17" spans="1:16" ht="15.75">
      <c r="A17" s="29" t="s">
        <v>33</v>
      </c>
      <c r="B17" s="31">
        <v>421.53300000000002</v>
      </c>
      <c r="C17" s="5">
        <v>421.99900000000002</v>
      </c>
      <c r="D17" s="5">
        <v>422.24200000000002</v>
      </c>
      <c r="E17" s="32">
        <f t="shared" si="1"/>
        <v>1.0016819560983363</v>
      </c>
      <c r="F17" s="31">
        <v>441</v>
      </c>
      <c r="G17" s="5">
        <v>381</v>
      </c>
      <c r="H17" s="5">
        <v>409</v>
      </c>
      <c r="I17" s="32">
        <f t="shared" si="2"/>
        <v>0.92743764172335597</v>
      </c>
      <c r="J17" s="34">
        <f t="shared" si="3"/>
        <v>-32</v>
      </c>
      <c r="K17" s="35">
        <f t="shared" si="4"/>
        <v>0.70900000000000318</v>
      </c>
      <c r="L17" s="54">
        <f t="shared" si="0"/>
        <v>1.0323765281173594</v>
      </c>
      <c r="M17" s="62">
        <f t="shared" si="5"/>
        <v>60.910215158924203</v>
      </c>
      <c r="N17" s="58">
        <v>59</v>
      </c>
      <c r="O17" s="1">
        <f t="shared" si="6"/>
        <v>1.1461788641907613</v>
      </c>
      <c r="P17" s="32">
        <f t="shared" si="7"/>
        <v>1.0612244897959184</v>
      </c>
    </row>
    <row r="18" spans="1:16" ht="15.75">
      <c r="A18" s="29" t="s">
        <v>34</v>
      </c>
      <c r="B18" s="31">
        <v>272.37200000000001</v>
      </c>
      <c r="C18" s="5">
        <v>274.64699999999999</v>
      </c>
      <c r="D18" s="5">
        <v>259.286</v>
      </c>
      <c r="E18" s="32">
        <f t="shared" si="1"/>
        <v>0.95195541391919869</v>
      </c>
      <c r="F18" s="31">
        <v>355</v>
      </c>
      <c r="G18" s="5">
        <v>343</v>
      </c>
      <c r="H18" s="5">
        <v>314</v>
      </c>
      <c r="I18" s="32">
        <f t="shared" si="2"/>
        <v>0.88450704225352117</v>
      </c>
      <c r="J18" s="34">
        <f t="shared" si="3"/>
        <v>-41</v>
      </c>
      <c r="K18" s="35">
        <f t="shared" si="4"/>
        <v>-13.086000000000013</v>
      </c>
      <c r="L18" s="54">
        <f t="shared" si="0"/>
        <v>0.82575159235668794</v>
      </c>
      <c r="M18" s="62">
        <f t="shared" si="5"/>
        <v>12.386273885350318</v>
      </c>
      <c r="N18" s="58">
        <v>15</v>
      </c>
      <c r="O18" s="1">
        <f t="shared" si="6"/>
        <v>0.99743099101724952</v>
      </c>
      <c r="P18" s="32">
        <f t="shared" si="7"/>
        <v>0.92676056338028168</v>
      </c>
    </row>
    <row r="19" spans="1:16" ht="15.75">
      <c r="A19" s="38" t="s">
        <v>35</v>
      </c>
      <c r="B19" s="31">
        <v>907.82799999999997</v>
      </c>
      <c r="C19" s="5">
        <v>881.298</v>
      </c>
      <c r="D19" s="5">
        <v>869.02</v>
      </c>
      <c r="E19" s="32">
        <f t="shared" si="1"/>
        <v>0.95725181422031491</v>
      </c>
      <c r="F19" s="31">
        <v>1075</v>
      </c>
      <c r="G19" s="5">
        <v>1076</v>
      </c>
      <c r="H19" s="5">
        <v>1058</v>
      </c>
      <c r="I19" s="32">
        <f t="shared" si="2"/>
        <v>0.98418604651162789</v>
      </c>
      <c r="J19" s="34">
        <f t="shared" si="3"/>
        <v>-17</v>
      </c>
      <c r="K19" s="35">
        <f t="shared" si="4"/>
        <v>-38.807999999999993</v>
      </c>
      <c r="L19" s="54">
        <f t="shared" si="0"/>
        <v>0.82137996219281662</v>
      </c>
      <c r="M19" s="62">
        <f t="shared" si="5"/>
        <v>55.853837429111529</v>
      </c>
      <c r="N19" s="58">
        <v>68</v>
      </c>
      <c r="O19" s="1">
        <f t="shared" si="6"/>
        <v>1.0187765054934541</v>
      </c>
      <c r="P19" s="32">
        <f t="shared" si="7"/>
        <v>1.0474418604651163</v>
      </c>
    </row>
    <row r="20" spans="1:16" ht="15.75">
      <c r="A20" s="29" t="s">
        <v>36</v>
      </c>
      <c r="B20" s="31">
        <v>1049.9760000000001</v>
      </c>
      <c r="C20" s="5">
        <v>1089.2190000000001</v>
      </c>
      <c r="D20" s="5">
        <v>1062.135</v>
      </c>
      <c r="E20" s="32">
        <f t="shared" si="1"/>
        <v>1.0115802646917642</v>
      </c>
      <c r="F20" s="31">
        <v>881</v>
      </c>
      <c r="G20" s="5">
        <v>845</v>
      </c>
      <c r="H20" s="5">
        <v>692</v>
      </c>
      <c r="I20" s="32">
        <f t="shared" si="2"/>
        <v>0.78547105561861519</v>
      </c>
      <c r="J20" s="34">
        <f t="shared" si="3"/>
        <v>-189</v>
      </c>
      <c r="K20" s="35">
        <f t="shared" si="4"/>
        <v>12.158999999999878</v>
      </c>
      <c r="L20" s="54">
        <f t="shared" si="0"/>
        <v>1.5348771676300579</v>
      </c>
      <c r="M20" s="62">
        <f t="shared" si="5"/>
        <v>184.18526011560695</v>
      </c>
      <c r="N20" s="58">
        <v>120</v>
      </c>
      <c r="O20" s="1">
        <f t="shared" si="6"/>
        <v>1.1869988077018969</v>
      </c>
      <c r="P20" s="32">
        <f t="shared" si="7"/>
        <v>0.92167990919409759</v>
      </c>
    </row>
    <row r="21" spans="1:16" ht="15.75">
      <c r="A21" s="29" t="s">
        <v>37</v>
      </c>
      <c r="B21" s="31">
        <v>339.87299999999999</v>
      </c>
      <c r="C21" s="5">
        <v>314.45800000000003</v>
      </c>
      <c r="D21" s="5">
        <v>348.57799999999997</v>
      </c>
      <c r="E21" s="32">
        <f t="shared" si="1"/>
        <v>1.025612508201593</v>
      </c>
      <c r="F21" s="31">
        <v>377</v>
      </c>
      <c r="G21" s="5">
        <v>319</v>
      </c>
      <c r="H21" s="5">
        <v>384</v>
      </c>
      <c r="I21" s="32">
        <f t="shared" si="2"/>
        <v>1.0185676392572944</v>
      </c>
      <c r="J21" s="34">
        <f t="shared" si="3"/>
        <v>7</v>
      </c>
      <c r="K21" s="35">
        <f t="shared" si="4"/>
        <v>8.7049999999999841</v>
      </c>
      <c r="L21" s="54">
        <f t="shared" si="0"/>
        <v>0.90775520833333323</v>
      </c>
      <c r="M21" s="62">
        <f t="shared" si="5"/>
        <v>5.4465312499999996</v>
      </c>
      <c r="N21" s="58">
        <v>6</v>
      </c>
      <c r="O21" s="1">
        <f t="shared" si="6"/>
        <v>1.0416377036422428</v>
      </c>
      <c r="P21" s="32">
        <f t="shared" si="7"/>
        <v>1.0344827586206897</v>
      </c>
    </row>
    <row r="22" spans="1:16" ht="15.75">
      <c r="A22" s="38" t="s">
        <v>38</v>
      </c>
      <c r="B22" s="31">
        <v>113.86</v>
      </c>
      <c r="C22" s="5">
        <v>116.88800000000001</v>
      </c>
      <c r="D22" s="5">
        <v>116.934</v>
      </c>
      <c r="E22" s="32">
        <f t="shared" si="1"/>
        <v>1.0269980678025645</v>
      </c>
      <c r="F22" s="31">
        <v>241</v>
      </c>
      <c r="G22" s="5">
        <v>226</v>
      </c>
      <c r="H22" s="5">
        <v>234</v>
      </c>
      <c r="I22" s="32">
        <f t="shared" si="2"/>
        <v>0.97095435684647302</v>
      </c>
      <c r="J22" s="34">
        <f t="shared" si="3"/>
        <v>-7</v>
      </c>
      <c r="K22" s="35">
        <f t="shared" si="4"/>
        <v>3.0739999999999981</v>
      </c>
      <c r="L22" s="54">
        <f t="shared" si="0"/>
        <v>0.49971794871794872</v>
      </c>
      <c r="M22" s="62">
        <f t="shared" si="5"/>
        <v>3.9977435897435898</v>
      </c>
      <c r="N22" s="58">
        <v>8</v>
      </c>
      <c r="O22" s="1">
        <f t="shared" si="6"/>
        <v>1.0621091128556437</v>
      </c>
      <c r="P22" s="32">
        <f t="shared" si="7"/>
        <v>1.004149377593361</v>
      </c>
    </row>
    <row r="23" spans="1:16" ht="15.75">
      <c r="A23" s="29" t="s">
        <v>39</v>
      </c>
      <c r="B23" s="31">
        <v>650.33000000000004</v>
      </c>
      <c r="C23" s="5">
        <v>616.06200000000001</v>
      </c>
      <c r="D23" s="5">
        <v>488.30900000000003</v>
      </c>
      <c r="E23" s="32">
        <f t="shared" si="1"/>
        <v>0.75086340780834349</v>
      </c>
      <c r="F23" s="31">
        <v>764</v>
      </c>
      <c r="G23" s="5">
        <v>758</v>
      </c>
      <c r="H23" s="5">
        <v>637</v>
      </c>
      <c r="I23" s="32">
        <f t="shared" si="2"/>
        <v>0.83376963350785338</v>
      </c>
      <c r="J23" s="34">
        <f t="shared" si="3"/>
        <v>-127</v>
      </c>
      <c r="K23" s="35">
        <f t="shared" si="4"/>
        <v>-162.02100000000002</v>
      </c>
      <c r="L23" s="54">
        <f t="shared" si="0"/>
        <v>0.76657613814756675</v>
      </c>
      <c r="M23" s="62">
        <f t="shared" si="5"/>
        <v>20.697555729984302</v>
      </c>
      <c r="N23" s="58">
        <v>27</v>
      </c>
      <c r="O23" s="1">
        <f t="shared" si="6"/>
        <v>0.78268964330414448</v>
      </c>
      <c r="P23" s="32">
        <f t="shared" si="7"/>
        <v>0.86910994764397909</v>
      </c>
    </row>
    <row r="24" spans="1:16" ht="15.75">
      <c r="A24" s="29" t="s">
        <v>40</v>
      </c>
      <c r="B24" s="31">
        <v>71.799000000000007</v>
      </c>
      <c r="C24" s="5">
        <v>85.070999999999998</v>
      </c>
      <c r="D24" s="5">
        <v>81.581000000000003</v>
      </c>
      <c r="E24" s="32">
        <f t="shared" si="1"/>
        <v>1.1362414518308053</v>
      </c>
      <c r="F24" s="31">
        <v>111</v>
      </c>
      <c r="G24" s="5">
        <v>115</v>
      </c>
      <c r="H24" s="5">
        <v>122</v>
      </c>
      <c r="I24" s="32">
        <f t="shared" si="2"/>
        <v>1.0990990990990992</v>
      </c>
      <c r="J24" s="34">
        <f t="shared" si="3"/>
        <v>11</v>
      </c>
      <c r="K24" s="35">
        <f t="shared" si="4"/>
        <v>9.7819999999999965</v>
      </c>
      <c r="L24" s="54">
        <f t="shared" si="0"/>
        <v>0.66869672131147539</v>
      </c>
      <c r="M24" s="62">
        <f t="shared" si="5"/>
        <v>0.66869672131147539</v>
      </c>
      <c r="N24" s="58">
        <v>1</v>
      </c>
      <c r="O24" s="1">
        <f t="shared" si="6"/>
        <v>1.1455549063540087</v>
      </c>
      <c r="P24" s="32">
        <f t="shared" si="7"/>
        <v>1.1081081081081081</v>
      </c>
    </row>
    <row r="25" spans="1:16" ht="15.75">
      <c r="A25" s="29" t="s">
        <v>41</v>
      </c>
      <c r="B25" s="31">
        <v>471.048</v>
      </c>
      <c r="C25" s="5">
        <v>439.01</v>
      </c>
      <c r="D25" s="5">
        <v>481.21699999999998</v>
      </c>
      <c r="E25" s="32">
        <f t="shared" si="1"/>
        <v>1.021588033491279</v>
      </c>
      <c r="F25" s="31">
        <v>313</v>
      </c>
      <c r="G25" s="5">
        <v>303</v>
      </c>
      <c r="H25" s="5">
        <v>342</v>
      </c>
      <c r="I25" s="32">
        <f t="shared" si="2"/>
        <v>1.0926517571884984</v>
      </c>
      <c r="J25" s="34">
        <f t="shared" si="3"/>
        <v>29</v>
      </c>
      <c r="K25" s="35">
        <f t="shared" si="4"/>
        <v>10.168999999999983</v>
      </c>
      <c r="L25" s="54">
        <f t="shared" si="0"/>
        <v>1.4070672514619882</v>
      </c>
      <c r="M25" s="62">
        <f t="shared" si="5"/>
        <v>1.4070672514619882</v>
      </c>
      <c r="N25" s="58">
        <v>1</v>
      </c>
      <c r="O25" s="1">
        <f t="shared" si="6"/>
        <v>1.0245751330044113</v>
      </c>
      <c r="P25" s="32">
        <f t="shared" si="7"/>
        <v>1.0958466453674121</v>
      </c>
    </row>
    <row r="26" spans="1:16" ht="15.75">
      <c r="A26" s="29" t="s">
        <v>42</v>
      </c>
      <c r="B26" s="31">
        <v>315.072</v>
      </c>
      <c r="C26" s="5">
        <v>315.79500000000002</v>
      </c>
      <c r="D26" s="5">
        <v>313.36099999999999</v>
      </c>
      <c r="E26" s="32">
        <f t="shared" si="1"/>
        <v>0.99456949522648785</v>
      </c>
      <c r="F26" s="31">
        <v>219</v>
      </c>
      <c r="G26" s="5">
        <v>257</v>
      </c>
      <c r="H26" s="5">
        <v>268</v>
      </c>
      <c r="I26" s="32">
        <f t="shared" si="2"/>
        <v>1.2237442922374429</v>
      </c>
      <c r="J26" s="34">
        <f t="shared" si="3"/>
        <v>49</v>
      </c>
      <c r="K26" s="35">
        <f t="shared" si="4"/>
        <v>-1.7110000000000127</v>
      </c>
      <c r="L26" s="54">
        <f t="shared" si="0"/>
        <v>1.1692574626865671</v>
      </c>
      <c r="M26" s="62">
        <f t="shared" si="5"/>
        <v>9.3540597014925364</v>
      </c>
      <c r="N26" s="58">
        <v>8</v>
      </c>
      <c r="O26" s="1">
        <f t="shared" si="6"/>
        <v>1.0242581368750396</v>
      </c>
      <c r="P26" s="32">
        <f t="shared" si="7"/>
        <v>1.2602739726027397</v>
      </c>
    </row>
    <row r="27" spans="1:16" ht="15.75">
      <c r="A27" s="29" t="s">
        <v>43</v>
      </c>
      <c r="B27" s="31">
        <v>515.59699999999998</v>
      </c>
      <c r="C27" s="5">
        <v>487.44600000000003</v>
      </c>
      <c r="D27" s="5">
        <v>253.535</v>
      </c>
      <c r="E27" s="32">
        <f t="shared" si="1"/>
        <v>0.49173094490464453</v>
      </c>
      <c r="F27" s="31">
        <v>252</v>
      </c>
      <c r="G27" s="5">
        <v>256</v>
      </c>
      <c r="H27" s="5">
        <v>138</v>
      </c>
      <c r="I27" s="32">
        <f t="shared" si="2"/>
        <v>0.54761904761904767</v>
      </c>
      <c r="J27" s="34">
        <f t="shared" si="3"/>
        <v>-114</v>
      </c>
      <c r="K27" s="35">
        <f t="shared" si="4"/>
        <v>-262.06200000000001</v>
      </c>
      <c r="L27" s="54">
        <f t="shared" si="0"/>
        <v>1.8372101449275362</v>
      </c>
      <c r="M27" s="62">
        <f t="shared" si="5"/>
        <v>5.5116304347826084</v>
      </c>
      <c r="N27" s="58">
        <v>3</v>
      </c>
      <c r="O27" s="1">
        <f t="shared" si="6"/>
        <v>0.50242074805474557</v>
      </c>
      <c r="P27" s="32">
        <f t="shared" si="7"/>
        <v>0.55952380952380953</v>
      </c>
    </row>
    <row r="28" spans="1:16" ht="15.75">
      <c r="A28" s="29" t="s">
        <v>44</v>
      </c>
      <c r="B28" s="31">
        <v>777.26900000000001</v>
      </c>
      <c r="C28" s="5">
        <v>653.47400000000005</v>
      </c>
      <c r="D28" s="5">
        <v>805.75599999999997</v>
      </c>
      <c r="E28" s="32">
        <f t="shared" si="1"/>
        <v>1.0366501172695681</v>
      </c>
      <c r="F28" s="31">
        <v>692</v>
      </c>
      <c r="G28" s="5">
        <v>611</v>
      </c>
      <c r="H28" s="5">
        <v>723</v>
      </c>
      <c r="I28" s="32">
        <f t="shared" si="2"/>
        <v>1.0447976878612717</v>
      </c>
      <c r="J28" s="34">
        <f t="shared" si="3"/>
        <v>31</v>
      </c>
      <c r="K28" s="35">
        <f t="shared" si="4"/>
        <v>28.486999999999966</v>
      </c>
      <c r="L28" s="54">
        <f t="shared" si="0"/>
        <v>1.1144619640387274</v>
      </c>
      <c r="M28" s="62">
        <f t="shared" si="5"/>
        <v>14.488005532503458</v>
      </c>
      <c r="N28" s="58">
        <v>13</v>
      </c>
      <c r="O28" s="1">
        <f t="shared" si="6"/>
        <v>1.0552897459341664</v>
      </c>
      <c r="P28" s="32">
        <f t="shared" si="7"/>
        <v>1.0635838150289016</v>
      </c>
    </row>
    <row r="29" spans="1:16" ht="15.75">
      <c r="A29" s="29" t="s">
        <v>45</v>
      </c>
      <c r="B29" s="31">
        <v>1091.51</v>
      </c>
      <c r="C29" s="5">
        <v>980.11800000000005</v>
      </c>
      <c r="D29" s="5">
        <v>977.29100000000005</v>
      </c>
      <c r="E29" s="32">
        <f t="shared" si="1"/>
        <v>0.89535689091258908</v>
      </c>
      <c r="F29" s="31">
        <v>379</v>
      </c>
      <c r="G29" s="5">
        <v>318</v>
      </c>
      <c r="H29" s="5">
        <v>307</v>
      </c>
      <c r="I29" s="32">
        <f t="shared" si="2"/>
        <v>0.81002638522427439</v>
      </c>
      <c r="J29" s="34">
        <f t="shared" si="3"/>
        <v>-72</v>
      </c>
      <c r="K29" s="35">
        <f t="shared" si="4"/>
        <v>-114.21899999999994</v>
      </c>
      <c r="L29" s="54">
        <f t="shared" si="0"/>
        <v>3.1833583061889255</v>
      </c>
      <c r="M29" s="62">
        <f t="shared" si="5"/>
        <v>149.61784039087951</v>
      </c>
      <c r="N29" s="58">
        <v>47</v>
      </c>
      <c r="O29" s="1">
        <f t="shared" si="6"/>
        <v>1.032431072908979</v>
      </c>
      <c r="P29" s="32">
        <f t="shared" si="7"/>
        <v>0.93403693931398413</v>
      </c>
    </row>
    <row r="30" spans="1:16" ht="15.75">
      <c r="A30" s="29" t="s">
        <v>60</v>
      </c>
      <c r="B30" s="31">
        <v>2050.9459999999999</v>
      </c>
      <c r="C30" s="5">
        <v>1887.982</v>
      </c>
      <c r="D30" s="5">
        <v>2161.194</v>
      </c>
      <c r="E30" s="32">
        <f t="shared" si="1"/>
        <v>1.0537547063647703</v>
      </c>
      <c r="F30" s="31">
        <v>239</v>
      </c>
      <c r="G30" s="5">
        <v>237</v>
      </c>
      <c r="H30" s="5">
        <v>256</v>
      </c>
      <c r="I30" s="32">
        <f t="shared" si="2"/>
        <v>1.0711297071129706</v>
      </c>
      <c r="J30" s="34">
        <f t="shared" si="3"/>
        <v>17</v>
      </c>
      <c r="K30" s="35">
        <f t="shared" si="4"/>
        <v>110.24800000000005</v>
      </c>
      <c r="L30" s="54">
        <f t="shared" si="0"/>
        <v>8.4421640624999998</v>
      </c>
      <c r="M30" s="62">
        <f t="shared" si="5"/>
        <v>8.4421640624999998</v>
      </c>
      <c r="N30" s="58">
        <v>1</v>
      </c>
      <c r="O30" s="1">
        <f t="shared" si="6"/>
        <v>1.0578709356865077</v>
      </c>
      <c r="P30" s="32">
        <f t="shared" si="7"/>
        <v>1.0753138075313808</v>
      </c>
    </row>
    <row r="31" spans="1:16" ht="16.5" thickBot="1">
      <c r="A31" s="38" t="s">
        <v>61</v>
      </c>
      <c r="B31" s="31">
        <v>172.27199999999999</v>
      </c>
      <c r="C31" s="5">
        <v>252.809</v>
      </c>
      <c r="D31" s="5">
        <v>104.3</v>
      </c>
      <c r="E31" s="32">
        <f t="shared" si="1"/>
        <v>0.60543791213894305</v>
      </c>
      <c r="F31" s="31">
        <v>17</v>
      </c>
      <c r="G31" s="5">
        <v>30</v>
      </c>
      <c r="H31" s="5">
        <v>31</v>
      </c>
      <c r="I31" s="32">
        <f t="shared" si="2"/>
        <v>1.8235294117647058</v>
      </c>
      <c r="J31" s="34">
        <f t="shared" si="3"/>
        <v>14</v>
      </c>
      <c r="K31" s="35">
        <f t="shared" si="4"/>
        <v>-67.971999999999994</v>
      </c>
      <c r="L31" s="54">
        <f t="shared" si="0"/>
        <v>3.3645161290322578</v>
      </c>
      <c r="M31" s="62">
        <f t="shared" si="5"/>
        <v>0</v>
      </c>
      <c r="N31" s="58">
        <v>0</v>
      </c>
      <c r="O31" s="1">
        <f t="shared" si="6"/>
        <v>0.60543791213894305</v>
      </c>
      <c r="P31" s="32">
        <f t="shared" si="7"/>
        <v>1.8235294117647058</v>
      </c>
    </row>
    <row r="32" spans="1:16" ht="16.5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si="5"/>
        <v>0</v>
      </c>
      <c r="N32" s="58"/>
      <c r="O32" s="76" t="str">
        <f t="shared" si="6"/>
        <v/>
      </c>
      <c r="P32" s="50" t="str">
        <f t="shared" si="7"/>
        <v/>
      </c>
    </row>
    <row r="33" spans="1:16" ht="16.5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5"/>
        <v>0</v>
      </c>
      <c r="N33" s="58"/>
      <c r="O33" s="61" t="str">
        <f t="shared" si="6"/>
        <v/>
      </c>
      <c r="P33" s="82" t="str">
        <f t="shared" si="7"/>
        <v/>
      </c>
    </row>
    <row r="34" spans="1:16" ht="16.5" thickBot="1">
      <c r="A34" s="30" t="s">
        <v>2</v>
      </c>
      <c r="B34" s="27">
        <f>SUM(B5:B33)</f>
        <v>27546.756000000005</v>
      </c>
      <c r="C34" s="28">
        <f>SUM(C5:C33)</f>
        <v>26083.985999999994</v>
      </c>
      <c r="D34" s="28">
        <f>SUM(D5:D33)</f>
        <v>26906.29</v>
      </c>
      <c r="E34" s="33">
        <f t="shared" si="1"/>
        <v>0.97674985758758659</v>
      </c>
      <c r="F34" s="27">
        <f>SUM(F5:F33)</f>
        <v>16965</v>
      </c>
      <c r="G34" s="28">
        <f>SUM(G5:G33)</f>
        <v>16250</v>
      </c>
      <c r="H34" s="28">
        <f>SUM(H5:H33)</f>
        <v>16419</v>
      </c>
      <c r="I34" s="33">
        <f t="shared" si="2"/>
        <v>0.96781609195402296</v>
      </c>
      <c r="J34" s="36">
        <f t="shared" si="3"/>
        <v>-546</v>
      </c>
      <c r="K34" s="37">
        <f t="shared" si="4"/>
        <v>-640.46600000000399</v>
      </c>
      <c r="L34" s="55">
        <f t="shared" si="0"/>
        <v>1.6387289116267738</v>
      </c>
      <c r="M34" s="27">
        <f t="shared" si="5"/>
        <v>1673.1422187709361</v>
      </c>
      <c r="N34" s="28">
        <f>SUM(N5:N31)</f>
        <v>1021</v>
      </c>
      <c r="O34" s="86">
        <f t="shared" si="6"/>
        <v>1.0374881245098673</v>
      </c>
      <c r="P34" s="87">
        <f t="shared" si="7"/>
        <v>1.0279988211022695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3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/>
  <dimension ref="A1:I34"/>
  <sheetViews>
    <sheetView workbookViewId="0">
      <selection activeCell="B4" sqref="B4:H4"/>
    </sheetView>
  </sheetViews>
  <sheetFormatPr defaultRowHeight="12.75"/>
  <cols>
    <col min="1" max="1" width="40.140625" customWidth="1"/>
    <col min="2" max="10" width="8.57031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59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8" t="s">
        <v>4</v>
      </c>
      <c r="B3" s="93" t="s">
        <v>0</v>
      </c>
      <c r="C3" s="93"/>
      <c r="D3" s="93"/>
      <c r="E3" s="93"/>
      <c r="F3" s="93" t="s">
        <v>1</v>
      </c>
      <c r="G3" s="93"/>
      <c r="H3" s="93"/>
      <c r="I3" s="93"/>
    </row>
    <row r="4" spans="1:9" ht="18" customHeight="1">
      <c r="A4" s="98"/>
      <c r="B4" s="10">
        <v>2017</v>
      </c>
      <c r="C4" s="10">
        <v>2018</v>
      </c>
      <c r="D4" s="10">
        <v>2019</v>
      </c>
      <c r="E4" s="17" t="s">
        <v>14</v>
      </c>
      <c r="F4" s="48">
        <v>2017</v>
      </c>
      <c r="G4" s="48">
        <v>2018</v>
      </c>
      <c r="H4" s="48">
        <v>2019</v>
      </c>
      <c r="I4" s="17" t="s">
        <v>14</v>
      </c>
    </row>
    <row r="5" spans="1:9" ht="15.6" customHeight="1">
      <c r="A5" s="4" t="s">
        <v>21</v>
      </c>
      <c r="B5" s="5">
        <v>1777.472</v>
      </c>
      <c r="C5" s="5">
        <v>1568.627</v>
      </c>
      <c r="D5" s="5">
        <v>1862.7750000000001</v>
      </c>
      <c r="E5" s="1">
        <f>IF(OR(D5=0,B5=0),"",D5/B5)</f>
        <v>1.0479911919850216</v>
      </c>
      <c r="F5" s="5">
        <v>1037</v>
      </c>
      <c r="G5" s="5">
        <v>914</v>
      </c>
      <c r="H5" s="5">
        <v>1063</v>
      </c>
      <c r="I5" s="1">
        <f>IF(OR(H5=0,F5=0),"",H5/F5)</f>
        <v>1.0250723240115718</v>
      </c>
    </row>
    <row r="6" spans="1:9" ht="15.6" customHeight="1">
      <c r="A6" s="4" t="s">
        <v>22</v>
      </c>
      <c r="B6" s="5">
        <v>491.911</v>
      </c>
      <c r="C6" s="5">
        <v>519.58000000000004</v>
      </c>
      <c r="D6" s="5">
        <v>726.73699999999997</v>
      </c>
      <c r="E6" s="1">
        <f t="shared" ref="E6:E34" si="0">IF(OR(D6=0,B6=0),"",D6/B6)</f>
        <v>1.4773749723019001</v>
      </c>
      <c r="F6" s="5">
        <v>570</v>
      </c>
      <c r="G6" s="5">
        <v>536</v>
      </c>
      <c r="H6" s="5">
        <v>770</v>
      </c>
      <c r="I6" s="1">
        <f t="shared" ref="I6:I34" si="1">IF(OR(H6=0,F6=0),"",H6/F6)</f>
        <v>1.3508771929824561</v>
      </c>
    </row>
    <row r="7" spans="1:9" ht="15.6" customHeight="1">
      <c r="A7" s="4" t="s">
        <v>23</v>
      </c>
      <c r="B7" s="5">
        <v>822.33100000000002</v>
      </c>
      <c r="C7" s="5">
        <v>765.09100000000001</v>
      </c>
      <c r="D7" s="5">
        <v>647.27099999999996</v>
      </c>
      <c r="E7" s="1">
        <f t="shared" si="0"/>
        <v>0.78711735298803032</v>
      </c>
      <c r="F7" s="5">
        <v>939</v>
      </c>
      <c r="G7" s="5">
        <v>877</v>
      </c>
      <c r="H7" s="5">
        <v>820</v>
      </c>
      <c r="I7" s="1">
        <f t="shared" si="1"/>
        <v>0.873269435569755</v>
      </c>
    </row>
    <row r="8" spans="1:9" ht="15.6" customHeight="1">
      <c r="A8" s="4" t="s">
        <v>24</v>
      </c>
      <c r="B8" s="5">
        <v>2162.6280000000002</v>
      </c>
      <c r="C8" s="5">
        <v>1908.115</v>
      </c>
      <c r="D8" s="5">
        <v>2001.8720000000001</v>
      </c>
      <c r="E8" s="1">
        <f t="shared" si="0"/>
        <v>0.9256663651816216</v>
      </c>
      <c r="F8" s="5">
        <v>1114</v>
      </c>
      <c r="G8" s="5">
        <v>1080</v>
      </c>
      <c r="H8" s="5">
        <v>1050</v>
      </c>
      <c r="I8" s="1">
        <f t="shared" si="1"/>
        <v>0.9425493716337523</v>
      </c>
    </row>
    <row r="9" spans="1:9" ht="15.6" customHeight="1">
      <c r="A9" s="4" t="s">
        <v>25</v>
      </c>
      <c r="B9" s="5">
        <v>1078.278</v>
      </c>
      <c r="C9" s="5">
        <v>1168.9059999999999</v>
      </c>
      <c r="D9" s="5">
        <v>1130.78</v>
      </c>
      <c r="E9" s="1">
        <f t="shared" si="0"/>
        <v>1.0486905974155087</v>
      </c>
      <c r="F9" s="5">
        <v>567</v>
      </c>
      <c r="G9" s="5">
        <v>574</v>
      </c>
      <c r="H9" s="5">
        <v>589</v>
      </c>
      <c r="I9" s="1">
        <f t="shared" si="1"/>
        <v>1.0388007054673722</v>
      </c>
    </row>
    <row r="10" spans="1:9" ht="15.6" customHeight="1">
      <c r="A10" s="4" t="s">
        <v>26</v>
      </c>
      <c r="B10" s="5">
        <v>1627.5709999999999</v>
      </c>
      <c r="C10" s="5">
        <v>1627.61</v>
      </c>
      <c r="D10" s="5">
        <v>1622.693</v>
      </c>
      <c r="E10" s="1">
        <f t="shared" si="0"/>
        <v>0.99700289572620804</v>
      </c>
      <c r="F10" s="5">
        <v>512</v>
      </c>
      <c r="G10" s="5">
        <v>491</v>
      </c>
      <c r="H10" s="5">
        <v>523</v>
      </c>
      <c r="I10" s="1">
        <f t="shared" si="1"/>
        <v>1.021484375</v>
      </c>
    </row>
    <row r="11" spans="1:9" ht="15.6" customHeight="1">
      <c r="A11" s="4" t="s">
        <v>27</v>
      </c>
      <c r="B11" s="5">
        <v>746.39200000000005</v>
      </c>
      <c r="C11" s="5">
        <v>519.61400000000003</v>
      </c>
      <c r="D11" s="5">
        <v>875.04300000000001</v>
      </c>
      <c r="E11" s="1">
        <f t="shared" si="0"/>
        <v>1.1723638517025905</v>
      </c>
      <c r="F11" s="5">
        <v>66</v>
      </c>
      <c r="G11" s="5">
        <v>61</v>
      </c>
      <c r="H11" s="5">
        <v>95</v>
      </c>
      <c r="I11" s="1">
        <f t="shared" si="1"/>
        <v>1.4393939393939394</v>
      </c>
    </row>
    <row r="12" spans="1:9" ht="15.6" customHeight="1">
      <c r="A12" s="4" t="s">
        <v>28</v>
      </c>
      <c r="B12" s="5">
        <v>574.72900000000004</v>
      </c>
      <c r="C12" s="5">
        <v>476.346</v>
      </c>
      <c r="D12" s="5">
        <v>461.60199999999998</v>
      </c>
      <c r="E12" s="1">
        <f t="shared" si="0"/>
        <v>0.8031646219348596</v>
      </c>
      <c r="F12" s="5">
        <v>632</v>
      </c>
      <c r="G12" s="5">
        <v>596</v>
      </c>
      <c r="H12" s="5">
        <v>605</v>
      </c>
      <c r="I12" s="1">
        <f t="shared" si="1"/>
        <v>0.95727848101265822</v>
      </c>
    </row>
    <row r="13" spans="1:9" ht="15.6" customHeight="1">
      <c r="A13" s="4" t="s">
        <v>29</v>
      </c>
      <c r="B13" s="5">
        <v>5.4249999999999998</v>
      </c>
      <c r="C13" s="5">
        <v>5.2220000000000004</v>
      </c>
      <c r="D13" s="5">
        <v>18.413</v>
      </c>
      <c r="E13" s="1">
        <f t="shared" si="0"/>
        <v>3.3941013824884796</v>
      </c>
      <c r="F13" s="5">
        <v>19</v>
      </c>
      <c r="G13" s="5">
        <v>15</v>
      </c>
      <c r="H13" s="5">
        <v>7</v>
      </c>
      <c r="I13" s="1">
        <f t="shared" si="1"/>
        <v>0.36842105263157893</v>
      </c>
    </row>
    <row r="14" spans="1:9" ht="15.6" customHeight="1">
      <c r="A14" s="4" t="s">
        <v>30</v>
      </c>
      <c r="B14" s="5">
        <v>1201.6410000000001</v>
      </c>
      <c r="C14" s="5">
        <v>1124.3979999999999</v>
      </c>
      <c r="D14" s="5">
        <v>1299.8720000000001</v>
      </c>
      <c r="E14" s="1">
        <f t="shared" si="0"/>
        <v>1.0817473771284436</v>
      </c>
      <c r="F14" s="5">
        <v>1495</v>
      </c>
      <c r="G14" s="5">
        <v>1432</v>
      </c>
      <c r="H14" s="5">
        <v>1503</v>
      </c>
      <c r="I14" s="1">
        <f t="shared" si="1"/>
        <v>1.0053511705685618</v>
      </c>
    </row>
    <row r="15" spans="1:9" ht="15.6" customHeight="1">
      <c r="A15" s="4" t="s">
        <v>31</v>
      </c>
      <c r="B15" s="5">
        <v>1478.6859999999999</v>
      </c>
      <c r="C15" s="5">
        <v>1426.6410000000001</v>
      </c>
      <c r="D15" s="5">
        <v>1455.876</v>
      </c>
      <c r="E15" s="1">
        <f t="shared" si="0"/>
        <v>0.98457414217758199</v>
      </c>
      <c r="F15" s="5">
        <v>907</v>
      </c>
      <c r="G15" s="5">
        <v>927</v>
      </c>
      <c r="H15" s="5">
        <v>906</v>
      </c>
      <c r="I15" s="1">
        <f t="shared" si="1"/>
        <v>0.9988974641675854</v>
      </c>
    </row>
    <row r="16" spans="1:9" ht="15.6" customHeight="1">
      <c r="A16" s="4" t="s">
        <v>32</v>
      </c>
      <c r="B16" s="5">
        <v>904.40200000000004</v>
      </c>
      <c r="C16" s="5">
        <v>545.49800000000005</v>
      </c>
      <c r="D16" s="5">
        <v>563.89200000000005</v>
      </c>
      <c r="E16" s="1">
        <f t="shared" si="0"/>
        <v>0.62349707320417247</v>
      </c>
      <c r="F16" s="5">
        <v>583</v>
      </c>
      <c r="G16" s="5">
        <v>455</v>
      </c>
      <c r="H16" s="5">
        <v>472</v>
      </c>
      <c r="I16" s="1">
        <f t="shared" si="1"/>
        <v>0.80960548885077188</v>
      </c>
    </row>
    <row r="17" spans="1:9" ht="15.6" customHeight="1">
      <c r="A17" s="4" t="s">
        <v>33</v>
      </c>
      <c r="B17" s="5">
        <v>421.53300000000002</v>
      </c>
      <c r="C17" s="5">
        <v>421.99900000000002</v>
      </c>
      <c r="D17" s="5">
        <v>422.24200000000002</v>
      </c>
      <c r="E17" s="1">
        <f t="shared" si="0"/>
        <v>1.0016819560983363</v>
      </c>
      <c r="F17" s="5">
        <v>441</v>
      </c>
      <c r="G17" s="5">
        <v>381</v>
      </c>
      <c r="H17" s="5">
        <v>409</v>
      </c>
      <c r="I17" s="1">
        <f t="shared" si="1"/>
        <v>0.92743764172335597</v>
      </c>
    </row>
    <row r="18" spans="1:9" ht="15.6" customHeight="1">
      <c r="A18" s="4" t="s">
        <v>34</v>
      </c>
      <c r="B18" s="5">
        <v>272.37200000000001</v>
      </c>
      <c r="C18" s="5">
        <v>274.64699999999999</v>
      </c>
      <c r="D18" s="5">
        <v>259.286</v>
      </c>
      <c r="E18" s="1">
        <f t="shared" si="0"/>
        <v>0.95195541391919869</v>
      </c>
      <c r="F18" s="5">
        <v>355</v>
      </c>
      <c r="G18" s="5">
        <v>343</v>
      </c>
      <c r="H18" s="5">
        <v>314</v>
      </c>
      <c r="I18" s="1">
        <f t="shared" si="1"/>
        <v>0.88450704225352117</v>
      </c>
    </row>
    <row r="19" spans="1:9" ht="15.6" customHeight="1">
      <c r="A19" s="4" t="s">
        <v>35</v>
      </c>
      <c r="B19" s="5">
        <v>907.82799999999997</v>
      </c>
      <c r="C19" s="5">
        <v>864.09699999999998</v>
      </c>
      <c r="D19" s="5">
        <v>869.02</v>
      </c>
      <c r="E19" s="1">
        <f t="shared" si="0"/>
        <v>0.95725181422031491</v>
      </c>
      <c r="F19" s="5">
        <v>1075</v>
      </c>
      <c r="G19" s="5">
        <v>1075</v>
      </c>
      <c r="H19" s="5">
        <v>1058</v>
      </c>
      <c r="I19" s="1">
        <f t="shared" si="1"/>
        <v>0.98418604651162789</v>
      </c>
    </row>
    <row r="20" spans="1:9" ht="15.6" customHeight="1">
      <c r="A20" s="4" t="s">
        <v>36</v>
      </c>
      <c r="B20" s="5">
        <v>1049.9760000000001</v>
      </c>
      <c r="C20" s="5">
        <v>1089.2190000000001</v>
      </c>
      <c r="D20" s="5">
        <v>1062.135</v>
      </c>
      <c r="E20" s="1">
        <f t="shared" si="0"/>
        <v>1.0115802646917642</v>
      </c>
      <c r="F20" s="5">
        <v>881</v>
      </c>
      <c r="G20" s="5">
        <v>845</v>
      </c>
      <c r="H20" s="5">
        <v>692</v>
      </c>
      <c r="I20" s="1">
        <f t="shared" si="1"/>
        <v>0.78547105561861519</v>
      </c>
    </row>
    <row r="21" spans="1:9" ht="15.6" customHeight="1">
      <c r="A21" s="4" t="s">
        <v>37</v>
      </c>
      <c r="B21" s="5">
        <v>338.95699999999999</v>
      </c>
      <c r="C21" s="5">
        <v>314.45800000000003</v>
      </c>
      <c r="D21" s="5">
        <v>348.57799999999997</v>
      </c>
      <c r="E21" s="1">
        <f t="shared" si="0"/>
        <v>1.028384131320492</v>
      </c>
      <c r="F21" s="5">
        <v>376</v>
      </c>
      <c r="G21" s="5">
        <v>319</v>
      </c>
      <c r="H21" s="5">
        <v>384</v>
      </c>
      <c r="I21" s="1">
        <f t="shared" si="1"/>
        <v>1.0212765957446808</v>
      </c>
    </row>
    <row r="22" spans="1:9" ht="15.6" customHeight="1">
      <c r="A22" s="4" t="s">
        <v>38</v>
      </c>
      <c r="B22" s="5">
        <v>113.86</v>
      </c>
      <c r="C22" s="5">
        <v>116.88800000000001</v>
      </c>
      <c r="D22" s="5">
        <v>116.934</v>
      </c>
      <c r="E22" s="1">
        <f t="shared" si="0"/>
        <v>1.0269980678025645</v>
      </c>
      <c r="F22" s="5">
        <v>241</v>
      </c>
      <c r="G22" s="5">
        <v>226</v>
      </c>
      <c r="H22" s="5">
        <v>234</v>
      </c>
      <c r="I22" s="1">
        <f t="shared" si="1"/>
        <v>0.97095435684647302</v>
      </c>
    </row>
    <row r="23" spans="1:9" ht="15.6" customHeight="1">
      <c r="A23" s="4" t="s">
        <v>39</v>
      </c>
      <c r="B23" s="5">
        <v>650.33000000000004</v>
      </c>
      <c r="C23" s="5">
        <v>616.06200000000001</v>
      </c>
      <c r="D23" s="5">
        <v>488.30900000000003</v>
      </c>
      <c r="E23" s="1">
        <f t="shared" si="0"/>
        <v>0.75086340780834349</v>
      </c>
      <c r="F23" s="5">
        <v>764</v>
      </c>
      <c r="G23" s="5">
        <v>758</v>
      </c>
      <c r="H23" s="5">
        <v>637</v>
      </c>
      <c r="I23" s="1">
        <f t="shared" si="1"/>
        <v>0.83376963350785338</v>
      </c>
    </row>
    <row r="24" spans="1:9" ht="15.6" customHeight="1">
      <c r="A24" s="4" t="s">
        <v>40</v>
      </c>
      <c r="B24" s="5">
        <v>71.799000000000007</v>
      </c>
      <c r="C24" s="5">
        <v>85.070999999999998</v>
      </c>
      <c r="D24" s="5">
        <v>81.581000000000003</v>
      </c>
      <c r="E24" s="1">
        <f t="shared" si="0"/>
        <v>1.1362414518308053</v>
      </c>
      <c r="F24" s="5">
        <v>111</v>
      </c>
      <c r="G24" s="5">
        <v>115</v>
      </c>
      <c r="H24" s="5">
        <v>122</v>
      </c>
      <c r="I24" s="1">
        <f t="shared" si="1"/>
        <v>1.0990990990990992</v>
      </c>
    </row>
    <row r="25" spans="1:9" ht="15.6" customHeight="1">
      <c r="A25" s="4" t="s">
        <v>41</v>
      </c>
      <c r="B25" s="5">
        <v>471.048</v>
      </c>
      <c r="C25" s="5">
        <v>439.01</v>
      </c>
      <c r="D25" s="5">
        <v>481.21699999999998</v>
      </c>
      <c r="E25" s="1">
        <f t="shared" si="0"/>
        <v>1.021588033491279</v>
      </c>
      <c r="F25" s="5">
        <v>313</v>
      </c>
      <c r="G25" s="5">
        <v>303</v>
      </c>
      <c r="H25" s="5">
        <v>342</v>
      </c>
      <c r="I25" s="1">
        <f t="shared" si="1"/>
        <v>1.0926517571884984</v>
      </c>
    </row>
    <row r="26" spans="1:9" ht="15.6" customHeight="1">
      <c r="A26" s="4" t="s">
        <v>42</v>
      </c>
      <c r="B26" s="5">
        <v>315.072</v>
      </c>
      <c r="C26" s="5">
        <v>315.79500000000002</v>
      </c>
      <c r="D26" s="5">
        <v>313.36099999999999</v>
      </c>
      <c r="E26" s="1">
        <f t="shared" si="0"/>
        <v>0.99456949522648785</v>
      </c>
      <c r="F26" s="5">
        <v>219</v>
      </c>
      <c r="G26" s="5">
        <v>257</v>
      </c>
      <c r="H26" s="5">
        <v>268</v>
      </c>
      <c r="I26" s="1">
        <f t="shared" si="1"/>
        <v>1.2237442922374429</v>
      </c>
    </row>
    <row r="27" spans="1:9" ht="15.6" customHeight="1">
      <c r="A27" s="4" t="s">
        <v>43</v>
      </c>
      <c r="B27" s="5">
        <v>498.166</v>
      </c>
      <c r="C27" s="5">
        <v>478.71199999999999</v>
      </c>
      <c r="D27" s="5">
        <v>242.001</v>
      </c>
      <c r="E27" s="1">
        <f t="shared" si="0"/>
        <v>0.48578385518080319</v>
      </c>
      <c r="F27" s="5">
        <v>248</v>
      </c>
      <c r="G27" s="5">
        <v>255</v>
      </c>
      <c r="H27" s="5">
        <v>136</v>
      </c>
      <c r="I27" s="1">
        <f t="shared" si="1"/>
        <v>0.54838709677419351</v>
      </c>
    </row>
    <row r="28" spans="1:9" ht="15.6" customHeight="1">
      <c r="A28" s="4" t="s">
        <v>44</v>
      </c>
      <c r="B28" s="5">
        <v>777.26900000000001</v>
      </c>
      <c r="C28" s="5">
        <v>646.66399999999999</v>
      </c>
      <c r="D28" s="5">
        <v>805.75599999999997</v>
      </c>
      <c r="E28" s="1">
        <f t="shared" si="0"/>
        <v>1.0366501172695681</v>
      </c>
      <c r="F28" s="5">
        <v>692</v>
      </c>
      <c r="G28" s="5">
        <v>610</v>
      </c>
      <c r="H28" s="5">
        <v>723</v>
      </c>
      <c r="I28" s="1">
        <f t="shared" si="1"/>
        <v>1.0447976878612717</v>
      </c>
    </row>
    <row r="29" spans="1:9" ht="15.6" customHeight="1">
      <c r="A29" s="4" t="s">
        <v>45</v>
      </c>
      <c r="B29" s="5">
        <v>1091.51</v>
      </c>
      <c r="C29" s="5">
        <v>980.11800000000005</v>
      </c>
      <c r="D29" s="5">
        <v>977.29100000000005</v>
      </c>
      <c r="E29" s="1">
        <f t="shared" si="0"/>
        <v>0.89535689091258908</v>
      </c>
      <c r="F29" s="5">
        <v>379</v>
      </c>
      <c r="G29" s="5">
        <v>318</v>
      </c>
      <c r="H29" s="5">
        <v>307</v>
      </c>
      <c r="I29" s="1">
        <f t="shared" si="1"/>
        <v>0.81002638522427439</v>
      </c>
    </row>
    <row r="30" spans="1:9" ht="15.6" customHeight="1">
      <c r="A30" s="4" t="s">
        <v>60</v>
      </c>
      <c r="B30" s="5">
        <v>1993.0170000000001</v>
      </c>
      <c r="C30" s="5">
        <v>1799.0940000000001</v>
      </c>
      <c r="D30" s="5">
        <v>2130.9560000000001</v>
      </c>
      <c r="E30" s="1">
        <f t="shared" si="0"/>
        <v>1.0692111507327835</v>
      </c>
      <c r="F30" s="5">
        <v>234</v>
      </c>
      <c r="G30" s="5">
        <v>230</v>
      </c>
      <c r="H30" s="5">
        <v>250</v>
      </c>
      <c r="I30" s="1">
        <f t="shared" si="1"/>
        <v>1.0683760683760684</v>
      </c>
    </row>
    <row r="31" spans="1:9" ht="15.6" customHeight="1">
      <c r="A31" s="4" t="s">
        <v>61</v>
      </c>
      <c r="B31" s="5">
        <v>167.55099999999999</v>
      </c>
      <c r="C31" s="5">
        <v>252.809</v>
      </c>
      <c r="D31" s="5">
        <v>104.3</v>
      </c>
      <c r="E31" s="1">
        <f t="shared" si="0"/>
        <v>0.622497030754815</v>
      </c>
      <c r="F31" s="5">
        <v>16</v>
      </c>
      <c r="G31" s="5">
        <v>30</v>
      </c>
      <c r="H31" s="5">
        <v>31</v>
      </c>
      <c r="I31" s="1">
        <f t="shared" si="1"/>
        <v>1.9375</v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22011.753999999997</v>
      </c>
      <c r="C34" s="6">
        <f>SUM(C5:C33)</f>
        <v>20350.291000000001</v>
      </c>
      <c r="D34" s="6">
        <f>SUM(D5:D33)</f>
        <v>21369.793000000001</v>
      </c>
      <c r="E34" s="7">
        <f t="shared" si="0"/>
        <v>0.9708355363230029</v>
      </c>
      <c r="F34" s="6">
        <f>SUM(F5:F33)</f>
        <v>14786</v>
      </c>
      <c r="G34" s="6">
        <f>SUM(G5:G33)</f>
        <v>14023</v>
      </c>
      <c r="H34" s="6">
        <f>SUM(H5:H33)</f>
        <v>14310</v>
      </c>
      <c r="I34" s="7">
        <f t="shared" si="1"/>
        <v>0.96780738536453403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7"/>
  <dimension ref="A1:I34"/>
  <sheetViews>
    <sheetView workbookViewId="0">
      <selection activeCell="B4" sqref="B4:H4"/>
    </sheetView>
  </sheetViews>
  <sheetFormatPr defaultRowHeight="12.75"/>
  <cols>
    <col min="1" max="1" width="36.42578125" customWidth="1"/>
  </cols>
  <sheetData>
    <row r="1" spans="1:9" ht="21" thickBot="1">
      <c r="A1" s="94" t="s">
        <v>3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99" t="s">
        <v>6</v>
      </c>
      <c r="B3" s="91" t="s">
        <v>0</v>
      </c>
      <c r="C3" s="91"/>
      <c r="D3" s="91"/>
      <c r="E3" s="91"/>
      <c r="F3" s="91" t="s">
        <v>1</v>
      </c>
      <c r="G3" s="91"/>
      <c r="H3" s="91"/>
      <c r="I3" s="91"/>
    </row>
    <row r="4" spans="1:9" ht="16.5" customHeight="1">
      <c r="A4" s="99"/>
      <c r="B4" s="47">
        <v>2017</v>
      </c>
      <c r="C4" s="47">
        <v>2018</v>
      </c>
      <c r="D4" s="47">
        <v>2019</v>
      </c>
      <c r="E4" s="39" t="s">
        <v>14</v>
      </c>
      <c r="F4" s="47">
        <v>2017</v>
      </c>
      <c r="G4" s="47">
        <v>2018</v>
      </c>
      <c r="H4" s="47">
        <v>2019</v>
      </c>
      <c r="I4" s="39" t="s">
        <v>14</v>
      </c>
    </row>
    <row r="5" spans="1:9" ht="15.6" customHeight="1">
      <c r="A5" s="4" t="s">
        <v>21</v>
      </c>
      <c r="B5" s="5">
        <v>3691.8220000000001</v>
      </c>
      <c r="C5" s="5">
        <v>3841.2179999999998</v>
      </c>
      <c r="D5" s="5">
        <v>3922.1849999999999</v>
      </c>
      <c r="E5" s="22">
        <f>IF(OR(D5=0,B5=0),"",D5/B5)</f>
        <v>1.0623981871281984</v>
      </c>
      <c r="F5" s="5">
        <v>555</v>
      </c>
      <c r="G5" s="5">
        <v>599</v>
      </c>
      <c r="H5" s="5">
        <v>647</v>
      </c>
      <c r="I5" s="22">
        <f>IF(OR(H5=0,F5=0),"",H5/F5)</f>
        <v>1.1657657657657658</v>
      </c>
    </row>
    <row r="6" spans="1:9" ht="15.6" customHeight="1">
      <c r="A6" s="4" t="s">
        <v>22</v>
      </c>
      <c r="B6" s="5">
        <v>0</v>
      </c>
      <c r="C6" s="5">
        <v>5.0910000000000002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1</v>
      </c>
      <c r="H6" s="5">
        <v>0</v>
      </c>
      <c r="I6" s="22" t="str">
        <f t="shared" ref="I6:I34" si="1">IF(OR(H6=0,F6=0),"",H6/F6)</f>
        <v/>
      </c>
    </row>
    <row r="7" spans="1:9" ht="15.6" customHeight="1">
      <c r="A7" s="4" t="s">
        <v>23</v>
      </c>
      <c r="B7" s="5">
        <v>17.201000000000001</v>
      </c>
      <c r="C7" s="5">
        <v>6.7160000000000002</v>
      </c>
      <c r="D7" s="5">
        <v>6.9450000000000003</v>
      </c>
      <c r="E7" s="22">
        <f t="shared" si="0"/>
        <v>0.4037555956049067</v>
      </c>
      <c r="F7" s="5">
        <v>1</v>
      </c>
      <c r="G7" s="5">
        <v>2</v>
      </c>
      <c r="H7" s="5">
        <v>2</v>
      </c>
      <c r="I7" s="22">
        <f t="shared" si="1"/>
        <v>2</v>
      </c>
    </row>
    <row r="8" spans="1:9" ht="15.6" customHeight="1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6" customHeight="1">
      <c r="A9" s="4" t="s">
        <v>25</v>
      </c>
      <c r="B9" s="5">
        <v>9.9640000000000004</v>
      </c>
      <c r="C9" s="5">
        <v>29.114000000000001</v>
      </c>
      <c r="D9" s="5">
        <v>4.9820000000000002</v>
      </c>
      <c r="E9" s="22">
        <f t="shared" si="0"/>
        <v>0.5</v>
      </c>
      <c r="F9" s="5">
        <v>2</v>
      </c>
      <c r="G9" s="5">
        <v>4</v>
      </c>
      <c r="H9" s="5">
        <v>1</v>
      </c>
      <c r="I9" s="22">
        <f t="shared" si="1"/>
        <v>0.5</v>
      </c>
    </row>
    <row r="10" spans="1:9" ht="15.6" customHeight="1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6" customHeight="1">
      <c r="A11" s="4" t="s">
        <v>27</v>
      </c>
      <c r="B11" s="5">
        <v>12.989000000000001</v>
      </c>
      <c r="C11" s="5">
        <v>8.6010000000000009</v>
      </c>
      <c r="D11" s="5">
        <v>41.572000000000003</v>
      </c>
      <c r="E11" s="22">
        <f t="shared" si="0"/>
        <v>3.200554315189776</v>
      </c>
      <c r="F11" s="5">
        <v>1</v>
      </c>
      <c r="G11" s="5">
        <v>1</v>
      </c>
      <c r="H11" s="5">
        <v>4</v>
      </c>
      <c r="I11" s="22">
        <f t="shared" si="1"/>
        <v>4</v>
      </c>
    </row>
    <row r="12" spans="1:9" ht="15.6" customHeight="1">
      <c r="A12" s="4" t="s">
        <v>28</v>
      </c>
      <c r="B12" s="5">
        <v>0</v>
      </c>
      <c r="C12" s="5">
        <v>0</v>
      </c>
      <c r="D12" s="5">
        <v>0</v>
      </c>
      <c r="E12" s="22" t="str">
        <f t="shared" si="0"/>
        <v/>
      </c>
      <c r="F12" s="5">
        <v>0</v>
      </c>
      <c r="G12" s="5">
        <v>0</v>
      </c>
      <c r="H12" s="5">
        <v>0</v>
      </c>
      <c r="I12" s="22" t="str">
        <f t="shared" si="1"/>
        <v/>
      </c>
    </row>
    <row r="13" spans="1:9" ht="15.6" customHeight="1">
      <c r="A13" s="4" t="s">
        <v>29</v>
      </c>
      <c r="B13" s="5">
        <v>0</v>
      </c>
      <c r="C13" s="5">
        <v>0</v>
      </c>
      <c r="D13" s="5">
        <v>0</v>
      </c>
      <c r="E13" s="22" t="str">
        <f t="shared" si="0"/>
        <v/>
      </c>
      <c r="F13" s="5">
        <v>0</v>
      </c>
      <c r="G13" s="5">
        <v>0</v>
      </c>
      <c r="H13" s="5">
        <v>0</v>
      </c>
      <c r="I13" s="22" t="str">
        <f t="shared" si="1"/>
        <v/>
      </c>
    </row>
    <row r="14" spans="1:9" ht="15.6" customHeight="1">
      <c r="A14" s="4" t="s">
        <v>30</v>
      </c>
      <c r="B14" s="5">
        <v>0</v>
      </c>
      <c r="C14" s="5">
        <v>0</v>
      </c>
      <c r="D14" s="5">
        <v>0</v>
      </c>
      <c r="E14" s="22" t="str">
        <f t="shared" si="0"/>
        <v/>
      </c>
      <c r="F14" s="5">
        <v>0</v>
      </c>
      <c r="G14" s="5">
        <v>0</v>
      </c>
      <c r="H14" s="5">
        <v>0</v>
      </c>
      <c r="I14" s="22" t="str">
        <f t="shared" si="1"/>
        <v/>
      </c>
    </row>
    <row r="15" spans="1:9" ht="15.6" customHeight="1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6" customHeight="1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6" customHeight="1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6" customHeight="1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6" customHeight="1">
      <c r="A19" s="4" t="s">
        <v>35</v>
      </c>
      <c r="B19" s="5">
        <v>0</v>
      </c>
      <c r="C19" s="5">
        <v>17.201000000000001</v>
      </c>
      <c r="D19" s="5">
        <v>0</v>
      </c>
      <c r="E19" s="22" t="str">
        <f t="shared" si="0"/>
        <v/>
      </c>
      <c r="F19" s="5">
        <v>0</v>
      </c>
      <c r="G19" s="5">
        <v>1</v>
      </c>
      <c r="H19" s="5">
        <v>0</v>
      </c>
      <c r="I19" s="22" t="str">
        <f t="shared" si="1"/>
        <v/>
      </c>
    </row>
    <row r="20" spans="1:9" ht="15.6" customHeight="1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6" customHeight="1">
      <c r="A21" s="4" t="s">
        <v>37</v>
      </c>
      <c r="B21" s="5">
        <v>0</v>
      </c>
      <c r="C21" s="5">
        <v>0</v>
      </c>
      <c r="D21" s="5">
        <v>0</v>
      </c>
      <c r="E21" s="22" t="str">
        <f t="shared" si="0"/>
        <v/>
      </c>
      <c r="F21" s="5">
        <v>0</v>
      </c>
      <c r="G21" s="5">
        <v>0</v>
      </c>
      <c r="H21" s="5">
        <v>0</v>
      </c>
      <c r="I21" s="22" t="str">
        <f t="shared" si="1"/>
        <v/>
      </c>
    </row>
    <row r="22" spans="1:9" ht="15.6" customHeight="1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6" customHeight="1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6" customHeight="1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6" customHeight="1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6" customHeight="1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6" customHeight="1">
      <c r="A27" s="4" t="s">
        <v>43</v>
      </c>
      <c r="B27" s="5">
        <v>17.431000000000001</v>
      </c>
      <c r="C27" s="5">
        <v>8.734</v>
      </c>
      <c r="D27" s="5">
        <v>11.534000000000001</v>
      </c>
      <c r="E27" s="22">
        <f t="shared" si="0"/>
        <v>0.66169468188858926</v>
      </c>
      <c r="F27" s="5">
        <v>4</v>
      </c>
      <c r="G27" s="5">
        <v>1</v>
      </c>
      <c r="H27" s="5">
        <v>2</v>
      </c>
      <c r="I27" s="22">
        <f t="shared" si="1"/>
        <v>0.5</v>
      </c>
    </row>
    <row r="28" spans="1:9" ht="15.6" customHeight="1">
      <c r="A28" s="4" t="s">
        <v>44</v>
      </c>
      <c r="B28" s="5">
        <v>0</v>
      </c>
      <c r="C28" s="5">
        <v>6.81</v>
      </c>
      <c r="D28" s="5">
        <v>0</v>
      </c>
      <c r="E28" s="22" t="str">
        <f t="shared" si="0"/>
        <v/>
      </c>
      <c r="F28" s="5">
        <v>0</v>
      </c>
      <c r="G28" s="5">
        <v>1</v>
      </c>
      <c r="H28" s="5">
        <v>0</v>
      </c>
      <c r="I28" s="22" t="str">
        <f t="shared" si="1"/>
        <v/>
      </c>
    </row>
    <row r="29" spans="1:9" ht="15.6" customHeight="1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6" customHeight="1">
      <c r="A30" s="4" t="s">
        <v>60</v>
      </c>
      <c r="B30" s="5">
        <v>57.929000000000002</v>
      </c>
      <c r="C30" s="5">
        <v>88.888000000000005</v>
      </c>
      <c r="D30" s="5">
        <v>30.238</v>
      </c>
      <c r="E30" s="22">
        <f t="shared" si="0"/>
        <v>0.52198380776467745</v>
      </c>
      <c r="F30" s="5">
        <v>5</v>
      </c>
      <c r="G30" s="5">
        <v>7</v>
      </c>
      <c r="H30" s="5">
        <v>6</v>
      </c>
      <c r="I30" s="22">
        <f t="shared" si="1"/>
        <v>1.2</v>
      </c>
    </row>
    <row r="31" spans="1:9" ht="15.6" customHeight="1">
      <c r="A31" s="4" t="s">
        <v>61</v>
      </c>
      <c r="B31" s="5">
        <v>4.7210000000000001</v>
      </c>
      <c r="C31" s="5">
        <v>0</v>
      </c>
      <c r="D31" s="5">
        <v>0</v>
      </c>
      <c r="E31" s="22" t="str">
        <f t="shared" si="0"/>
        <v/>
      </c>
      <c r="F31" s="5">
        <v>1</v>
      </c>
      <c r="G31" s="5">
        <v>0</v>
      </c>
      <c r="H31" s="5">
        <v>0</v>
      </c>
      <c r="I31" s="22" t="str">
        <f t="shared" si="1"/>
        <v/>
      </c>
    </row>
    <row r="32" spans="1:9" ht="15.6" customHeight="1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6" customHeight="1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6" customHeight="1">
      <c r="A34" s="9" t="s">
        <v>2</v>
      </c>
      <c r="B34" s="9">
        <f>SUM(B5:B33)</f>
        <v>3812.0570000000002</v>
      </c>
      <c r="C34" s="9">
        <f>SUM(C5:C33)</f>
        <v>4012.3729999999996</v>
      </c>
      <c r="D34" s="9">
        <f>SUM(D5:D33)</f>
        <v>4017.4560000000001</v>
      </c>
      <c r="E34" s="23">
        <f t="shared" si="0"/>
        <v>1.0538814083839774</v>
      </c>
      <c r="F34" s="9">
        <f>SUM(F5:F33)</f>
        <v>569</v>
      </c>
      <c r="G34" s="9">
        <f>SUM(G5:G33)</f>
        <v>617</v>
      </c>
      <c r="H34" s="9">
        <f>SUM(H5:H33)</f>
        <v>662</v>
      </c>
      <c r="I34" s="23">
        <f t="shared" si="1"/>
        <v>1.163444639718805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I1:I3 E1:E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F10" sqref="F10"/>
    </sheetView>
  </sheetViews>
  <sheetFormatPr defaultRowHeight="12.75"/>
  <cols>
    <col min="1" max="1" width="36.140625" customWidth="1"/>
  </cols>
  <sheetData>
    <row r="1" spans="1:9" ht="21" thickBot="1">
      <c r="A1" s="119" t="s">
        <v>3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118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9" ht="15.75" customHeight="1">
      <c r="A3" s="122" t="s">
        <v>53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5.75" customHeight="1">
      <c r="A4" s="122"/>
      <c r="B4" s="68">
        <v>2017</v>
      </c>
      <c r="C4" s="68">
        <v>2018</v>
      </c>
      <c r="D4" s="68">
        <v>2019</v>
      </c>
      <c r="E4" s="69" t="s">
        <v>14</v>
      </c>
      <c r="F4" s="70">
        <v>2017</v>
      </c>
      <c r="G4" s="70">
        <v>2018</v>
      </c>
      <c r="H4" s="70">
        <v>2019</v>
      </c>
      <c r="I4" s="71" t="s">
        <v>14</v>
      </c>
    </row>
    <row r="5" spans="1:9" ht="15.75">
      <c r="A5" s="4" t="s">
        <v>21</v>
      </c>
      <c r="B5" s="5">
        <v>1.8660000000000001</v>
      </c>
      <c r="C5" s="5">
        <v>0</v>
      </c>
      <c r="D5" s="5">
        <v>0</v>
      </c>
      <c r="E5" s="22" t="str">
        <f>IF(OR(D5=0,B5=0),"",D5/B5)</f>
        <v/>
      </c>
      <c r="F5" s="5">
        <v>1</v>
      </c>
      <c r="G5" s="5">
        <v>0</v>
      </c>
      <c r="H5" s="5">
        <v>0</v>
      </c>
      <c r="I5" s="22" t="str">
        <f>IF(OR(H5=0,F5=0),"",H5/F5)</f>
        <v/>
      </c>
    </row>
    <row r="6" spans="1:9" ht="15.75">
      <c r="A6" s="4" t="s">
        <v>22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.75">
      <c r="A7" s="4" t="s">
        <v>23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.75">
      <c r="A8" s="4" t="s">
        <v>24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.75">
      <c r="A9" s="4" t="s">
        <v>25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.75">
      <c r="A10" s="4" t="s">
        <v>26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.75">
      <c r="A11" s="4" t="s">
        <v>27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.75">
      <c r="A12" s="4" t="s">
        <v>28</v>
      </c>
      <c r="B12" s="5">
        <v>785.17600000000004</v>
      </c>
      <c r="C12" s="5">
        <v>802.00099999999998</v>
      </c>
      <c r="D12" s="5">
        <v>731.54</v>
      </c>
      <c r="E12" s="22">
        <f t="shared" si="0"/>
        <v>0.93168920089253859</v>
      </c>
      <c r="F12" s="5">
        <v>765</v>
      </c>
      <c r="G12" s="5">
        <v>770</v>
      </c>
      <c r="H12" s="5">
        <v>704</v>
      </c>
      <c r="I12" s="22">
        <f t="shared" si="1"/>
        <v>0.92026143790849668</v>
      </c>
    </row>
    <row r="13" spans="1:9" ht="15.75">
      <c r="A13" s="4" t="s">
        <v>29</v>
      </c>
      <c r="B13" s="5">
        <v>914.46299999999997</v>
      </c>
      <c r="C13" s="5">
        <v>903.30899999999997</v>
      </c>
      <c r="D13" s="5">
        <v>768.53899999999999</v>
      </c>
      <c r="E13" s="22">
        <f t="shared" si="0"/>
        <v>0.84042656728593723</v>
      </c>
      <c r="F13" s="5">
        <v>813</v>
      </c>
      <c r="G13" s="5">
        <v>804</v>
      </c>
      <c r="H13" s="5">
        <v>721</v>
      </c>
      <c r="I13" s="22">
        <f t="shared" si="1"/>
        <v>0.88683886838868387</v>
      </c>
    </row>
    <row r="14" spans="1:9" ht="15.75">
      <c r="A14" s="4" t="s">
        <v>30</v>
      </c>
      <c r="B14" s="5">
        <v>20.524000000000001</v>
      </c>
      <c r="C14" s="5">
        <v>16.012</v>
      </c>
      <c r="D14" s="5">
        <v>18.962</v>
      </c>
      <c r="E14" s="22">
        <f t="shared" si="0"/>
        <v>0.92389397778210869</v>
      </c>
      <c r="F14" s="5">
        <v>30</v>
      </c>
      <c r="G14" s="5">
        <v>36</v>
      </c>
      <c r="H14" s="5">
        <v>22</v>
      </c>
      <c r="I14" s="22">
        <f t="shared" si="1"/>
        <v>0.73333333333333328</v>
      </c>
    </row>
    <row r="15" spans="1:9" ht="15.75">
      <c r="A15" s="4" t="s">
        <v>31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.75">
      <c r="A16" s="4" t="s">
        <v>32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.75">
      <c r="A17" s="4" t="s">
        <v>33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.75">
      <c r="A18" s="4" t="s">
        <v>34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.75">
      <c r="A19" s="4" t="s">
        <v>35</v>
      </c>
      <c r="B19" s="5">
        <v>0</v>
      </c>
      <c r="C19" s="5">
        <v>0</v>
      </c>
      <c r="D19" s="5">
        <v>0</v>
      </c>
      <c r="E19" s="22" t="str">
        <f t="shared" si="0"/>
        <v/>
      </c>
      <c r="F19" s="5">
        <v>0</v>
      </c>
      <c r="G19" s="5">
        <v>0</v>
      </c>
      <c r="H19" s="5">
        <v>0</v>
      </c>
      <c r="I19" s="22" t="str">
        <f t="shared" si="1"/>
        <v/>
      </c>
    </row>
    <row r="20" spans="1:9" ht="15.75">
      <c r="A20" s="4" t="s">
        <v>36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.75">
      <c r="A21" s="4" t="s">
        <v>37</v>
      </c>
      <c r="B21" s="5">
        <v>0.91600000000000004</v>
      </c>
      <c r="C21" s="5">
        <v>0</v>
      </c>
      <c r="D21" s="5">
        <v>0</v>
      </c>
      <c r="E21" s="22" t="str">
        <f t="shared" si="0"/>
        <v/>
      </c>
      <c r="F21" s="5">
        <v>1</v>
      </c>
      <c r="G21" s="5">
        <v>0</v>
      </c>
      <c r="H21" s="5">
        <v>0</v>
      </c>
      <c r="I21" s="22" t="str">
        <f t="shared" si="1"/>
        <v/>
      </c>
    </row>
    <row r="22" spans="1:9" ht="15.75">
      <c r="A22" s="4" t="s">
        <v>38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.75">
      <c r="A23" s="4" t="s">
        <v>39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.75">
      <c r="A24" s="4" t="s">
        <v>40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.75">
      <c r="A25" s="4" t="s">
        <v>41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.75">
      <c r="A26" s="4" t="s">
        <v>42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.75">
      <c r="A27" s="4" t="s">
        <v>43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.75">
      <c r="A28" s="4" t="s">
        <v>44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.75">
      <c r="A29" s="4" t="s">
        <v>45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.75">
      <c r="A30" s="4" t="s">
        <v>60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.75">
      <c r="A31" s="4" t="s">
        <v>61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.7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.7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.75">
      <c r="A34" s="72" t="s">
        <v>2</v>
      </c>
      <c r="B34" s="72">
        <f>SUM(B5:B33)</f>
        <v>1722.9449999999999</v>
      </c>
      <c r="C34" s="72">
        <f>SUM(C5:C33)</f>
        <v>1721.3219999999999</v>
      </c>
      <c r="D34" s="72">
        <f>SUM(D5:D33)</f>
        <v>1519.0409999999999</v>
      </c>
      <c r="E34" s="73">
        <f t="shared" si="0"/>
        <v>0.88165379626163343</v>
      </c>
      <c r="F34" s="72">
        <f>SUM(F5:F33)</f>
        <v>1610</v>
      </c>
      <c r="G34" s="72">
        <f>SUM(G5:G33)</f>
        <v>1610</v>
      </c>
      <c r="H34" s="72">
        <f>SUM(H5:H33)</f>
        <v>1447</v>
      </c>
      <c r="I34" s="73">
        <f t="shared" si="1"/>
        <v>0.89875776397515528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CaseMix</vt:lpstr>
      <vt:lpstr>CM_total</vt:lpstr>
      <vt:lpstr>CM_alfa</vt:lpstr>
      <vt:lpstr>CM_vyjm.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2019-05-13T07:32:53Z</dcterms:modified>
</cp:coreProperties>
</file>