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15" windowWidth="18705" windowHeight="13890" tabRatio="695"/>
  </bookViews>
  <sheets>
    <sheet name="CaseMix" sheetId="9" r:id="rId1"/>
    <sheet name="CM_total" sheetId="27" r:id="rId2"/>
    <sheet name="CM_alfa" sheetId="24" r:id="rId3"/>
    <sheet name="CM_vyjm." sheetId="25" r:id="rId4"/>
    <sheet name="CM_vyjmute_z_pausalu" sheetId="28" r:id="rId5"/>
  </sheets>
  <definedNames>
    <definedName name="_xlnm.Print_Area" localSheetId="0">CaseMix!$A$1:$M$37</definedName>
  </definedNames>
  <calcPr calcId="125725"/>
</workbook>
</file>

<file path=xl/calcChain.xml><?xml version="1.0" encoding="utf-8"?>
<calcChain xmlns="http://schemas.openxmlformats.org/spreadsheetml/2006/main">
  <c r="H13" i="9"/>
  <c r="I13" s="1"/>
  <c r="G13"/>
  <c r="F13"/>
  <c r="D13"/>
  <c r="C13"/>
  <c r="B13"/>
  <c r="I12"/>
  <c r="E12"/>
  <c r="I11"/>
  <c r="E11"/>
  <c r="I10"/>
  <c r="E10"/>
  <c r="I9"/>
  <c r="E9"/>
  <c r="I8"/>
  <c r="E8"/>
  <c r="I7"/>
  <c r="E7"/>
  <c r="I6"/>
  <c r="E6"/>
  <c r="I5"/>
  <c r="E5"/>
  <c r="P6" i="27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5"/>
  <c r="M6" i="9"/>
  <c r="M7"/>
  <c r="M8"/>
  <c r="M9"/>
  <c r="M10"/>
  <c r="M11"/>
  <c r="M12"/>
  <c r="M5"/>
  <c r="L18"/>
  <c r="M18"/>
  <c r="L19"/>
  <c r="M19"/>
  <c r="L20"/>
  <c r="M20"/>
  <c r="L21"/>
  <c r="M21"/>
  <c r="L22"/>
  <c r="M22"/>
  <c r="L23"/>
  <c r="M23"/>
  <c r="M17"/>
  <c r="L17"/>
  <c r="H34" i="28"/>
  <c r="F34"/>
  <c r="G34"/>
  <c r="C34"/>
  <c r="H34" i="25"/>
  <c r="F34"/>
  <c r="G34"/>
  <c r="C34"/>
  <c r="H34" i="24"/>
  <c r="F34"/>
  <c r="G34"/>
  <c r="D34"/>
  <c r="B34"/>
  <c r="C34"/>
  <c r="H34" i="27"/>
  <c r="F34"/>
  <c r="G34"/>
  <c r="I33" i="28"/>
  <c r="E33"/>
  <c r="I32"/>
  <c r="E32"/>
  <c r="I31"/>
  <c r="I30"/>
  <c r="I29"/>
  <c r="I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I5"/>
  <c r="I33" i="25"/>
  <c r="E33"/>
  <c r="I32"/>
  <c r="E32"/>
  <c r="I31"/>
  <c r="I30"/>
  <c r="I29"/>
  <c r="I28"/>
  <c r="E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I33" i="24"/>
  <c r="E33"/>
  <c r="I32"/>
  <c r="E32"/>
  <c r="I31"/>
  <c r="E31"/>
  <c r="I30"/>
  <c r="E30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K33" i="27"/>
  <c r="J33"/>
  <c r="I33"/>
  <c r="E33"/>
  <c r="K32"/>
  <c r="J32"/>
  <c r="I32"/>
  <c r="E32"/>
  <c r="K31"/>
  <c r="J31"/>
  <c r="I31"/>
  <c r="E31"/>
  <c r="K30"/>
  <c r="J30"/>
  <c r="I30"/>
  <c r="E30"/>
  <c r="K29"/>
  <c r="J29"/>
  <c r="I29"/>
  <c r="E29"/>
  <c r="K28"/>
  <c r="J28"/>
  <c r="I28"/>
  <c r="E28"/>
  <c r="K27"/>
  <c r="J27"/>
  <c r="I27"/>
  <c r="E27"/>
  <c r="K26"/>
  <c r="J26"/>
  <c r="I26"/>
  <c r="E26"/>
  <c r="K25"/>
  <c r="J25"/>
  <c r="I25"/>
  <c r="E25"/>
  <c r="K24"/>
  <c r="J24"/>
  <c r="I24"/>
  <c r="E24"/>
  <c r="K23"/>
  <c r="J23"/>
  <c r="I23"/>
  <c r="E23"/>
  <c r="K22"/>
  <c r="J22"/>
  <c r="I22"/>
  <c r="E22"/>
  <c r="K21"/>
  <c r="J21"/>
  <c r="I21"/>
  <c r="E21"/>
  <c r="K20"/>
  <c r="J20"/>
  <c r="I20"/>
  <c r="E20"/>
  <c r="K19"/>
  <c r="J19"/>
  <c r="I19"/>
  <c r="E19"/>
  <c r="K18"/>
  <c r="J18"/>
  <c r="I18"/>
  <c r="E18"/>
  <c r="K17"/>
  <c r="J17"/>
  <c r="I17"/>
  <c r="E17"/>
  <c r="K16"/>
  <c r="J16"/>
  <c r="I16"/>
  <c r="E16"/>
  <c r="K15"/>
  <c r="J15"/>
  <c r="I15"/>
  <c r="E15"/>
  <c r="K14"/>
  <c r="J14"/>
  <c r="I14"/>
  <c r="E14"/>
  <c r="K13"/>
  <c r="J13"/>
  <c r="I13"/>
  <c r="E13"/>
  <c r="K12"/>
  <c r="J12"/>
  <c r="I12"/>
  <c r="E12"/>
  <c r="K11"/>
  <c r="J11"/>
  <c r="I11"/>
  <c r="E11"/>
  <c r="K10"/>
  <c r="J10"/>
  <c r="I10"/>
  <c r="E10"/>
  <c r="K9"/>
  <c r="J9"/>
  <c r="I9"/>
  <c r="E9"/>
  <c r="K8"/>
  <c r="J8"/>
  <c r="I8"/>
  <c r="E8"/>
  <c r="K7"/>
  <c r="J7"/>
  <c r="I7"/>
  <c r="E7"/>
  <c r="K6"/>
  <c r="J6"/>
  <c r="I6"/>
  <c r="E6"/>
  <c r="K5"/>
  <c r="J5"/>
  <c r="I5"/>
  <c r="E5"/>
  <c r="H49" i="9"/>
  <c r="F49"/>
  <c r="G49"/>
  <c r="B49"/>
  <c r="I48"/>
  <c r="I47"/>
  <c r="I46"/>
  <c r="I45"/>
  <c r="I44"/>
  <c r="I43"/>
  <c r="E43"/>
  <c r="I42"/>
  <c r="I41"/>
  <c r="E48"/>
  <c r="E47"/>
  <c r="E46"/>
  <c r="E45"/>
  <c r="E44"/>
  <c r="E42"/>
  <c r="E41"/>
  <c r="H37"/>
  <c r="F37"/>
  <c r="I37"/>
  <c r="G37"/>
  <c r="I36"/>
  <c r="E36"/>
  <c r="I35"/>
  <c r="E35"/>
  <c r="I34"/>
  <c r="E34"/>
  <c r="I33"/>
  <c r="E33"/>
  <c r="I32"/>
  <c r="E32"/>
  <c r="I31"/>
  <c r="E31"/>
  <c r="I30"/>
  <c r="E30"/>
  <c r="I29"/>
  <c r="E29"/>
  <c r="H25"/>
  <c r="I25" s="1"/>
  <c r="F25"/>
  <c r="G25"/>
  <c r="I24"/>
  <c r="E24"/>
  <c r="I23"/>
  <c r="E23"/>
  <c r="I22"/>
  <c r="E22"/>
  <c r="I21"/>
  <c r="E21"/>
  <c r="I20"/>
  <c r="E20"/>
  <c r="I19"/>
  <c r="E19"/>
  <c r="I18"/>
  <c r="E18"/>
  <c r="I17"/>
  <c r="E17"/>
  <c r="J6"/>
  <c r="L6" s="1"/>
  <c r="J7"/>
  <c r="L7" s="1"/>
  <c r="J8"/>
  <c r="L8" s="1"/>
  <c r="J9"/>
  <c r="L9" s="1"/>
  <c r="J10"/>
  <c r="L10" s="1"/>
  <c r="J11"/>
  <c r="L11" s="1"/>
  <c r="J12"/>
  <c r="L12" s="1"/>
  <c r="J5"/>
  <c r="L5" s="1"/>
  <c r="L31" i="27"/>
  <c r="M31" s="1"/>
  <c r="O31" s="1"/>
  <c r="L30"/>
  <c r="M30" s="1"/>
  <c r="O30" s="1"/>
  <c r="L29"/>
  <c r="M29" s="1"/>
  <c r="O29" s="1"/>
  <c r="L28"/>
  <c r="M28" s="1"/>
  <c r="O28" s="1"/>
  <c r="L27"/>
  <c r="M27"/>
  <c r="O27" s="1"/>
  <c r="L26"/>
  <c r="M26" s="1"/>
  <c r="O26" s="1"/>
  <c r="L25"/>
  <c r="M25"/>
  <c r="O25" s="1"/>
  <c r="L24"/>
  <c r="M24" s="1"/>
  <c r="O24" s="1"/>
  <c r="L23"/>
  <c r="M23"/>
  <c r="O23" s="1"/>
  <c r="L22"/>
  <c r="M22" s="1"/>
  <c r="O22" s="1"/>
  <c r="L21"/>
  <c r="M21"/>
  <c r="O21" s="1"/>
  <c r="L20"/>
  <c r="M20" s="1"/>
  <c r="O20" s="1"/>
  <c r="L19"/>
  <c r="M19" s="1"/>
  <c r="O19" s="1"/>
  <c r="L18"/>
  <c r="M18"/>
  <c r="O18" s="1"/>
  <c r="L17"/>
  <c r="M17" s="1"/>
  <c r="O17" s="1"/>
  <c r="L16"/>
  <c r="M16" s="1"/>
  <c r="O16" s="1"/>
  <c r="L15"/>
  <c r="M15" s="1"/>
  <c r="O15" s="1"/>
  <c r="L14"/>
  <c r="M14" s="1"/>
  <c r="O14" s="1"/>
  <c r="L13"/>
  <c r="M13" s="1"/>
  <c r="O13" s="1"/>
  <c r="L12"/>
  <c r="M12" s="1"/>
  <c r="O12" s="1"/>
  <c r="L11"/>
  <c r="M11" s="1"/>
  <c r="O11" s="1"/>
  <c r="L10"/>
  <c r="M10" s="1"/>
  <c r="O10" s="1"/>
  <c r="L9"/>
  <c r="M9" s="1"/>
  <c r="O9" s="1"/>
  <c r="L8"/>
  <c r="M8" s="1"/>
  <c r="O8" s="1"/>
  <c r="L7"/>
  <c r="M7" s="1"/>
  <c r="O7" s="1"/>
  <c r="L6"/>
  <c r="M6" s="1"/>
  <c r="O6" s="1"/>
  <c r="D37" i="9"/>
  <c r="E37" s="1"/>
  <c r="C37"/>
  <c r="B37"/>
  <c r="D25"/>
  <c r="C25"/>
  <c r="B25"/>
  <c r="C49"/>
  <c r="D34" i="28"/>
  <c r="E6"/>
  <c r="E27"/>
  <c r="E28"/>
  <c r="E30"/>
  <c r="E31"/>
  <c r="B34"/>
  <c r="E29"/>
  <c r="M33" i="27"/>
  <c r="O33" s="1"/>
  <c r="M32"/>
  <c r="O32" s="1"/>
  <c r="N34"/>
  <c r="K13" i="9"/>
  <c r="D34" i="27"/>
  <c r="B34"/>
  <c r="L5"/>
  <c r="M5" s="1"/>
  <c r="O5" s="1"/>
  <c r="C34"/>
  <c r="B34" i="25"/>
  <c r="D34"/>
  <c r="E27"/>
  <c r="E29"/>
  <c r="E30"/>
  <c r="E31"/>
  <c r="I34" i="28" l="1"/>
  <c r="I34" i="25"/>
  <c r="E34"/>
  <c r="I34" i="24"/>
  <c r="E34"/>
  <c r="J34" i="27"/>
  <c r="P34"/>
  <c r="E34"/>
  <c r="I49" i="9"/>
  <c r="M25"/>
  <c r="L25"/>
  <c r="E25"/>
  <c r="M13"/>
  <c r="J13"/>
  <c r="L13" s="1"/>
  <c r="E13"/>
  <c r="E34" i="28"/>
  <c r="E5"/>
  <c r="D49" i="9"/>
  <c r="E49" s="1"/>
  <c r="L34" i="27"/>
  <c r="M34" s="1"/>
  <c r="O34" s="1"/>
  <c r="K34"/>
  <c r="I34"/>
  <c r="E5" i="25"/>
</calcChain>
</file>

<file path=xl/comments1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4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<sst xmlns="http://schemas.openxmlformats.org/spreadsheetml/2006/main" count="218" uniqueCount="62">
  <si>
    <t>Casemix</t>
  </si>
  <si>
    <t>Počet hospitalizací</t>
  </si>
  <si>
    <t>Celkem</t>
  </si>
  <si>
    <t>Plnění casemixu - FNOL</t>
  </si>
  <si>
    <t>DRG alfa</t>
  </si>
  <si>
    <t>Vyjmenované skupiny DRG</t>
  </si>
  <si>
    <t>DRG vyjmenované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</si>
  <si>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</si>
  <si>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</si>
  <si>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</si>
  <si>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</si>
  <si>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</si>
  <si>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</si>
  <si>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</si>
  <si>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</si>
  <si>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</si>
  <si>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</si>
  <si>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</si>
  <si>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</si>
  <si>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</si>
  <si>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</si>
  <si>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</si>
  <si>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</si>
  <si>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</si>
  <si>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</si>
  <si>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</si>
  <si>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</si>
  <si>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</si>
  <si>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</si>
  <si>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</si>
  <si>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</si>
  <si>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</si>
  <si>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</si>
  <si>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</si>
  <si>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</si>
  <si>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</si>
  <si>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</si>
  <si>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</si>
  <si>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</si>
  <si>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</si>
  <si>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</si>
  <si>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</si>
  <si>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</si>
  <si>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</si>
  <si>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</si>
  <si>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</si>
  <si>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</si>
  <si>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</si>
  <si>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</si>
  <si>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</si>
  <si>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</si>
  <si>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</si>
  <si>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</si>
  <si>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</si>
  <si>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</si>
  <si>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</si>
  <si>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2018</t>
  </si>
  <si>
    <t>Nepořízeno  2019</t>
  </si>
  <si>
    <t>Plnení casemixu - FNOL</t>
  </si>
  <si>
    <t>Stav za 01- 05 / 2019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</si>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</sst>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AV286"/>
  <sheetViews>
    <sheetView tabSelected="1" workbookViewId="0">
      <selection activeCell="P23" sqref="P23"/>
    </sheetView>
  </sheetViews>
  <sheetFormatPr defaultRowHeight="12.75"/>
  <cols>
    <col min="1" max="1" width="19.42578125" style="3" customWidth="1"/>
    <col min="2" max="4" width="8.28515625" style="3" bestFit="1" customWidth="1"/>
    <col min="5" max="5" width="9.28515625" style="21" bestFit="1" customWidth="1"/>
    <col min="6" max="8" width="8.28515625" style="3" bestFit="1" customWidth="1"/>
    <col min="9" max="9" width="9.28515625" style="26" bestFit="1" customWidth="1"/>
    <col min="10" max="10" width="8.85546875" style="3" bestFit="1" customWidth="1"/>
    <col min="11" max="11" width="7.42578125" style="3" bestFit="1" customWidth="1"/>
    <col min="12" max="12" width="9.5703125" style="3" bestFit="1" customWidth="1"/>
    <col min="13" max="13" width="10.28515625" style="26" customWidth="1"/>
    <col min="14" max="14" width="11.140625" style="3" bestFit="1" customWidth="1"/>
    <col min="15" max="16384" width="9.140625" style="3"/>
  </cols>
  <sheetData>
    <row r="1" spans="1:48" ht="27" customHeight="1" thickBot="1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9" t="s">
        <v>15</v>
      </c>
      <c r="B3" s="91" t="s">
        <v>0</v>
      </c>
      <c r="C3" s="91"/>
      <c r="D3" s="91"/>
      <c r="E3" s="91"/>
      <c r="F3" s="91" t="s">
        <v>55</v>
      </c>
      <c r="G3" s="91"/>
      <c r="H3" s="91"/>
      <c r="I3" s="91"/>
      <c r="J3" s="91" t="s">
        <v>56</v>
      </c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  <c r="J4" s="52" t="s">
        <v>19</v>
      </c>
      <c r="K4" s="51" t="s">
        <v>49</v>
      </c>
      <c r="L4" s="53" t="s">
        <v>50</v>
      </c>
      <c r="M4" s="53" t="s">
        <v>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.75">
      <c r="A5" s="4" t="s">
        <v>7</v>
      </c>
      <c r="B5" s="5">
        <v>15925.648999999999</v>
      </c>
      <c r="C5" s="5">
        <v>14980.574000000001</v>
      </c>
      <c r="D5" s="5">
        <v>14613.825000000001</v>
      </c>
      <c r="E5" s="14">
        <f>IF(OR(D5=0,B5=0),"",D5/B5)</f>
        <v>0.91762822350285389</v>
      </c>
      <c r="F5" s="5">
        <v>8481</v>
      </c>
      <c r="G5" s="5">
        <v>8119</v>
      </c>
      <c r="H5" s="5">
        <v>8026</v>
      </c>
      <c r="I5" s="14">
        <f>IF(OR(H5=0,F5=0),"",H5/F5)</f>
        <v>0.94635066619502417</v>
      </c>
      <c r="J5" s="5">
        <f>D5/H5*K5</f>
        <v>837.57282581609775</v>
      </c>
      <c r="K5" s="5">
        <v>460</v>
      </c>
      <c r="L5" s="22">
        <f>(D5+J5)/B5</f>
        <v>0.97022092009035854</v>
      </c>
      <c r="M5" s="22">
        <f>(H5+K5)/F5</f>
        <v>1.0005895531187361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.75">
      <c r="A6" s="4" t="s">
        <v>8</v>
      </c>
      <c r="B6" s="5">
        <v>3372.45</v>
      </c>
      <c r="C6" s="5">
        <v>3229.1179999999999</v>
      </c>
      <c r="D6" s="5">
        <v>3152.7759999999998</v>
      </c>
      <c r="E6" s="14">
        <f t="shared" ref="E6:E13" si="0">IF(OR(D6=0,B6=0),"",D6/B6)</f>
        <v>0.93486219217482835</v>
      </c>
      <c r="F6" s="5">
        <v>2360</v>
      </c>
      <c r="G6" s="5">
        <v>2138</v>
      </c>
      <c r="H6" s="5">
        <v>2222</v>
      </c>
      <c r="I6" s="14">
        <f t="shared" ref="I6:I13" si="1">IF(OR(H6=0,F6=0),"",H6/F6)</f>
        <v>0.94152542372881354</v>
      </c>
      <c r="J6" s="5">
        <f t="shared" ref="J6:J13" si="2">D6/H6*K6</f>
        <v>184.45584158415841</v>
      </c>
      <c r="K6" s="5">
        <v>130</v>
      </c>
      <c r="L6" s="22">
        <f t="shared" ref="L6:L12" si="3">(D6+J6)/B6</f>
        <v>0.98955709990782914</v>
      </c>
      <c r="M6" s="22">
        <f t="shared" ref="M6:M12" si="4">(H6+K6)/F6</f>
        <v>0.99661016949152548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.75">
      <c r="A7" s="4" t="s">
        <v>9</v>
      </c>
      <c r="B7" s="5">
        <v>9100.0560000000005</v>
      </c>
      <c r="C7" s="5">
        <v>8465.1939999999995</v>
      </c>
      <c r="D7" s="5">
        <v>9339.4740000000002</v>
      </c>
      <c r="E7" s="14">
        <f t="shared" si="0"/>
        <v>1.0263095084250031</v>
      </c>
      <c r="F7" s="5">
        <v>6217</v>
      </c>
      <c r="G7" s="5">
        <v>6180</v>
      </c>
      <c r="H7" s="5">
        <v>6406</v>
      </c>
      <c r="I7" s="14">
        <f t="shared" si="1"/>
        <v>1.0304005147177095</v>
      </c>
      <c r="J7" s="5">
        <f t="shared" si="2"/>
        <v>405.30342990945985</v>
      </c>
      <c r="K7" s="5">
        <v>278</v>
      </c>
      <c r="L7" s="22">
        <f t="shared" si="3"/>
        <v>1.0708480727931191</v>
      </c>
      <c r="M7" s="22">
        <f t="shared" si="4"/>
        <v>1.0751166157310601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.75">
      <c r="A8" s="4" t="s">
        <v>10</v>
      </c>
      <c r="B8" s="5">
        <v>1168.2470000000001</v>
      </c>
      <c r="C8" s="5">
        <v>1342.5609999999999</v>
      </c>
      <c r="D8" s="5">
        <v>1328.133</v>
      </c>
      <c r="E8" s="14">
        <f t="shared" si="0"/>
        <v>1.1368597565412109</v>
      </c>
      <c r="F8" s="5">
        <v>745</v>
      </c>
      <c r="G8" s="5">
        <v>783</v>
      </c>
      <c r="H8" s="5">
        <v>796</v>
      </c>
      <c r="I8" s="14">
        <f t="shared" si="1"/>
        <v>1.0684563758389263</v>
      </c>
      <c r="J8" s="5">
        <f t="shared" si="2"/>
        <v>56.729298994974876</v>
      </c>
      <c r="K8" s="5">
        <v>34</v>
      </c>
      <c r="L8" s="22">
        <f t="shared" si="3"/>
        <v>1.1854190928758856</v>
      </c>
      <c r="M8" s="22">
        <f t="shared" si="4"/>
        <v>1.1140939597315436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.75">
      <c r="A9" s="4" t="s">
        <v>11</v>
      </c>
      <c r="B9" s="5">
        <v>0</v>
      </c>
      <c r="C9" s="5">
        <v>12.597</v>
      </c>
      <c r="D9" s="5">
        <v>8.2940000000000005</v>
      </c>
      <c r="E9" s="14" t="str">
        <f t="shared" si="0"/>
        <v/>
      </c>
      <c r="F9" s="5">
        <v>0</v>
      </c>
      <c r="G9" s="5">
        <v>9</v>
      </c>
      <c r="H9" s="5">
        <v>7</v>
      </c>
      <c r="I9" s="14" t="str">
        <f t="shared" si="1"/>
        <v/>
      </c>
      <c r="J9" s="5">
        <f t="shared" si="2"/>
        <v>0</v>
      </c>
      <c r="K9" s="5">
        <v>0</v>
      </c>
      <c r="L9" s="22" t="e">
        <f t="shared" si="3"/>
        <v>#DIV/0!</v>
      </c>
      <c r="M9" s="22" t="e">
        <f t="shared" si="4"/>
        <v>#DIV/0!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.75">
      <c r="A10" s="4" t="s">
        <v>12</v>
      </c>
      <c r="B10" s="5">
        <v>4050.05</v>
      </c>
      <c r="C10" s="5">
        <v>4197.0290000000005</v>
      </c>
      <c r="D10" s="5">
        <v>4251.2740000000003</v>
      </c>
      <c r="E10" s="14">
        <f t="shared" si="0"/>
        <v>1.049684324884878</v>
      </c>
      <c r="F10" s="5">
        <v>2792</v>
      </c>
      <c r="G10" s="5">
        <v>2785</v>
      </c>
      <c r="H10" s="5">
        <v>2675</v>
      </c>
      <c r="I10" s="14">
        <f t="shared" si="1"/>
        <v>0.95809455587392545</v>
      </c>
      <c r="J10" s="5">
        <f t="shared" si="2"/>
        <v>239.97845757009347</v>
      </c>
      <c r="K10" s="5">
        <v>151</v>
      </c>
      <c r="L10" s="22">
        <f t="shared" si="3"/>
        <v>1.1089375335045477</v>
      </c>
      <c r="M10" s="22">
        <f t="shared" si="4"/>
        <v>1.0121776504297995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.75">
      <c r="A11" s="4" t="s">
        <v>13</v>
      </c>
      <c r="B11" s="5">
        <v>1191.9190000000001</v>
      </c>
      <c r="C11" s="5">
        <v>980.28800000000001</v>
      </c>
      <c r="D11" s="5">
        <v>1141.1199999999999</v>
      </c>
      <c r="E11" s="14">
        <f t="shared" si="0"/>
        <v>0.95738049313753681</v>
      </c>
      <c r="F11" s="5">
        <v>634</v>
      </c>
      <c r="G11" s="5">
        <v>587</v>
      </c>
      <c r="H11" s="5">
        <v>624</v>
      </c>
      <c r="I11" s="14">
        <f t="shared" si="1"/>
        <v>0.98422712933753942</v>
      </c>
      <c r="J11" s="5">
        <f t="shared" si="2"/>
        <v>76.806153846153833</v>
      </c>
      <c r="K11" s="5">
        <v>42</v>
      </c>
      <c r="L11" s="22">
        <f t="shared" si="3"/>
        <v>1.0218195647910249</v>
      </c>
      <c r="M11" s="22">
        <f t="shared" si="4"/>
        <v>1.0504731861198737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48</v>
      </c>
      <c r="B12" s="5">
        <v>268.71899999999999</v>
      </c>
      <c r="C12" s="5">
        <v>4.9770000000000003</v>
      </c>
      <c r="D12" s="5">
        <v>62.359000000000002</v>
      </c>
      <c r="E12" s="14">
        <f t="shared" si="0"/>
        <v>0.23206025625281429</v>
      </c>
      <c r="F12" s="5">
        <v>185</v>
      </c>
      <c r="G12" s="5">
        <v>7</v>
      </c>
      <c r="H12" s="5">
        <v>32</v>
      </c>
      <c r="I12" s="14">
        <f t="shared" si="1"/>
        <v>0.17297297297297298</v>
      </c>
      <c r="J12" s="5">
        <f t="shared" si="2"/>
        <v>0</v>
      </c>
      <c r="K12" s="5">
        <v>0</v>
      </c>
      <c r="L12" s="22">
        <f t="shared" si="3"/>
        <v>0.23206025625281429</v>
      </c>
      <c r="M12" s="22">
        <f t="shared" si="4"/>
        <v>0.17297297297297298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.75">
      <c r="A13" s="9" t="s">
        <v>2</v>
      </c>
      <c r="B13" s="9">
        <f>SUM(B5:B12)</f>
        <v>35077.089999999997</v>
      </c>
      <c r="C13" s="9">
        <f>SUM(C5:C12)</f>
        <v>33212.338000000003</v>
      </c>
      <c r="D13" s="9">
        <f>SUM(D5:D12)</f>
        <v>33897.255000000005</v>
      </c>
      <c r="E13" s="15">
        <f t="shared" si="0"/>
        <v>0.96636451313378646</v>
      </c>
      <c r="F13" s="9">
        <f>SUM(F5:F12)</f>
        <v>21414</v>
      </c>
      <c r="G13" s="9">
        <f>SUM(G5:G12)</f>
        <v>20608</v>
      </c>
      <c r="H13" s="9">
        <f>SUM(H5:H12)</f>
        <v>20788</v>
      </c>
      <c r="I13" s="15">
        <f t="shared" si="1"/>
        <v>0.97076678808256278</v>
      </c>
      <c r="J13" s="9">
        <f t="shared" si="2"/>
        <v>1785.5250252549549</v>
      </c>
      <c r="K13" s="9">
        <f>SUM(K5:K12)</f>
        <v>1095</v>
      </c>
      <c r="L13" s="23">
        <f>(D13+J13)/C13</f>
        <v>1.0743832615835402</v>
      </c>
      <c r="M13" s="23">
        <f>(H13+K13)/G13</f>
        <v>1.0618691770186335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8" t="s">
        <v>4</v>
      </c>
      <c r="B15" s="93" t="s">
        <v>0</v>
      </c>
      <c r="C15" s="93"/>
      <c r="D15" s="93"/>
      <c r="E15" s="93"/>
      <c r="F15" s="93" t="s">
        <v>55</v>
      </c>
      <c r="G15" s="93"/>
      <c r="H15" s="93"/>
      <c r="I15" s="93"/>
      <c r="J15" s="93" t="s">
        <v>47</v>
      </c>
      <c r="K15" s="93"/>
      <c r="L15" s="93" t="s">
        <v>16</v>
      </c>
      <c r="M15" s="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8"/>
      <c r="B16" s="10">
        <v>2017</v>
      </c>
      <c r="C16" s="10">
        <v>2018</v>
      </c>
      <c r="D16" s="10">
        <v>2019</v>
      </c>
      <c r="E16" s="17" t="s">
        <v>14</v>
      </c>
      <c r="F16" s="48">
        <v>2017</v>
      </c>
      <c r="G16" s="48">
        <v>2018</v>
      </c>
      <c r="H16" s="48">
        <v>2019</v>
      </c>
      <c r="I16" s="17" t="s">
        <v>14</v>
      </c>
      <c r="J16" s="44" t="s">
        <v>19</v>
      </c>
      <c r="K16" s="44" t="s">
        <v>20</v>
      </c>
      <c r="L16" s="45" t="s">
        <v>19</v>
      </c>
      <c r="M16" s="46" t="s">
        <v>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.75">
      <c r="A17" s="4" t="s">
        <v>7</v>
      </c>
      <c r="B17" s="5">
        <v>15347.214</v>
      </c>
      <c r="C17" s="5">
        <v>14295.777</v>
      </c>
      <c r="D17" s="5">
        <v>14193.214</v>
      </c>
      <c r="E17" s="14">
        <f>IF(OR(D17=0,B17=0),"",D17/B17)</f>
        <v>0.92480719953471691</v>
      </c>
      <c r="F17" s="5">
        <v>7943</v>
      </c>
      <c r="G17" s="5">
        <v>7570</v>
      </c>
      <c r="H17" s="5">
        <v>7522</v>
      </c>
      <c r="I17" s="14">
        <f>IF(OR(H17=0,F17=0),"",H17/F17)</f>
        <v>0.9469973561626589</v>
      </c>
      <c r="J17" s="66">
        <v>0.97</v>
      </c>
      <c r="K17" s="66">
        <v>1</v>
      </c>
      <c r="L17" s="43">
        <f>D17-B17*J17</f>
        <v>-693.58358000000044</v>
      </c>
      <c r="M17" s="43">
        <f>H17-F17*K17</f>
        <v>-421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.75">
      <c r="A18" s="4" t="s">
        <v>8</v>
      </c>
      <c r="B18" s="5">
        <v>3138.6309999999999</v>
      </c>
      <c r="C18" s="5">
        <v>3030.9290000000001</v>
      </c>
      <c r="D18" s="5">
        <v>3005.8719999999998</v>
      </c>
      <c r="E18" s="14">
        <f t="shared" ref="E18:E25" si="5">IF(OR(D18=0,B18=0),"",D18/B18)</f>
        <v>0.95770162214035359</v>
      </c>
      <c r="F18" s="5">
        <v>2120</v>
      </c>
      <c r="G18" s="5">
        <v>1925</v>
      </c>
      <c r="H18" s="5">
        <v>2001</v>
      </c>
      <c r="I18" s="14">
        <f t="shared" ref="I18:I25" si="6">IF(OR(H18=0,F18=0),"",H18/F18)</f>
        <v>0.94386792452830193</v>
      </c>
      <c r="J18" s="66">
        <v>0.97</v>
      </c>
      <c r="K18" s="66">
        <v>1</v>
      </c>
      <c r="L18" s="43">
        <f t="shared" ref="L18:L23" si="7">D18-B18*J18</f>
        <v>-38.60006999999996</v>
      </c>
      <c r="M18" s="43">
        <f t="shared" ref="M18:M23" si="8">H18-F18*K18</f>
        <v>-119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.75">
      <c r="A19" s="4" t="s">
        <v>9</v>
      </c>
      <c r="B19" s="5">
        <v>8138.6059999999998</v>
      </c>
      <c r="C19" s="5">
        <v>7642.3389999999999</v>
      </c>
      <c r="D19" s="5">
        <v>8581.6280000000006</v>
      </c>
      <c r="E19" s="14">
        <f t="shared" si="5"/>
        <v>1.0544346292227442</v>
      </c>
      <c r="F19" s="5">
        <v>5400</v>
      </c>
      <c r="G19" s="5">
        <v>5329</v>
      </c>
      <c r="H19" s="5">
        <v>5624</v>
      </c>
      <c r="I19" s="14">
        <f t="shared" si="6"/>
        <v>1.0414814814814815</v>
      </c>
      <c r="J19" s="66">
        <v>0.97</v>
      </c>
      <c r="K19" s="66">
        <v>1</v>
      </c>
      <c r="L19" s="43">
        <f t="shared" si="7"/>
        <v>687.1801800000012</v>
      </c>
      <c r="M19" s="43">
        <f t="shared" si="8"/>
        <v>224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.75">
      <c r="A20" s="4" t="s">
        <v>10</v>
      </c>
      <c r="B20" s="5">
        <v>1117.3009999999999</v>
      </c>
      <c r="C20" s="5">
        <v>1269.6469999999999</v>
      </c>
      <c r="D20" s="5">
        <v>1267.367</v>
      </c>
      <c r="E20" s="14">
        <f t="shared" si="5"/>
        <v>1.1343111659257443</v>
      </c>
      <c r="F20" s="5">
        <v>679</v>
      </c>
      <c r="G20" s="5">
        <v>707</v>
      </c>
      <c r="H20" s="5">
        <v>715</v>
      </c>
      <c r="I20" s="14">
        <f t="shared" si="6"/>
        <v>1.053019145802651</v>
      </c>
      <c r="J20" s="66">
        <v>0.97</v>
      </c>
      <c r="K20" s="66">
        <v>1</v>
      </c>
      <c r="L20" s="43">
        <f t="shared" si="7"/>
        <v>183.58502999999996</v>
      </c>
      <c r="M20" s="43">
        <f t="shared" si="8"/>
        <v>36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.75">
      <c r="A21" s="4" t="s">
        <v>11</v>
      </c>
      <c r="B21" s="5">
        <v>0</v>
      </c>
      <c r="C21" s="5">
        <v>12.597</v>
      </c>
      <c r="D21" s="5">
        <v>8.2940000000000005</v>
      </c>
      <c r="E21" s="14" t="str">
        <f t="shared" si="5"/>
        <v/>
      </c>
      <c r="F21" s="5">
        <v>0</v>
      </c>
      <c r="G21" s="5">
        <v>9</v>
      </c>
      <c r="H21" s="5">
        <v>7</v>
      </c>
      <c r="I21" s="14" t="str">
        <f t="shared" si="6"/>
        <v/>
      </c>
      <c r="J21" s="66">
        <v>0.97</v>
      </c>
      <c r="K21" s="66">
        <v>1</v>
      </c>
      <c r="L21" s="43">
        <f t="shared" si="7"/>
        <v>8.2940000000000005</v>
      </c>
      <c r="M21" s="43">
        <f t="shared" si="8"/>
        <v>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.75">
      <c r="A22" s="4" t="s">
        <v>12</v>
      </c>
      <c r="B22" s="5">
        <v>3747.65</v>
      </c>
      <c r="C22" s="5">
        <v>3925.3339999999998</v>
      </c>
      <c r="D22" s="5">
        <v>3829.154</v>
      </c>
      <c r="E22" s="14">
        <f t="shared" si="5"/>
        <v>1.0217480287646925</v>
      </c>
      <c r="F22" s="5">
        <v>2489</v>
      </c>
      <c r="G22" s="5">
        <v>2486</v>
      </c>
      <c r="H22" s="5">
        <v>2428</v>
      </c>
      <c r="I22" s="14">
        <f t="shared" si="6"/>
        <v>0.97549216552832463</v>
      </c>
      <c r="J22" s="66">
        <v>0.97</v>
      </c>
      <c r="K22" s="66">
        <v>1</v>
      </c>
      <c r="L22" s="43">
        <f t="shared" si="7"/>
        <v>193.93350000000009</v>
      </c>
      <c r="M22" s="43">
        <f t="shared" si="8"/>
        <v>-61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.75">
      <c r="A23" s="4" t="s">
        <v>13</v>
      </c>
      <c r="B23" s="5">
        <v>1085.886</v>
      </c>
      <c r="C23" s="5">
        <v>912.89300000000003</v>
      </c>
      <c r="D23" s="5">
        <v>1108.508</v>
      </c>
      <c r="E23" s="14">
        <f t="shared" si="5"/>
        <v>1.0208327577664691</v>
      </c>
      <c r="F23" s="5">
        <v>583</v>
      </c>
      <c r="G23" s="5">
        <v>534</v>
      </c>
      <c r="H23" s="5">
        <v>581</v>
      </c>
      <c r="I23" s="14">
        <f t="shared" si="6"/>
        <v>0.99656946826758153</v>
      </c>
      <c r="J23" s="66">
        <v>0.97</v>
      </c>
      <c r="K23" s="66">
        <v>1</v>
      </c>
      <c r="L23" s="43">
        <f t="shared" si="7"/>
        <v>55.198579999999993</v>
      </c>
      <c r="M23" s="43">
        <f t="shared" si="8"/>
        <v>-2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48</v>
      </c>
      <c r="B24" s="5">
        <v>252.964</v>
      </c>
      <c r="C24" s="5">
        <v>4.9770000000000003</v>
      </c>
      <c r="D24" s="5">
        <v>62.359000000000002</v>
      </c>
      <c r="E24" s="14">
        <f t="shared" si="5"/>
        <v>0.24651333786625765</v>
      </c>
      <c r="F24" s="5">
        <v>170</v>
      </c>
      <c r="G24" s="5">
        <v>7</v>
      </c>
      <c r="H24" s="5">
        <v>32</v>
      </c>
      <c r="I24" s="14">
        <f t="shared" si="6"/>
        <v>0.18823529411764706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>
      <c r="A25" s="6" t="s">
        <v>2</v>
      </c>
      <c r="B25" s="6">
        <f>SUM(B17:B24)</f>
        <v>32828.252</v>
      </c>
      <c r="C25" s="6">
        <f>SUM(C17:C24)</f>
        <v>31094.492999999999</v>
      </c>
      <c r="D25" s="6">
        <f>SUM(D17:D24)</f>
        <v>32056.396000000001</v>
      </c>
      <c r="E25" s="18">
        <f t="shared" si="5"/>
        <v>0.9764880566897074</v>
      </c>
      <c r="F25" s="6">
        <f>SUM(F17:F24)</f>
        <v>19384</v>
      </c>
      <c r="G25" s="6">
        <f>SUM(G17:G24)</f>
        <v>18567</v>
      </c>
      <c r="H25" s="6">
        <f>SUM(H17:H24)</f>
        <v>18910</v>
      </c>
      <c r="I25" s="18">
        <f t="shared" si="6"/>
        <v>0.97554684275691295</v>
      </c>
      <c r="J25" s="7">
        <v>0.97</v>
      </c>
      <c r="K25" s="7">
        <v>1</v>
      </c>
      <c r="L25" s="45">
        <f>D25-C25*J25</f>
        <v>1894.7377900000029</v>
      </c>
      <c r="M25" s="45">
        <f>H25-G25*K25</f>
        <v>343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2" t="s">
        <v>5</v>
      </c>
      <c r="B27" s="91" t="s">
        <v>0</v>
      </c>
      <c r="C27" s="91"/>
      <c r="D27" s="91"/>
      <c r="E27" s="91"/>
      <c r="F27" s="91" t="s">
        <v>55</v>
      </c>
      <c r="G27" s="91"/>
      <c r="H27" s="91"/>
      <c r="I27" s="91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hidden="1">
      <c r="A28" s="92"/>
      <c r="B28" s="11">
        <v>2016</v>
      </c>
      <c r="C28" s="11">
        <v>2017</v>
      </c>
      <c r="D28" s="11">
        <v>2018</v>
      </c>
      <c r="E28" s="13" t="s">
        <v>14</v>
      </c>
      <c r="F28" s="49">
        <v>2016</v>
      </c>
      <c r="G28" s="49">
        <v>2017</v>
      </c>
      <c r="H28" s="49">
        <v>2018</v>
      </c>
      <c r="I28" s="39" t="s">
        <v>14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hidden="1">
      <c r="A29" s="4" t="s">
        <v>7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hidden="1">
      <c r="A30" s="4" t="s">
        <v>8</v>
      </c>
      <c r="B30" s="5"/>
      <c r="C30" s="5"/>
      <c r="D30" s="5"/>
      <c r="E30" s="14" t="str">
        <f t="shared" ref="E30:E37" si="9">IF(OR(D30=0,B30=0),"",D30/B30)</f>
        <v/>
      </c>
      <c r="F30" s="5"/>
      <c r="G30" s="5"/>
      <c r="H30" s="5"/>
      <c r="I30" s="14" t="str">
        <f t="shared" ref="I30:I37" si="10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hidden="1">
      <c r="A31" s="4" t="s">
        <v>9</v>
      </c>
      <c r="B31" s="5"/>
      <c r="C31" s="5"/>
      <c r="D31" s="5"/>
      <c r="E31" s="14" t="str">
        <f t="shared" si="9"/>
        <v/>
      </c>
      <c r="F31" s="5"/>
      <c r="G31" s="5"/>
      <c r="H31" s="5"/>
      <c r="I31" s="14" t="str">
        <f t="shared" si="10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hidden="1">
      <c r="A32" s="4" t="s">
        <v>10</v>
      </c>
      <c r="B32" s="5"/>
      <c r="C32" s="5"/>
      <c r="D32" s="5"/>
      <c r="E32" s="14" t="str">
        <f t="shared" si="9"/>
        <v/>
      </c>
      <c r="F32" s="5"/>
      <c r="G32" s="5"/>
      <c r="H32" s="5"/>
      <c r="I32" s="14" t="str">
        <f t="shared" si="10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hidden="1">
      <c r="A33" s="4" t="s">
        <v>11</v>
      </c>
      <c r="B33" s="5"/>
      <c r="C33" s="5"/>
      <c r="D33" s="5"/>
      <c r="E33" s="14" t="str">
        <f t="shared" si="9"/>
        <v/>
      </c>
      <c r="F33" s="5"/>
      <c r="G33" s="5"/>
      <c r="H33" s="5"/>
      <c r="I33" s="14" t="str">
        <f t="shared" si="10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hidden="1">
      <c r="A34" s="4" t="s">
        <v>12</v>
      </c>
      <c r="B34" s="5"/>
      <c r="C34" s="5"/>
      <c r="D34" s="5"/>
      <c r="E34" s="14" t="str">
        <f t="shared" si="9"/>
        <v/>
      </c>
      <c r="F34" s="5"/>
      <c r="G34" s="5"/>
      <c r="H34" s="5"/>
      <c r="I34" s="14" t="str">
        <f t="shared" si="10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hidden="1">
      <c r="A35" s="4" t="s">
        <v>13</v>
      </c>
      <c r="B35" s="5"/>
      <c r="C35" s="5"/>
      <c r="D35" s="5"/>
      <c r="E35" s="14" t="str">
        <f t="shared" si="9"/>
        <v/>
      </c>
      <c r="F35" s="5"/>
      <c r="G35" s="5"/>
      <c r="H35" s="5"/>
      <c r="I35" s="14" t="str">
        <f t="shared" si="10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48</v>
      </c>
      <c r="B36" s="5"/>
      <c r="C36" s="5"/>
      <c r="D36" s="5"/>
      <c r="E36" s="14" t="str">
        <f t="shared" si="9"/>
        <v/>
      </c>
      <c r="F36" s="5"/>
      <c r="G36" s="5"/>
      <c r="H36" s="5"/>
      <c r="I36" s="14" t="str">
        <f t="shared" si="10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9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10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89" t="s">
        <v>54</v>
      </c>
      <c r="B39" s="90" t="s">
        <v>0</v>
      </c>
      <c r="C39" s="90"/>
      <c r="D39" s="90"/>
      <c r="E39" s="90"/>
      <c r="F39" s="90" t="s">
        <v>55</v>
      </c>
      <c r="G39" s="90"/>
      <c r="H39" s="90"/>
      <c r="I39" s="90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>
      <c r="A40" s="89"/>
      <c r="B40" s="68">
        <v>2017</v>
      </c>
      <c r="C40" s="68">
        <v>2018</v>
      </c>
      <c r="D40" s="68">
        <v>2019</v>
      </c>
      <c r="E40" s="69" t="s">
        <v>14</v>
      </c>
      <c r="F40" s="70">
        <v>2017</v>
      </c>
      <c r="G40" s="70">
        <v>2018</v>
      </c>
      <c r="H40" s="70">
        <v>2019</v>
      </c>
      <c r="I40" s="71" t="s">
        <v>14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>
      <c r="A41" s="4" t="s">
        <v>7</v>
      </c>
      <c r="B41" s="5">
        <v>578.43499999999995</v>
      </c>
      <c r="C41" s="5">
        <v>684.79700000000003</v>
      </c>
      <c r="D41" s="5">
        <v>420.61099999999999</v>
      </c>
      <c r="E41" s="14">
        <f>IF(OR(D41=0,B41=0),"",D41/B41)</f>
        <v>0.72715343988520753</v>
      </c>
      <c r="F41" s="5">
        <v>538</v>
      </c>
      <c r="G41" s="5">
        <v>549</v>
      </c>
      <c r="H41" s="5">
        <v>504</v>
      </c>
      <c r="I41" s="22">
        <f>IF(OR(H41=0,F41=0),"",H41/F41)</f>
        <v>0.93680297397769519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>
      <c r="A42" s="4" t="s">
        <v>8</v>
      </c>
      <c r="B42" s="5">
        <v>233.81899999999999</v>
      </c>
      <c r="C42" s="5">
        <v>198.18899999999999</v>
      </c>
      <c r="D42" s="5">
        <v>146.904</v>
      </c>
      <c r="E42" s="14">
        <f t="shared" ref="D42:E49" si="11">IF(OR(D42=0,B42=0),"",D42/B42)</f>
        <v>0.62828084971708886</v>
      </c>
      <c r="F42" s="5">
        <v>240</v>
      </c>
      <c r="G42" s="5">
        <v>213</v>
      </c>
      <c r="H42" s="5">
        <v>221</v>
      </c>
      <c r="I42" s="22">
        <f t="shared" ref="I42:I49" si="12">IF(OR(H42=0,F42=0),"",H42/F42)</f>
        <v>0.92083333333333328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>
      <c r="A43" s="4" t="s">
        <v>9</v>
      </c>
      <c r="B43" s="5">
        <v>961.45</v>
      </c>
      <c r="C43" s="5">
        <v>822.85500000000002</v>
      </c>
      <c r="D43" s="5">
        <v>757.846</v>
      </c>
      <c r="E43" s="14">
        <f t="shared" si="11"/>
        <v>0.78823235737687869</v>
      </c>
      <c r="F43" s="5">
        <v>817</v>
      </c>
      <c r="G43" s="5">
        <v>851</v>
      </c>
      <c r="H43" s="5">
        <v>782</v>
      </c>
      <c r="I43" s="22">
        <f t="shared" si="12"/>
        <v>0.95716034271725825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>
      <c r="A44" s="4" t="s">
        <v>10</v>
      </c>
      <c r="B44" s="5">
        <v>50.945999999999998</v>
      </c>
      <c r="C44" s="5">
        <v>72.914000000000001</v>
      </c>
      <c r="D44" s="5">
        <v>60.765999999999998</v>
      </c>
      <c r="E44" s="14">
        <f t="shared" si="11"/>
        <v>1.1927531111372827</v>
      </c>
      <c r="F44" s="5">
        <v>66</v>
      </c>
      <c r="G44" s="5">
        <v>76</v>
      </c>
      <c r="H44" s="5">
        <v>81</v>
      </c>
      <c r="I44" s="22">
        <f t="shared" si="12"/>
        <v>1.2272727272727273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>
      <c r="A45" s="4" t="s">
        <v>11</v>
      </c>
      <c r="B45" s="5">
        <v>0</v>
      </c>
      <c r="C45" s="5">
        <v>0</v>
      </c>
      <c r="D45" s="5">
        <v>0</v>
      </c>
      <c r="E45" s="14" t="str">
        <f t="shared" si="11"/>
        <v/>
      </c>
      <c r="F45" s="5">
        <v>0</v>
      </c>
      <c r="G45" s="5">
        <v>0</v>
      </c>
      <c r="H45" s="5">
        <v>0</v>
      </c>
      <c r="I45" s="22" t="str">
        <f t="shared" si="12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>
      <c r="A46" s="4" t="s">
        <v>12</v>
      </c>
      <c r="B46" s="5">
        <v>302.39999999999998</v>
      </c>
      <c r="C46" s="5">
        <v>271.69499999999999</v>
      </c>
      <c r="D46" s="5">
        <v>422.12</v>
      </c>
      <c r="E46" s="14">
        <f t="shared" si="11"/>
        <v>1.395899470899471</v>
      </c>
      <c r="F46" s="5">
        <v>303</v>
      </c>
      <c r="G46" s="5">
        <v>299</v>
      </c>
      <c r="H46" s="5">
        <v>247</v>
      </c>
      <c r="I46" s="22">
        <f t="shared" si="12"/>
        <v>0.81518151815181517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>
      <c r="A47" s="4" t="s">
        <v>13</v>
      </c>
      <c r="B47" s="5">
        <v>106.033</v>
      </c>
      <c r="C47" s="5">
        <v>67.394999999999996</v>
      </c>
      <c r="D47" s="5">
        <v>32.612000000000002</v>
      </c>
      <c r="E47" s="14">
        <f t="shared" si="11"/>
        <v>0.30756462610696672</v>
      </c>
      <c r="F47" s="5">
        <v>51</v>
      </c>
      <c r="G47" s="5">
        <v>53</v>
      </c>
      <c r="H47" s="5">
        <v>43</v>
      </c>
      <c r="I47" s="22">
        <f t="shared" si="12"/>
        <v>0.84313725490196079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>
      <c r="A48" s="4" t="s">
        <v>48</v>
      </c>
      <c r="B48" s="5">
        <v>15.755000000000001</v>
      </c>
      <c r="C48" s="5">
        <v>0</v>
      </c>
      <c r="D48" s="5">
        <v>0</v>
      </c>
      <c r="E48" s="14" t="str">
        <f t="shared" si="11"/>
        <v/>
      </c>
      <c r="F48" s="5">
        <v>15</v>
      </c>
      <c r="G48" s="5">
        <v>0</v>
      </c>
      <c r="H48" s="5">
        <v>0</v>
      </c>
      <c r="I48" s="22" t="str">
        <f t="shared" si="12"/>
        <v/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>
      <c r="A49" s="72" t="s">
        <v>2</v>
      </c>
      <c r="B49" s="72">
        <f>SUM(B41:B48)</f>
        <v>2248.8379999999997</v>
      </c>
      <c r="C49" s="72">
        <f>SUM(C41:C48)</f>
        <v>2117.8449999999998</v>
      </c>
      <c r="D49" s="72">
        <f>SUM(D41:D48)</f>
        <v>1840.8589999999999</v>
      </c>
      <c r="E49" s="74">
        <f t="shared" si="11"/>
        <v>0.81858230784076047</v>
      </c>
      <c r="F49" s="72">
        <f>SUM(F41:F48)</f>
        <v>2030</v>
      </c>
      <c r="G49" s="72">
        <f>SUM(G41:G48)</f>
        <v>2041</v>
      </c>
      <c r="H49" s="72">
        <f>SUM(H41:H48)</f>
        <v>1878</v>
      </c>
      <c r="I49" s="75">
        <f t="shared" si="12"/>
        <v>0.92512315270935963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  <mergeCell ref="A39:A40"/>
    <mergeCell ref="B39:E39"/>
    <mergeCell ref="F39:I39"/>
    <mergeCell ref="F27:I27"/>
    <mergeCell ref="A27:A28"/>
    <mergeCell ref="B27:E27"/>
  </mergeCells>
  <phoneticPr fontId="2" type="noConversion"/>
  <conditionalFormatting sqref="L29:M36 L17:M24">
    <cfRule type="cellIs" dxfId="6" priority="1" stopIfTrue="1" operator="lessThan">
      <formula>0</formula>
    </cfRule>
  </conditionalFormatting>
  <conditionalFormatting sqref="L37:M37 L25:M25">
    <cfRule type="cellIs" dxfId="5" priority="2" stopIfTrue="1" operator="lessThan">
      <formula>0</formula>
    </cfRule>
  </conditionalFormatting>
  <conditionalFormatting sqref="M38:M65536 M26:M28 M16 M13:M14 L13 L5:M12">
    <cfRule type="cellIs" dxfId="4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M4" sqref="M4"/>
    </sheetView>
  </sheetViews>
  <sheetFormatPr defaultRowHeight="12.75"/>
  <cols>
    <col min="1" max="1" width="34.28515625" customWidth="1"/>
    <col min="2" max="4" width="8.28515625" bestFit="1" customWidth="1"/>
    <col min="5" max="5" width="7.42578125" bestFit="1" customWidth="1"/>
    <col min="9" max="9" width="7.42578125" bestFit="1" customWidth="1"/>
    <col min="10" max="10" width="7.140625" style="3" bestFit="1" customWidth="1"/>
    <col min="11" max="11" width="6.85546875" customWidth="1"/>
    <col min="12" max="12" width="7.28515625" bestFit="1" customWidth="1"/>
    <col min="13" max="13" width="8.140625" customWidth="1"/>
    <col min="14" max="14" width="7.7109375" customWidth="1"/>
    <col min="15" max="15" width="8.85546875" bestFit="1" customWidth="1"/>
  </cols>
  <sheetData>
    <row r="1" spans="1:17" ht="23.25" customHeight="1" thickBot="1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15.75" customHeight="1" thickBot="1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15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16</v>
      </c>
      <c r="K3" s="106"/>
      <c r="L3" s="112" t="s">
        <v>17</v>
      </c>
      <c r="M3" s="100" t="s">
        <v>57</v>
      </c>
      <c r="N3" s="100"/>
      <c r="O3" s="100"/>
      <c r="P3" s="101"/>
    </row>
    <row r="4" spans="1:17" ht="15" customHeight="1" thickBot="1">
      <c r="A4" s="108"/>
      <c r="B4" s="47">
        <v>2017</v>
      </c>
      <c r="C4" s="47">
        <v>2018</v>
      </c>
      <c r="D4" s="47">
        <v>2019</v>
      </c>
      <c r="E4" s="77" t="s">
        <v>14</v>
      </c>
      <c r="F4" s="47">
        <v>2017</v>
      </c>
      <c r="G4" s="47">
        <v>2018</v>
      </c>
      <c r="H4" s="47">
        <v>2019</v>
      </c>
      <c r="I4" s="77" t="s">
        <v>14</v>
      </c>
      <c r="J4" s="78" t="s">
        <v>18</v>
      </c>
      <c r="K4" s="79" t="s">
        <v>19</v>
      </c>
      <c r="L4" s="113"/>
      <c r="M4" s="56" t="s">
        <v>19</v>
      </c>
      <c r="N4" s="57" t="s">
        <v>49</v>
      </c>
      <c r="O4" s="64" t="s">
        <v>50</v>
      </c>
      <c r="P4" s="65" t="s">
        <v>52</v>
      </c>
    </row>
    <row r="5" spans="1:17" ht="15.75">
      <c r="A5" s="29" t="s">
        <v>21</v>
      </c>
      <c r="B5" s="80">
        <v>7044.73</v>
      </c>
      <c r="C5" s="81">
        <v>6546.8789999999999</v>
      </c>
      <c r="D5" s="81">
        <v>7222.46</v>
      </c>
      <c r="E5" s="82">
        <f>IF(OR(D5=0,B5=0),"",D5/B5)</f>
        <v>1.0252287880443964</v>
      </c>
      <c r="F5" s="80">
        <v>2029</v>
      </c>
      <c r="G5" s="81">
        <v>1805</v>
      </c>
      <c r="H5" s="81">
        <v>2094</v>
      </c>
      <c r="I5" s="82">
        <f>IF(OR(H5=0,F5=0),"",H5/F5)</f>
        <v>1.0320354854608182</v>
      </c>
      <c r="J5" s="83">
        <f>H5-F5</f>
        <v>65</v>
      </c>
      <c r="K5" s="84">
        <f>D5-B5</f>
        <v>177.73000000000047</v>
      </c>
      <c r="L5" s="85">
        <f t="shared" ref="L5:L34" si="0">D5/H5</f>
        <v>3.4491212989493794</v>
      </c>
      <c r="M5" s="59">
        <f>L5*N5</f>
        <v>303.5226743075454</v>
      </c>
      <c r="N5" s="60">
        <v>88</v>
      </c>
      <c r="O5" s="61">
        <f>IF(OR(D5+M5=0,C5=0),"",(D5+M5)/B5)</f>
        <v>1.0683138565008945</v>
      </c>
      <c r="P5" s="82">
        <f>IF(OR(H5+N5=0,G5=0),"",(H5+N5)/F5)</f>
        <v>1.0754066042385411</v>
      </c>
    </row>
    <row r="6" spans="1:17" ht="15.75">
      <c r="A6" s="29" t="s">
        <v>22</v>
      </c>
      <c r="B6" s="31">
        <v>650.93899999999996</v>
      </c>
      <c r="C6" s="5">
        <v>694.69100000000003</v>
      </c>
      <c r="D6" s="5">
        <v>923.58399999999995</v>
      </c>
      <c r="E6" s="32">
        <f t="shared" ref="E6:E34" si="1">IF(OR(D6=0,B6=0),"",D6/B6)</f>
        <v>1.4188487707757562</v>
      </c>
      <c r="F6" s="31">
        <v>726</v>
      </c>
      <c r="G6" s="5">
        <v>731</v>
      </c>
      <c r="H6" s="5">
        <v>983</v>
      </c>
      <c r="I6" s="32">
        <f t="shared" ref="I6:I34" si="2">IF(OR(H6=0,F6=0),"",H6/F6)</f>
        <v>1.3539944903581267</v>
      </c>
      <c r="J6" s="34">
        <f t="shared" ref="J6:J34" si="3">H6-F6</f>
        <v>257</v>
      </c>
      <c r="K6" s="35">
        <f t="shared" ref="K6:K34" si="4">D6-B6</f>
        <v>272.64499999999998</v>
      </c>
      <c r="L6" s="54">
        <f t="shared" si="0"/>
        <v>0.93955645981688707</v>
      </c>
      <c r="M6" s="62">
        <f t="shared" ref="M6:M34" si="5">L6*N6</f>
        <v>29.126250254323498</v>
      </c>
      <c r="N6" s="58">
        <v>31</v>
      </c>
      <c r="O6" s="1">
        <f t="shared" ref="O6:O34" si="6">IF(OR(D6+M6=0,C6=0),"",(D6+M6)/B6)</f>
        <v>1.4635937472702105</v>
      </c>
      <c r="P6" s="32">
        <f t="shared" ref="P6:P34" si="7">IF(OR(H6+N6=0,G6=0),"",(H6+N6)/F6)</f>
        <v>1.3966942148760331</v>
      </c>
      <c r="Q6" s="63"/>
    </row>
    <row r="7" spans="1:17" ht="15.75">
      <c r="A7" s="29" t="s">
        <v>23</v>
      </c>
      <c r="B7" s="31">
        <v>1022.57</v>
      </c>
      <c r="C7" s="5">
        <v>960.02700000000004</v>
      </c>
      <c r="D7" s="5">
        <v>794.93200000000002</v>
      </c>
      <c r="E7" s="32">
        <f t="shared" si="1"/>
        <v>0.77738638919584968</v>
      </c>
      <c r="F7" s="31">
        <v>1176</v>
      </c>
      <c r="G7" s="5">
        <v>1071</v>
      </c>
      <c r="H7" s="5">
        <v>1000</v>
      </c>
      <c r="I7" s="32">
        <f t="shared" si="2"/>
        <v>0.85034013605442171</v>
      </c>
      <c r="J7" s="34">
        <f t="shared" si="3"/>
        <v>-176</v>
      </c>
      <c r="K7" s="35">
        <f t="shared" si="4"/>
        <v>-227.63800000000003</v>
      </c>
      <c r="L7" s="54">
        <f t="shared" si="0"/>
        <v>0.79493199999999997</v>
      </c>
      <c r="M7" s="62">
        <f t="shared" si="5"/>
        <v>70.748947999999999</v>
      </c>
      <c r="N7" s="58">
        <v>89</v>
      </c>
      <c r="O7" s="1">
        <f t="shared" si="6"/>
        <v>0.84657377783428034</v>
      </c>
      <c r="P7" s="32">
        <f t="shared" si="7"/>
        <v>0.92602040816326525</v>
      </c>
    </row>
    <row r="8" spans="1:17" ht="15.75">
      <c r="A8" s="29" t="s">
        <v>24</v>
      </c>
      <c r="B8" s="31">
        <v>2720.3530000000001</v>
      </c>
      <c r="C8" s="5">
        <v>2434.3589999999999</v>
      </c>
      <c r="D8" s="5">
        <v>2562.1149999999998</v>
      </c>
      <c r="E8" s="32">
        <f t="shared" si="1"/>
        <v>0.94183181373887859</v>
      </c>
      <c r="F8" s="31">
        <v>1433</v>
      </c>
      <c r="G8" s="5">
        <v>1398</v>
      </c>
      <c r="H8" s="5">
        <v>1342</v>
      </c>
      <c r="I8" s="32">
        <f t="shared" si="2"/>
        <v>0.93649685973482211</v>
      </c>
      <c r="J8" s="34">
        <f t="shared" si="3"/>
        <v>-91</v>
      </c>
      <c r="K8" s="35">
        <f t="shared" si="4"/>
        <v>-158.23800000000028</v>
      </c>
      <c r="L8" s="54">
        <f t="shared" si="0"/>
        <v>1.909176602086438</v>
      </c>
      <c r="M8" s="62">
        <f t="shared" si="5"/>
        <v>284.46731371087924</v>
      </c>
      <c r="N8" s="58">
        <v>149</v>
      </c>
      <c r="O8" s="1">
        <f t="shared" si="6"/>
        <v>1.0464018139230016</v>
      </c>
      <c r="P8" s="32">
        <f t="shared" si="7"/>
        <v>1.0404745289602233</v>
      </c>
    </row>
    <row r="9" spans="1:17" ht="15.75">
      <c r="A9" s="29" t="s">
        <v>25</v>
      </c>
      <c r="B9" s="31">
        <v>1301.0309999999999</v>
      </c>
      <c r="C9" s="5">
        <v>1510.239</v>
      </c>
      <c r="D9" s="5">
        <v>1388.4490000000001</v>
      </c>
      <c r="E9" s="32">
        <f t="shared" si="1"/>
        <v>1.0671913274933496</v>
      </c>
      <c r="F9" s="31">
        <v>671</v>
      </c>
      <c r="G9" s="5">
        <v>734</v>
      </c>
      <c r="H9" s="5">
        <v>712</v>
      </c>
      <c r="I9" s="32">
        <f t="shared" si="2"/>
        <v>1.0611028315946349</v>
      </c>
      <c r="J9" s="34">
        <f t="shared" si="3"/>
        <v>41</v>
      </c>
      <c r="K9" s="35">
        <f t="shared" si="4"/>
        <v>87.41800000000012</v>
      </c>
      <c r="L9" s="54">
        <f t="shared" si="0"/>
        <v>1.9500688202247192</v>
      </c>
      <c r="M9" s="62">
        <f t="shared" si="5"/>
        <v>31.201101123595507</v>
      </c>
      <c r="N9" s="58">
        <v>16</v>
      </c>
      <c r="O9" s="1">
        <f t="shared" si="6"/>
        <v>1.0911731550774697</v>
      </c>
      <c r="P9" s="32">
        <f t="shared" si="7"/>
        <v>1.0849478390461997</v>
      </c>
    </row>
    <row r="10" spans="1:17" ht="15.75">
      <c r="A10" s="29" t="s">
        <v>26</v>
      </c>
      <c r="B10" s="31">
        <v>2122.6610000000001</v>
      </c>
      <c r="C10" s="5">
        <v>2140.7310000000002</v>
      </c>
      <c r="D10" s="5">
        <v>2097.8809999999999</v>
      </c>
      <c r="E10" s="32">
        <f t="shared" si="1"/>
        <v>0.98832597386016885</v>
      </c>
      <c r="F10" s="31">
        <v>667</v>
      </c>
      <c r="G10" s="5">
        <v>642</v>
      </c>
      <c r="H10" s="5">
        <v>664</v>
      </c>
      <c r="I10" s="32">
        <f t="shared" si="2"/>
        <v>0.99550224887556227</v>
      </c>
      <c r="J10" s="34">
        <f t="shared" si="3"/>
        <v>-3</v>
      </c>
      <c r="K10" s="35">
        <f t="shared" si="4"/>
        <v>-24.7800000000002</v>
      </c>
      <c r="L10" s="54">
        <f t="shared" si="0"/>
        <v>3.1594593373493973</v>
      </c>
      <c r="M10" s="62">
        <f t="shared" si="5"/>
        <v>82.145942771084336</v>
      </c>
      <c r="N10" s="58">
        <v>26</v>
      </c>
      <c r="O10" s="1">
        <f t="shared" si="6"/>
        <v>1.0270254848848139</v>
      </c>
      <c r="P10" s="32">
        <f t="shared" si="7"/>
        <v>1.0344827586206897</v>
      </c>
    </row>
    <row r="11" spans="1:17" ht="15.75">
      <c r="A11" s="29" t="s">
        <v>27</v>
      </c>
      <c r="B11" s="31">
        <v>876.14599999999996</v>
      </c>
      <c r="C11" s="5">
        <v>739.024</v>
      </c>
      <c r="D11" s="5">
        <v>1163.2560000000001</v>
      </c>
      <c r="E11" s="32">
        <f t="shared" si="1"/>
        <v>1.327696525464934</v>
      </c>
      <c r="F11" s="31">
        <v>79</v>
      </c>
      <c r="G11" s="5">
        <v>82</v>
      </c>
      <c r="H11" s="5">
        <v>118</v>
      </c>
      <c r="I11" s="32">
        <f t="shared" si="2"/>
        <v>1.4936708860759493</v>
      </c>
      <c r="J11" s="34">
        <f t="shared" si="3"/>
        <v>39</v>
      </c>
      <c r="K11" s="35">
        <f t="shared" si="4"/>
        <v>287.11000000000013</v>
      </c>
      <c r="L11" s="54">
        <f t="shared" si="0"/>
        <v>9.8581016949152556</v>
      </c>
      <c r="M11" s="62">
        <f t="shared" si="5"/>
        <v>9.8581016949152556</v>
      </c>
      <c r="N11" s="58">
        <v>1</v>
      </c>
      <c r="O11" s="1">
        <f t="shared" si="6"/>
        <v>1.3389481909349759</v>
      </c>
      <c r="P11" s="32">
        <f t="shared" si="7"/>
        <v>1.5063291139240507</v>
      </c>
    </row>
    <row r="12" spans="1:17" ht="15.75">
      <c r="A12" s="29" t="s">
        <v>28</v>
      </c>
      <c r="B12" s="31">
        <v>1719.5429999999999</v>
      </c>
      <c r="C12" s="5">
        <v>1634.664</v>
      </c>
      <c r="D12" s="5">
        <v>1505.53</v>
      </c>
      <c r="E12" s="32">
        <f t="shared" si="1"/>
        <v>0.87554076868098096</v>
      </c>
      <c r="F12" s="31">
        <v>1757</v>
      </c>
      <c r="G12" s="5">
        <v>1719</v>
      </c>
      <c r="H12" s="5">
        <v>1656</v>
      </c>
      <c r="I12" s="32">
        <f t="shared" si="2"/>
        <v>0.94251565167899831</v>
      </c>
      <c r="J12" s="34">
        <f t="shared" si="3"/>
        <v>-101</v>
      </c>
      <c r="K12" s="35">
        <f t="shared" si="4"/>
        <v>-214.01299999999992</v>
      </c>
      <c r="L12" s="54">
        <f t="shared" si="0"/>
        <v>0.90913647342995163</v>
      </c>
      <c r="M12" s="62">
        <f t="shared" si="5"/>
        <v>50.911642512077293</v>
      </c>
      <c r="N12" s="58">
        <v>56</v>
      </c>
      <c r="O12" s="1">
        <f t="shared" si="6"/>
        <v>0.90514842752526536</v>
      </c>
      <c r="P12" s="32">
        <f t="shared" si="7"/>
        <v>0.97438816163915765</v>
      </c>
    </row>
    <row r="13" spans="1:17" ht="15.75">
      <c r="A13" s="29" t="s">
        <v>29</v>
      </c>
      <c r="B13" s="31">
        <v>1234.2739999999999</v>
      </c>
      <c r="C13" s="5">
        <v>1102.942</v>
      </c>
      <c r="D13" s="5">
        <v>910.38499999999999</v>
      </c>
      <c r="E13" s="32">
        <f t="shared" si="1"/>
        <v>0.7375874400659822</v>
      </c>
      <c r="F13" s="31">
        <v>1051</v>
      </c>
      <c r="G13" s="5">
        <v>1038</v>
      </c>
      <c r="H13" s="5">
        <v>961</v>
      </c>
      <c r="I13" s="32">
        <f t="shared" si="2"/>
        <v>0.91436726926736445</v>
      </c>
      <c r="J13" s="34">
        <f t="shared" si="3"/>
        <v>-90</v>
      </c>
      <c r="K13" s="35">
        <f t="shared" si="4"/>
        <v>-323.8889999999999</v>
      </c>
      <c r="L13" s="54">
        <f t="shared" si="0"/>
        <v>0.94733090530697195</v>
      </c>
      <c r="M13" s="62">
        <f t="shared" si="5"/>
        <v>21.788610822060356</v>
      </c>
      <c r="N13" s="58">
        <v>23</v>
      </c>
      <c r="O13" s="1">
        <f t="shared" si="6"/>
        <v>0.75524041729961133</v>
      </c>
      <c r="P13" s="32">
        <f t="shared" si="7"/>
        <v>0.93625118934348239</v>
      </c>
    </row>
    <row r="14" spans="1:17" ht="15.75">
      <c r="A14" s="29" t="s">
        <v>30</v>
      </c>
      <c r="B14" s="31">
        <v>1506.684</v>
      </c>
      <c r="C14" s="5">
        <v>1521.6289999999999</v>
      </c>
      <c r="D14" s="5">
        <v>1599.3430000000001</v>
      </c>
      <c r="E14" s="32">
        <f t="shared" si="1"/>
        <v>1.0614986287768371</v>
      </c>
      <c r="F14" s="31">
        <v>1932</v>
      </c>
      <c r="G14" s="5">
        <v>1878</v>
      </c>
      <c r="H14" s="5">
        <v>1944</v>
      </c>
      <c r="I14" s="32">
        <f t="shared" si="2"/>
        <v>1.0062111801242235</v>
      </c>
      <c r="J14" s="34">
        <f t="shared" si="3"/>
        <v>12</v>
      </c>
      <c r="K14" s="35">
        <f t="shared" si="4"/>
        <v>92.659000000000106</v>
      </c>
      <c r="L14" s="54">
        <f t="shared" si="0"/>
        <v>0.82270730452674901</v>
      </c>
      <c r="M14" s="62">
        <f t="shared" si="5"/>
        <v>45.248901748971193</v>
      </c>
      <c r="N14" s="58">
        <v>55</v>
      </c>
      <c r="O14" s="1">
        <f t="shared" si="6"/>
        <v>1.0915307401877044</v>
      </c>
      <c r="P14" s="32">
        <f t="shared" si="7"/>
        <v>1.0346790890269151</v>
      </c>
    </row>
    <row r="15" spans="1:17" ht="15.75">
      <c r="A15" s="29" t="s">
        <v>31</v>
      </c>
      <c r="B15" s="31">
        <v>1858.4929999999999</v>
      </c>
      <c r="C15" s="5">
        <v>1752.3530000000001</v>
      </c>
      <c r="D15" s="5">
        <v>1836.1849999999999</v>
      </c>
      <c r="E15" s="32">
        <f t="shared" si="1"/>
        <v>0.98799672637992175</v>
      </c>
      <c r="F15" s="31">
        <v>1141</v>
      </c>
      <c r="G15" s="5">
        <v>1126</v>
      </c>
      <c r="H15" s="5">
        <v>1125</v>
      </c>
      <c r="I15" s="32">
        <f t="shared" si="2"/>
        <v>0.98597721297107799</v>
      </c>
      <c r="J15" s="34">
        <f t="shared" si="3"/>
        <v>-16</v>
      </c>
      <c r="K15" s="35">
        <f t="shared" si="4"/>
        <v>-22.307999999999993</v>
      </c>
      <c r="L15" s="54">
        <f t="shared" si="0"/>
        <v>1.6321644444444443</v>
      </c>
      <c r="M15" s="62">
        <f t="shared" si="5"/>
        <v>104.45852444444444</v>
      </c>
      <c r="N15" s="58">
        <v>64</v>
      </c>
      <c r="O15" s="1">
        <f t="shared" si="6"/>
        <v>1.0442027623695351</v>
      </c>
      <c r="P15" s="32">
        <f t="shared" si="7"/>
        <v>1.042068361086766</v>
      </c>
    </row>
    <row r="16" spans="1:17" ht="15.75">
      <c r="A16" s="29" t="s">
        <v>32</v>
      </c>
      <c r="B16" s="31">
        <v>1124.989</v>
      </c>
      <c r="C16" s="5">
        <v>952.60699999999997</v>
      </c>
      <c r="D16" s="5">
        <v>713.495</v>
      </c>
      <c r="E16" s="32">
        <f t="shared" si="1"/>
        <v>0.63422397907890649</v>
      </c>
      <c r="F16" s="31">
        <v>722</v>
      </c>
      <c r="G16" s="5">
        <v>650</v>
      </c>
      <c r="H16" s="5">
        <v>607</v>
      </c>
      <c r="I16" s="32">
        <f t="shared" si="2"/>
        <v>0.84072022160664817</v>
      </c>
      <c r="J16" s="34">
        <f t="shared" si="3"/>
        <v>-115</v>
      </c>
      <c r="K16" s="35">
        <f t="shared" si="4"/>
        <v>-411.49400000000003</v>
      </c>
      <c r="L16" s="54">
        <f t="shared" si="0"/>
        <v>1.1754448105436572</v>
      </c>
      <c r="M16" s="62">
        <f t="shared" si="5"/>
        <v>163.38682866556834</v>
      </c>
      <c r="N16" s="58">
        <v>139</v>
      </c>
      <c r="O16" s="1">
        <f t="shared" si="6"/>
        <v>0.7794581357378324</v>
      </c>
      <c r="P16" s="32">
        <f t="shared" si="7"/>
        <v>1.0332409972299168</v>
      </c>
    </row>
    <row r="17" spans="1:16" ht="15.75">
      <c r="A17" s="29" t="s">
        <v>33</v>
      </c>
      <c r="B17" s="31">
        <v>556.04499999999996</v>
      </c>
      <c r="C17" s="5">
        <v>560.75300000000004</v>
      </c>
      <c r="D17" s="5">
        <v>561.13300000000004</v>
      </c>
      <c r="E17" s="32">
        <f t="shared" si="1"/>
        <v>1.009150338551736</v>
      </c>
      <c r="F17" s="31">
        <v>566</v>
      </c>
      <c r="G17" s="5">
        <v>504</v>
      </c>
      <c r="H17" s="5">
        <v>539</v>
      </c>
      <c r="I17" s="32">
        <f t="shared" si="2"/>
        <v>0.95229681978798586</v>
      </c>
      <c r="J17" s="34">
        <f t="shared" si="3"/>
        <v>-27</v>
      </c>
      <c r="K17" s="35">
        <f t="shared" si="4"/>
        <v>5.0880000000000791</v>
      </c>
      <c r="L17" s="54">
        <f t="shared" si="0"/>
        <v>1.0410630797773655</v>
      </c>
      <c r="M17" s="62">
        <f t="shared" si="5"/>
        <v>38.519333951762519</v>
      </c>
      <c r="N17" s="58">
        <v>37</v>
      </c>
      <c r="O17" s="1">
        <f t="shared" si="6"/>
        <v>1.0784241094727272</v>
      </c>
      <c r="P17" s="32">
        <f t="shared" si="7"/>
        <v>1.0176678445229681</v>
      </c>
    </row>
    <row r="18" spans="1:16" ht="15.75">
      <c r="A18" s="29" t="s">
        <v>34</v>
      </c>
      <c r="B18" s="31">
        <v>352.12400000000002</v>
      </c>
      <c r="C18" s="5">
        <v>355.23399999999998</v>
      </c>
      <c r="D18" s="5">
        <v>329.58100000000002</v>
      </c>
      <c r="E18" s="32">
        <f t="shared" si="1"/>
        <v>0.9359799388851654</v>
      </c>
      <c r="F18" s="31">
        <v>453</v>
      </c>
      <c r="G18" s="5">
        <v>443</v>
      </c>
      <c r="H18" s="5">
        <v>397</v>
      </c>
      <c r="I18" s="32">
        <f t="shared" si="2"/>
        <v>0.87637969094922741</v>
      </c>
      <c r="J18" s="34">
        <f t="shared" si="3"/>
        <v>-56</v>
      </c>
      <c r="K18" s="35">
        <f t="shared" si="4"/>
        <v>-22.543000000000006</v>
      </c>
      <c r="L18" s="54">
        <f t="shared" si="0"/>
        <v>0.83017884130982367</v>
      </c>
      <c r="M18" s="62">
        <f t="shared" si="5"/>
        <v>20.754471032745592</v>
      </c>
      <c r="N18" s="58">
        <v>25</v>
      </c>
      <c r="O18" s="1">
        <f t="shared" si="6"/>
        <v>0.99492074108196427</v>
      </c>
      <c r="P18" s="32">
        <f t="shared" si="7"/>
        <v>0.93156732891832228</v>
      </c>
    </row>
    <row r="19" spans="1:16" ht="15.75">
      <c r="A19" s="38" t="s">
        <v>35</v>
      </c>
      <c r="B19" s="31">
        <v>1141.0740000000001</v>
      </c>
      <c r="C19" s="5">
        <v>1082.2360000000001</v>
      </c>
      <c r="D19" s="5">
        <v>1095.1089999999999</v>
      </c>
      <c r="E19" s="32">
        <f t="shared" si="1"/>
        <v>0.95971777465790986</v>
      </c>
      <c r="F19" s="31">
        <v>1334</v>
      </c>
      <c r="G19" s="5">
        <v>1335</v>
      </c>
      <c r="H19" s="5">
        <v>1337</v>
      </c>
      <c r="I19" s="32">
        <f t="shared" si="2"/>
        <v>1.002248875562219</v>
      </c>
      <c r="J19" s="34">
        <f t="shared" si="3"/>
        <v>3</v>
      </c>
      <c r="K19" s="35">
        <f t="shared" si="4"/>
        <v>-45.965000000000146</v>
      </c>
      <c r="L19" s="54">
        <f t="shared" si="0"/>
        <v>0.81907928197456992</v>
      </c>
      <c r="M19" s="62">
        <f t="shared" si="5"/>
        <v>50.782915482423334</v>
      </c>
      <c r="N19" s="58">
        <v>62</v>
      </c>
      <c r="O19" s="1">
        <f t="shared" si="6"/>
        <v>1.0042222638342677</v>
      </c>
      <c r="P19" s="32">
        <f t="shared" si="7"/>
        <v>1.0487256371814093</v>
      </c>
    </row>
    <row r="20" spans="1:16" ht="15.75">
      <c r="A20" s="29" t="s">
        <v>36</v>
      </c>
      <c r="B20" s="31">
        <v>1301.4369999999999</v>
      </c>
      <c r="C20" s="5">
        <v>1390.4739999999999</v>
      </c>
      <c r="D20" s="5">
        <v>1370.4069999999999</v>
      </c>
      <c r="E20" s="32">
        <f t="shared" si="1"/>
        <v>1.0529952660021191</v>
      </c>
      <c r="F20" s="31">
        <v>1116</v>
      </c>
      <c r="G20" s="5">
        <v>1084</v>
      </c>
      <c r="H20" s="5">
        <v>951</v>
      </c>
      <c r="I20" s="32">
        <f t="shared" si="2"/>
        <v>0.85215053763440862</v>
      </c>
      <c r="J20" s="34">
        <f t="shared" si="3"/>
        <v>-165</v>
      </c>
      <c r="K20" s="35">
        <f t="shared" si="4"/>
        <v>68.970000000000027</v>
      </c>
      <c r="L20" s="54">
        <f t="shared" si="0"/>
        <v>1.4410168243953732</v>
      </c>
      <c r="M20" s="62">
        <f t="shared" si="5"/>
        <v>174.36303575184016</v>
      </c>
      <c r="N20" s="58">
        <v>121</v>
      </c>
      <c r="O20" s="1">
        <f t="shared" si="6"/>
        <v>1.1869725816553858</v>
      </c>
      <c r="P20" s="32">
        <f t="shared" si="7"/>
        <v>0.96057347670250892</v>
      </c>
    </row>
    <row r="21" spans="1:16" ht="15.75">
      <c r="A21" s="29" t="s">
        <v>37</v>
      </c>
      <c r="B21" s="31">
        <v>444.95100000000002</v>
      </c>
      <c r="C21" s="5">
        <v>399.92700000000002</v>
      </c>
      <c r="D21" s="5">
        <v>458.99299999999999</v>
      </c>
      <c r="E21" s="32">
        <f t="shared" si="1"/>
        <v>1.0315585311641056</v>
      </c>
      <c r="F21" s="31">
        <v>491</v>
      </c>
      <c r="G21" s="5">
        <v>407</v>
      </c>
      <c r="H21" s="5">
        <v>494</v>
      </c>
      <c r="I21" s="32">
        <f t="shared" si="2"/>
        <v>1.0061099796334012</v>
      </c>
      <c r="J21" s="34">
        <f t="shared" si="3"/>
        <v>3</v>
      </c>
      <c r="K21" s="35">
        <f t="shared" si="4"/>
        <v>14.041999999999973</v>
      </c>
      <c r="L21" s="54">
        <f t="shared" si="0"/>
        <v>0.92913562753036438</v>
      </c>
      <c r="M21" s="62">
        <f t="shared" si="5"/>
        <v>9.2913562753036434</v>
      </c>
      <c r="N21" s="58">
        <v>10</v>
      </c>
      <c r="O21" s="1">
        <f t="shared" si="6"/>
        <v>1.0524402828071038</v>
      </c>
      <c r="P21" s="32">
        <f t="shared" si="7"/>
        <v>1.0264765784114054</v>
      </c>
    </row>
    <row r="22" spans="1:16" ht="15.75">
      <c r="A22" s="38" t="s">
        <v>38</v>
      </c>
      <c r="B22" s="31">
        <v>134.13</v>
      </c>
      <c r="C22" s="5">
        <v>148.31</v>
      </c>
      <c r="D22" s="5">
        <v>140.25899999999999</v>
      </c>
      <c r="E22" s="32">
        <f t="shared" si="1"/>
        <v>1.0456944755088347</v>
      </c>
      <c r="F22" s="31">
        <v>285</v>
      </c>
      <c r="G22" s="5">
        <v>283</v>
      </c>
      <c r="H22" s="5">
        <v>283</v>
      </c>
      <c r="I22" s="32">
        <f t="shared" si="2"/>
        <v>0.99298245614035086</v>
      </c>
      <c r="J22" s="34">
        <f t="shared" si="3"/>
        <v>-2</v>
      </c>
      <c r="K22" s="35">
        <f t="shared" si="4"/>
        <v>6.1289999999999907</v>
      </c>
      <c r="L22" s="54">
        <f t="shared" si="0"/>
        <v>0.49561484098939923</v>
      </c>
      <c r="M22" s="62">
        <f t="shared" si="5"/>
        <v>5.9473780918727908</v>
      </c>
      <c r="N22" s="58">
        <v>12</v>
      </c>
      <c r="O22" s="1">
        <f t="shared" si="6"/>
        <v>1.0900348772971951</v>
      </c>
      <c r="P22" s="32">
        <f t="shared" si="7"/>
        <v>1.0350877192982457</v>
      </c>
    </row>
    <row r="23" spans="1:16" ht="15.75">
      <c r="A23" s="29" t="s">
        <v>39</v>
      </c>
      <c r="B23" s="31">
        <v>833.84699999999998</v>
      </c>
      <c r="C23" s="5">
        <v>761.40700000000004</v>
      </c>
      <c r="D23" s="5">
        <v>634.12900000000002</v>
      </c>
      <c r="E23" s="32">
        <f t="shared" si="1"/>
        <v>0.76048603640715862</v>
      </c>
      <c r="F23" s="31">
        <v>973</v>
      </c>
      <c r="G23" s="5">
        <v>958</v>
      </c>
      <c r="H23" s="5">
        <v>822</v>
      </c>
      <c r="I23" s="32">
        <f t="shared" si="2"/>
        <v>0.84480986639260025</v>
      </c>
      <c r="J23" s="34">
        <f t="shared" si="3"/>
        <v>-151</v>
      </c>
      <c r="K23" s="35">
        <f t="shared" si="4"/>
        <v>-199.71799999999996</v>
      </c>
      <c r="L23" s="54">
        <f t="shared" si="0"/>
        <v>0.7714464720194647</v>
      </c>
      <c r="M23" s="62">
        <f t="shared" si="5"/>
        <v>10.028804136253042</v>
      </c>
      <c r="N23" s="58">
        <v>13</v>
      </c>
      <c r="O23" s="1">
        <f t="shared" si="6"/>
        <v>0.7725131878345225</v>
      </c>
      <c r="P23" s="32">
        <f t="shared" si="7"/>
        <v>0.85817060637204523</v>
      </c>
    </row>
    <row r="24" spans="1:16" ht="15.75">
      <c r="A24" s="29" t="s">
        <v>40</v>
      </c>
      <c r="B24" s="31">
        <v>82.236999999999995</v>
      </c>
      <c r="C24" s="5">
        <v>108.902</v>
      </c>
      <c r="D24" s="5">
        <v>116.15900000000001</v>
      </c>
      <c r="E24" s="32">
        <f t="shared" si="1"/>
        <v>1.4124907280178023</v>
      </c>
      <c r="F24" s="31">
        <v>130</v>
      </c>
      <c r="G24" s="5">
        <v>144</v>
      </c>
      <c r="H24" s="5">
        <v>157</v>
      </c>
      <c r="I24" s="32">
        <f t="shared" si="2"/>
        <v>1.2076923076923076</v>
      </c>
      <c r="J24" s="34">
        <f t="shared" si="3"/>
        <v>27</v>
      </c>
      <c r="K24" s="35">
        <f t="shared" si="4"/>
        <v>33.922000000000011</v>
      </c>
      <c r="L24" s="54">
        <f t="shared" si="0"/>
        <v>0.7398662420382166</v>
      </c>
      <c r="M24" s="62">
        <f t="shared" si="5"/>
        <v>1.4797324840764332</v>
      </c>
      <c r="N24" s="58">
        <v>2</v>
      </c>
      <c r="O24" s="1">
        <f t="shared" si="6"/>
        <v>1.4304842404766278</v>
      </c>
      <c r="P24" s="32">
        <f t="shared" si="7"/>
        <v>1.2230769230769232</v>
      </c>
    </row>
    <row r="25" spans="1:16" ht="15.75">
      <c r="A25" s="29" t="s">
        <v>41</v>
      </c>
      <c r="B25" s="31">
        <v>590.11</v>
      </c>
      <c r="C25" s="5">
        <v>546.20299999999997</v>
      </c>
      <c r="D25" s="5">
        <v>617.62</v>
      </c>
      <c r="E25" s="32">
        <f t="shared" si="1"/>
        <v>1.0466184270729186</v>
      </c>
      <c r="F25" s="31">
        <v>396</v>
      </c>
      <c r="G25" s="5">
        <v>371</v>
      </c>
      <c r="H25" s="5">
        <v>437</v>
      </c>
      <c r="I25" s="32">
        <f t="shared" si="2"/>
        <v>1.1035353535353536</v>
      </c>
      <c r="J25" s="34">
        <f t="shared" si="3"/>
        <v>41</v>
      </c>
      <c r="K25" s="35">
        <f t="shared" si="4"/>
        <v>27.509999999999991</v>
      </c>
      <c r="L25" s="54">
        <f t="shared" si="0"/>
        <v>1.4133180778032037</v>
      </c>
      <c r="M25" s="62">
        <f t="shared" si="5"/>
        <v>12.719862700228834</v>
      </c>
      <c r="N25" s="58">
        <v>9</v>
      </c>
      <c r="O25" s="1">
        <f t="shared" si="6"/>
        <v>1.0681734976533679</v>
      </c>
      <c r="P25" s="32">
        <f t="shared" si="7"/>
        <v>1.1262626262626263</v>
      </c>
    </row>
    <row r="26" spans="1:16" ht="15.75">
      <c r="A26" s="29" t="s">
        <v>42</v>
      </c>
      <c r="B26" s="31">
        <v>404.947</v>
      </c>
      <c r="C26" s="5">
        <v>501.52</v>
      </c>
      <c r="D26" s="5">
        <v>397.95699999999999</v>
      </c>
      <c r="E26" s="32">
        <f t="shared" si="1"/>
        <v>0.98273848182601675</v>
      </c>
      <c r="F26" s="31">
        <v>278</v>
      </c>
      <c r="G26" s="5">
        <v>372</v>
      </c>
      <c r="H26" s="5">
        <v>345</v>
      </c>
      <c r="I26" s="32">
        <f t="shared" si="2"/>
        <v>1.2410071942446044</v>
      </c>
      <c r="J26" s="34">
        <f t="shared" si="3"/>
        <v>67</v>
      </c>
      <c r="K26" s="35">
        <f t="shared" si="4"/>
        <v>-6.9900000000000091</v>
      </c>
      <c r="L26" s="54">
        <f t="shared" si="0"/>
        <v>1.1534985507246376</v>
      </c>
      <c r="M26" s="62">
        <f t="shared" si="5"/>
        <v>5.7674927536231877</v>
      </c>
      <c r="N26" s="58">
        <v>5</v>
      </c>
      <c r="O26" s="1">
        <f t="shared" si="6"/>
        <v>0.99698106851914736</v>
      </c>
      <c r="P26" s="32">
        <f t="shared" si="7"/>
        <v>1.2589928057553956</v>
      </c>
    </row>
    <row r="27" spans="1:16" ht="15.75">
      <c r="A27" s="29" t="s">
        <v>43</v>
      </c>
      <c r="B27" s="31">
        <v>695.85699999999997</v>
      </c>
      <c r="C27" s="5">
        <v>658.39499999999998</v>
      </c>
      <c r="D27" s="5">
        <v>337.86200000000002</v>
      </c>
      <c r="E27" s="32">
        <f t="shared" si="1"/>
        <v>0.48553366568131101</v>
      </c>
      <c r="F27" s="31">
        <v>326</v>
      </c>
      <c r="G27" s="5">
        <v>322</v>
      </c>
      <c r="H27" s="5">
        <v>170</v>
      </c>
      <c r="I27" s="32">
        <f t="shared" si="2"/>
        <v>0.5214723926380368</v>
      </c>
      <c r="J27" s="34">
        <f t="shared" si="3"/>
        <v>-156</v>
      </c>
      <c r="K27" s="35">
        <f t="shared" si="4"/>
        <v>-357.99499999999995</v>
      </c>
      <c r="L27" s="54">
        <f t="shared" si="0"/>
        <v>1.9874235294117648</v>
      </c>
      <c r="M27" s="62">
        <f t="shared" si="5"/>
        <v>19.874235294117646</v>
      </c>
      <c r="N27" s="58">
        <v>10</v>
      </c>
      <c r="O27" s="1">
        <f t="shared" si="6"/>
        <v>0.51409446954491755</v>
      </c>
      <c r="P27" s="32">
        <f t="shared" si="7"/>
        <v>0.55214723926380371</v>
      </c>
    </row>
    <row r="28" spans="1:16" ht="15.75">
      <c r="A28" s="29" t="s">
        <v>44</v>
      </c>
      <c r="B28" s="31">
        <v>983.298</v>
      </c>
      <c r="C28" s="5">
        <v>902.75800000000004</v>
      </c>
      <c r="D28" s="5">
        <v>1020.253</v>
      </c>
      <c r="E28" s="32">
        <f t="shared" si="1"/>
        <v>1.0375827063616523</v>
      </c>
      <c r="F28" s="31">
        <v>854</v>
      </c>
      <c r="G28" s="5">
        <v>800</v>
      </c>
      <c r="H28" s="5">
        <v>920</v>
      </c>
      <c r="I28" s="32">
        <f t="shared" si="2"/>
        <v>1.0772833723653397</v>
      </c>
      <c r="J28" s="34">
        <f t="shared" si="3"/>
        <v>66</v>
      </c>
      <c r="K28" s="35">
        <f t="shared" si="4"/>
        <v>36.955000000000041</v>
      </c>
      <c r="L28" s="54">
        <f t="shared" si="0"/>
        <v>1.1089706521739131</v>
      </c>
      <c r="M28" s="62">
        <f t="shared" si="5"/>
        <v>17.74353043478261</v>
      </c>
      <c r="N28" s="58">
        <v>16</v>
      </c>
      <c r="O28" s="1">
        <f t="shared" si="6"/>
        <v>1.0556276229940289</v>
      </c>
      <c r="P28" s="32">
        <f t="shared" si="7"/>
        <v>1.0960187353629978</v>
      </c>
    </row>
    <row r="29" spans="1:16" ht="15.75">
      <c r="A29" s="29" t="s">
        <v>45</v>
      </c>
      <c r="B29" s="31">
        <v>1499.6420000000001</v>
      </c>
      <c r="C29" s="5">
        <v>1257.0419999999999</v>
      </c>
      <c r="D29" s="5">
        <v>1275.2249999999999</v>
      </c>
      <c r="E29" s="32">
        <f t="shared" si="1"/>
        <v>0.85035295090428242</v>
      </c>
      <c r="F29" s="31">
        <v>492</v>
      </c>
      <c r="G29" s="5">
        <v>398</v>
      </c>
      <c r="H29" s="5">
        <v>383</v>
      </c>
      <c r="I29" s="32">
        <f t="shared" si="2"/>
        <v>0.77845528455284552</v>
      </c>
      <c r="J29" s="34">
        <f t="shared" si="3"/>
        <v>-109</v>
      </c>
      <c r="K29" s="35">
        <f t="shared" si="4"/>
        <v>-224.41700000000014</v>
      </c>
      <c r="L29" s="54">
        <f t="shared" si="0"/>
        <v>3.3295691906005218</v>
      </c>
      <c r="M29" s="62">
        <f t="shared" si="5"/>
        <v>173.13759791122715</v>
      </c>
      <c r="N29" s="58">
        <v>52</v>
      </c>
      <c r="O29" s="1">
        <f t="shared" si="6"/>
        <v>0.96580557087039909</v>
      </c>
      <c r="P29" s="32">
        <f t="shared" si="7"/>
        <v>0.88414634146341464</v>
      </c>
    </row>
    <row r="30" spans="1:16" ht="15.75">
      <c r="A30" s="29" t="s">
        <v>60</v>
      </c>
      <c r="B30" s="31">
        <v>2619.0189999999998</v>
      </c>
      <c r="C30" s="5">
        <v>2256.9639999999999</v>
      </c>
      <c r="D30" s="5">
        <v>2651.2979999999998</v>
      </c>
      <c r="E30" s="32">
        <f t="shared" si="1"/>
        <v>1.0123248437678383</v>
      </c>
      <c r="F30" s="31">
        <v>309</v>
      </c>
      <c r="G30" s="5">
        <v>278</v>
      </c>
      <c r="H30" s="5">
        <v>313</v>
      </c>
      <c r="I30" s="32">
        <f t="shared" si="2"/>
        <v>1.0129449838187703</v>
      </c>
      <c r="J30" s="34">
        <f t="shared" si="3"/>
        <v>4</v>
      </c>
      <c r="K30" s="35">
        <f t="shared" si="4"/>
        <v>32.278999999999996</v>
      </c>
      <c r="L30" s="54">
        <f t="shared" si="0"/>
        <v>8.4706006389776345</v>
      </c>
      <c r="M30" s="62">
        <f t="shared" si="5"/>
        <v>84.706006389776348</v>
      </c>
      <c r="N30" s="58">
        <v>10</v>
      </c>
      <c r="O30" s="1">
        <f t="shared" si="6"/>
        <v>1.0446674905335838</v>
      </c>
      <c r="P30" s="32">
        <f t="shared" si="7"/>
        <v>1.0453074433656957</v>
      </c>
    </row>
    <row r="31" spans="1:16" ht="16.5" thickBot="1">
      <c r="A31" s="38" t="s">
        <v>61</v>
      </c>
      <c r="B31" s="31">
        <v>255.959</v>
      </c>
      <c r="C31" s="5">
        <v>292.06799999999998</v>
      </c>
      <c r="D31" s="5">
        <v>173.655</v>
      </c>
      <c r="E31" s="32">
        <f t="shared" si="1"/>
        <v>0.67844850151782121</v>
      </c>
      <c r="F31" s="31">
        <v>27</v>
      </c>
      <c r="G31" s="5">
        <v>35</v>
      </c>
      <c r="H31" s="5">
        <v>34</v>
      </c>
      <c r="I31" s="32">
        <f t="shared" si="2"/>
        <v>1.2592592592592593</v>
      </c>
      <c r="J31" s="34">
        <f t="shared" si="3"/>
        <v>7</v>
      </c>
      <c r="K31" s="35">
        <f t="shared" si="4"/>
        <v>-82.304000000000002</v>
      </c>
      <c r="L31" s="54">
        <f t="shared" si="0"/>
        <v>5.1074999999999999</v>
      </c>
      <c r="M31" s="62">
        <f t="shared" si="5"/>
        <v>5.1074999999999999</v>
      </c>
      <c r="N31" s="58">
        <v>1</v>
      </c>
      <c r="O31" s="1">
        <f t="shared" si="6"/>
        <v>0.69840286920952177</v>
      </c>
      <c r="P31" s="32">
        <f t="shared" si="7"/>
        <v>1.2962962962962963</v>
      </c>
    </row>
    <row r="32" spans="1:16" ht="16.5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si="5"/>
        <v>0</v>
      </c>
      <c r="N32" s="58"/>
      <c r="O32" s="76" t="str">
        <f t="shared" si="6"/>
        <v/>
      </c>
      <c r="P32" s="50" t="str">
        <f t="shared" si="7"/>
        <v/>
      </c>
    </row>
    <row r="33" spans="1:16" ht="16.5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5"/>
        <v>0</v>
      </c>
      <c r="N33" s="58"/>
      <c r="O33" s="61" t="str">
        <f t="shared" si="6"/>
        <v/>
      </c>
      <c r="P33" s="82" t="str">
        <f t="shared" si="7"/>
        <v/>
      </c>
    </row>
    <row r="34" spans="1:16" ht="16.5" thickBot="1">
      <c r="A34" s="30" t="s">
        <v>2</v>
      </c>
      <c r="B34" s="27">
        <f>SUM(B5:B33)</f>
        <v>35077.090000000004</v>
      </c>
      <c r="C34" s="28">
        <f>SUM(C5:C33)</f>
        <v>33212.338000000003</v>
      </c>
      <c r="D34" s="28">
        <f>SUM(D5:D33)</f>
        <v>33897.25499999999</v>
      </c>
      <c r="E34" s="33">
        <f t="shared" si="1"/>
        <v>0.9663645131337858</v>
      </c>
      <c r="F34" s="27">
        <f>SUM(F5:F33)</f>
        <v>21414</v>
      </c>
      <c r="G34" s="28">
        <f>SUM(G5:G33)</f>
        <v>20608</v>
      </c>
      <c r="H34" s="28">
        <f>SUM(H5:H33)</f>
        <v>20788</v>
      </c>
      <c r="I34" s="33">
        <f t="shared" si="2"/>
        <v>0.97076678808256278</v>
      </c>
      <c r="J34" s="36">
        <f t="shared" si="3"/>
        <v>-626</v>
      </c>
      <c r="K34" s="37">
        <f t="shared" si="4"/>
        <v>-1179.8350000000137</v>
      </c>
      <c r="L34" s="55">
        <f t="shared" si="0"/>
        <v>1.6306164614200496</v>
      </c>
      <c r="M34" s="27">
        <f t="shared" si="5"/>
        <v>1829.5516697132957</v>
      </c>
      <c r="N34" s="28">
        <f>SUM(N5:N31)</f>
        <v>1122</v>
      </c>
      <c r="O34" s="86">
        <f t="shared" si="6"/>
        <v>1.0185225362113357</v>
      </c>
      <c r="P34" s="87">
        <f t="shared" si="7"/>
        <v>1.0231624171103018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3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I34"/>
  <sheetViews>
    <sheetView workbookViewId="0">
      <selection activeCell="B4" sqref="B4:H4"/>
    </sheetView>
  </sheetViews>
  <sheetFormatPr defaultRowHeight="12.75"/>
  <cols>
    <col min="1" max="1" width="40.140625" customWidth="1"/>
    <col min="2" max="10" width="8.57031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8" t="s">
        <v>4</v>
      </c>
      <c r="B3" s="93" t="s">
        <v>0</v>
      </c>
      <c r="C3" s="93"/>
      <c r="D3" s="93"/>
      <c r="E3" s="93"/>
      <c r="F3" s="93" t="s">
        <v>1</v>
      </c>
      <c r="G3" s="93"/>
      <c r="H3" s="93"/>
      <c r="I3" s="93"/>
    </row>
    <row r="4" spans="1:9" ht="18" customHeight="1">
      <c r="A4" s="98"/>
      <c r="B4" s="10">
        <v>2017</v>
      </c>
      <c r="C4" s="10">
        <v>2018</v>
      </c>
      <c r="D4" s="10">
        <v>2019</v>
      </c>
      <c r="E4" s="17" t="s">
        <v>14</v>
      </c>
      <c r="F4" s="48">
        <v>2017</v>
      </c>
      <c r="G4" s="48">
        <v>2018</v>
      </c>
      <c r="H4" s="48">
        <v>2019</v>
      </c>
      <c r="I4" s="17" t="s">
        <v>14</v>
      </c>
    </row>
    <row r="5" spans="1:9" ht="15.6" customHeight="1">
      <c r="A5" s="4" t="s">
        <v>21</v>
      </c>
      <c r="B5" s="5">
        <v>2254.1129999999998</v>
      </c>
      <c r="C5" s="5">
        <v>1876.7070000000001</v>
      </c>
      <c r="D5" s="5">
        <v>2255.846</v>
      </c>
      <c r="E5" s="1">
        <f>IF(OR(D5=0,B5=0),"",D5/B5)</f>
        <v>1.0007688168250661</v>
      </c>
      <c r="F5" s="5">
        <v>1287</v>
      </c>
      <c r="G5" s="5">
        <v>1080</v>
      </c>
      <c r="H5" s="5">
        <v>1284</v>
      </c>
      <c r="I5" s="1">
        <f>IF(OR(H5=0,F5=0),"",H5/F5)</f>
        <v>0.99766899766899764</v>
      </c>
    </row>
    <row r="6" spans="1:9" ht="15.6" customHeight="1">
      <c r="A6" s="4" t="s">
        <v>22</v>
      </c>
      <c r="B6" s="5">
        <v>650.93899999999996</v>
      </c>
      <c r="C6" s="5">
        <v>689.6</v>
      </c>
      <c r="D6" s="5">
        <v>923.58399999999995</v>
      </c>
      <c r="E6" s="1">
        <f t="shared" ref="E6:E34" si="0">IF(OR(D6=0,B6=0),"",D6/B6)</f>
        <v>1.4188487707757562</v>
      </c>
      <c r="F6" s="5">
        <v>726</v>
      </c>
      <c r="G6" s="5">
        <v>730</v>
      </c>
      <c r="H6" s="5">
        <v>983</v>
      </c>
      <c r="I6" s="1">
        <f t="shared" ref="I6:I34" si="1">IF(OR(H6=0,F6=0),"",H6/F6)</f>
        <v>1.3539944903581267</v>
      </c>
    </row>
    <row r="7" spans="1:9" ht="15.6" customHeight="1">
      <c r="A7" s="4" t="s">
        <v>23</v>
      </c>
      <c r="B7" s="5">
        <v>1005.369</v>
      </c>
      <c r="C7" s="5">
        <v>953.31100000000004</v>
      </c>
      <c r="D7" s="5">
        <v>787.98699999999997</v>
      </c>
      <c r="E7" s="1">
        <f t="shared" si="0"/>
        <v>0.78377889113350419</v>
      </c>
      <c r="F7" s="5">
        <v>1175</v>
      </c>
      <c r="G7" s="5">
        <v>1069</v>
      </c>
      <c r="H7" s="5">
        <v>998</v>
      </c>
      <c r="I7" s="1">
        <f t="shared" si="1"/>
        <v>0.8493617021276596</v>
      </c>
    </row>
    <row r="8" spans="1:9" ht="15.6" customHeight="1">
      <c r="A8" s="4" t="s">
        <v>24</v>
      </c>
      <c r="B8" s="5">
        <v>2720.3530000000001</v>
      </c>
      <c r="C8" s="5">
        <v>2434.3589999999999</v>
      </c>
      <c r="D8" s="5">
        <v>2562.1149999999998</v>
      </c>
      <c r="E8" s="1">
        <f t="shared" si="0"/>
        <v>0.94183181373887859</v>
      </c>
      <c r="F8" s="5">
        <v>1433</v>
      </c>
      <c r="G8" s="5">
        <v>1398</v>
      </c>
      <c r="H8" s="5">
        <v>1342</v>
      </c>
      <c r="I8" s="1">
        <f t="shared" si="1"/>
        <v>0.93649685973482211</v>
      </c>
    </row>
    <row r="9" spans="1:9" ht="15.6" customHeight="1">
      <c r="A9" s="4" t="s">
        <v>25</v>
      </c>
      <c r="B9" s="5">
        <v>1291.067</v>
      </c>
      <c r="C9" s="5">
        <v>1481.125</v>
      </c>
      <c r="D9" s="5">
        <v>1383.4670000000001</v>
      </c>
      <c r="E9" s="1">
        <f t="shared" si="0"/>
        <v>1.0715687102218554</v>
      </c>
      <c r="F9" s="5">
        <v>669</v>
      </c>
      <c r="G9" s="5">
        <v>730</v>
      </c>
      <c r="H9" s="5">
        <v>711</v>
      </c>
      <c r="I9" s="1">
        <f t="shared" si="1"/>
        <v>1.0627802690582959</v>
      </c>
    </row>
    <row r="10" spans="1:9" ht="15.6" customHeight="1">
      <c r="A10" s="4" t="s">
        <v>26</v>
      </c>
      <c r="B10" s="5">
        <v>2122.6610000000001</v>
      </c>
      <c r="C10" s="5">
        <v>2140.7310000000002</v>
      </c>
      <c r="D10" s="5">
        <v>2097.8809999999999</v>
      </c>
      <c r="E10" s="1">
        <f t="shared" si="0"/>
        <v>0.98832597386016885</v>
      </c>
      <c r="F10" s="5">
        <v>667</v>
      </c>
      <c r="G10" s="5">
        <v>642</v>
      </c>
      <c r="H10" s="5">
        <v>664</v>
      </c>
      <c r="I10" s="1">
        <f t="shared" si="1"/>
        <v>0.99550224887556227</v>
      </c>
    </row>
    <row r="11" spans="1:9" ht="15.6" customHeight="1">
      <c r="A11" s="4" t="s">
        <v>27</v>
      </c>
      <c r="B11" s="5">
        <v>863.15700000000004</v>
      </c>
      <c r="C11" s="5">
        <v>725.702</v>
      </c>
      <c r="D11" s="5">
        <v>1121.684</v>
      </c>
      <c r="E11" s="1">
        <f t="shared" si="0"/>
        <v>1.2995132982759798</v>
      </c>
      <c r="F11" s="5">
        <v>78</v>
      </c>
      <c r="G11" s="5">
        <v>80</v>
      </c>
      <c r="H11" s="5">
        <v>114</v>
      </c>
      <c r="I11" s="1">
        <f t="shared" si="1"/>
        <v>1.4615384615384615</v>
      </c>
    </row>
    <row r="12" spans="1:9" ht="15.6" customHeight="1">
      <c r="A12" s="4" t="s">
        <v>28</v>
      </c>
      <c r="B12" s="5">
        <v>723.80100000000004</v>
      </c>
      <c r="C12" s="5">
        <v>634.45100000000002</v>
      </c>
      <c r="D12" s="5">
        <v>577.14499999999998</v>
      </c>
      <c r="E12" s="1">
        <f t="shared" si="0"/>
        <v>0.79738077178672029</v>
      </c>
      <c r="F12" s="5">
        <v>793</v>
      </c>
      <c r="G12" s="5">
        <v>746</v>
      </c>
      <c r="H12" s="5">
        <v>755</v>
      </c>
      <c r="I12" s="1">
        <f t="shared" si="1"/>
        <v>0.95208070617906682</v>
      </c>
    </row>
    <row r="13" spans="1:9" ht="15.6" customHeight="1">
      <c r="A13" s="4" t="s">
        <v>29</v>
      </c>
      <c r="B13" s="5">
        <v>6.0359999999999996</v>
      </c>
      <c r="C13" s="5">
        <v>5.5890000000000004</v>
      </c>
      <c r="D13" s="5">
        <v>19.378</v>
      </c>
      <c r="E13" s="1">
        <f t="shared" si="0"/>
        <v>3.2104042412193508</v>
      </c>
      <c r="F13" s="5">
        <v>22</v>
      </c>
      <c r="G13" s="5">
        <v>17</v>
      </c>
      <c r="H13" s="5">
        <v>12</v>
      </c>
      <c r="I13" s="1">
        <f t="shared" si="1"/>
        <v>0.54545454545454541</v>
      </c>
    </row>
    <row r="14" spans="1:9" ht="15.6" customHeight="1">
      <c r="A14" s="4" t="s">
        <v>30</v>
      </c>
      <c r="B14" s="5">
        <v>1484.6079999999999</v>
      </c>
      <c r="C14" s="5">
        <v>1501.35</v>
      </c>
      <c r="D14" s="5">
        <v>1577.876</v>
      </c>
      <c r="E14" s="1">
        <f t="shared" si="0"/>
        <v>1.0628233176703885</v>
      </c>
      <c r="F14" s="5">
        <v>1897</v>
      </c>
      <c r="G14" s="5">
        <v>1831</v>
      </c>
      <c r="H14" s="5">
        <v>1916</v>
      </c>
      <c r="I14" s="1">
        <f t="shared" si="1"/>
        <v>1.0100158144438587</v>
      </c>
    </row>
    <row r="15" spans="1:9" ht="15.6" customHeight="1">
      <c r="A15" s="4" t="s">
        <v>31</v>
      </c>
      <c r="B15" s="5">
        <v>1858.4929999999999</v>
      </c>
      <c r="C15" s="5">
        <v>1752.3530000000001</v>
      </c>
      <c r="D15" s="5">
        <v>1836.1849999999999</v>
      </c>
      <c r="E15" s="1">
        <f t="shared" si="0"/>
        <v>0.98799672637992175</v>
      </c>
      <c r="F15" s="5">
        <v>1141</v>
      </c>
      <c r="G15" s="5">
        <v>1126</v>
      </c>
      <c r="H15" s="5">
        <v>1125</v>
      </c>
      <c r="I15" s="1">
        <f t="shared" si="1"/>
        <v>0.98597721297107799</v>
      </c>
    </row>
    <row r="16" spans="1:9" ht="15.6" customHeight="1">
      <c r="A16" s="4" t="s">
        <v>32</v>
      </c>
      <c r="B16" s="5">
        <v>1124.989</v>
      </c>
      <c r="C16" s="5">
        <v>952.60699999999997</v>
      </c>
      <c r="D16" s="5">
        <v>713.495</v>
      </c>
      <c r="E16" s="1">
        <f t="shared" si="0"/>
        <v>0.63422397907890649</v>
      </c>
      <c r="F16" s="5">
        <v>722</v>
      </c>
      <c r="G16" s="5">
        <v>650</v>
      </c>
      <c r="H16" s="5">
        <v>607</v>
      </c>
      <c r="I16" s="1">
        <f t="shared" si="1"/>
        <v>0.84072022160664817</v>
      </c>
    </row>
    <row r="17" spans="1:9" ht="15.6" customHeight="1">
      <c r="A17" s="4" t="s">
        <v>33</v>
      </c>
      <c r="B17" s="5">
        <v>556.04499999999996</v>
      </c>
      <c r="C17" s="5">
        <v>560.75300000000004</v>
      </c>
      <c r="D17" s="5">
        <v>561.13300000000004</v>
      </c>
      <c r="E17" s="1">
        <f t="shared" si="0"/>
        <v>1.009150338551736</v>
      </c>
      <c r="F17" s="5">
        <v>566</v>
      </c>
      <c r="G17" s="5">
        <v>504</v>
      </c>
      <c r="H17" s="5">
        <v>539</v>
      </c>
      <c r="I17" s="1">
        <f t="shared" si="1"/>
        <v>0.95229681978798586</v>
      </c>
    </row>
    <row r="18" spans="1:9" ht="15.6" customHeight="1">
      <c r="A18" s="4" t="s">
        <v>34</v>
      </c>
      <c r="B18" s="5">
        <v>352.12400000000002</v>
      </c>
      <c r="C18" s="5">
        <v>355.23399999999998</v>
      </c>
      <c r="D18" s="5">
        <v>329.58100000000002</v>
      </c>
      <c r="E18" s="1">
        <f t="shared" si="0"/>
        <v>0.9359799388851654</v>
      </c>
      <c r="F18" s="5">
        <v>453</v>
      </c>
      <c r="G18" s="5">
        <v>443</v>
      </c>
      <c r="H18" s="5">
        <v>397</v>
      </c>
      <c r="I18" s="1">
        <f t="shared" si="1"/>
        <v>0.87637969094922741</v>
      </c>
    </row>
    <row r="19" spans="1:9" ht="15.6" customHeight="1">
      <c r="A19" s="4" t="s">
        <v>35</v>
      </c>
      <c r="B19" s="5">
        <v>1126.9059999999999</v>
      </c>
      <c r="C19" s="5">
        <v>1065.0350000000001</v>
      </c>
      <c r="D19" s="5">
        <v>1095.1089999999999</v>
      </c>
      <c r="E19" s="1">
        <f t="shared" si="0"/>
        <v>0.97178380450543345</v>
      </c>
      <c r="F19" s="5">
        <v>1333</v>
      </c>
      <c r="G19" s="5">
        <v>1334</v>
      </c>
      <c r="H19" s="5">
        <v>1337</v>
      </c>
      <c r="I19" s="1">
        <f t="shared" si="1"/>
        <v>1.0030007501875469</v>
      </c>
    </row>
    <row r="20" spans="1:9" ht="15.6" customHeight="1">
      <c r="A20" s="4" t="s">
        <v>36</v>
      </c>
      <c r="B20" s="5">
        <v>1301.4369999999999</v>
      </c>
      <c r="C20" s="5">
        <v>1390.4739999999999</v>
      </c>
      <c r="D20" s="5">
        <v>1370.4069999999999</v>
      </c>
      <c r="E20" s="1">
        <f t="shared" si="0"/>
        <v>1.0529952660021191</v>
      </c>
      <c r="F20" s="5">
        <v>1116</v>
      </c>
      <c r="G20" s="5">
        <v>1084</v>
      </c>
      <c r="H20" s="5">
        <v>951</v>
      </c>
      <c r="I20" s="1">
        <f t="shared" si="1"/>
        <v>0.85215053763440862</v>
      </c>
    </row>
    <row r="21" spans="1:9" ht="15.6" customHeight="1">
      <c r="A21" s="4" t="s">
        <v>37</v>
      </c>
      <c r="B21" s="5">
        <v>444.03500000000003</v>
      </c>
      <c r="C21" s="5">
        <v>399.92700000000002</v>
      </c>
      <c r="D21" s="5">
        <v>458.99299999999999</v>
      </c>
      <c r="E21" s="1">
        <f t="shared" si="0"/>
        <v>1.0336865337191887</v>
      </c>
      <c r="F21" s="5">
        <v>490</v>
      </c>
      <c r="G21" s="5">
        <v>407</v>
      </c>
      <c r="H21" s="5">
        <v>494</v>
      </c>
      <c r="I21" s="1">
        <f t="shared" si="1"/>
        <v>1.0081632653061225</v>
      </c>
    </row>
    <row r="22" spans="1:9" ht="15.6" customHeight="1">
      <c r="A22" s="4" t="s">
        <v>38</v>
      </c>
      <c r="B22" s="5">
        <v>134.13</v>
      </c>
      <c r="C22" s="5">
        <v>148.31</v>
      </c>
      <c r="D22" s="5">
        <v>140.25899999999999</v>
      </c>
      <c r="E22" s="1">
        <f t="shared" si="0"/>
        <v>1.0456944755088347</v>
      </c>
      <c r="F22" s="5">
        <v>285</v>
      </c>
      <c r="G22" s="5">
        <v>283</v>
      </c>
      <c r="H22" s="5">
        <v>283</v>
      </c>
      <c r="I22" s="1">
        <f t="shared" si="1"/>
        <v>0.99298245614035086</v>
      </c>
    </row>
    <row r="23" spans="1:9" ht="15.6" customHeight="1">
      <c r="A23" s="4" t="s">
        <v>39</v>
      </c>
      <c r="B23" s="5">
        <v>833.84699999999998</v>
      </c>
      <c r="C23" s="5">
        <v>761.40700000000004</v>
      </c>
      <c r="D23" s="5">
        <v>634.12900000000002</v>
      </c>
      <c r="E23" s="1">
        <f t="shared" si="0"/>
        <v>0.76048603640715862</v>
      </c>
      <c r="F23" s="5">
        <v>973</v>
      </c>
      <c r="G23" s="5">
        <v>958</v>
      </c>
      <c r="H23" s="5">
        <v>822</v>
      </c>
      <c r="I23" s="1">
        <f t="shared" si="1"/>
        <v>0.84480986639260025</v>
      </c>
    </row>
    <row r="24" spans="1:9" ht="15.6" customHeight="1">
      <c r="A24" s="4" t="s">
        <v>40</v>
      </c>
      <c r="B24" s="5">
        <v>82.236999999999995</v>
      </c>
      <c r="C24" s="5">
        <v>108.902</v>
      </c>
      <c r="D24" s="5">
        <v>116.15900000000001</v>
      </c>
      <c r="E24" s="1">
        <f t="shared" si="0"/>
        <v>1.4124907280178023</v>
      </c>
      <c r="F24" s="5">
        <v>130</v>
      </c>
      <c r="G24" s="5">
        <v>144</v>
      </c>
      <c r="H24" s="5">
        <v>157</v>
      </c>
      <c r="I24" s="1">
        <f t="shared" si="1"/>
        <v>1.2076923076923076</v>
      </c>
    </row>
    <row r="25" spans="1:9" ht="15.6" customHeight="1">
      <c r="A25" s="4" t="s">
        <v>41</v>
      </c>
      <c r="B25" s="5">
        <v>590.11</v>
      </c>
      <c r="C25" s="5">
        <v>546.20299999999997</v>
      </c>
      <c r="D25" s="5">
        <v>617.62</v>
      </c>
      <c r="E25" s="1">
        <f t="shared" si="0"/>
        <v>1.0466184270729186</v>
      </c>
      <c r="F25" s="5">
        <v>396</v>
      </c>
      <c r="G25" s="5">
        <v>371</v>
      </c>
      <c r="H25" s="5">
        <v>437</v>
      </c>
      <c r="I25" s="1">
        <f t="shared" si="1"/>
        <v>1.1035353535353536</v>
      </c>
    </row>
    <row r="26" spans="1:9" ht="15.6" customHeight="1">
      <c r="A26" s="4" t="s">
        <v>42</v>
      </c>
      <c r="B26" s="5">
        <v>404.947</v>
      </c>
      <c r="C26" s="5">
        <v>501.52</v>
      </c>
      <c r="D26" s="5">
        <v>397.95699999999999</v>
      </c>
      <c r="E26" s="1">
        <f t="shared" si="0"/>
        <v>0.98273848182601675</v>
      </c>
      <c r="F26" s="5">
        <v>278</v>
      </c>
      <c r="G26" s="5">
        <v>372</v>
      </c>
      <c r="H26" s="5">
        <v>345</v>
      </c>
      <c r="I26" s="1">
        <f t="shared" si="1"/>
        <v>1.2410071942446044</v>
      </c>
    </row>
    <row r="27" spans="1:9" ht="15.6" customHeight="1">
      <c r="A27" s="4" t="s">
        <v>43</v>
      </c>
      <c r="B27" s="5">
        <v>678.42600000000004</v>
      </c>
      <c r="C27" s="5">
        <v>649.66099999999994</v>
      </c>
      <c r="D27" s="5">
        <v>326.32799999999997</v>
      </c>
      <c r="E27" s="1">
        <f t="shared" si="0"/>
        <v>0.4810075085565706</v>
      </c>
      <c r="F27" s="5">
        <v>322</v>
      </c>
      <c r="G27" s="5">
        <v>321</v>
      </c>
      <c r="H27" s="5">
        <v>168</v>
      </c>
      <c r="I27" s="1">
        <f t="shared" si="1"/>
        <v>0.52173913043478259</v>
      </c>
    </row>
    <row r="28" spans="1:9" ht="15.6" customHeight="1">
      <c r="A28" s="4" t="s">
        <v>44</v>
      </c>
      <c r="B28" s="5">
        <v>983.298</v>
      </c>
      <c r="C28" s="5">
        <v>895.94799999999998</v>
      </c>
      <c r="D28" s="5">
        <v>1020.253</v>
      </c>
      <c r="E28" s="1">
        <f t="shared" si="0"/>
        <v>1.0375827063616523</v>
      </c>
      <c r="F28" s="5">
        <v>854</v>
      </c>
      <c r="G28" s="5">
        <v>799</v>
      </c>
      <c r="H28" s="5">
        <v>920</v>
      </c>
      <c r="I28" s="1">
        <f t="shared" si="1"/>
        <v>1.0772833723653397</v>
      </c>
    </row>
    <row r="29" spans="1:9" ht="15.6" customHeight="1">
      <c r="A29" s="4" t="s">
        <v>45</v>
      </c>
      <c r="B29" s="5">
        <v>1499.6420000000001</v>
      </c>
      <c r="C29" s="5">
        <v>1257.0419999999999</v>
      </c>
      <c r="D29" s="5">
        <v>1275.2249999999999</v>
      </c>
      <c r="E29" s="1">
        <f t="shared" si="0"/>
        <v>0.85035295090428242</v>
      </c>
      <c r="F29" s="5">
        <v>492</v>
      </c>
      <c r="G29" s="5">
        <v>398</v>
      </c>
      <c r="H29" s="5">
        <v>383</v>
      </c>
      <c r="I29" s="1">
        <f t="shared" si="1"/>
        <v>0.77845528455284552</v>
      </c>
    </row>
    <row r="30" spans="1:9" ht="15.6" customHeight="1">
      <c r="A30" s="4" t="s">
        <v>60</v>
      </c>
      <c r="B30" s="5">
        <v>2543.8890000000001</v>
      </c>
      <c r="C30" s="5">
        <v>2168.0630000000001</v>
      </c>
      <c r="D30" s="5">
        <v>2621.06</v>
      </c>
      <c r="E30" s="1">
        <f t="shared" si="0"/>
        <v>1.0303358361941106</v>
      </c>
      <c r="F30" s="5">
        <v>303</v>
      </c>
      <c r="G30" s="5">
        <v>272</v>
      </c>
      <c r="H30" s="5">
        <v>307</v>
      </c>
      <c r="I30" s="1">
        <f t="shared" si="1"/>
        <v>1.0132013201320131</v>
      </c>
    </row>
    <row r="31" spans="1:9" ht="15.6" customHeight="1">
      <c r="A31" s="4" t="s">
        <v>61</v>
      </c>
      <c r="B31" s="5">
        <v>251.238</v>
      </c>
      <c r="C31" s="5">
        <v>292.06799999999998</v>
      </c>
      <c r="D31" s="5">
        <v>173.655</v>
      </c>
      <c r="E31" s="1">
        <f t="shared" si="0"/>
        <v>0.69119719150765413</v>
      </c>
      <c r="F31" s="5">
        <v>26</v>
      </c>
      <c r="G31" s="5">
        <v>35</v>
      </c>
      <c r="H31" s="5">
        <v>34</v>
      </c>
      <c r="I31" s="1">
        <f t="shared" si="1"/>
        <v>1.3076923076923077</v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27887.897000000001</v>
      </c>
      <c r="C34" s="6">
        <f>SUM(C5:C33)</f>
        <v>26248.432000000001</v>
      </c>
      <c r="D34" s="6">
        <f>SUM(D5:D33)</f>
        <v>26994.510999999995</v>
      </c>
      <c r="E34" s="7">
        <f t="shared" si="0"/>
        <v>0.96796509969898392</v>
      </c>
      <c r="F34" s="6">
        <f>SUM(F5:F33)</f>
        <v>18627</v>
      </c>
      <c r="G34" s="6">
        <f>SUM(G5:G33)</f>
        <v>17824</v>
      </c>
      <c r="H34" s="6">
        <f>SUM(H5:H33)</f>
        <v>18085</v>
      </c>
      <c r="I34" s="7">
        <f t="shared" si="1"/>
        <v>0.97090245342781978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7"/>
  <dimension ref="A1:I34"/>
  <sheetViews>
    <sheetView workbookViewId="0">
      <selection activeCell="B4" sqref="B4:H4"/>
    </sheetView>
  </sheetViews>
  <sheetFormatPr defaultRowHeight="12.75"/>
  <cols>
    <col min="1" max="1" width="36.42578125" customWidth="1"/>
  </cols>
  <sheetData>
    <row r="1" spans="1:9" ht="21" thickBot="1">
      <c r="A1" s="94" t="s">
        <v>3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99" t="s">
        <v>6</v>
      </c>
      <c r="B3" s="91" t="s">
        <v>0</v>
      </c>
      <c r="C3" s="91"/>
      <c r="D3" s="91"/>
      <c r="E3" s="91"/>
      <c r="F3" s="91" t="s">
        <v>1</v>
      </c>
      <c r="G3" s="91"/>
      <c r="H3" s="91"/>
      <c r="I3" s="91"/>
    </row>
    <row r="4" spans="1:9" ht="16.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</row>
    <row r="5" spans="1:9" ht="15.6" customHeight="1">
      <c r="A5" s="4" t="s">
        <v>21</v>
      </c>
      <c r="B5" s="5">
        <v>4788.7510000000002</v>
      </c>
      <c r="C5" s="5">
        <v>4670.1719999999996</v>
      </c>
      <c r="D5" s="5">
        <v>4966.6139999999996</v>
      </c>
      <c r="E5" s="22">
        <f>IF(OR(D5=0,B5=0),"",D5/B5)</f>
        <v>1.0371418351048112</v>
      </c>
      <c r="F5" s="5">
        <v>741</v>
      </c>
      <c r="G5" s="5">
        <v>725</v>
      </c>
      <c r="H5" s="5">
        <v>810</v>
      </c>
      <c r="I5" s="22">
        <f>IF(OR(H5=0,F5=0),"",H5/F5)</f>
        <v>1.0931174089068827</v>
      </c>
    </row>
    <row r="6" spans="1:9" ht="15.6" customHeight="1">
      <c r="A6" s="4" t="s">
        <v>22</v>
      </c>
      <c r="B6" s="5">
        <v>0</v>
      </c>
      <c r="C6" s="5">
        <v>5.0910000000000002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1</v>
      </c>
      <c r="H6" s="5">
        <v>0</v>
      </c>
      <c r="I6" s="22" t="str">
        <f t="shared" ref="I6:I34" si="1">IF(OR(H6=0,F6=0),"",H6/F6)</f>
        <v/>
      </c>
    </row>
    <row r="7" spans="1:9" ht="15.6" customHeight="1">
      <c r="A7" s="4" t="s">
        <v>23</v>
      </c>
      <c r="B7" s="5">
        <v>17.201000000000001</v>
      </c>
      <c r="C7" s="5">
        <v>6.7160000000000002</v>
      </c>
      <c r="D7" s="5">
        <v>6.9450000000000003</v>
      </c>
      <c r="E7" s="22">
        <f t="shared" si="0"/>
        <v>0.4037555956049067</v>
      </c>
      <c r="F7" s="5">
        <v>1</v>
      </c>
      <c r="G7" s="5">
        <v>2</v>
      </c>
      <c r="H7" s="5">
        <v>2</v>
      </c>
      <c r="I7" s="22">
        <f t="shared" si="1"/>
        <v>2</v>
      </c>
    </row>
    <row r="8" spans="1:9" ht="15.6" customHeight="1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6" customHeight="1">
      <c r="A9" s="4" t="s">
        <v>25</v>
      </c>
      <c r="B9" s="5">
        <v>9.9640000000000004</v>
      </c>
      <c r="C9" s="5">
        <v>29.114000000000001</v>
      </c>
      <c r="D9" s="5">
        <v>4.9820000000000002</v>
      </c>
      <c r="E9" s="22">
        <f t="shared" si="0"/>
        <v>0.5</v>
      </c>
      <c r="F9" s="5">
        <v>2</v>
      </c>
      <c r="G9" s="5">
        <v>4</v>
      </c>
      <c r="H9" s="5">
        <v>1</v>
      </c>
      <c r="I9" s="22">
        <f t="shared" si="1"/>
        <v>0.5</v>
      </c>
    </row>
    <row r="10" spans="1:9" ht="15.6" customHeight="1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6" customHeight="1">
      <c r="A11" s="4" t="s">
        <v>27</v>
      </c>
      <c r="B11" s="5">
        <v>12.989000000000001</v>
      </c>
      <c r="C11" s="5">
        <v>13.321999999999999</v>
      </c>
      <c r="D11" s="5">
        <v>41.572000000000003</v>
      </c>
      <c r="E11" s="22">
        <f t="shared" si="0"/>
        <v>3.200554315189776</v>
      </c>
      <c r="F11" s="5">
        <v>1</v>
      </c>
      <c r="G11" s="5">
        <v>2</v>
      </c>
      <c r="H11" s="5">
        <v>4</v>
      </c>
      <c r="I11" s="22">
        <f t="shared" si="1"/>
        <v>4</v>
      </c>
    </row>
    <row r="12" spans="1:9" ht="15.6" customHeight="1">
      <c r="A12" s="4" t="s">
        <v>28</v>
      </c>
      <c r="B12" s="5">
        <v>0</v>
      </c>
      <c r="C12" s="5">
        <v>0</v>
      </c>
      <c r="D12" s="5">
        <v>0</v>
      </c>
      <c r="E12" s="22" t="str">
        <f t="shared" si="0"/>
        <v/>
      </c>
      <c r="F12" s="5">
        <v>0</v>
      </c>
      <c r="G12" s="5">
        <v>0</v>
      </c>
      <c r="H12" s="5">
        <v>0</v>
      </c>
      <c r="I12" s="22" t="str">
        <f t="shared" si="1"/>
        <v/>
      </c>
    </row>
    <row r="13" spans="1:9" ht="15.6" customHeight="1">
      <c r="A13" s="4" t="s">
        <v>29</v>
      </c>
      <c r="B13" s="5">
        <v>0</v>
      </c>
      <c r="C13" s="5">
        <v>0</v>
      </c>
      <c r="D13" s="5">
        <v>0</v>
      </c>
      <c r="E13" s="22" t="str">
        <f t="shared" si="0"/>
        <v/>
      </c>
      <c r="F13" s="5">
        <v>0</v>
      </c>
      <c r="G13" s="5">
        <v>0</v>
      </c>
      <c r="H13" s="5">
        <v>0</v>
      </c>
      <c r="I13" s="22" t="str">
        <f t="shared" si="1"/>
        <v/>
      </c>
    </row>
    <row r="14" spans="1:9" ht="15.6" customHeight="1">
      <c r="A14" s="4" t="s">
        <v>30</v>
      </c>
      <c r="B14" s="5">
        <v>0</v>
      </c>
      <c r="C14" s="5">
        <v>0</v>
      </c>
      <c r="D14" s="5">
        <v>0</v>
      </c>
      <c r="E14" s="22" t="str">
        <f t="shared" si="0"/>
        <v/>
      </c>
      <c r="F14" s="5">
        <v>0</v>
      </c>
      <c r="G14" s="5">
        <v>0</v>
      </c>
      <c r="H14" s="5">
        <v>0</v>
      </c>
      <c r="I14" s="22" t="str">
        <f t="shared" si="1"/>
        <v/>
      </c>
    </row>
    <row r="15" spans="1:9" ht="15.6" customHeight="1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6" customHeight="1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6" customHeight="1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6" customHeight="1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6" customHeight="1">
      <c r="A19" s="4" t="s">
        <v>35</v>
      </c>
      <c r="B19" s="5">
        <v>14.167999999999999</v>
      </c>
      <c r="C19" s="5">
        <v>17.201000000000001</v>
      </c>
      <c r="D19" s="5">
        <v>0</v>
      </c>
      <c r="E19" s="22" t="str">
        <f t="shared" si="0"/>
        <v/>
      </c>
      <c r="F19" s="5">
        <v>1</v>
      </c>
      <c r="G19" s="5">
        <v>1</v>
      </c>
      <c r="H19" s="5">
        <v>0</v>
      </c>
      <c r="I19" s="22" t="str">
        <f t="shared" si="1"/>
        <v/>
      </c>
    </row>
    <row r="20" spans="1:9" ht="15.6" customHeight="1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6" customHeight="1">
      <c r="A21" s="4" t="s">
        <v>37</v>
      </c>
      <c r="B21" s="5">
        <v>0</v>
      </c>
      <c r="C21" s="5">
        <v>0</v>
      </c>
      <c r="D21" s="5">
        <v>0</v>
      </c>
      <c r="E21" s="22" t="str">
        <f t="shared" si="0"/>
        <v/>
      </c>
      <c r="F21" s="5">
        <v>0</v>
      </c>
      <c r="G21" s="5">
        <v>0</v>
      </c>
      <c r="H21" s="5">
        <v>0</v>
      </c>
      <c r="I21" s="22" t="str">
        <f t="shared" si="1"/>
        <v/>
      </c>
    </row>
    <row r="22" spans="1:9" ht="15.6" customHeight="1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6" customHeight="1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6" customHeight="1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6" customHeight="1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6" customHeight="1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6" customHeight="1">
      <c r="A27" s="4" t="s">
        <v>43</v>
      </c>
      <c r="B27" s="5">
        <v>17.431000000000001</v>
      </c>
      <c r="C27" s="5">
        <v>8.734</v>
      </c>
      <c r="D27" s="5">
        <v>11.534000000000001</v>
      </c>
      <c r="E27" s="22">
        <f t="shared" si="0"/>
        <v>0.66169468188858926</v>
      </c>
      <c r="F27" s="5">
        <v>4</v>
      </c>
      <c r="G27" s="5">
        <v>1</v>
      </c>
      <c r="H27" s="5">
        <v>2</v>
      </c>
      <c r="I27" s="22">
        <f t="shared" si="1"/>
        <v>0.5</v>
      </c>
    </row>
    <row r="28" spans="1:9" ht="15.6" customHeight="1">
      <c r="A28" s="4" t="s">
        <v>44</v>
      </c>
      <c r="B28" s="5">
        <v>0</v>
      </c>
      <c r="C28" s="5">
        <v>6.81</v>
      </c>
      <c r="D28" s="5">
        <v>0</v>
      </c>
      <c r="E28" s="22" t="str">
        <f t="shared" si="0"/>
        <v/>
      </c>
      <c r="F28" s="5">
        <v>0</v>
      </c>
      <c r="G28" s="5">
        <v>1</v>
      </c>
      <c r="H28" s="5">
        <v>0</v>
      </c>
      <c r="I28" s="22" t="str">
        <f t="shared" si="1"/>
        <v/>
      </c>
    </row>
    <row r="29" spans="1:9" ht="15.6" customHeight="1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6" customHeight="1">
      <c r="A30" s="4" t="s">
        <v>60</v>
      </c>
      <c r="B30" s="5">
        <v>75.13</v>
      </c>
      <c r="C30" s="5">
        <v>88.900999999999996</v>
      </c>
      <c r="D30" s="5">
        <v>30.238</v>
      </c>
      <c r="E30" s="22">
        <f t="shared" si="0"/>
        <v>0.40247570877146283</v>
      </c>
      <c r="F30" s="5">
        <v>6</v>
      </c>
      <c r="G30" s="5">
        <v>6</v>
      </c>
      <c r="H30" s="5">
        <v>6</v>
      </c>
      <c r="I30" s="22">
        <f t="shared" si="1"/>
        <v>1</v>
      </c>
    </row>
    <row r="31" spans="1:9" ht="15.6" customHeight="1">
      <c r="A31" s="4" t="s">
        <v>61</v>
      </c>
      <c r="B31" s="5">
        <v>4.7210000000000001</v>
      </c>
      <c r="C31" s="5">
        <v>0</v>
      </c>
      <c r="D31" s="5">
        <v>0</v>
      </c>
      <c r="E31" s="22" t="str">
        <f t="shared" si="0"/>
        <v/>
      </c>
      <c r="F31" s="5">
        <v>1</v>
      </c>
      <c r="G31" s="5">
        <v>0</v>
      </c>
      <c r="H31" s="5">
        <v>0</v>
      </c>
      <c r="I31" s="22" t="str">
        <f t="shared" si="1"/>
        <v/>
      </c>
    </row>
    <row r="32" spans="1:9" ht="15.6" customHeight="1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6" customHeight="1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6" customHeight="1">
      <c r="A34" s="9" t="s">
        <v>2</v>
      </c>
      <c r="B34" s="9">
        <f>SUM(B5:B33)</f>
        <v>4940.3549999999987</v>
      </c>
      <c r="C34" s="9">
        <f>SUM(C5:C33)</f>
        <v>4846.0610000000006</v>
      </c>
      <c r="D34" s="9">
        <f>SUM(D5:D33)</f>
        <v>5061.8849999999993</v>
      </c>
      <c r="E34" s="23">
        <f t="shared" si="0"/>
        <v>1.0245994468008879</v>
      </c>
      <c r="F34" s="9">
        <f>SUM(F5:F33)</f>
        <v>757</v>
      </c>
      <c r="G34" s="9">
        <f>SUM(G5:G33)</f>
        <v>743</v>
      </c>
      <c r="H34" s="9">
        <f>SUM(H5:H33)</f>
        <v>825</v>
      </c>
      <c r="I34" s="23">
        <f t="shared" si="1"/>
        <v>1.0898282694848085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I1:I3 E1:E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F10" sqref="F10"/>
    </sheetView>
  </sheetViews>
  <sheetFormatPr defaultRowHeight="12.75"/>
  <cols>
    <col min="1" max="1" width="36.140625" customWidth="1"/>
  </cols>
  <sheetData>
    <row r="1" spans="1:9" ht="21" thickBot="1">
      <c r="A1" s="119" t="s">
        <v>3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122" t="s">
        <v>53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5.75" customHeight="1">
      <c r="A4" s="122"/>
      <c r="B4" s="68">
        <v>2017</v>
      </c>
      <c r="C4" s="68">
        <v>2018</v>
      </c>
      <c r="D4" s="68">
        <v>2019</v>
      </c>
      <c r="E4" s="69" t="s">
        <v>14</v>
      </c>
      <c r="F4" s="70">
        <v>2017</v>
      </c>
      <c r="G4" s="70">
        <v>2018</v>
      </c>
      <c r="H4" s="70">
        <v>2019</v>
      </c>
      <c r="I4" s="71" t="s">
        <v>14</v>
      </c>
    </row>
    <row r="5" spans="1:9" ht="15.75">
      <c r="A5" s="4" t="s">
        <v>21</v>
      </c>
      <c r="B5" s="5">
        <v>1.8660000000000001</v>
      </c>
      <c r="C5" s="5">
        <v>0</v>
      </c>
      <c r="D5" s="5">
        <v>0</v>
      </c>
      <c r="E5" s="22" t="str">
        <f>IF(OR(D5=0,B5=0),"",D5/B5)</f>
        <v/>
      </c>
      <c r="F5" s="5">
        <v>1</v>
      </c>
      <c r="G5" s="5">
        <v>0</v>
      </c>
      <c r="H5" s="5">
        <v>0</v>
      </c>
      <c r="I5" s="22" t="str">
        <f>IF(OR(H5=0,F5=0),"",H5/F5)</f>
        <v/>
      </c>
    </row>
    <row r="6" spans="1:9" ht="15.75">
      <c r="A6" s="4" t="s">
        <v>22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.75">
      <c r="A7" s="4" t="s">
        <v>23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.75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75">
      <c r="A9" s="4" t="s">
        <v>25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.75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75">
      <c r="A11" s="4" t="s">
        <v>27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.75">
      <c r="A12" s="4" t="s">
        <v>28</v>
      </c>
      <c r="B12" s="5">
        <v>995.74199999999996</v>
      </c>
      <c r="C12" s="5">
        <v>1000.213</v>
      </c>
      <c r="D12" s="5">
        <v>928.38499999999999</v>
      </c>
      <c r="E12" s="22">
        <f t="shared" si="0"/>
        <v>0.93235496745140811</v>
      </c>
      <c r="F12" s="5">
        <v>964</v>
      </c>
      <c r="G12" s="5">
        <v>973</v>
      </c>
      <c r="H12" s="5">
        <v>901</v>
      </c>
      <c r="I12" s="22">
        <f t="shared" si="1"/>
        <v>0.93464730290456433</v>
      </c>
    </row>
    <row r="13" spans="1:9" ht="15.75">
      <c r="A13" s="4" t="s">
        <v>29</v>
      </c>
      <c r="B13" s="5">
        <v>1228.2380000000001</v>
      </c>
      <c r="C13" s="5">
        <v>1097.3530000000001</v>
      </c>
      <c r="D13" s="5">
        <v>891.00699999999995</v>
      </c>
      <c r="E13" s="22">
        <f t="shared" si="0"/>
        <v>0.72543513553562089</v>
      </c>
      <c r="F13" s="5">
        <v>1029</v>
      </c>
      <c r="G13" s="5">
        <v>1021</v>
      </c>
      <c r="H13" s="5">
        <v>949</v>
      </c>
      <c r="I13" s="22">
        <f t="shared" si="1"/>
        <v>0.92225461613216719</v>
      </c>
    </row>
    <row r="14" spans="1:9" ht="15.75">
      <c r="A14" s="4" t="s">
        <v>30</v>
      </c>
      <c r="B14" s="5">
        <v>22.076000000000001</v>
      </c>
      <c r="C14" s="5">
        <v>20.279</v>
      </c>
      <c r="D14" s="5">
        <v>21.466999999999999</v>
      </c>
      <c r="E14" s="22">
        <f t="shared" si="0"/>
        <v>0.9724134807030258</v>
      </c>
      <c r="F14" s="5">
        <v>35</v>
      </c>
      <c r="G14" s="5">
        <v>47</v>
      </c>
      <c r="H14" s="5">
        <v>28</v>
      </c>
      <c r="I14" s="22">
        <f t="shared" si="1"/>
        <v>0.8</v>
      </c>
    </row>
    <row r="15" spans="1:9" ht="15.75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75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75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75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75">
      <c r="A19" s="4" t="s">
        <v>35</v>
      </c>
      <c r="B19" s="5">
        <v>0</v>
      </c>
      <c r="C19" s="5">
        <v>0</v>
      </c>
      <c r="D19" s="5">
        <v>0</v>
      </c>
      <c r="E19" s="22" t="str">
        <f t="shared" si="0"/>
        <v/>
      </c>
      <c r="F19" s="5">
        <v>0</v>
      </c>
      <c r="G19" s="5">
        <v>0</v>
      </c>
      <c r="H19" s="5">
        <v>0</v>
      </c>
      <c r="I19" s="22" t="str">
        <f t="shared" si="1"/>
        <v/>
      </c>
    </row>
    <row r="20" spans="1:9" ht="15.75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75">
      <c r="A21" s="4" t="s">
        <v>37</v>
      </c>
      <c r="B21" s="5">
        <v>0.91600000000000004</v>
      </c>
      <c r="C21" s="5">
        <v>0</v>
      </c>
      <c r="D21" s="5">
        <v>0</v>
      </c>
      <c r="E21" s="22" t="str">
        <f t="shared" si="0"/>
        <v/>
      </c>
      <c r="F21" s="5">
        <v>1</v>
      </c>
      <c r="G21" s="5">
        <v>0</v>
      </c>
      <c r="H21" s="5">
        <v>0</v>
      </c>
      <c r="I21" s="22" t="str">
        <f t="shared" si="1"/>
        <v/>
      </c>
    </row>
    <row r="22" spans="1:9" ht="15.75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75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75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75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75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75">
      <c r="A27" s="4" t="s">
        <v>43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.75">
      <c r="A28" s="4" t="s">
        <v>44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.75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75">
      <c r="A30" s="4" t="s">
        <v>60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.75">
      <c r="A31" s="4" t="s">
        <v>61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.7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7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75">
      <c r="A34" s="72" t="s">
        <v>2</v>
      </c>
      <c r="B34" s="72">
        <f>SUM(B5:B33)</f>
        <v>2248.8380000000002</v>
      </c>
      <c r="C34" s="72">
        <f>SUM(C5:C33)</f>
        <v>2117.8449999999998</v>
      </c>
      <c r="D34" s="72">
        <f>SUM(D5:D33)</f>
        <v>1840.8589999999999</v>
      </c>
      <c r="E34" s="73">
        <f t="shared" si="0"/>
        <v>0.81858230784076036</v>
      </c>
      <c r="F34" s="72">
        <f>SUM(F5:F33)</f>
        <v>2030</v>
      </c>
      <c r="G34" s="72">
        <f>SUM(G5:G33)</f>
        <v>2041</v>
      </c>
      <c r="H34" s="72">
        <f>SUM(H5:H33)</f>
        <v>1878</v>
      </c>
      <c r="I34" s="73">
        <f t="shared" si="1"/>
        <v>0.92512315270935963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CaseMix</vt:lpstr>
      <vt:lpstr>CM_total</vt:lpstr>
      <vt:lpstr>CM_alfa</vt:lpstr>
      <vt:lpstr>CM_vyjm.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2019-06-11T05:22:10Z</dcterms:modified>
</cp:coreProperties>
</file>