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15" windowWidth="18705" windowHeight="13890" tabRatio="695"/>
  </bookViews>
  <sheets>
    <sheet name="CaseMix" sheetId="9" r:id="rId1"/>
    <sheet name="CM_total" sheetId="27" r:id="rId2"/>
    <sheet name="CM_alfa" sheetId="24" r:id="rId3"/>
    <sheet name="CM_vyjm." sheetId="25" r:id="rId4"/>
    <sheet name="CM_vyjmute_z_pausalu" sheetId="28" r:id="rId5"/>
  </sheets>
  <definedNames>
    <definedName name="_xlnm.Print_Area" localSheetId="0">CaseMix!$A$1:$M$37</definedName>
  </definedNames>
  <calcPr calcId="125725"/>
</workbook>
</file>

<file path=xl/calcChain.xml><?xml version="1.0" encoding="utf-8"?>
<calcChain xmlns="http://schemas.openxmlformats.org/spreadsheetml/2006/main">
  <c r="H13" i="9"/>
  <c r="I13" s="1"/>
  <c r="G13"/>
  <c r="F13"/>
  <c r="D13"/>
  <c r="C13"/>
  <c r="B13"/>
  <c r="I12"/>
  <c r="E12"/>
  <c r="I11"/>
  <c r="E11"/>
  <c r="I10"/>
  <c r="E10"/>
  <c r="I9"/>
  <c r="E9"/>
  <c r="I8"/>
  <c r="E8"/>
  <c r="I7"/>
  <c r="E7"/>
  <c r="I6"/>
  <c r="E6"/>
  <c r="I5"/>
  <c r="E5"/>
  <c r="P6" i="27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5"/>
  <c r="M6" i="9"/>
  <c r="M7"/>
  <c r="M8"/>
  <c r="M9"/>
  <c r="M10"/>
  <c r="M11"/>
  <c r="M12"/>
  <c r="M5"/>
  <c r="L18"/>
  <c r="M18"/>
  <c r="L19"/>
  <c r="M19"/>
  <c r="L20"/>
  <c r="M20"/>
  <c r="L21"/>
  <c r="M21"/>
  <c r="L22"/>
  <c r="M22"/>
  <c r="L23"/>
  <c r="M23"/>
  <c r="M17"/>
  <c r="L17"/>
  <c r="H34" i="28"/>
  <c r="F34"/>
  <c r="G34"/>
  <c r="C34"/>
  <c r="H34" i="25"/>
  <c r="F34"/>
  <c r="G34"/>
  <c r="C34"/>
  <c r="H34" i="24"/>
  <c r="F34"/>
  <c r="G34"/>
  <c r="D34"/>
  <c r="B34"/>
  <c r="C34"/>
  <c r="H34" i="27"/>
  <c r="F34"/>
  <c r="G34"/>
  <c r="I33" i="28"/>
  <c r="E33"/>
  <c r="I32"/>
  <c r="E32"/>
  <c r="I31"/>
  <c r="I30"/>
  <c r="I29"/>
  <c r="I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I5"/>
  <c r="I33" i="25"/>
  <c r="E33"/>
  <c r="I32"/>
  <c r="E32"/>
  <c r="I31"/>
  <c r="I30"/>
  <c r="I29"/>
  <c r="I28"/>
  <c r="E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I33" i="24"/>
  <c r="E33"/>
  <c r="I32"/>
  <c r="E32"/>
  <c r="I31"/>
  <c r="E31"/>
  <c r="I30"/>
  <c r="E30"/>
  <c r="I29"/>
  <c r="E29"/>
  <c r="I28"/>
  <c r="E28"/>
  <c r="I27"/>
  <c r="E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K33" i="27"/>
  <c r="J33"/>
  <c r="I33"/>
  <c r="E33"/>
  <c r="K32"/>
  <c r="J32"/>
  <c r="I32"/>
  <c r="E32"/>
  <c r="K31"/>
  <c r="J31"/>
  <c r="I31"/>
  <c r="E31"/>
  <c r="K30"/>
  <c r="J30"/>
  <c r="I30"/>
  <c r="E30"/>
  <c r="K29"/>
  <c r="J29"/>
  <c r="I29"/>
  <c r="E29"/>
  <c r="K28"/>
  <c r="J28"/>
  <c r="I28"/>
  <c r="E28"/>
  <c r="K27"/>
  <c r="J27"/>
  <c r="I27"/>
  <c r="E27"/>
  <c r="K26"/>
  <c r="J26"/>
  <c r="I26"/>
  <c r="E26"/>
  <c r="K25"/>
  <c r="J25"/>
  <c r="I25"/>
  <c r="E25"/>
  <c r="K24"/>
  <c r="J24"/>
  <c r="I24"/>
  <c r="E24"/>
  <c r="K23"/>
  <c r="J23"/>
  <c r="I23"/>
  <c r="E23"/>
  <c r="K22"/>
  <c r="J22"/>
  <c r="I22"/>
  <c r="E22"/>
  <c r="K21"/>
  <c r="J21"/>
  <c r="I21"/>
  <c r="E21"/>
  <c r="K20"/>
  <c r="J20"/>
  <c r="I20"/>
  <c r="E20"/>
  <c r="K19"/>
  <c r="J19"/>
  <c r="I19"/>
  <c r="E19"/>
  <c r="K18"/>
  <c r="J18"/>
  <c r="I18"/>
  <c r="E18"/>
  <c r="K17"/>
  <c r="J17"/>
  <c r="I17"/>
  <c r="E17"/>
  <c r="K16"/>
  <c r="J16"/>
  <c r="I16"/>
  <c r="E16"/>
  <c r="K15"/>
  <c r="J15"/>
  <c r="I15"/>
  <c r="E15"/>
  <c r="K14"/>
  <c r="J14"/>
  <c r="I14"/>
  <c r="E14"/>
  <c r="K13"/>
  <c r="J13"/>
  <c r="I13"/>
  <c r="E13"/>
  <c r="K12"/>
  <c r="J12"/>
  <c r="I12"/>
  <c r="E12"/>
  <c r="K11"/>
  <c r="J11"/>
  <c r="I11"/>
  <c r="E11"/>
  <c r="K10"/>
  <c r="J10"/>
  <c r="I10"/>
  <c r="E10"/>
  <c r="K9"/>
  <c r="J9"/>
  <c r="I9"/>
  <c r="E9"/>
  <c r="K8"/>
  <c r="J8"/>
  <c r="I8"/>
  <c r="E8"/>
  <c r="K7"/>
  <c r="J7"/>
  <c r="I7"/>
  <c r="E7"/>
  <c r="K6"/>
  <c r="J6"/>
  <c r="I6"/>
  <c r="E6"/>
  <c r="K5"/>
  <c r="J5"/>
  <c r="I5"/>
  <c r="E5"/>
  <c r="H49" i="9"/>
  <c r="F49"/>
  <c r="G49"/>
  <c r="B49"/>
  <c r="I48"/>
  <c r="E48"/>
  <c r="I47"/>
  <c r="I46"/>
  <c r="I45"/>
  <c r="I44"/>
  <c r="I43"/>
  <c r="E43"/>
  <c r="I42"/>
  <c r="I41"/>
  <c r="E47"/>
  <c r="E46"/>
  <c r="E45"/>
  <c r="E44"/>
  <c r="E42"/>
  <c r="E41"/>
  <c r="H37"/>
  <c r="F37"/>
  <c r="I37"/>
  <c r="G37"/>
  <c r="I36"/>
  <c r="E36"/>
  <c r="I35"/>
  <c r="E35"/>
  <c r="I34"/>
  <c r="E34"/>
  <c r="I33"/>
  <c r="E33"/>
  <c r="I32"/>
  <c r="E32"/>
  <c r="I31"/>
  <c r="E31"/>
  <c r="I30"/>
  <c r="E30"/>
  <c r="I29"/>
  <c r="E29"/>
  <c r="H25"/>
  <c r="F25"/>
  <c r="G25"/>
  <c r="I24"/>
  <c r="E24"/>
  <c r="I23"/>
  <c r="E23"/>
  <c r="I22"/>
  <c r="E22"/>
  <c r="I21"/>
  <c r="E21"/>
  <c r="I20"/>
  <c r="E20"/>
  <c r="I19"/>
  <c r="E19"/>
  <c r="I18"/>
  <c r="E18"/>
  <c r="I17"/>
  <c r="E17"/>
  <c r="J6"/>
  <c r="L6" s="1"/>
  <c r="J7"/>
  <c r="L7" s="1"/>
  <c r="J8"/>
  <c r="L8" s="1"/>
  <c r="J9"/>
  <c r="L9" s="1"/>
  <c r="J10"/>
  <c r="L10" s="1"/>
  <c r="J11"/>
  <c r="L11" s="1"/>
  <c r="J12"/>
  <c r="L12" s="1"/>
  <c r="J5"/>
  <c r="L5" s="1"/>
  <c r="L31" i="27"/>
  <c r="M31"/>
  <c r="O31" s="1"/>
  <c r="L30"/>
  <c r="M30"/>
  <c r="O30" s="1"/>
  <c r="L29"/>
  <c r="M29"/>
  <c r="O29" s="1"/>
  <c r="L28"/>
  <c r="M28"/>
  <c r="O28" s="1"/>
  <c r="L27"/>
  <c r="M27"/>
  <c r="O27" s="1"/>
  <c r="L26"/>
  <c r="M26"/>
  <c r="O26" s="1"/>
  <c r="L25"/>
  <c r="M25"/>
  <c r="O25" s="1"/>
  <c r="L24"/>
  <c r="M24" s="1"/>
  <c r="O24" s="1"/>
  <c r="L23"/>
  <c r="M23"/>
  <c r="O23" s="1"/>
  <c r="L22"/>
  <c r="M22" s="1"/>
  <c r="O22" s="1"/>
  <c r="L21"/>
  <c r="M21"/>
  <c r="O21" s="1"/>
  <c r="L20"/>
  <c r="M20" s="1"/>
  <c r="O20" s="1"/>
  <c r="L19"/>
  <c r="M19" s="1"/>
  <c r="O19" s="1"/>
  <c r="L18"/>
  <c r="M18"/>
  <c r="O18" s="1"/>
  <c r="L17"/>
  <c r="M17"/>
  <c r="O17" s="1"/>
  <c r="L16"/>
  <c r="M16"/>
  <c r="O16" s="1"/>
  <c r="L15"/>
  <c r="M15"/>
  <c r="O15" s="1"/>
  <c r="L14"/>
  <c r="M14"/>
  <c r="O14" s="1"/>
  <c r="L13"/>
  <c r="M13" s="1"/>
  <c r="O13" s="1"/>
  <c r="L12"/>
  <c r="M12"/>
  <c r="O12" s="1"/>
  <c r="L11"/>
  <c r="M11"/>
  <c r="O11" s="1"/>
  <c r="L10"/>
  <c r="M10" s="1"/>
  <c r="O10" s="1"/>
  <c r="L9"/>
  <c r="M9" s="1"/>
  <c r="O9" s="1"/>
  <c r="L8"/>
  <c r="M8" s="1"/>
  <c r="O8" s="1"/>
  <c r="L7"/>
  <c r="M7"/>
  <c r="O7" s="1"/>
  <c r="L6"/>
  <c r="M6" s="1"/>
  <c r="O6" s="1"/>
  <c r="D37" i="9"/>
  <c r="E37" s="1"/>
  <c r="C37"/>
  <c r="B37"/>
  <c r="D25"/>
  <c r="C25"/>
  <c r="B25"/>
  <c r="C49"/>
  <c r="D34" i="28"/>
  <c r="E6"/>
  <c r="E27"/>
  <c r="E28"/>
  <c r="E30"/>
  <c r="E31"/>
  <c r="B34"/>
  <c r="E29"/>
  <c r="M33" i="27"/>
  <c r="O33" s="1"/>
  <c r="M32"/>
  <c r="O32" s="1"/>
  <c r="N34"/>
  <c r="K13" i="9"/>
  <c r="D34" i="27"/>
  <c r="B34"/>
  <c r="L5"/>
  <c r="M5" s="1"/>
  <c r="O5" s="1"/>
  <c r="C34"/>
  <c r="B34" i="25"/>
  <c r="D34"/>
  <c r="E34" s="1"/>
  <c r="E27"/>
  <c r="E29"/>
  <c r="E30"/>
  <c r="E31"/>
  <c r="I34" i="28" l="1"/>
  <c r="I34" i="25"/>
  <c r="I34" i="24"/>
  <c r="E34"/>
  <c r="P34" i="27"/>
  <c r="J34"/>
  <c r="E34"/>
  <c r="I49" i="9"/>
  <c r="I25"/>
  <c r="M25"/>
  <c r="L25"/>
  <c r="E25"/>
  <c r="J13"/>
  <c r="L13" s="1"/>
  <c r="M13"/>
  <c r="E13"/>
  <c r="E34" i="28"/>
  <c r="E5"/>
  <c r="D49" i="9"/>
  <c r="E49" s="1"/>
  <c r="L34" i="27"/>
  <c r="M34" s="1"/>
  <c r="O34" s="1"/>
  <c r="K34"/>
  <c r="I34"/>
  <c r="E5" i="25"/>
</calcChain>
</file>

<file path=xl/comments1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4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<sst xmlns="http://schemas.openxmlformats.org/spreadsheetml/2006/main" count="218" uniqueCount="62">
  <si>
    <t>Casemix</t>
  </si>
  <si>
    <t>Počet hospitalizací</t>
  </si>
  <si>
    <t>Celkem</t>
  </si>
  <si>
    <t>Plnění casemixu - FNOL</t>
  </si>
  <si>
    <t>DRG alfa</t>
  </si>
  <si>
    <t>Vyjmenované skupiny DRG</t>
  </si>
  <si>
    <t>DRG vyjmenované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</si>
  <si>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</si>
  <si>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</si>
  <si>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</si>
  <si>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</si>
  <si>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</si>
  <si>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</si>
  <si>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</si>
  <si>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</si>
  <si>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</si>
  <si>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</si>
  <si>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</si>
  <si>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</si>
  <si>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</si>
  <si>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</si>
  <si>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</si>
  <si>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</si>
  <si>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</si>
  <si>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</si>
  <si>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</si>
  <si>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</si>
  <si>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</si>
  <si>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</si>
  <si>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</si>
  <si>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</si>
  <si>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</si>
  <si>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</si>
  <si>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</si>
  <si>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</si>
  <si>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</si>
  <si>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</si>
  <si>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</si>
  <si>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</si>
  <si>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</si>
  <si>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</si>
  <si>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</si>
  <si>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</si>
  <si>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</si>
  <si>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</si>
  <si>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</si>
  <si>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</si>
  <si>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</si>
  <si>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</si>
  <si>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</si>
  <si>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</si>
  <si>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</si>
  <si>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</si>
  <si>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</si>
  <si>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</si>
  <si>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</si>
  <si>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2018</t>
  </si>
  <si>
    <t>Nepořízeno  2019</t>
  </si>
  <si>
    <t>Plnení casemixu - FNOL</t>
  </si>
  <si>
    <t>Stav za 01- 06 / 2019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</si>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</sst>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AV286"/>
  <sheetViews>
    <sheetView tabSelected="1" workbookViewId="0">
      <selection activeCell="P23" sqref="P23"/>
    </sheetView>
  </sheetViews>
  <sheetFormatPr defaultRowHeight="12.75"/>
  <cols>
    <col min="1" max="1" width="19.42578125" style="3" customWidth="1"/>
    <col min="2" max="4" width="8.28515625" style="3" bestFit="1" customWidth="1"/>
    <col min="5" max="5" width="9.28515625" style="21" bestFit="1" customWidth="1"/>
    <col min="6" max="8" width="8.28515625" style="3" bestFit="1" customWidth="1"/>
    <col min="9" max="9" width="9.28515625" style="26" bestFit="1" customWidth="1"/>
    <col min="10" max="10" width="8.85546875" style="3" bestFit="1" customWidth="1"/>
    <col min="11" max="11" width="7.42578125" style="3" bestFit="1" customWidth="1"/>
    <col min="12" max="12" width="9.5703125" style="3" bestFit="1" customWidth="1"/>
    <col min="13" max="13" width="10.28515625" style="26" customWidth="1"/>
    <col min="14" max="14" width="11.140625" style="3" bestFit="1" customWidth="1"/>
    <col min="15" max="16384" width="9.140625" style="3"/>
  </cols>
  <sheetData>
    <row r="1" spans="1:48" ht="27" customHeight="1" thickBot="1">
      <c r="A1" s="94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9" t="s">
        <v>15</v>
      </c>
      <c r="B3" s="91" t="s">
        <v>0</v>
      </c>
      <c r="C3" s="91"/>
      <c r="D3" s="91"/>
      <c r="E3" s="91"/>
      <c r="F3" s="91" t="s">
        <v>55</v>
      </c>
      <c r="G3" s="91"/>
      <c r="H3" s="91"/>
      <c r="I3" s="91"/>
      <c r="J3" s="91" t="s">
        <v>56</v>
      </c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  <c r="J4" s="52" t="s">
        <v>19</v>
      </c>
      <c r="K4" s="51" t="s">
        <v>49</v>
      </c>
      <c r="L4" s="53" t="s">
        <v>50</v>
      </c>
      <c r="M4" s="53" t="s">
        <v>51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.75">
      <c r="A5" s="4" t="s">
        <v>7</v>
      </c>
      <c r="B5" s="5">
        <v>19410.760999999999</v>
      </c>
      <c r="C5" s="5">
        <v>18799.300999999999</v>
      </c>
      <c r="D5" s="5">
        <v>18180.008999999998</v>
      </c>
      <c r="E5" s="14">
        <f>IF(OR(D5=0,B5=0),"",D5/B5)</f>
        <v>0.93659434578582468</v>
      </c>
      <c r="F5" s="5">
        <v>10382</v>
      </c>
      <c r="G5" s="5">
        <v>10048</v>
      </c>
      <c r="H5" s="5">
        <v>9963</v>
      </c>
      <c r="I5" s="14">
        <f>IF(OR(H5=0,F5=0),"",H5/F5)</f>
        <v>0.95964168753612022</v>
      </c>
      <c r="J5" s="5">
        <f>D5/H5*K5</f>
        <v>691.5811915085817</v>
      </c>
      <c r="K5" s="5">
        <v>379</v>
      </c>
      <c r="L5" s="22">
        <f>(D5+J5)/B5</f>
        <v>0.9722230978738331</v>
      </c>
      <c r="M5" s="22">
        <f>(H5+K5)/F5</f>
        <v>0.9961471778077442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.75">
      <c r="A6" s="4" t="s">
        <v>8</v>
      </c>
      <c r="B6" s="5">
        <v>4223.3040000000001</v>
      </c>
      <c r="C6" s="5">
        <v>4081.576</v>
      </c>
      <c r="D6" s="5">
        <v>3935.45</v>
      </c>
      <c r="E6" s="14">
        <f t="shared" ref="E6:E13" si="0">IF(OR(D6=0,B6=0),"",D6/B6)</f>
        <v>0.93184151555275196</v>
      </c>
      <c r="F6" s="5">
        <v>2874</v>
      </c>
      <c r="G6" s="5">
        <v>2610</v>
      </c>
      <c r="H6" s="5">
        <v>2714</v>
      </c>
      <c r="I6" s="14">
        <f t="shared" ref="I6:I13" si="1">IF(OR(H6=0,F6=0),"",H6/F6)</f>
        <v>0.94432846207376475</v>
      </c>
      <c r="J6" s="5">
        <f t="shared" ref="J6:J13" si="2">D6/H6*K6</f>
        <v>137.75525055268974</v>
      </c>
      <c r="K6" s="5">
        <v>95</v>
      </c>
      <c r="L6" s="22">
        <f t="shared" ref="L6:L12" si="3">(D6+J6)/B6</f>
        <v>0.96445940205883574</v>
      </c>
      <c r="M6" s="22">
        <f t="shared" ref="M6:M12" si="4">(H6+K6)/F6</f>
        <v>0.97738343771746694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.75">
      <c r="A7" s="4" t="s">
        <v>9</v>
      </c>
      <c r="B7" s="5">
        <v>11090.923000000001</v>
      </c>
      <c r="C7" s="5">
        <v>10466.662</v>
      </c>
      <c r="D7" s="5">
        <v>11483.998</v>
      </c>
      <c r="E7" s="14">
        <f t="shared" si="0"/>
        <v>1.0354411440779094</v>
      </c>
      <c r="F7" s="5">
        <v>7595</v>
      </c>
      <c r="G7" s="5">
        <v>7540</v>
      </c>
      <c r="H7" s="5">
        <v>7830</v>
      </c>
      <c r="I7" s="14">
        <f t="shared" si="1"/>
        <v>1.0309414088215931</v>
      </c>
      <c r="J7" s="5">
        <f t="shared" si="2"/>
        <v>356.39993793103446</v>
      </c>
      <c r="K7" s="5">
        <v>243</v>
      </c>
      <c r="L7" s="22">
        <f t="shared" si="3"/>
        <v>1.0675755244113618</v>
      </c>
      <c r="M7" s="22">
        <f t="shared" si="4"/>
        <v>1.062936142198815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.75">
      <c r="A8" s="4" t="s">
        <v>10</v>
      </c>
      <c r="B8" s="5">
        <v>1405.6469999999999</v>
      </c>
      <c r="C8" s="5">
        <v>1642.211</v>
      </c>
      <c r="D8" s="5">
        <v>1630.577</v>
      </c>
      <c r="E8" s="14">
        <f t="shared" si="0"/>
        <v>1.1600188383000853</v>
      </c>
      <c r="F8" s="5">
        <v>895</v>
      </c>
      <c r="G8" s="5">
        <v>946</v>
      </c>
      <c r="H8" s="5">
        <v>966</v>
      </c>
      <c r="I8" s="14">
        <f t="shared" si="1"/>
        <v>1.0793296089385476</v>
      </c>
      <c r="J8" s="5">
        <f t="shared" si="2"/>
        <v>55.702940993788822</v>
      </c>
      <c r="K8" s="5">
        <v>33</v>
      </c>
      <c r="L8" s="22">
        <f t="shared" si="3"/>
        <v>1.1996468110370448</v>
      </c>
      <c r="M8" s="22">
        <f t="shared" si="4"/>
        <v>1.1162011173184359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.75">
      <c r="A9" s="4" t="s">
        <v>11</v>
      </c>
      <c r="B9" s="5">
        <v>0</v>
      </c>
      <c r="C9" s="5">
        <v>15.089</v>
      </c>
      <c r="D9" s="5">
        <v>14.814</v>
      </c>
      <c r="E9" s="14" t="str">
        <f t="shared" si="0"/>
        <v/>
      </c>
      <c r="F9" s="5">
        <v>0</v>
      </c>
      <c r="G9" s="5">
        <v>10</v>
      </c>
      <c r="H9" s="5">
        <v>11</v>
      </c>
      <c r="I9" s="14" t="str">
        <f t="shared" si="1"/>
        <v/>
      </c>
      <c r="J9" s="5">
        <f t="shared" si="2"/>
        <v>0</v>
      </c>
      <c r="K9" s="5">
        <v>0</v>
      </c>
      <c r="L9" s="22" t="e">
        <f t="shared" si="3"/>
        <v>#DIV/0!</v>
      </c>
      <c r="M9" s="22" t="e">
        <f t="shared" si="4"/>
        <v>#DIV/0!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.75">
      <c r="A10" s="4" t="s">
        <v>12</v>
      </c>
      <c r="B10" s="5">
        <v>4922.7629999999999</v>
      </c>
      <c r="C10" s="5">
        <v>5153.3389999999999</v>
      </c>
      <c r="D10" s="5">
        <v>5262.5690000000004</v>
      </c>
      <c r="E10" s="14">
        <f t="shared" si="0"/>
        <v>1.0690274953313821</v>
      </c>
      <c r="F10" s="5">
        <v>3356</v>
      </c>
      <c r="G10" s="5">
        <v>3421</v>
      </c>
      <c r="H10" s="5">
        <v>3357</v>
      </c>
      <c r="I10" s="14">
        <f t="shared" si="1"/>
        <v>1.0002979737783075</v>
      </c>
      <c r="J10" s="5">
        <f t="shared" si="2"/>
        <v>189.68449478701223</v>
      </c>
      <c r="K10" s="5">
        <v>121</v>
      </c>
      <c r="L10" s="22">
        <f t="shared" si="3"/>
        <v>1.10755961535971</v>
      </c>
      <c r="M10" s="22">
        <f t="shared" si="4"/>
        <v>1.0363528009535161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.75">
      <c r="A11" s="4" t="s">
        <v>13</v>
      </c>
      <c r="B11" s="5">
        <v>1452.1769999999999</v>
      </c>
      <c r="C11" s="5">
        <v>1294.396</v>
      </c>
      <c r="D11" s="5">
        <v>1353.422</v>
      </c>
      <c r="E11" s="14">
        <f t="shared" si="0"/>
        <v>0.93199520444133199</v>
      </c>
      <c r="F11" s="5">
        <v>780</v>
      </c>
      <c r="G11" s="5">
        <v>743</v>
      </c>
      <c r="H11" s="5">
        <v>756</v>
      </c>
      <c r="I11" s="14">
        <f t="shared" si="1"/>
        <v>0.96923076923076923</v>
      </c>
      <c r="J11" s="5">
        <f t="shared" si="2"/>
        <v>48.336500000000001</v>
      </c>
      <c r="K11" s="5">
        <v>27</v>
      </c>
      <c r="L11" s="22">
        <f t="shared" si="3"/>
        <v>0.96528074745709369</v>
      </c>
      <c r="M11" s="22">
        <f t="shared" si="4"/>
        <v>1.0038461538461538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48</v>
      </c>
      <c r="B12" s="5">
        <v>316.00400000000002</v>
      </c>
      <c r="C12" s="5">
        <v>4.9770000000000003</v>
      </c>
      <c r="D12" s="5">
        <v>75.628</v>
      </c>
      <c r="E12" s="14">
        <f t="shared" si="0"/>
        <v>0.23932608447994327</v>
      </c>
      <c r="F12" s="5">
        <v>226</v>
      </c>
      <c r="G12" s="5">
        <v>7</v>
      </c>
      <c r="H12" s="5">
        <v>38</v>
      </c>
      <c r="I12" s="14">
        <f t="shared" si="1"/>
        <v>0.16814159292035399</v>
      </c>
      <c r="J12" s="5">
        <f t="shared" si="2"/>
        <v>0</v>
      </c>
      <c r="K12" s="5">
        <v>0</v>
      </c>
      <c r="L12" s="22">
        <f t="shared" si="3"/>
        <v>0.23932608447994327</v>
      </c>
      <c r="M12" s="22">
        <f t="shared" si="4"/>
        <v>0.16814159292035399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.75">
      <c r="A13" s="9" t="s">
        <v>2</v>
      </c>
      <c r="B13" s="9">
        <f>SUM(B5:B12)</f>
        <v>42821.578999999998</v>
      </c>
      <c r="C13" s="9">
        <f>SUM(C5:C12)</f>
        <v>41457.551000000007</v>
      </c>
      <c r="D13" s="9">
        <f>SUM(D5:D12)</f>
        <v>41936.46699999999</v>
      </c>
      <c r="E13" s="15">
        <f t="shared" si="0"/>
        <v>0.9793302344128878</v>
      </c>
      <c r="F13" s="9">
        <f>SUM(F5:F12)</f>
        <v>26108</v>
      </c>
      <c r="G13" s="9">
        <f>SUM(G5:G12)</f>
        <v>25325</v>
      </c>
      <c r="H13" s="9">
        <f>SUM(H5:H12)</f>
        <v>25635</v>
      </c>
      <c r="I13" s="15">
        <f t="shared" si="1"/>
        <v>0.98188294775547724</v>
      </c>
      <c r="J13" s="9">
        <f t="shared" si="2"/>
        <v>1469.0441726545735</v>
      </c>
      <c r="K13" s="9">
        <f>SUM(K5:K12)</f>
        <v>898</v>
      </c>
      <c r="L13" s="23">
        <f>(D13+J13)/C13</f>
        <v>1.0469868606723671</v>
      </c>
      <c r="M13" s="23">
        <f>(H13+K13)/G13</f>
        <v>1.0476999012833168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8" t="s">
        <v>4</v>
      </c>
      <c r="B15" s="93" t="s">
        <v>0</v>
      </c>
      <c r="C15" s="93"/>
      <c r="D15" s="93"/>
      <c r="E15" s="93"/>
      <c r="F15" s="93" t="s">
        <v>55</v>
      </c>
      <c r="G15" s="93"/>
      <c r="H15" s="93"/>
      <c r="I15" s="93"/>
      <c r="J15" s="93" t="s">
        <v>47</v>
      </c>
      <c r="K15" s="93"/>
      <c r="L15" s="93" t="s">
        <v>16</v>
      </c>
      <c r="M15" s="9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8"/>
      <c r="B16" s="10">
        <v>2017</v>
      </c>
      <c r="C16" s="10">
        <v>2018</v>
      </c>
      <c r="D16" s="10">
        <v>2019</v>
      </c>
      <c r="E16" s="17" t="s">
        <v>14</v>
      </c>
      <c r="F16" s="48">
        <v>2017</v>
      </c>
      <c r="G16" s="48">
        <v>2018</v>
      </c>
      <c r="H16" s="48">
        <v>2019</v>
      </c>
      <c r="I16" s="17" t="s">
        <v>14</v>
      </c>
      <c r="J16" s="44" t="s">
        <v>19</v>
      </c>
      <c r="K16" s="44" t="s">
        <v>20</v>
      </c>
      <c r="L16" s="45" t="s">
        <v>19</v>
      </c>
      <c r="M16" s="46" t="s">
        <v>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.75">
      <c r="A17" s="4" t="s">
        <v>7</v>
      </c>
      <c r="B17" s="5">
        <v>18710.026000000002</v>
      </c>
      <c r="C17" s="5">
        <v>18002.734</v>
      </c>
      <c r="D17" s="5">
        <v>17590.14</v>
      </c>
      <c r="E17" s="14">
        <f>IF(OR(D17=0,B17=0),"",D17/B17)</f>
        <v>0.94014513929590471</v>
      </c>
      <c r="F17" s="5">
        <v>9711</v>
      </c>
      <c r="G17" s="5">
        <v>9372</v>
      </c>
      <c r="H17" s="5">
        <v>9345</v>
      </c>
      <c r="I17" s="14">
        <f>IF(OR(H17=0,F17=0),"",H17/F17)</f>
        <v>0.96231078158789007</v>
      </c>
      <c r="J17" s="66">
        <v>0.97</v>
      </c>
      <c r="K17" s="66">
        <v>1</v>
      </c>
      <c r="L17" s="43">
        <f>D17-B17*J17</f>
        <v>-558.58522000000085</v>
      </c>
      <c r="M17" s="43">
        <f>H17-F17*K17</f>
        <v>-366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.75">
      <c r="A18" s="4" t="s">
        <v>8</v>
      </c>
      <c r="B18" s="5">
        <v>3929.4079999999999</v>
      </c>
      <c r="C18" s="5">
        <v>3833.8580000000002</v>
      </c>
      <c r="D18" s="5">
        <v>3745.3519999999999</v>
      </c>
      <c r="E18" s="14">
        <f t="shared" ref="E18:E25" si="5">IF(OR(D18=0,B18=0),"",D18/B18)</f>
        <v>0.95315935632034132</v>
      </c>
      <c r="F18" s="5">
        <v>2572</v>
      </c>
      <c r="G18" s="5">
        <v>2358</v>
      </c>
      <c r="H18" s="5">
        <v>2445</v>
      </c>
      <c r="I18" s="14">
        <f t="shared" ref="I18:I25" si="6">IF(OR(H18=0,F18=0),"",H18/F18)</f>
        <v>0.95062208398133752</v>
      </c>
      <c r="J18" s="66">
        <v>0.97</v>
      </c>
      <c r="K18" s="66">
        <v>1</v>
      </c>
      <c r="L18" s="43">
        <f t="shared" ref="L18:L23" si="7">D18-B18*J18</f>
        <v>-66.173760000000129</v>
      </c>
      <c r="M18" s="43">
        <f t="shared" ref="M18:M23" si="8">H18-F18*K18</f>
        <v>-127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.75">
      <c r="A19" s="4" t="s">
        <v>9</v>
      </c>
      <c r="B19" s="5">
        <v>9920.7160000000003</v>
      </c>
      <c r="C19" s="5">
        <v>9474.4490000000005</v>
      </c>
      <c r="D19" s="5">
        <v>10547.191000000001</v>
      </c>
      <c r="E19" s="14">
        <f t="shared" si="5"/>
        <v>1.0631481639026861</v>
      </c>
      <c r="F19" s="5">
        <v>6571</v>
      </c>
      <c r="G19" s="5">
        <v>6486</v>
      </c>
      <c r="H19" s="5">
        <v>6880</v>
      </c>
      <c r="I19" s="14">
        <f t="shared" si="6"/>
        <v>1.0470248059656064</v>
      </c>
      <c r="J19" s="66">
        <v>0.97</v>
      </c>
      <c r="K19" s="66">
        <v>1</v>
      </c>
      <c r="L19" s="43">
        <f t="shared" si="7"/>
        <v>924.09648000000016</v>
      </c>
      <c r="M19" s="43">
        <f t="shared" si="8"/>
        <v>309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.75">
      <c r="A20" s="4" t="s">
        <v>10</v>
      </c>
      <c r="B20" s="5">
        <v>1344.2380000000001</v>
      </c>
      <c r="C20" s="5">
        <v>1564.5239999999999</v>
      </c>
      <c r="D20" s="5">
        <v>1556.684</v>
      </c>
      <c r="E20" s="14">
        <f t="shared" si="5"/>
        <v>1.1580419538801907</v>
      </c>
      <c r="F20" s="5">
        <v>816</v>
      </c>
      <c r="G20" s="5">
        <v>863</v>
      </c>
      <c r="H20" s="5">
        <v>872</v>
      </c>
      <c r="I20" s="14">
        <f t="shared" si="6"/>
        <v>1.0686274509803921</v>
      </c>
      <c r="J20" s="66">
        <v>0.97</v>
      </c>
      <c r="K20" s="66">
        <v>1</v>
      </c>
      <c r="L20" s="43">
        <f t="shared" si="7"/>
        <v>252.77314000000001</v>
      </c>
      <c r="M20" s="43">
        <f t="shared" si="8"/>
        <v>56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.75">
      <c r="A21" s="4" t="s">
        <v>11</v>
      </c>
      <c r="B21" s="5">
        <v>0</v>
      </c>
      <c r="C21" s="5">
        <v>15.089</v>
      </c>
      <c r="D21" s="5">
        <v>9.2910000000000004</v>
      </c>
      <c r="E21" s="14" t="str">
        <f t="shared" si="5"/>
        <v/>
      </c>
      <c r="F21" s="5">
        <v>0</v>
      </c>
      <c r="G21" s="5">
        <v>10</v>
      </c>
      <c r="H21" s="5">
        <v>8</v>
      </c>
      <c r="I21" s="14" t="str">
        <f t="shared" si="6"/>
        <v/>
      </c>
      <c r="J21" s="66">
        <v>0.97</v>
      </c>
      <c r="K21" s="66">
        <v>1</v>
      </c>
      <c r="L21" s="43">
        <f t="shared" si="7"/>
        <v>9.2910000000000004</v>
      </c>
      <c r="M21" s="43">
        <f t="shared" si="8"/>
        <v>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.75">
      <c r="A22" s="4" t="s">
        <v>12</v>
      </c>
      <c r="B22" s="5">
        <v>4586.7269999999999</v>
      </c>
      <c r="C22" s="5">
        <v>4825.0020000000004</v>
      </c>
      <c r="D22" s="5">
        <v>4775.6189999999997</v>
      </c>
      <c r="E22" s="14">
        <f t="shared" si="5"/>
        <v>1.0411823071222681</v>
      </c>
      <c r="F22" s="5">
        <v>3011</v>
      </c>
      <c r="G22" s="5">
        <v>3062</v>
      </c>
      <c r="H22" s="5">
        <v>3035</v>
      </c>
      <c r="I22" s="14">
        <f t="shared" si="6"/>
        <v>1.0079707738292927</v>
      </c>
      <c r="J22" s="66">
        <v>0.97</v>
      </c>
      <c r="K22" s="66">
        <v>1</v>
      </c>
      <c r="L22" s="43">
        <f t="shared" si="7"/>
        <v>326.49380999999994</v>
      </c>
      <c r="M22" s="43">
        <f t="shared" si="8"/>
        <v>24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.75">
      <c r="A23" s="4" t="s">
        <v>13</v>
      </c>
      <c r="B23" s="5">
        <v>1333.789</v>
      </c>
      <c r="C23" s="5">
        <v>1188.192</v>
      </c>
      <c r="D23" s="5">
        <v>1317.6980000000001</v>
      </c>
      <c r="E23" s="14">
        <f t="shared" si="5"/>
        <v>0.98793587291543128</v>
      </c>
      <c r="F23" s="5">
        <v>713</v>
      </c>
      <c r="G23" s="5">
        <v>674</v>
      </c>
      <c r="H23" s="5">
        <v>710</v>
      </c>
      <c r="I23" s="14">
        <f t="shared" si="6"/>
        <v>0.99579242636746146</v>
      </c>
      <c r="J23" s="66">
        <v>0.97</v>
      </c>
      <c r="K23" s="66">
        <v>1</v>
      </c>
      <c r="L23" s="43">
        <f t="shared" si="7"/>
        <v>23.922670000000153</v>
      </c>
      <c r="M23" s="43">
        <f t="shared" si="8"/>
        <v>-3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48</v>
      </c>
      <c r="B24" s="5">
        <v>299.40499999999997</v>
      </c>
      <c r="C24" s="5">
        <v>4.9770000000000003</v>
      </c>
      <c r="D24" s="5">
        <v>75.628</v>
      </c>
      <c r="E24" s="14">
        <f t="shared" si="5"/>
        <v>0.25259431205223698</v>
      </c>
      <c r="F24" s="5">
        <v>210</v>
      </c>
      <c r="G24" s="5">
        <v>7</v>
      </c>
      <c r="H24" s="5">
        <v>38</v>
      </c>
      <c r="I24" s="14">
        <f t="shared" si="6"/>
        <v>0.18095238095238095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>
      <c r="A25" s="6" t="s">
        <v>2</v>
      </c>
      <c r="B25" s="6">
        <f>SUM(B17:B24)</f>
        <v>40124.308999999994</v>
      </c>
      <c r="C25" s="6">
        <f>SUM(C17:C24)</f>
        <v>38908.825000000004</v>
      </c>
      <c r="D25" s="6">
        <f>SUM(D17:D24)</f>
        <v>39617.602999999988</v>
      </c>
      <c r="E25" s="18">
        <f t="shared" si="5"/>
        <v>0.98737159560803889</v>
      </c>
      <c r="F25" s="6">
        <f>SUM(F17:F24)</f>
        <v>23604</v>
      </c>
      <c r="G25" s="6">
        <f>SUM(G17:G24)</f>
        <v>22832</v>
      </c>
      <c r="H25" s="6">
        <f>SUM(H17:H24)</f>
        <v>23333</v>
      </c>
      <c r="I25" s="18">
        <f t="shared" si="6"/>
        <v>0.988518895102525</v>
      </c>
      <c r="J25" s="7">
        <v>0.97</v>
      </c>
      <c r="K25" s="7">
        <v>1</v>
      </c>
      <c r="L25" s="45">
        <f>D25-C25*J25</f>
        <v>1876.042749999986</v>
      </c>
      <c r="M25" s="45">
        <f>H25-G25*K25</f>
        <v>501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2" t="s">
        <v>5</v>
      </c>
      <c r="B27" s="91" t="s">
        <v>0</v>
      </c>
      <c r="C27" s="91"/>
      <c r="D27" s="91"/>
      <c r="E27" s="91"/>
      <c r="F27" s="91" t="s">
        <v>55</v>
      </c>
      <c r="G27" s="91"/>
      <c r="H27" s="91"/>
      <c r="I27" s="91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hidden="1">
      <c r="A28" s="92"/>
      <c r="B28" s="11">
        <v>2016</v>
      </c>
      <c r="C28" s="11">
        <v>2017</v>
      </c>
      <c r="D28" s="11">
        <v>2018</v>
      </c>
      <c r="E28" s="13" t="s">
        <v>14</v>
      </c>
      <c r="F28" s="49">
        <v>2016</v>
      </c>
      <c r="G28" s="49">
        <v>2017</v>
      </c>
      <c r="H28" s="49">
        <v>2018</v>
      </c>
      <c r="I28" s="39" t="s">
        <v>14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hidden="1">
      <c r="A29" s="4" t="s">
        <v>7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hidden="1">
      <c r="A30" s="4" t="s">
        <v>8</v>
      </c>
      <c r="B30" s="5"/>
      <c r="C30" s="5"/>
      <c r="D30" s="5"/>
      <c r="E30" s="14" t="str">
        <f t="shared" ref="E30:E37" si="9">IF(OR(D30=0,B30=0),"",D30/B30)</f>
        <v/>
      </c>
      <c r="F30" s="5"/>
      <c r="G30" s="5"/>
      <c r="H30" s="5"/>
      <c r="I30" s="14" t="str">
        <f t="shared" ref="I30:I37" si="10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hidden="1">
      <c r="A31" s="4" t="s">
        <v>9</v>
      </c>
      <c r="B31" s="5"/>
      <c r="C31" s="5"/>
      <c r="D31" s="5"/>
      <c r="E31" s="14" t="str">
        <f t="shared" si="9"/>
        <v/>
      </c>
      <c r="F31" s="5"/>
      <c r="G31" s="5"/>
      <c r="H31" s="5"/>
      <c r="I31" s="14" t="str">
        <f t="shared" si="10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hidden="1">
      <c r="A32" s="4" t="s">
        <v>10</v>
      </c>
      <c r="B32" s="5"/>
      <c r="C32" s="5"/>
      <c r="D32" s="5"/>
      <c r="E32" s="14" t="str">
        <f t="shared" si="9"/>
        <v/>
      </c>
      <c r="F32" s="5"/>
      <c r="G32" s="5"/>
      <c r="H32" s="5"/>
      <c r="I32" s="14" t="str">
        <f t="shared" si="10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hidden="1">
      <c r="A33" s="4" t="s">
        <v>11</v>
      </c>
      <c r="B33" s="5"/>
      <c r="C33" s="5"/>
      <c r="D33" s="5"/>
      <c r="E33" s="14" t="str">
        <f t="shared" si="9"/>
        <v/>
      </c>
      <c r="F33" s="5"/>
      <c r="G33" s="5"/>
      <c r="H33" s="5"/>
      <c r="I33" s="14" t="str">
        <f t="shared" si="10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hidden="1">
      <c r="A34" s="4" t="s">
        <v>12</v>
      </c>
      <c r="B34" s="5"/>
      <c r="C34" s="5"/>
      <c r="D34" s="5"/>
      <c r="E34" s="14" t="str">
        <f t="shared" si="9"/>
        <v/>
      </c>
      <c r="F34" s="5"/>
      <c r="G34" s="5"/>
      <c r="H34" s="5"/>
      <c r="I34" s="14" t="str">
        <f t="shared" si="10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hidden="1">
      <c r="A35" s="4" t="s">
        <v>13</v>
      </c>
      <c r="B35" s="5"/>
      <c r="C35" s="5"/>
      <c r="D35" s="5"/>
      <c r="E35" s="14" t="str">
        <f t="shared" si="9"/>
        <v/>
      </c>
      <c r="F35" s="5"/>
      <c r="G35" s="5"/>
      <c r="H35" s="5"/>
      <c r="I35" s="14" t="str">
        <f t="shared" si="10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48</v>
      </c>
      <c r="B36" s="5"/>
      <c r="C36" s="5"/>
      <c r="D36" s="5"/>
      <c r="E36" s="14" t="str">
        <f t="shared" si="9"/>
        <v/>
      </c>
      <c r="F36" s="5"/>
      <c r="G36" s="5"/>
      <c r="H36" s="5"/>
      <c r="I36" s="14" t="str">
        <f t="shared" si="10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9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10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89" t="s">
        <v>54</v>
      </c>
      <c r="B39" s="90" t="s">
        <v>0</v>
      </c>
      <c r="C39" s="90"/>
      <c r="D39" s="90"/>
      <c r="E39" s="90"/>
      <c r="F39" s="90" t="s">
        <v>55</v>
      </c>
      <c r="G39" s="90"/>
      <c r="H39" s="90"/>
      <c r="I39" s="90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>
      <c r="A40" s="89"/>
      <c r="B40" s="68">
        <v>2017</v>
      </c>
      <c r="C40" s="68">
        <v>2018</v>
      </c>
      <c r="D40" s="68">
        <v>2019</v>
      </c>
      <c r="E40" s="69" t="s">
        <v>14</v>
      </c>
      <c r="F40" s="70">
        <v>2017</v>
      </c>
      <c r="G40" s="70">
        <v>2018</v>
      </c>
      <c r="H40" s="70">
        <v>2019</v>
      </c>
      <c r="I40" s="71" t="s">
        <v>14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>
      <c r="A41" s="4" t="s">
        <v>7</v>
      </c>
      <c r="B41" s="5">
        <v>700.73500000000001</v>
      </c>
      <c r="C41" s="5">
        <v>796.56700000000001</v>
      </c>
      <c r="D41" s="5">
        <v>589.86900000000003</v>
      </c>
      <c r="E41" s="14">
        <f>IF(OR(D41=0,B41=0),"",D41/B41)</f>
        <v>0.84178612456920232</v>
      </c>
      <c r="F41" s="5">
        <v>671</v>
      </c>
      <c r="G41" s="5">
        <v>676</v>
      </c>
      <c r="H41" s="5">
        <v>618</v>
      </c>
      <c r="I41" s="22">
        <f>IF(OR(H41=0,F41=0),"",H41/F41)</f>
        <v>0.92101341281669147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>
      <c r="A42" s="4" t="s">
        <v>8</v>
      </c>
      <c r="B42" s="5">
        <v>293.89600000000002</v>
      </c>
      <c r="C42" s="5">
        <v>247.71799999999999</v>
      </c>
      <c r="D42" s="5">
        <v>190.09800000000001</v>
      </c>
      <c r="E42" s="14">
        <f t="shared" ref="D42:E49" si="11">IF(OR(D42=0,B42=0),"",D42/B42)</f>
        <v>0.64682064403734651</v>
      </c>
      <c r="F42" s="5">
        <v>302</v>
      </c>
      <c r="G42" s="5">
        <v>252</v>
      </c>
      <c r="H42" s="5">
        <v>269</v>
      </c>
      <c r="I42" s="22">
        <f t="shared" ref="I42:I49" si="12">IF(OR(H42=0,F42=0),"",H42/F42)</f>
        <v>0.89072847682119205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>
      <c r="A43" s="4" t="s">
        <v>9</v>
      </c>
      <c r="B43" s="5">
        <v>1170.2070000000001</v>
      </c>
      <c r="C43" s="5">
        <v>992.21299999999997</v>
      </c>
      <c r="D43" s="5">
        <v>936.80700000000002</v>
      </c>
      <c r="E43" s="14">
        <f t="shared" si="11"/>
        <v>0.80054810815522381</v>
      </c>
      <c r="F43" s="5">
        <v>1024</v>
      </c>
      <c r="G43" s="5">
        <v>1054</v>
      </c>
      <c r="H43" s="5">
        <v>950</v>
      </c>
      <c r="I43" s="22">
        <f t="shared" si="12"/>
        <v>0.927734375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>
      <c r="A44" s="4" t="s">
        <v>10</v>
      </c>
      <c r="B44" s="5">
        <v>61.408999999999999</v>
      </c>
      <c r="C44" s="5">
        <v>77.686999999999998</v>
      </c>
      <c r="D44" s="5">
        <v>73.893000000000001</v>
      </c>
      <c r="E44" s="14">
        <f t="shared" si="11"/>
        <v>1.2032926769691739</v>
      </c>
      <c r="F44" s="5">
        <v>79</v>
      </c>
      <c r="G44" s="5">
        <v>83</v>
      </c>
      <c r="H44" s="5">
        <v>94</v>
      </c>
      <c r="I44" s="22">
        <f t="shared" si="12"/>
        <v>1.1898734177215189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>
      <c r="A45" s="4" t="s">
        <v>11</v>
      </c>
      <c r="B45" s="5">
        <v>0</v>
      </c>
      <c r="C45" s="5">
        <v>0</v>
      </c>
      <c r="D45" s="5">
        <v>5.5229999999999997</v>
      </c>
      <c r="E45" s="14" t="str">
        <f t="shared" si="11"/>
        <v/>
      </c>
      <c r="F45" s="5">
        <v>0</v>
      </c>
      <c r="G45" s="5">
        <v>0</v>
      </c>
      <c r="H45" s="5">
        <v>3</v>
      </c>
      <c r="I45" s="22" t="str">
        <f t="shared" si="12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>
      <c r="A46" s="4" t="s">
        <v>12</v>
      </c>
      <c r="B46" s="5">
        <v>336.036</v>
      </c>
      <c r="C46" s="5">
        <v>328.33699999999999</v>
      </c>
      <c r="D46" s="5">
        <v>486.95</v>
      </c>
      <c r="E46" s="14">
        <f t="shared" si="11"/>
        <v>1.4491006915925675</v>
      </c>
      <c r="F46" s="5">
        <v>345</v>
      </c>
      <c r="G46" s="5">
        <v>359</v>
      </c>
      <c r="H46" s="5">
        <v>322</v>
      </c>
      <c r="I46" s="22">
        <f t="shared" si="12"/>
        <v>0.93333333333333335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>
      <c r="A47" s="4" t="s">
        <v>13</v>
      </c>
      <c r="B47" s="5">
        <v>118.38800000000001</v>
      </c>
      <c r="C47" s="5">
        <v>106.20399999999999</v>
      </c>
      <c r="D47" s="5">
        <v>35.723999999999997</v>
      </c>
      <c r="E47" s="14">
        <f t="shared" si="11"/>
        <v>0.30175355610365912</v>
      </c>
      <c r="F47" s="5">
        <v>67</v>
      </c>
      <c r="G47" s="5">
        <v>69</v>
      </c>
      <c r="H47" s="5">
        <v>46</v>
      </c>
      <c r="I47" s="22">
        <f t="shared" si="12"/>
        <v>0.68656716417910446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>
      <c r="A48" s="4" t="s">
        <v>48</v>
      </c>
      <c r="B48" s="5">
        <v>16.599</v>
      </c>
      <c r="C48" s="5">
        <v>0</v>
      </c>
      <c r="D48" s="5">
        <v>0</v>
      </c>
      <c r="E48" s="14" t="str">
        <f t="shared" si="11"/>
        <v/>
      </c>
      <c r="F48" s="5">
        <v>16</v>
      </c>
      <c r="G48" s="5">
        <v>0</v>
      </c>
      <c r="H48" s="5">
        <v>0</v>
      </c>
      <c r="I48" s="22" t="str">
        <f t="shared" si="12"/>
        <v/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>
      <c r="A49" s="72" t="s">
        <v>2</v>
      </c>
      <c r="B49" s="72">
        <f>SUM(B41:B48)</f>
        <v>2697.2700000000004</v>
      </c>
      <c r="C49" s="72">
        <f>SUM(C41:C48)</f>
        <v>2548.7260000000001</v>
      </c>
      <c r="D49" s="72">
        <f>SUM(D41:D48)</f>
        <v>2318.864</v>
      </c>
      <c r="E49" s="74">
        <f t="shared" si="11"/>
        <v>0.8597077786057753</v>
      </c>
      <c r="F49" s="72">
        <f>SUM(F41:F48)</f>
        <v>2504</v>
      </c>
      <c r="G49" s="72">
        <f>SUM(G41:G48)</f>
        <v>2493</v>
      </c>
      <c r="H49" s="72">
        <f>SUM(H41:H48)</f>
        <v>2302</v>
      </c>
      <c r="I49" s="75">
        <f t="shared" si="12"/>
        <v>0.91932907348242809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  <mergeCell ref="A39:A40"/>
    <mergeCell ref="B39:E39"/>
    <mergeCell ref="F39:I39"/>
    <mergeCell ref="F27:I27"/>
    <mergeCell ref="A27:A28"/>
    <mergeCell ref="B27:E27"/>
  </mergeCells>
  <phoneticPr fontId="2" type="noConversion"/>
  <conditionalFormatting sqref="L29:M36 L17:M24">
    <cfRule type="cellIs" dxfId="6" priority="1" stopIfTrue="1" operator="lessThan">
      <formula>0</formula>
    </cfRule>
  </conditionalFormatting>
  <conditionalFormatting sqref="L37:M37 L25:M25">
    <cfRule type="cellIs" dxfId="5" priority="2" stopIfTrue="1" operator="lessThan">
      <formula>0</formula>
    </cfRule>
  </conditionalFormatting>
  <conditionalFormatting sqref="M38:M65536 M26:M28 M16 M13:M14 L13 L5:M12">
    <cfRule type="cellIs" dxfId="4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M4" sqref="M4"/>
    </sheetView>
  </sheetViews>
  <sheetFormatPr defaultRowHeight="12.75"/>
  <cols>
    <col min="1" max="1" width="34.28515625" customWidth="1"/>
    <col min="2" max="4" width="8.28515625" bestFit="1" customWidth="1"/>
    <col min="5" max="5" width="7.42578125" bestFit="1" customWidth="1"/>
    <col min="9" max="9" width="7.42578125" bestFit="1" customWidth="1"/>
    <col min="10" max="10" width="7.140625" style="3" bestFit="1" customWidth="1"/>
    <col min="11" max="11" width="6.85546875" customWidth="1"/>
    <col min="12" max="12" width="7.28515625" bestFit="1" customWidth="1"/>
    <col min="13" max="13" width="8.140625" customWidth="1"/>
    <col min="14" max="14" width="7.7109375" customWidth="1"/>
    <col min="15" max="15" width="8.85546875" bestFit="1" customWidth="1"/>
  </cols>
  <sheetData>
    <row r="1" spans="1:17" ht="23.25" customHeight="1" thickBot="1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15.75" customHeight="1" thickBot="1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15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16</v>
      </c>
      <c r="K3" s="106"/>
      <c r="L3" s="112" t="s">
        <v>17</v>
      </c>
      <c r="M3" s="100" t="s">
        <v>57</v>
      </c>
      <c r="N3" s="100"/>
      <c r="O3" s="100"/>
      <c r="P3" s="101"/>
    </row>
    <row r="4" spans="1:17" ht="15" customHeight="1" thickBot="1">
      <c r="A4" s="108"/>
      <c r="B4" s="47">
        <v>2017</v>
      </c>
      <c r="C4" s="47">
        <v>2018</v>
      </c>
      <c r="D4" s="47">
        <v>2019</v>
      </c>
      <c r="E4" s="77" t="s">
        <v>14</v>
      </c>
      <c r="F4" s="47">
        <v>2017</v>
      </c>
      <c r="G4" s="47">
        <v>2018</v>
      </c>
      <c r="H4" s="47">
        <v>2019</v>
      </c>
      <c r="I4" s="77" t="s">
        <v>14</v>
      </c>
      <c r="J4" s="78" t="s">
        <v>18</v>
      </c>
      <c r="K4" s="79" t="s">
        <v>19</v>
      </c>
      <c r="L4" s="113"/>
      <c r="M4" s="56" t="s">
        <v>19</v>
      </c>
      <c r="N4" s="57" t="s">
        <v>49</v>
      </c>
      <c r="O4" s="64" t="s">
        <v>50</v>
      </c>
      <c r="P4" s="65" t="s">
        <v>52</v>
      </c>
    </row>
    <row r="5" spans="1:17" ht="15.75">
      <c r="A5" s="29" t="s">
        <v>21</v>
      </c>
      <c r="B5" s="80">
        <v>8593.0040000000008</v>
      </c>
      <c r="C5" s="81">
        <v>8461.7340000000004</v>
      </c>
      <c r="D5" s="81">
        <v>8886.3940000000002</v>
      </c>
      <c r="E5" s="82">
        <f>IF(OR(D5=0,B5=0),"",D5/B5)</f>
        <v>1.0341428911239887</v>
      </c>
      <c r="F5" s="80">
        <v>2471</v>
      </c>
      <c r="G5" s="81">
        <v>2294</v>
      </c>
      <c r="H5" s="81">
        <v>2570</v>
      </c>
      <c r="I5" s="82">
        <f>IF(OR(H5=0,F5=0),"",H5/F5)</f>
        <v>1.0400647511129097</v>
      </c>
      <c r="J5" s="83">
        <f>H5-F5</f>
        <v>99</v>
      </c>
      <c r="K5" s="84">
        <f>D5-B5</f>
        <v>293.38999999999942</v>
      </c>
      <c r="L5" s="85">
        <f t="shared" ref="L5:L34" si="0">D5/H5</f>
        <v>3.4577408560311285</v>
      </c>
      <c r="M5" s="59">
        <f>L5*N5</f>
        <v>172.88704280155642</v>
      </c>
      <c r="N5" s="60">
        <v>50</v>
      </c>
      <c r="O5" s="61">
        <f>IF(OR(D5+M5=0,C5=0),"",(D5+M5)/B5)</f>
        <v>1.0542624026244554</v>
      </c>
      <c r="P5" s="82">
        <f>IF(OR(H5+N5=0,G5=0),"",(H5+N5)/F5)</f>
        <v>1.0602994738972076</v>
      </c>
    </row>
    <row r="6" spans="1:17" ht="15.75">
      <c r="A6" s="29" t="s">
        <v>22</v>
      </c>
      <c r="B6" s="31">
        <v>831.55700000000002</v>
      </c>
      <c r="C6" s="5">
        <v>845.71299999999997</v>
      </c>
      <c r="D6" s="5">
        <v>1093.2329999999999</v>
      </c>
      <c r="E6" s="32">
        <f t="shared" ref="E6:E34" si="1">IF(OR(D6=0,B6=0),"",D6/B6)</f>
        <v>1.3146819761002553</v>
      </c>
      <c r="F6" s="31">
        <v>898</v>
      </c>
      <c r="G6" s="5">
        <v>915</v>
      </c>
      <c r="H6" s="5">
        <v>1212</v>
      </c>
      <c r="I6" s="32">
        <f t="shared" ref="I6:I34" si="2">IF(OR(H6=0,F6=0),"",H6/F6)</f>
        <v>1.3496659242761693</v>
      </c>
      <c r="J6" s="34">
        <f t="shared" ref="J6:J34" si="3">H6-F6</f>
        <v>314</v>
      </c>
      <c r="K6" s="35">
        <f t="shared" ref="K6:K34" si="4">D6-B6</f>
        <v>261.67599999999993</v>
      </c>
      <c r="L6" s="54">
        <f t="shared" si="0"/>
        <v>0.9020074257425742</v>
      </c>
      <c r="M6" s="62">
        <f t="shared" ref="M6:M34" si="5">L6*N6</f>
        <v>14.432118811881187</v>
      </c>
      <c r="N6" s="58">
        <v>16</v>
      </c>
      <c r="O6" s="1">
        <f t="shared" ref="O6:O34" si="6">IF(OR(D6+M6=0,C6=0),"",(D6+M6)/B6)</f>
        <v>1.3320375137385423</v>
      </c>
      <c r="P6" s="32">
        <f t="shared" ref="P6:P34" si="7">IF(OR(H6+N6=0,G6=0),"",(H6+N6)/F6)</f>
        <v>1.3674832962138084</v>
      </c>
      <c r="Q6" s="63"/>
    </row>
    <row r="7" spans="1:17" ht="15.75">
      <c r="A7" s="29" t="s">
        <v>23</v>
      </c>
      <c r="B7" s="31">
        <v>1202.5050000000001</v>
      </c>
      <c r="C7" s="5">
        <v>1194.9670000000001</v>
      </c>
      <c r="D7" s="5">
        <v>1013.583</v>
      </c>
      <c r="E7" s="32">
        <f t="shared" si="1"/>
        <v>0.84289296094402921</v>
      </c>
      <c r="F7" s="31">
        <v>1396</v>
      </c>
      <c r="G7" s="5">
        <v>1366</v>
      </c>
      <c r="H7" s="5">
        <v>1227</v>
      </c>
      <c r="I7" s="32">
        <f t="shared" si="2"/>
        <v>0.87893982808022919</v>
      </c>
      <c r="J7" s="34">
        <f t="shared" si="3"/>
        <v>-169</v>
      </c>
      <c r="K7" s="35">
        <f t="shared" si="4"/>
        <v>-188.92200000000014</v>
      </c>
      <c r="L7" s="54">
        <f t="shared" si="0"/>
        <v>0.82606601466992657</v>
      </c>
      <c r="M7" s="62">
        <f t="shared" si="5"/>
        <v>88.389063569682151</v>
      </c>
      <c r="N7" s="58">
        <v>107</v>
      </c>
      <c r="O7" s="1">
        <f t="shared" si="6"/>
        <v>0.91639707408258764</v>
      </c>
      <c r="P7" s="32">
        <f t="shared" si="7"/>
        <v>0.95558739255014324</v>
      </c>
    </row>
    <row r="8" spans="1:17" ht="15.75">
      <c r="A8" s="29" t="s">
        <v>24</v>
      </c>
      <c r="B8" s="31">
        <v>3274.1590000000001</v>
      </c>
      <c r="C8" s="5">
        <v>2939.1289999999999</v>
      </c>
      <c r="D8" s="5">
        <v>3332.7629999999999</v>
      </c>
      <c r="E8" s="32">
        <f t="shared" si="1"/>
        <v>1.0178989474854458</v>
      </c>
      <c r="F8" s="31">
        <v>1733</v>
      </c>
      <c r="G8" s="5">
        <v>1669</v>
      </c>
      <c r="H8" s="5">
        <v>1717</v>
      </c>
      <c r="I8" s="32">
        <f t="shared" si="2"/>
        <v>0.99076745527986154</v>
      </c>
      <c r="J8" s="34">
        <f t="shared" si="3"/>
        <v>-16</v>
      </c>
      <c r="K8" s="35">
        <f t="shared" si="4"/>
        <v>58.603999999999814</v>
      </c>
      <c r="L8" s="54">
        <f t="shared" si="0"/>
        <v>1.9410384391380313</v>
      </c>
      <c r="M8" s="62">
        <f t="shared" si="5"/>
        <v>170.81138264414676</v>
      </c>
      <c r="N8" s="58">
        <v>88</v>
      </c>
      <c r="O8" s="1">
        <f t="shared" si="6"/>
        <v>1.0700684916780605</v>
      </c>
      <c r="P8" s="32">
        <f t="shared" si="7"/>
        <v>1.0415464512406232</v>
      </c>
    </row>
    <row r="9" spans="1:17" ht="15.75">
      <c r="A9" s="29" t="s">
        <v>25</v>
      </c>
      <c r="B9" s="31">
        <v>1694.51</v>
      </c>
      <c r="C9" s="5">
        <v>1908.058</v>
      </c>
      <c r="D9" s="5">
        <v>1731.7850000000001</v>
      </c>
      <c r="E9" s="32">
        <f t="shared" si="1"/>
        <v>1.0219975096045466</v>
      </c>
      <c r="F9" s="31">
        <v>810</v>
      </c>
      <c r="G9" s="5">
        <v>888</v>
      </c>
      <c r="H9" s="5">
        <v>868</v>
      </c>
      <c r="I9" s="32">
        <f t="shared" si="2"/>
        <v>1.0716049382716049</v>
      </c>
      <c r="J9" s="34">
        <f t="shared" si="3"/>
        <v>58</v>
      </c>
      <c r="K9" s="35">
        <f t="shared" si="4"/>
        <v>37.275000000000091</v>
      </c>
      <c r="L9" s="54">
        <f t="shared" si="0"/>
        <v>1.99514400921659</v>
      </c>
      <c r="M9" s="62">
        <f t="shared" si="5"/>
        <v>0</v>
      </c>
      <c r="N9" s="58">
        <v>0</v>
      </c>
      <c r="O9" s="1">
        <f t="shared" si="6"/>
        <v>1.0219975096045466</v>
      </c>
      <c r="P9" s="32">
        <f t="shared" si="7"/>
        <v>1.0716049382716049</v>
      </c>
    </row>
    <row r="10" spans="1:17" ht="15.75">
      <c r="A10" s="29" t="s">
        <v>26</v>
      </c>
      <c r="B10" s="31">
        <v>2629.8989999999999</v>
      </c>
      <c r="C10" s="5">
        <v>2673.9929999999999</v>
      </c>
      <c r="D10" s="5">
        <v>2592.0659999999998</v>
      </c>
      <c r="E10" s="32">
        <f t="shared" si="1"/>
        <v>0.98561427644179489</v>
      </c>
      <c r="F10" s="31">
        <v>811</v>
      </c>
      <c r="G10" s="5">
        <v>801</v>
      </c>
      <c r="H10" s="5">
        <v>823</v>
      </c>
      <c r="I10" s="32">
        <f t="shared" si="2"/>
        <v>1.0147965474722564</v>
      </c>
      <c r="J10" s="34">
        <f t="shared" si="3"/>
        <v>12</v>
      </c>
      <c r="K10" s="35">
        <f t="shared" si="4"/>
        <v>-37.833000000000084</v>
      </c>
      <c r="L10" s="54">
        <f t="shared" si="0"/>
        <v>3.1495334143377884</v>
      </c>
      <c r="M10" s="62">
        <f t="shared" si="5"/>
        <v>56.691601458080193</v>
      </c>
      <c r="N10" s="58">
        <v>18</v>
      </c>
      <c r="O10" s="1">
        <f t="shared" si="6"/>
        <v>1.007170846278918</v>
      </c>
      <c r="P10" s="32">
        <f t="shared" si="7"/>
        <v>1.0369913686806411</v>
      </c>
    </row>
    <row r="11" spans="1:17" ht="15.75">
      <c r="A11" s="29" t="s">
        <v>27</v>
      </c>
      <c r="B11" s="31">
        <v>1035.173</v>
      </c>
      <c r="C11" s="5">
        <v>934.41399999999999</v>
      </c>
      <c r="D11" s="5">
        <v>1395.3140000000001</v>
      </c>
      <c r="E11" s="32">
        <f t="shared" si="1"/>
        <v>1.3479041667431435</v>
      </c>
      <c r="F11" s="31">
        <v>90</v>
      </c>
      <c r="G11" s="5">
        <v>103</v>
      </c>
      <c r="H11" s="5">
        <v>137</v>
      </c>
      <c r="I11" s="32">
        <f t="shared" si="2"/>
        <v>1.5222222222222221</v>
      </c>
      <c r="J11" s="34">
        <f t="shared" si="3"/>
        <v>47</v>
      </c>
      <c r="K11" s="35">
        <f t="shared" si="4"/>
        <v>360.14100000000008</v>
      </c>
      <c r="L11" s="54">
        <f t="shared" si="0"/>
        <v>10.184773722627737</v>
      </c>
      <c r="M11" s="62">
        <f t="shared" si="5"/>
        <v>71.293416058394158</v>
      </c>
      <c r="N11" s="58">
        <v>7</v>
      </c>
      <c r="O11" s="1">
        <f t="shared" si="6"/>
        <v>1.4167751825621362</v>
      </c>
      <c r="P11" s="32">
        <f t="shared" si="7"/>
        <v>1.6</v>
      </c>
    </row>
    <row r="12" spans="1:17" ht="15.75">
      <c r="A12" s="29" t="s">
        <v>28</v>
      </c>
      <c r="B12" s="31">
        <v>2108.71</v>
      </c>
      <c r="C12" s="5">
        <v>2000.3409999999999</v>
      </c>
      <c r="D12" s="5">
        <v>1843.9349999999999</v>
      </c>
      <c r="E12" s="32">
        <f t="shared" si="1"/>
        <v>0.87443745228125247</v>
      </c>
      <c r="F12" s="31">
        <v>2141</v>
      </c>
      <c r="G12" s="5">
        <v>2097</v>
      </c>
      <c r="H12" s="5">
        <v>2021</v>
      </c>
      <c r="I12" s="32">
        <f t="shared" si="2"/>
        <v>0.94395142456795889</v>
      </c>
      <c r="J12" s="34">
        <f t="shared" si="3"/>
        <v>-120</v>
      </c>
      <c r="K12" s="35">
        <f t="shared" si="4"/>
        <v>-264.77500000000009</v>
      </c>
      <c r="L12" s="54">
        <f t="shared" si="0"/>
        <v>0.912387431964374</v>
      </c>
      <c r="M12" s="62">
        <f t="shared" si="5"/>
        <v>46.531759030183075</v>
      </c>
      <c r="N12" s="58">
        <v>51</v>
      </c>
      <c r="O12" s="1">
        <f t="shared" si="6"/>
        <v>0.89650390951348602</v>
      </c>
      <c r="P12" s="32">
        <f t="shared" si="7"/>
        <v>0.96777206912657632</v>
      </c>
    </row>
    <row r="13" spans="1:17" ht="15.75">
      <c r="A13" s="29" t="s">
        <v>29</v>
      </c>
      <c r="B13" s="31">
        <v>1443.277</v>
      </c>
      <c r="C13" s="5">
        <v>1307.0250000000001</v>
      </c>
      <c r="D13" s="5">
        <v>1184.405</v>
      </c>
      <c r="E13" s="32">
        <f t="shared" si="1"/>
        <v>0.82063595553729463</v>
      </c>
      <c r="F13" s="31">
        <v>1298</v>
      </c>
      <c r="G13" s="5">
        <v>1267</v>
      </c>
      <c r="H13" s="5">
        <v>1180</v>
      </c>
      <c r="I13" s="32">
        <f t="shared" si="2"/>
        <v>0.90909090909090906</v>
      </c>
      <c r="J13" s="34">
        <f t="shared" si="3"/>
        <v>-118</v>
      </c>
      <c r="K13" s="35">
        <f t="shared" si="4"/>
        <v>-258.87200000000007</v>
      </c>
      <c r="L13" s="54">
        <f t="shared" si="0"/>
        <v>1.0037330508474576</v>
      </c>
      <c r="M13" s="62">
        <f t="shared" si="5"/>
        <v>8.0298644067796605</v>
      </c>
      <c r="N13" s="58">
        <v>8</v>
      </c>
      <c r="O13" s="1">
        <f t="shared" si="6"/>
        <v>0.82619958913415759</v>
      </c>
      <c r="P13" s="32">
        <f t="shared" si="7"/>
        <v>0.9152542372881356</v>
      </c>
    </row>
    <row r="14" spans="1:17" ht="15.75">
      <c r="A14" s="29" t="s">
        <v>30</v>
      </c>
      <c r="B14" s="31">
        <v>1816.704</v>
      </c>
      <c r="C14" s="5">
        <v>1825.095</v>
      </c>
      <c r="D14" s="5">
        <v>1950.1220000000001</v>
      </c>
      <c r="E14" s="32">
        <f t="shared" si="1"/>
        <v>1.073439591700134</v>
      </c>
      <c r="F14" s="31">
        <v>2365</v>
      </c>
      <c r="G14" s="5">
        <v>2277</v>
      </c>
      <c r="H14" s="5">
        <v>2415</v>
      </c>
      <c r="I14" s="32">
        <f t="shared" si="2"/>
        <v>1.0211416490486258</v>
      </c>
      <c r="J14" s="34">
        <f t="shared" si="3"/>
        <v>50</v>
      </c>
      <c r="K14" s="35">
        <f t="shared" si="4"/>
        <v>133.41800000000012</v>
      </c>
      <c r="L14" s="54">
        <f t="shared" si="0"/>
        <v>0.80750393374741203</v>
      </c>
      <c r="M14" s="62">
        <f t="shared" si="5"/>
        <v>16.15007867494824</v>
      </c>
      <c r="N14" s="58">
        <v>20</v>
      </c>
      <c r="O14" s="1">
        <f t="shared" si="6"/>
        <v>1.0823293605754973</v>
      </c>
      <c r="P14" s="32">
        <f t="shared" si="7"/>
        <v>1.029598308668076</v>
      </c>
    </row>
    <row r="15" spans="1:17" ht="15.75">
      <c r="A15" s="29" t="s">
        <v>31</v>
      </c>
      <c r="B15" s="31">
        <v>2261.1840000000002</v>
      </c>
      <c r="C15" s="5">
        <v>2188.8850000000002</v>
      </c>
      <c r="D15" s="5">
        <v>2234.5929999999998</v>
      </c>
      <c r="E15" s="32">
        <f t="shared" si="1"/>
        <v>0.98824023166624198</v>
      </c>
      <c r="F15" s="31">
        <v>1379</v>
      </c>
      <c r="G15" s="5">
        <v>1387</v>
      </c>
      <c r="H15" s="5">
        <v>1376</v>
      </c>
      <c r="I15" s="32">
        <f t="shared" si="2"/>
        <v>0.99782451051486587</v>
      </c>
      <c r="J15" s="34">
        <f t="shared" si="3"/>
        <v>-3</v>
      </c>
      <c r="K15" s="35">
        <f t="shared" si="4"/>
        <v>-26.591000000000349</v>
      </c>
      <c r="L15" s="54">
        <f t="shared" si="0"/>
        <v>1.6239774709302324</v>
      </c>
      <c r="M15" s="62">
        <f t="shared" si="5"/>
        <v>74.702963662790694</v>
      </c>
      <c r="N15" s="58">
        <v>46</v>
      </c>
      <c r="O15" s="1">
        <f t="shared" si="6"/>
        <v>1.0212773324341542</v>
      </c>
      <c r="P15" s="32">
        <f t="shared" si="7"/>
        <v>1.0311820159535896</v>
      </c>
    </row>
    <row r="16" spans="1:17" ht="15.75">
      <c r="A16" s="29" t="s">
        <v>32</v>
      </c>
      <c r="B16" s="31">
        <v>1372.9469999999999</v>
      </c>
      <c r="C16" s="5">
        <v>1206.6590000000001</v>
      </c>
      <c r="D16" s="5">
        <v>861.10500000000002</v>
      </c>
      <c r="E16" s="32">
        <f t="shared" si="1"/>
        <v>0.62719464043404449</v>
      </c>
      <c r="F16" s="31">
        <v>874</v>
      </c>
      <c r="G16" s="5">
        <v>818</v>
      </c>
      <c r="H16" s="5">
        <v>740</v>
      </c>
      <c r="I16" s="32">
        <f t="shared" si="2"/>
        <v>0.84668192219679639</v>
      </c>
      <c r="J16" s="34">
        <f t="shared" si="3"/>
        <v>-134</v>
      </c>
      <c r="K16" s="35">
        <f t="shared" si="4"/>
        <v>-511.84199999999987</v>
      </c>
      <c r="L16" s="54">
        <f t="shared" si="0"/>
        <v>1.1636554054054054</v>
      </c>
      <c r="M16" s="62">
        <f t="shared" si="5"/>
        <v>193.16679729729728</v>
      </c>
      <c r="N16" s="58">
        <v>166</v>
      </c>
      <c r="O16" s="1">
        <f t="shared" si="6"/>
        <v>0.76788965436924905</v>
      </c>
      <c r="P16" s="32">
        <f t="shared" si="7"/>
        <v>1.0366132723112129</v>
      </c>
    </row>
    <row r="17" spans="1:16" ht="15.75">
      <c r="A17" s="29" t="s">
        <v>33</v>
      </c>
      <c r="B17" s="31">
        <v>654.91499999999996</v>
      </c>
      <c r="C17" s="5">
        <v>653.86099999999999</v>
      </c>
      <c r="D17" s="5">
        <v>683.096</v>
      </c>
      <c r="E17" s="32">
        <f t="shared" si="1"/>
        <v>1.0430300115282136</v>
      </c>
      <c r="F17" s="31">
        <v>682</v>
      </c>
      <c r="G17" s="5">
        <v>580</v>
      </c>
      <c r="H17" s="5">
        <v>660</v>
      </c>
      <c r="I17" s="32">
        <f t="shared" si="2"/>
        <v>0.967741935483871</v>
      </c>
      <c r="J17" s="34">
        <f t="shared" si="3"/>
        <v>-22</v>
      </c>
      <c r="K17" s="35">
        <f t="shared" si="4"/>
        <v>28.18100000000004</v>
      </c>
      <c r="L17" s="54">
        <f t="shared" si="0"/>
        <v>1.0349939393939394</v>
      </c>
      <c r="M17" s="62">
        <f t="shared" si="5"/>
        <v>42.434751515151511</v>
      </c>
      <c r="N17" s="58">
        <v>41</v>
      </c>
      <c r="O17" s="1">
        <f t="shared" si="6"/>
        <v>1.1078243001231483</v>
      </c>
      <c r="P17" s="32">
        <f t="shared" si="7"/>
        <v>1.0278592375366569</v>
      </c>
    </row>
    <row r="18" spans="1:16" ht="15.75">
      <c r="A18" s="29" t="s">
        <v>34</v>
      </c>
      <c r="B18" s="31">
        <v>428.78699999999998</v>
      </c>
      <c r="C18" s="5">
        <v>424.15800000000002</v>
      </c>
      <c r="D18" s="5">
        <v>395.95499999999998</v>
      </c>
      <c r="E18" s="32">
        <f t="shared" si="1"/>
        <v>0.92343051445123103</v>
      </c>
      <c r="F18" s="31">
        <v>546</v>
      </c>
      <c r="G18" s="5">
        <v>532</v>
      </c>
      <c r="H18" s="5">
        <v>485</v>
      </c>
      <c r="I18" s="32">
        <f t="shared" si="2"/>
        <v>0.88827838827838823</v>
      </c>
      <c r="J18" s="34">
        <f t="shared" si="3"/>
        <v>-61</v>
      </c>
      <c r="K18" s="35">
        <f t="shared" si="4"/>
        <v>-32.831999999999994</v>
      </c>
      <c r="L18" s="54">
        <f t="shared" si="0"/>
        <v>0.8164020618556701</v>
      </c>
      <c r="M18" s="62">
        <f t="shared" si="5"/>
        <v>8.1640206185567017</v>
      </c>
      <c r="N18" s="58">
        <v>10</v>
      </c>
      <c r="O18" s="1">
        <f t="shared" si="6"/>
        <v>0.942470318872906</v>
      </c>
      <c r="P18" s="32">
        <f t="shared" si="7"/>
        <v>0.90659340659340659</v>
      </c>
    </row>
    <row r="19" spans="1:16" ht="15.75">
      <c r="A19" s="38" t="s">
        <v>35</v>
      </c>
      <c r="B19" s="31">
        <v>1416.2940000000001</v>
      </c>
      <c r="C19" s="5">
        <v>1284.616</v>
      </c>
      <c r="D19" s="5">
        <v>1307.4010000000001</v>
      </c>
      <c r="E19" s="32">
        <f t="shared" si="1"/>
        <v>0.92311412743399324</v>
      </c>
      <c r="F19" s="31">
        <v>1642</v>
      </c>
      <c r="G19" s="5">
        <v>1594</v>
      </c>
      <c r="H19" s="5">
        <v>1627</v>
      </c>
      <c r="I19" s="32">
        <f t="shared" si="2"/>
        <v>0.99086479902557856</v>
      </c>
      <c r="J19" s="34">
        <f t="shared" si="3"/>
        <v>-15</v>
      </c>
      <c r="K19" s="35">
        <f t="shared" si="4"/>
        <v>-108.89300000000003</v>
      </c>
      <c r="L19" s="54">
        <f t="shared" si="0"/>
        <v>0.80356545789797174</v>
      </c>
      <c r="M19" s="62">
        <f t="shared" si="5"/>
        <v>72.32089121081745</v>
      </c>
      <c r="N19" s="58">
        <v>90</v>
      </c>
      <c r="O19" s="1">
        <f t="shared" si="6"/>
        <v>0.97417760098596584</v>
      </c>
      <c r="P19" s="32">
        <f t="shared" si="7"/>
        <v>1.0456760048721072</v>
      </c>
    </row>
    <row r="20" spans="1:16" ht="15.75">
      <c r="A20" s="29" t="s">
        <v>36</v>
      </c>
      <c r="B20" s="31">
        <v>1544.222</v>
      </c>
      <c r="C20" s="5">
        <v>1751.421</v>
      </c>
      <c r="D20" s="5">
        <v>1672.797</v>
      </c>
      <c r="E20" s="32">
        <f t="shared" si="1"/>
        <v>1.0832619921228943</v>
      </c>
      <c r="F20" s="31">
        <v>1373</v>
      </c>
      <c r="G20" s="5">
        <v>1379</v>
      </c>
      <c r="H20" s="5">
        <v>1225</v>
      </c>
      <c r="I20" s="32">
        <f t="shared" si="2"/>
        <v>0.89220684632192282</v>
      </c>
      <c r="J20" s="34">
        <f t="shared" si="3"/>
        <v>-148</v>
      </c>
      <c r="K20" s="35">
        <f t="shared" si="4"/>
        <v>128.57500000000005</v>
      </c>
      <c r="L20" s="54">
        <f t="shared" si="0"/>
        <v>1.3655485714285716</v>
      </c>
      <c r="M20" s="62">
        <f t="shared" si="5"/>
        <v>118.80272571428573</v>
      </c>
      <c r="N20" s="58">
        <v>87</v>
      </c>
      <c r="O20" s="1">
        <f t="shared" si="6"/>
        <v>1.160195700951214</v>
      </c>
      <c r="P20" s="32">
        <f t="shared" si="7"/>
        <v>0.95557174071376549</v>
      </c>
    </row>
    <row r="21" spans="1:16" ht="15.75">
      <c r="A21" s="29" t="s">
        <v>37</v>
      </c>
      <c r="B21" s="31">
        <v>543.31100000000004</v>
      </c>
      <c r="C21" s="5">
        <v>482.81099999999998</v>
      </c>
      <c r="D21" s="5">
        <v>583.14</v>
      </c>
      <c r="E21" s="32">
        <f t="shared" si="1"/>
        <v>1.0733079212458425</v>
      </c>
      <c r="F21" s="31">
        <v>597</v>
      </c>
      <c r="G21" s="5">
        <v>506</v>
      </c>
      <c r="H21" s="5">
        <v>624</v>
      </c>
      <c r="I21" s="32">
        <f t="shared" si="2"/>
        <v>1.0452261306532664</v>
      </c>
      <c r="J21" s="34">
        <f t="shared" si="3"/>
        <v>27</v>
      </c>
      <c r="K21" s="35">
        <f t="shared" si="4"/>
        <v>39.828999999999951</v>
      </c>
      <c r="L21" s="54">
        <f t="shared" si="0"/>
        <v>0.93451923076923071</v>
      </c>
      <c r="M21" s="62">
        <f t="shared" si="5"/>
        <v>0</v>
      </c>
      <c r="N21" s="58">
        <v>0</v>
      </c>
      <c r="O21" s="1">
        <f t="shared" si="6"/>
        <v>1.0733079212458425</v>
      </c>
      <c r="P21" s="32">
        <f t="shared" si="7"/>
        <v>1.0452261306532664</v>
      </c>
    </row>
    <row r="22" spans="1:16" ht="15.75">
      <c r="A22" s="38" t="s">
        <v>38</v>
      </c>
      <c r="B22" s="31">
        <v>167.20599999999999</v>
      </c>
      <c r="C22" s="5">
        <v>183.119</v>
      </c>
      <c r="D22" s="5">
        <v>172.84100000000001</v>
      </c>
      <c r="E22" s="32">
        <f t="shared" si="1"/>
        <v>1.033700943746038</v>
      </c>
      <c r="F22" s="31">
        <v>353</v>
      </c>
      <c r="G22" s="5">
        <v>341</v>
      </c>
      <c r="H22" s="5">
        <v>341</v>
      </c>
      <c r="I22" s="32">
        <f t="shared" si="2"/>
        <v>0.96600566572237956</v>
      </c>
      <c r="J22" s="34">
        <f t="shared" si="3"/>
        <v>-12</v>
      </c>
      <c r="K22" s="35">
        <f t="shared" si="4"/>
        <v>5.6350000000000193</v>
      </c>
      <c r="L22" s="54">
        <f t="shared" si="0"/>
        <v>0.50686510263929618</v>
      </c>
      <c r="M22" s="62">
        <f t="shared" si="5"/>
        <v>4.0549208211143695</v>
      </c>
      <c r="N22" s="58">
        <v>8</v>
      </c>
      <c r="O22" s="1">
        <f t="shared" si="6"/>
        <v>1.0579519922796694</v>
      </c>
      <c r="P22" s="32">
        <f t="shared" si="7"/>
        <v>0.98866855524079322</v>
      </c>
    </row>
    <row r="23" spans="1:16" ht="15.75">
      <c r="A23" s="29" t="s">
        <v>39</v>
      </c>
      <c r="B23" s="31">
        <v>1010.25</v>
      </c>
      <c r="C23" s="5">
        <v>902.43399999999997</v>
      </c>
      <c r="D23" s="5">
        <v>790.87800000000004</v>
      </c>
      <c r="E23" s="32">
        <f t="shared" si="1"/>
        <v>0.78285374907201188</v>
      </c>
      <c r="F23" s="31">
        <v>1184</v>
      </c>
      <c r="G23" s="5">
        <v>1121</v>
      </c>
      <c r="H23" s="5">
        <v>996</v>
      </c>
      <c r="I23" s="32">
        <f t="shared" si="2"/>
        <v>0.84121621621621623</v>
      </c>
      <c r="J23" s="34">
        <f t="shared" si="3"/>
        <v>-188</v>
      </c>
      <c r="K23" s="35">
        <f t="shared" si="4"/>
        <v>-219.37199999999996</v>
      </c>
      <c r="L23" s="54">
        <f t="shared" si="0"/>
        <v>0.79405421686746991</v>
      </c>
      <c r="M23" s="62">
        <f t="shared" si="5"/>
        <v>16.675138554216868</v>
      </c>
      <c r="N23" s="58">
        <v>21</v>
      </c>
      <c r="O23" s="1">
        <f t="shared" si="6"/>
        <v>0.79935970161268688</v>
      </c>
      <c r="P23" s="32">
        <f t="shared" si="7"/>
        <v>0.85895270270270274</v>
      </c>
    </row>
    <row r="24" spans="1:16" ht="15.75">
      <c r="A24" s="29" t="s">
        <v>40</v>
      </c>
      <c r="B24" s="31">
        <v>101.495</v>
      </c>
      <c r="C24" s="5">
        <v>134.19300000000001</v>
      </c>
      <c r="D24" s="5">
        <v>140.90899999999999</v>
      </c>
      <c r="E24" s="32">
        <f t="shared" si="1"/>
        <v>1.3883344007093945</v>
      </c>
      <c r="F24" s="31">
        <v>153</v>
      </c>
      <c r="G24" s="5">
        <v>178</v>
      </c>
      <c r="H24" s="5">
        <v>185</v>
      </c>
      <c r="I24" s="32">
        <f t="shared" si="2"/>
        <v>1.2091503267973855</v>
      </c>
      <c r="J24" s="34">
        <f t="shared" si="3"/>
        <v>32</v>
      </c>
      <c r="K24" s="35">
        <f t="shared" si="4"/>
        <v>39.413999999999987</v>
      </c>
      <c r="L24" s="54">
        <f t="shared" si="0"/>
        <v>0.76167027027027023</v>
      </c>
      <c r="M24" s="62">
        <f t="shared" si="5"/>
        <v>0</v>
      </c>
      <c r="N24" s="58">
        <v>0</v>
      </c>
      <c r="O24" s="1">
        <f t="shared" si="6"/>
        <v>1.3883344007093945</v>
      </c>
      <c r="P24" s="32">
        <f t="shared" si="7"/>
        <v>1.2091503267973855</v>
      </c>
    </row>
    <row r="25" spans="1:16" ht="15.75">
      <c r="A25" s="29" t="s">
        <v>41</v>
      </c>
      <c r="B25" s="31">
        <v>746.15800000000002</v>
      </c>
      <c r="C25" s="5">
        <v>712.12900000000002</v>
      </c>
      <c r="D25" s="5">
        <v>794.89599999999996</v>
      </c>
      <c r="E25" s="32">
        <f t="shared" si="1"/>
        <v>1.065318605442815</v>
      </c>
      <c r="F25" s="31">
        <v>496</v>
      </c>
      <c r="G25" s="5">
        <v>468</v>
      </c>
      <c r="H25" s="5">
        <v>562</v>
      </c>
      <c r="I25" s="32">
        <f t="shared" si="2"/>
        <v>1.1330645161290323</v>
      </c>
      <c r="J25" s="34">
        <f t="shared" si="3"/>
        <v>66</v>
      </c>
      <c r="K25" s="35">
        <f t="shared" si="4"/>
        <v>48.737999999999943</v>
      </c>
      <c r="L25" s="54">
        <f t="shared" si="0"/>
        <v>1.4144056939501779</v>
      </c>
      <c r="M25" s="62">
        <f t="shared" si="5"/>
        <v>1.4144056939501779</v>
      </c>
      <c r="N25" s="58">
        <v>1</v>
      </c>
      <c r="O25" s="1">
        <f t="shared" si="6"/>
        <v>1.0672141901500085</v>
      </c>
      <c r="P25" s="32">
        <f t="shared" si="7"/>
        <v>1.1350806451612903</v>
      </c>
    </row>
    <row r="26" spans="1:16" ht="15.75">
      <c r="A26" s="29" t="s">
        <v>42</v>
      </c>
      <c r="B26" s="31">
        <v>500.49400000000003</v>
      </c>
      <c r="C26" s="5">
        <v>594.91800000000001</v>
      </c>
      <c r="D26" s="5">
        <v>493.43799999999999</v>
      </c>
      <c r="E26" s="32">
        <f t="shared" si="1"/>
        <v>0.98590192889425243</v>
      </c>
      <c r="F26" s="31">
        <v>344</v>
      </c>
      <c r="G26" s="5">
        <v>448</v>
      </c>
      <c r="H26" s="5">
        <v>424</v>
      </c>
      <c r="I26" s="32">
        <f t="shared" si="2"/>
        <v>1.2325581395348837</v>
      </c>
      <c r="J26" s="34">
        <f t="shared" si="3"/>
        <v>80</v>
      </c>
      <c r="K26" s="35">
        <f t="shared" si="4"/>
        <v>-7.05600000000004</v>
      </c>
      <c r="L26" s="54">
        <f t="shared" si="0"/>
        <v>1.1637688679245284</v>
      </c>
      <c r="M26" s="62">
        <f t="shared" si="5"/>
        <v>16.292764150943398</v>
      </c>
      <c r="N26" s="58">
        <v>14</v>
      </c>
      <c r="O26" s="1">
        <f t="shared" si="6"/>
        <v>1.0184552944709495</v>
      </c>
      <c r="P26" s="32">
        <f t="shared" si="7"/>
        <v>1.2732558139534884</v>
      </c>
    </row>
    <row r="27" spans="1:16" ht="15.75">
      <c r="A27" s="29" t="s">
        <v>43</v>
      </c>
      <c r="B27" s="31">
        <v>849.38900000000001</v>
      </c>
      <c r="C27" s="5">
        <v>857.32799999999997</v>
      </c>
      <c r="D27" s="5">
        <v>442.14800000000002</v>
      </c>
      <c r="E27" s="32">
        <f t="shared" si="1"/>
        <v>0.52054830001330366</v>
      </c>
      <c r="F27" s="31">
        <v>398</v>
      </c>
      <c r="G27" s="5">
        <v>394</v>
      </c>
      <c r="H27" s="5">
        <v>210</v>
      </c>
      <c r="I27" s="32">
        <f t="shared" si="2"/>
        <v>0.52763819095477382</v>
      </c>
      <c r="J27" s="34">
        <f t="shared" si="3"/>
        <v>-188</v>
      </c>
      <c r="K27" s="35">
        <f t="shared" si="4"/>
        <v>-407.24099999999999</v>
      </c>
      <c r="L27" s="54">
        <f t="shared" si="0"/>
        <v>2.1054666666666666</v>
      </c>
      <c r="M27" s="62">
        <f t="shared" si="5"/>
        <v>2.1054666666666666</v>
      </c>
      <c r="N27" s="58">
        <v>1</v>
      </c>
      <c r="O27" s="1">
        <f t="shared" si="6"/>
        <v>0.52302710144193842</v>
      </c>
      <c r="P27" s="32">
        <f t="shared" si="7"/>
        <v>0.53015075376884424</v>
      </c>
    </row>
    <row r="28" spans="1:16" ht="15.75">
      <c r="A28" s="29" t="s">
        <v>44</v>
      </c>
      <c r="B28" s="31">
        <v>1189.653</v>
      </c>
      <c r="C28" s="5">
        <v>1076.694</v>
      </c>
      <c r="D28" s="5">
        <v>1275.3579999999999</v>
      </c>
      <c r="E28" s="32">
        <f t="shared" si="1"/>
        <v>1.072042015612956</v>
      </c>
      <c r="F28" s="31">
        <v>1042</v>
      </c>
      <c r="G28" s="5">
        <v>985</v>
      </c>
      <c r="H28" s="5">
        <v>1112</v>
      </c>
      <c r="I28" s="32">
        <f t="shared" si="2"/>
        <v>1.0671785028790788</v>
      </c>
      <c r="J28" s="34">
        <f t="shared" si="3"/>
        <v>70</v>
      </c>
      <c r="K28" s="35">
        <f t="shared" si="4"/>
        <v>85.704999999999927</v>
      </c>
      <c r="L28" s="54">
        <f t="shared" si="0"/>
        <v>1.1469046762589927</v>
      </c>
      <c r="M28" s="62">
        <f t="shared" si="5"/>
        <v>1.1469046762589927</v>
      </c>
      <c r="N28" s="58">
        <v>1</v>
      </c>
      <c r="O28" s="1">
        <f t="shared" si="6"/>
        <v>1.073006082173759</v>
      </c>
      <c r="P28" s="32">
        <f t="shared" si="7"/>
        <v>1.0681381957773513</v>
      </c>
    </row>
    <row r="29" spans="1:16" ht="15.75">
      <c r="A29" s="29" t="s">
        <v>45</v>
      </c>
      <c r="B29" s="31">
        <v>1799.7470000000001</v>
      </c>
      <c r="C29" s="5">
        <v>1543.72</v>
      </c>
      <c r="D29" s="5">
        <v>1540.5029999999999</v>
      </c>
      <c r="E29" s="32">
        <f t="shared" si="1"/>
        <v>0.85595530927402563</v>
      </c>
      <c r="F29" s="31">
        <v>615</v>
      </c>
      <c r="G29" s="5">
        <v>508</v>
      </c>
      <c r="H29" s="5">
        <v>468</v>
      </c>
      <c r="I29" s="32">
        <f t="shared" si="2"/>
        <v>0.76097560975609757</v>
      </c>
      <c r="J29" s="34">
        <f t="shared" si="3"/>
        <v>-147</v>
      </c>
      <c r="K29" s="35">
        <f t="shared" si="4"/>
        <v>-259.24400000000014</v>
      </c>
      <c r="L29" s="54">
        <f t="shared" si="0"/>
        <v>3.2916730769230766</v>
      </c>
      <c r="M29" s="62">
        <f t="shared" si="5"/>
        <v>184.3336923076923</v>
      </c>
      <c r="N29" s="58">
        <v>56</v>
      </c>
      <c r="O29" s="1">
        <f t="shared" si="6"/>
        <v>0.95837731209313981</v>
      </c>
      <c r="P29" s="32">
        <f t="shared" si="7"/>
        <v>0.85203252032520327</v>
      </c>
    </row>
    <row r="30" spans="1:16" ht="15.75">
      <c r="A30" s="29" t="s">
        <v>60</v>
      </c>
      <c r="B30" s="31">
        <v>3318.1930000000002</v>
      </c>
      <c r="C30" s="5">
        <v>3018.931</v>
      </c>
      <c r="D30" s="5">
        <v>3320.8560000000002</v>
      </c>
      <c r="E30" s="32">
        <f t="shared" si="1"/>
        <v>1.0008025452407379</v>
      </c>
      <c r="F30" s="31">
        <v>387</v>
      </c>
      <c r="G30" s="5">
        <v>368</v>
      </c>
      <c r="H30" s="5">
        <v>392</v>
      </c>
      <c r="I30" s="32">
        <f t="shared" si="2"/>
        <v>1.0129198966408268</v>
      </c>
      <c r="J30" s="34">
        <f t="shared" si="3"/>
        <v>5</v>
      </c>
      <c r="K30" s="35">
        <f t="shared" si="4"/>
        <v>2.6630000000000109</v>
      </c>
      <c r="L30" s="54">
        <f t="shared" si="0"/>
        <v>8.4715714285714299</v>
      </c>
      <c r="M30" s="62">
        <f t="shared" si="5"/>
        <v>0</v>
      </c>
      <c r="N30" s="58">
        <v>0</v>
      </c>
      <c r="O30" s="1">
        <f t="shared" si="6"/>
        <v>1.0008025452407379</v>
      </c>
      <c r="P30" s="32">
        <f t="shared" si="7"/>
        <v>1.0129198966408268</v>
      </c>
    </row>
    <row r="31" spans="1:16" ht="16.5" thickBot="1">
      <c r="A31" s="38" t="s">
        <v>61</v>
      </c>
      <c r="B31" s="31">
        <v>287.83600000000001</v>
      </c>
      <c r="C31" s="5">
        <v>351.20499999999998</v>
      </c>
      <c r="D31" s="5">
        <v>202.953</v>
      </c>
      <c r="E31" s="32">
        <f t="shared" si="1"/>
        <v>0.70509943162078403</v>
      </c>
      <c r="F31" s="31">
        <v>30</v>
      </c>
      <c r="G31" s="5">
        <v>41</v>
      </c>
      <c r="H31" s="5">
        <v>38</v>
      </c>
      <c r="I31" s="32">
        <f t="shared" si="2"/>
        <v>1.2666666666666666</v>
      </c>
      <c r="J31" s="34">
        <f t="shared" si="3"/>
        <v>8</v>
      </c>
      <c r="K31" s="35">
        <f t="shared" si="4"/>
        <v>-84.88300000000001</v>
      </c>
      <c r="L31" s="54">
        <f t="shared" si="0"/>
        <v>5.3408684210526314</v>
      </c>
      <c r="M31" s="62">
        <f t="shared" si="5"/>
        <v>16.022605263157892</v>
      </c>
      <c r="N31" s="58">
        <v>3</v>
      </c>
      <c r="O31" s="1">
        <f t="shared" si="6"/>
        <v>0.7607651762224249</v>
      </c>
      <c r="P31" s="32">
        <f t="shared" si="7"/>
        <v>1.3666666666666667</v>
      </c>
    </row>
    <row r="32" spans="1:16" ht="16.5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si="5"/>
        <v>0</v>
      </c>
      <c r="N32" s="58"/>
      <c r="O32" s="76" t="str">
        <f t="shared" si="6"/>
        <v/>
      </c>
      <c r="P32" s="50" t="str">
        <f t="shared" si="7"/>
        <v/>
      </c>
    </row>
    <row r="33" spans="1:16" ht="16.5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5"/>
        <v>0</v>
      </c>
      <c r="N33" s="58"/>
      <c r="O33" s="61" t="str">
        <f t="shared" si="6"/>
        <v/>
      </c>
      <c r="P33" s="82" t="str">
        <f t="shared" si="7"/>
        <v/>
      </c>
    </row>
    <row r="34" spans="1:16" ht="16.5" thickBot="1">
      <c r="A34" s="30" t="s">
        <v>2</v>
      </c>
      <c r="B34" s="27">
        <f>SUM(B5:B33)</f>
        <v>42821.57900000002</v>
      </c>
      <c r="C34" s="28">
        <f>SUM(C5:C33)</f>
        <v>41457.551000000007</v>
      </c>
      <c r="D34" s="28">
        <f>SUM(D5:D33)</f>
        <v>41936.466999999997</v>
      </c>
      <c r="E34" s="33">
        <f t="shared" si="1"/>
        <v>0.97933023441288747</v>
      </c>
      <c r="F34" s="27">
        <f>SUM(F5:F33)</f>
        <v>26108</v>
      </c>
      <c r="G34" s="28">
        <f>SUM(G5:G33)</f>
        <v>25325</v>
      </c>
      <c r="H34" s="28">
        <f>SUM(H5:H33)</f>
        <v>25635</v>
      </c>
      <c r="I34" s="33">
        <f t="shared" si="2"/>
        <v>0.98188294775547724</v>
      </c>
      <c r="J34" s="36">
        <f t="shared" si="3"/>
        <v>-473</v>
      </c>
      <c r="K34" s="37">
        <f t="shared" si="4"/>
        <v>-885.11200000002282</v>
      </c>
      <c r="L34" s="55">
        <f t="shared" si="0"/>
        <v>1.6359066510629996</v>
      </c>
      <c r="M34" s="27">
        <f t="shared" si="5"/>
        <v>1488.6750524673296</v>
      </c>
      <c r="N34" s="28">
        <f>SUM(N5:N31)</f>
        <v>910</v>
      </c>
      <c r="O34" s="86">
        <f t="shared" si="6"/>
        <v>1.0140948341131302</v>
      </c>
      <c r="P34" s="87">
        <f t="shared" si="7"/>
        <v>1.0167381645472653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3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/>
  <dimension ref="A1:I34"/>
  <sheetViews>
    <sheetView workbookViewId="0">
      <selection activeCell="B4" sqref="B4:H4"/>
    </sheetView>
  </sheetViews>
  <sheetFormatPr defaultRowHeight="12.75"/>
  <cols>
    <col min="1" max="1" width="40.140625" customWidth="1"/>
    <col min="2" max="10" width="8.57031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59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8" t="s">
        <v>4</v>
      </c>
      <c r="B3" s="93" t="s">
        <v>0</v>
      </c>
      <c r="C3" s="93"/>
      <c r="D3" s="93"/>
      <c r="E3" s="93"/>
      <c r="F3" s="93" t="s">
        <v>1</v>
      </c>
      <c r="G3" s="93"/>
      <c r="H3" s="93"/>
      <c r="I3" s="93"/>
    </row>
    <row r="4" spans="1:9" ht="18" customHeight="1">
      <c r="A4" s="98"/>
      <c r="B4" s="10">
        <v>2017</v>
      </c>
      <c r="C4" s="10">
        <v>2018</v>
      </c>
      <c r="D4" s="10">
        <v>2019</v>
      </c>
      <c r="E4" s="17" t="s">
        <v>14</v>
      </c>
      <c r="F4" s="48">
        <v>2017</v>
      </c>
      <c r="G4" s="48">
        <v>2018</v>
      </c>
      <c r="H4" s="48">
        <v>2019</v>
      </c>
      <c r="I4" s="17" t="s">
        <v>14</v>
      </c>
    </row>
    <row r="5" spans="1:9" ht="15.6" customHeight="1">
      <c r="A5" s="4" t="s">
        <v>21</v>
      </c>
      <c r="B5" s="5">
        <v>2749.5520000000001</v>
      </c>
      <c r="C5" s="5">
        <v>2487.8000000000002</v>
      </c>
      <c r="D5" s="5">
        <v>2777.9650000000001</v>
      </c>
      <c r="E5" s="1">
        <f>IF(OR(D5=0,B5=0),"",D5/B5)</f>
        <v>1.0103336834509768</v>
      </c>
      <c r="F5" s="5">
        <v>1566</v>
      </c>
      <c r="G5" s="5">
        <v>1381</v>
      </c>
      <c r="H5" s="5">
        <v>1565</v>
      </c>
      <c r="I5" s="1">
        <f>IF(OR(H5=0,F5=0),"",H5/F5)</f>
        <v>0.99936143039591319</v>
      </c>
    </row>
    <row r="6" spans="1:9" ht="15.6" customHeight="1">
      <c r="A6" s="4" t="s">
        <v>22</v>
      </c>
      <c r="B6" s="5">
        <v>831.55700000000002</v>
      </c>
      <c r="C6" s="5">
        <v>840.62199999999996</v>
      </c>
      <c r="D6" s="5">
        <v>1093.2329999999999</v>
      </c>
      <c r="E6" s="1">
        <f t="shared" ref="E6:E34" si="0">IF(OR(D6=0,B6=0),"",D6/B6)</f>
        <v>1.3146819761002553</v>
      </c>
      <c r="F6" s="5">
        <v>898</v>
      </c>
      <c r="G6" s="5">
        <v>914</v>
      </c>
      <c r="H6" s="5">
        <v>1212</v>
      </c>
      <c r="I6" s="1">
        <f t="shared" ref="I6:I34" si="1">IF(OR(H6=0,F6=0),"",H6/F6)</f>
        <v>1.3496659242761693</v>
      </c>
    </row>
    <row r="7" spans="1:9" ht="15.6" customHeight="1">
      <c r="A7" s="4" t="s">
        <v>23</v>
      </c>
      <c r="B7" s="5">
        <v>1181.076</v>
      </c>
      <c r="C7" s="5">
        <v>1188.251</v>
      </c>
      <c r="D7" s="5">
        <v>1006.638</v>
      </c>
      <c r="E7" s="1">
        <f t="shared" si="0"/>
        <v>0.85230586346687265</v>
      </c>
      <c r="F7" s="5">
        <v>1394</v>
      </c>
      <c r="G7" s="5">
        <v>1364</v>
      </c>
      <c r="H7" s="5">
        <v>1225</v>
      </c>
      <c r="I7" s="1">
        <f t="shared" si="1"/>
        <v>0.87876614060258251</v>
      </c>
    </row>
    <row r="8" spans="1:9" ht="15.6" customHeight="1">
      <c r="A8" s="4" t="s">
        <v>24</v>
      </c>
      <c r="B8" s="5">
        <v>3274.1590000000001</v>
      </c>
      <c r="C8" s="5">
        <v>2939.1289999999999</v>
      </c>
      <c r="D8" s="5">
        <v>3332.7629999999999</v>
      </c>
      <c r="E8" s="1">
        <f t="shared" si="0"/>
        <v>1.0178989474854458</v>
      </c>
      <c r="F8" s="5">
        <v>1733</v>
      </c>
      <c r="G8" s="5">
        <v>1669</v>
      </c>
      <c r="H8" s="5">
        <v>1717</v>
      </c>
      <c r="I8" s="1">
        <f t="shared" si="1"/>
        <v>0.99076745527986154</v>
      </c>
    </row>
    <row r="9" spans="1:9" ht="15.6" customHeight="1">
      <c r="A9" s="4" t="s">
        <v>25</v>
      </c>
      <c r="B9" s="5">
        <v>1684.546</v>
      </c>
      <c r="C9" s="5">
        <v>1873.962</v>
      </c>
      <c r="D9" s="5">
        <v>1716.8389999999999</v>
      </c>
      <c r="E9" s="1">
        <f t="shared" si="0"/>
        <v>1.0191701502956878</v>
      </c>
      <c r="F9" s="5">
        <v>808</v>
      </c>
      <c r="G9" s="5">
        <v>883</v>
      </c>
      <c r="H9" s="5">
        <v>865</v>
      </c>
      <c r="I9" s="1">
        <f t="shared" si="1"/>
        <v>1.0705445544554455</v>
      </c>
    </row>
    <row r="10" spans="1:9" ht="15.6" customHeight="1">
      <c r="A10" s="4" t="s">
        <v>26</v>
      </c>
      <c r="B10" s="5">
        <v>2629.8989999999999</v>
      </c>
      <c r="C10" s="5">
        <v>2673.9929999999999</v>
      </c>
      <c r="D10" s="5">
        <v>2592.0659999999998</v>
      </c>
      <c r="E10" s="1">
        <f t="shared" si="0"/>
        <v>0.98561427644179489</v>
      </c>
      <c r="F10" s="5">
        <v>811</v>
      </c>
      <c r="G10" s="5">
        <v>801</v>
      </c>
      <c r="H10" s="5">
        <v>823</v>
      </c>
      <c r="I10" s="1">
        <f t="shared" si="1"/>
        <v>1.0147965474722564</v>
      </c>
    </row>
    <row r="11" spans="1:9" ht="15.6" customHeight="1">
      <c r="A11" s="4" t="s">
        <v>27</v>
      </c>
      <c r="B11" s="5">
        <v>1022.184</v>
      </c>
      <c r="C11" s="5">
        <v>921.09199999999998</v>
      </c>
      <c r="D11" s="5">
        <v>1353.742</v>
      </c>
      <c r="E11" s="1">
        <f t="shared" si="0"/>
        <v>1.3243623457224922</v>
      </c>
      <c r="F11" s="5">
        <v>89</v>
      </c>
      <c r="G11" s="5">
        <v>101</v>
      </c>
      <c r="H11" s="5">
        <v>133</v>
      </c>
      <c r="I11" s="1">
        <f t="shared" si="1"/>
        <v>1.4943820224719102</v>
      </c>
    </row>
    <row r="12" spans="1:9" ht="15.6" customHeight="1">
      <c r="A12" s="4" t="s">
        <v>28</v>
      </c>
      <c r="B12" s="5">
        <v>874.048</v>
      </c>
      <c r="C12" s="5">
        <v>774.86</v>
      </c>
      <c r="D12" s="5">
        <v>711.66499999999996</v>
      </c>
      <c r="E12" s="1">
        <f t="shared" si="0"/>
        <v>0.81421729699055423</v>
      </c>
      <c r="F12" s="5">
        <v>951</v>
      </c>
      <c r="G12" s="5">
        <v>906</v>
      </c>
      <c r="H12" s="5">
        <v>916</v>
      </c>
      <c r="I12" s="1">
        <f t="shared" si="1"/>
        <v>0.96319663512092535</v>
      </c>
    </row>
    <row r="13" spans="1:9" ht="15.6" customHeight="1">
      <c r="A13" s="4" t="s">
        <v>29</v>
      </c>
      <c r="B13" s="5">
        <v>8.4949999999999992</v>
      </c>
      <c r="C13" s="5">
        <v>5.9930000000000003</v>
      </c>
      <c r="D13" s="5">
        <v>27.584</v>
      </c>
      <c r="E13" s="1">
        <f t="shared" si="0"/>
        <v>3.2470865214832259</v>
      </c>
      <c r="F13" s="5">
        <v>29</v>
      </c>
      <c r="G13" s="5">
        <v>18</v>
      </c>
      <c r="H13" s="5">
        <v>17</v>
      </c>
      <c r="I13" s="1">
        <f t="shared" si="1"/>
        <v>0.58620689655172409</v>
      </c>
    </row>
    <row r="14" spans="1:9" ht="15.6" customHeight="1">
      <c r="A14" s="4" t="s">
        <v>30</v>
      </c>
      <c r="B14" s="5">
        <v>1791.66</v>
      </c>
      <c r="C14" s="5">
        <v>1802.8820000000001</v>
      </c>
      <c r="D14" s="5">
        <v>1920.3489999999999</v>
      </c>
      <c r="E14" s="1">
        <f t="shared" si="0"/>
        <v>1.071826685866738</v>
      </c>
      <c r="F14" s="5">
        <v>2322</v>
      </c>
      <c r="G14" s="5">
        <v>2224</v>
      </c>
      <c r="H14" s="5">
        <v>2381</v>
      </c>
      <c r="I14" s="1">
        <f t="shared" si="1"/>
        <v>1.0254091300602928</v>
      </c>
    </row>
    <row r="15" spans="1:9" ht="15.6" customHeight="1">
      <c r="A15" s="4" t="s">
        <v>31</v>
      </c>
      <c r="B15" s="5">
        <v>2261.1840000000002</v>
      </c>
      <c r="C15" s="5">
        <v>2188.8850000000002</v>
      </c>
      <c r="D15" s="5">
        <v>2234.5929999999998</v>
      </c>
      <c r="E15" s="1">
        <f t="shared" si="0"/>
        <v>0.98824023166624198</v>
      </c>
      <c r="F15" s="5">
        <v>1379</v>
      </c>
      <c r="G15" s="5">
        <v>1387</v>
      </c>
      <c r="H15" s="5">
        <v>1376</v>
      </c>
      <c r="I15" s="1">
        <f t="shared" si="1"/>
        <v>0.99782451051486587</v>
      </c>
    </row>
    <row r="16" spans="1:9" ht="15.6" customHeight="1">
      <c r="A16" s="4" t="s">
        <v>32</v>
      </c>
      <c r="B16" s="5">
        <v>1372.9469999999999</v>
      </c>
      <c r="C16" s="5">
        <v>1206.6590000000001</v>
      </c>
      <c r="D16" s="5">
        <v>861.10500000000002</v>
      </c>
      <c r="E16" s="1">
        <f t="shared" si="0"/>
        <v>0.62719464043404449</v>
      </c>
      <c r="F16" s="5">
        <v>874</v>
      </c>
      <c r="G16" s="5">
        <v>818</v>
      </c>
      <c r="H16" s="5">
        <v>740</v>
      </c>
      <c r="I16" s="1">
        <f t="shared" si="1"/>
        <v>0.84668192219679639</v>
      </c>
    </row>
    <row r="17" spans="1:9" ht="15.6" customHeight="1">
      <c r="A17" s="4" t="s">
        <v>33</v>
      </c>
      <c r="B17" s="5">
        <v>654.91499999999996</v>
      </c>
      <c r="C17" s="5">
        <v>653.86099999999999</v>
      </c>
      <c r="D17" s="5">
        <v>683.096</v>
      </c>
      <c r="E17" s="1">
        <f t="shared" si="0"/>
        <v>1.0430300115282136</v>
      </c>
      <c r="F17" s="5">
        <v>682</v>
      </c>
      <c r="G17" s="5">
        <v>580</v>
      </c>
      <c r="H17" s="5">
        <v>660</v>
      </c>
      <c r="I17" s="1">
        <f t="shared" si="1"/>
        <v>0.967741935483871</v>
      </c>
    </row>
    <row r="18" spans="1:9" ht="15.6" customHeight="1">
      <c r="A18" s="4" t="s">
        <v>34</v>
      </c>
      <c r="B18" s="5">
        <v>428.78699999999998</v>
      </c>
      <c r="C18" s="5">
        <v>424.15800000000002</v>
      </c>
      <c r="D18" s="5">
        <v>395.95499999999998</v>
      </c>
      <c r="E18" s="1">
        <f t="shared" si="0"/>
        <v>0.92343051445123103</v>
      </c>
      <c r="F18" s="5">
        <v>546</v>
      </c>
      <c r="G18" s="5">
        <v>532</v>
      </c>
      <c r="H18" s="5">
        <v>485</v>
      </c>
      <c r="I18" s="1">
        <f t="shared" si="1"/>
        <v>0.88827838827838823</v>
      </c>
    </row>
    <row r="19" spans="1:9" ht="15.6" customHeight="1">
      <c r="A19" s="4" t="s">
        <v>35</v>
      </c>
      <c r="B19" s="5">
        <v>1402.126</v>
      </c>
      <c r="C19" s="5">
        <v>1267.415</v>
      </c>
      <c r="D19" s="5">
        <v>1307.4010000000001</v>
      </c>
      <c r="E19" s="1">
        <f t="shared" si="0"/>
        <v>0.93244187754880814</v>
      </c>
      <c r="F19" s="5">
        <v>1641</v>
      </c>
      <c r="G19" s="5">
        <v>1593</v>
      </c>
      <c r="H19" s="5">
        <v>1627</v>
      </c>
      <c r="I19" s="1">
        <f t="shared" si="1"/>
        <v>0.99146861669713593</v>
      </c>
    </row>
    <row r="20" spans="1:9" ht="15.6" customHeight="1">
      <c r="A20" s="4" t="s">
        <v>36</v>
      </c>
      <c r="B20" s="5">
        <v>1544.222</v>
      </c>
      <c r="C20" s="5">
        <v>1751.421</v>
      </c>
      <c r="D20" s="5">
        <v>1672.797</v>
      </c>
      <c r="E20" s="1">
        <f t="shared" si="0"/>
        <v>1.0832619921228943</v>
      </c>
      <c r="F20" s="5">
        <v>1373</v>
      </c>
      <c r="G20" s="5">
        <v>1379</v>
      </c>
      <c r="H20" s="5">
        <v>1225</v>
      </c>
      <c r="I20" s="1">
        <f t="shared" si="1"/>
        <v>0.89220684632192282</v>
      </c>
    </row>
    <row r="21" spans="1:9" ht="15.6" customHeight="1">
      <c r="A21" s="4" t="s">
        <v>37</v>
      </c>
      <c r="B21" s="5">
        <v>542.39499999999998</v>
      </c>
      <c r="C21" s="5">
        <v>482.81099999999998</v>
      </c>
      <c r="D21" s="5">
        <v>583.14</v>
      </c>
      <c r="E21" s="1">
        <f t="shared" si="0"/>
        <v>1.0751205302408762</v>
      </c>
      <c r="F21" s="5">
        <v>596</v>
      </c>
      <c r="G21" s="5">
        <v>506</v>
      </c>
      <c r="H21" s="5">
        <v>624</v>
      </c>
      <c r="I21" s="1">
        <f t="shared" si="1"/>
        <v>1.0469798657718121</v>
      </c>
    </row>
    <row r="22" spans="1:9" ht="15.6" customHeight="1">
      <c r="A22" s="4" t="s">
        <v>38</v>
      </c>
      <c r="B22" s="5">
        <v>167.20599999999999</v>
      </c>
      <c r="C22" s="5">
        <v>183.119</v>
      </c>
      <c r="D22" s="5">
        <v>172.84100000000001</v>
      </c>
      <c r="E22" s="1">
        <f t="shared" si="0"/>
        <v>1.033700943746038</v>
      </c>
      <c r="F22" s="5">
        <v>353</v>
      </c>
      <c r="G22" s="5">
        <v>341</v>
      </c>
      <c r="H22" s="5">
        <v>341</v>
      </c>
      <c r="I22" s="1">
        <f t="shared" si="1"/>
        <v>0.96600566572237956</v>
      </c>
    </row>
    <row r="23" spans="1:9" ht="15.6" customHeight="1">
      <c r="A23" s="4" t="s">
        <v>39</v>
      </c>
      <c r="B23" s="5">
        <v>1010.25</v>
      </c>
      <c r="C23" s="5">
        <v>902.43399999999997</v>
      </c>
      <c r="D23" s="5">
        <v>790.87800000000004</v>
      </c>
      <c r="E23" s="1">
        <f t="shared" si="0"/>
        <v>0.78285374907201188</v>
      </c>
      <c r="F23" s="5">
        <v>1184</v>
      </c>
      <c r="G23" s="5">
        <v>1121</v>
      </c>
      <c r="H23" s="5">
        <v>996</v>
      </c>
      <c r="I23" s="1">
        <f t="shared" si="1"/>
        <v>0.84121621621621623</v>
      </c>
    </row>
    <row r="24" spans="1:9" ht="15.6" customHeight="1">
      <c r="A24" s="4" t="s">
        <v>40</v>
      </c>
      <c r="B24" s="5">
        <v>101.495</v>
      </c>
      <c r="C24" s="5">
        <v>134.19300000000001</v>
      </c>
      <c r="D24" s="5">
        <v>140.90899999999999</v>
      </c>
      <c r="E24" s="1">
        <f t="shared" si="0"/>
        <v>1.3883344007093945</v>
      </c>
      <c r="F24" s="5">
        <v>153</v>
      </c>
      <c r="G24" s="5">
        <v>178</v>
      </c>
      <c r="H24" s="5">
        <v>185</v>
      </c>
      <c r="I24" s="1">
        <f t="shared" si="1"/>
        <v>1.2091503267973855</v>
      </c>
    </row>
    <row r="25" spans="1:9" ht="15.6" customHeight="1">
      <c r="A25" s="4" t="s">
        <v>41</v>
      </c>
      <c r="B25" s="5">
        <v>746.15800000000002</v>
      </c>
      <c r="C25" s="5">
        <v>712.12900000000002</v>
      </c>
      <c r="D25" s="5">
        <v>794.89599999999996</v>
      </c>
      <c r="E25" s="1">
        <f t="shared" si="0"/>
        <v>1.065318605442815</v>
      </c>
      <c r="F25" s="5">
        <v>496</v>
      </c>
      <c r="G25" s="5">
        <v>468</v>
      </c>
      <c r="H25" s="5">
        <v>562</v>
      </c>
      <c r="I25" s="1">
        <f t="shared" si="1"/>
        <v>1.1330645161290323</v>
      </c>
    </row>
    <row r="26" spans="1:9" ht="15.6" customHeight="1">
      <c r="A26" s="4" t="s">
        <v>42</v>
      </c>
      <c r="B26" s="5">
        <v>500.49400000000003</v>
      </c>
      <c r="C26" s="5">
        <v>594.91800000000001</v>
      </c>
      <c r="D26" s="5">
        <v>493.43799999999999</v>
      </c>
      <c r="E26" s="1">
        <f t="shared" si="0"/>
        <v>0.98590192889425243</v>
      </c>
      <c r="F26" s="5">
        <v>344</v>
      </c>
      <c r="G26" s="5">
        <v>448</v>
      </c>
      <c r="H26" s="5">
        <v>424</v>
      </c>
      <c r="I26" s="1">
        <f t="shared" si="1"/>
        <v>1.2325581395348837</v>
      </c>
    </row>
    <row r="27" spans="1:9" ht="15.6" customHeight="1">
      <c r="A27" s="4" t="s">
        <v>43</v>
      </c>
      <c r="B27" s="5">
        <v>831.95799999999997</v>
      </c>
      <c r="C27" s="5">
        <v>848.59400000000005</v>
      </c>
      <c r="D27" s="5">
        <v>430.61399999999998</v>
      </c>
      <c r="E27" s="1">
        <f t="shared" si="0"/>
        <v>0.51759103223960823</v>
      </c>
      <c r="F27" s="5">
        <v>394</v>
      </c>
      <c r="G27" s="5">
        <v>393</v>
      </c>
      <c r="H27" s="5">
        <v>208</v>
      </c>
      <c r="I27" s="1">
        <f t="shared" si="1"/>
        <v>0.52791878172588835</v>
      </c>
    </row>
    <row r="28" spans="1:9" ht="15.6" customHeight="1">
      <c r="A28" s="4" t="s">
        <v>44</v>
      </c>
      <c r="B28" s="5">
        <v>1189.653</v>
      </c>
      <c r="C28" s="5">
        <v>1069.884</v>
      </c>
      <c r="D28" s="5">
        <v>1275.3579999999999</v>
      </c>
      <c r="E28" s="1">
        <f t="shared" si="0"/>
        <v>1.072042015612956</v>
      </c>
      <c r="F28" s="5">
        <v>1042</v>
      </c>
      <c r="G28" s="5">
        <v>984</v>
      </c>
      <c r="H28" s="5">
        <v>1112</v>
      </c>
      <c r="I28" s="1">
        <f t="shared" si="1"/>
        <v>1.0671785028790788</v>
      </c>
    </row>
    <row r="29" spans="1:9" ht="15.6" customHeight="1">
      <c r="A29" s="4" t="s">
        <v>45</v>
      </c>
      <c r="B29" s="5">
        <v>1799.7470000000001</v>
      </c>
      <c r="C29" s="5">
        <v>1543.72</v>
      </c>
      <c r="D29" s="5">
        <v>1540.5029999999999</v>
      </c>
      <c r="E29" s="1">
        <f t="shared" si="0"/>
        <v>0.85595530927402563</v>
      </c>
      <c r="F29" s="5">
        <v>615</v>
      </c>
      <c r="G29" s="5">
        <v>508</v>
      </c>
      <c r="H29" s="5">
        <v>468</v>
      </c>
      <c r="I29" s="1">
        <f t="shared" si="1"/>
        <v>0.76097560975609757</v>
      </c>
    </row>
    <row r="30" spans="1:9" ht="15.6" customHeight="1">
      <c r="A30" s="4" t="s">
        <v>60</v>
      </c>
      <c r="B30" s="5">
        <v>3230.9229999999998</v>
      </c>
      <c r="C30" s="5">
        <v>2897.4780000000001</v>
      </c>
      <c r="D30" s="5">
        <v>3273.4169999999999</v>
      </c>
      <c r="E30" s="1">
        <f t="shared" si="0"/>
        <v>1.013152278776065</v>
      </c>
      <c r="F30" s="5">
        <v>379</v>
      </c>
      <c r="G30" s="5">
        <v>357</v>
      </c>
      <c r="H30" s="5">
        <v>385</v>
      </c>
      <c r="I30" s="1">
        <f t="shared" si="1"/>
        <v>1.0158311345646438</v>
      </c>
    </row>
    <row r="31" spans="1:9" ht="15.6" customHeight="1">
      <c r="A31" s="4" t="s">
        <v>61</v>
      </c>
      <c r="B31" s="5">
        <v>283.11500000000001</v>
      </c>
      <c r="C31" s="5">
        <v>351.20499999999998</v>
      </c>
      <c r="D31" s="5">
        <v>202.953</v>
      </c>
      <c r="E31" s="1">
        <f t="shared" si="0"/>
        <v>0.716857107535807</v>
      </c>
      <c r="F31" s="5">
        <v>29</v>
      </c>
      <c r="G31" s="5">
        <v>41</v>
      </c>
      <c r="H31" s="5">
        <v>38</v>
      </c>
      <c r="I31" s="1">
        <f t="shared" si="1"/>
        <v>1.3103448275862069</v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34114.750999999997</v>
      </c>
      <c r="C34" s="6">
        <f>SUM(C5:C33)</f>
        <v>32721.468000000004</v>
      </c>
      <c r="D34" s="6">
        <f>SUM(D5:D33)</f>
        <v>33386.738000000005</v>
      </c>
      <c r="E34" s="7">
        <f t="shared" si="0"/>
        <v>0.9786598764856882</v>
      </c>
      <c r="F34" s="6">
        <f>SUM(F5:F33)</f>
        <v>22681</v>
      </c>
      <c r="G34" s="6">
        <f>SUM(G5:G33)</f>
        <v>21895</v>
      </c>
      <c r="H34" s="6">
        <f>SUM(H5:H33)</f>
        <v>22310</v>
      </c>
      <c r="I34" s="7">
        <f t="shared" si="1"/>
        <v>0.98364269653013536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7"/>
  <dimension ref="A1:I34"/>
  <sheetViews>
    <sheetView workbookViewId="0">
      <selection activeCell="B4" sqref="B4:H4"/>
    </sheetView>
  </sheetViews>
  <sheetFormatPr defaultRowHeight="12.75"/>
  <cols>
    <col min="1" max="1" width="36.42578125" customWidth="1"/>
  </cols>
  <sheetData>
    <row r="1" spans="1:9" ht="21" thickBot="1">
      <c r="A1" s="94" t="s">
        <v>3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99" t="s">
        <v>6</v>
      </c>
      <c r="B3" s="91" t="s">
        <v>0</v>
      </c>
      <c r="C3" s="91"/>
      <c r="D3" s="91"/>
      <c r="E3" s="91"/>
      <c r="F3" s="91" t="s">
        <v>1</v>
      </c>
      <c r="G3" s="91"/>
      <c r="H3" s="91"/>
      <c r="I3" s="91"/>
    </row>
    <row r="4" spans="1:9" ht="16.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</row>
    <row r="5" spans="1:9" ht="15.6" customHeight="1">
      <c r="A5" s="4" t="s">
        <v>21</v>
      </c>
      <c r="B5" s="5">
        <v>5841.5860000000002</v>
      </c>
      <c r="C5" s="5">
        <v>5973.9340000000002</v>
      </c>
      <c r="D5" s="5">
        <v>6108.4290000000001</v>
      </c>
      <c r="E5" s="22">
        <f>IF(OR(D5=0,B5=0),"",D5/B5)</f>
        <v>1.045679888989052</v>
      </c>
      <c r="F5" s="5">
        <v>904</v>
      </c>
      <c r="G5" s="5">
        <v>913</v>
      </c>
      <c r="H5" s="5">
        <v>1005</v>
      </c>
      <c r="I5" s="22">
        <f>IF(OR(H5=0,F5=0),"",H5/F5)</f>
        <v>1.1117256637168142</v>
      </c>
    </row>
    <row r="6" spans="1:9" ht="15.6" customHeight="1">
      <c r="A6" s="4" t="s">
        <v>22</v>
      </c>
      <c r="B6" s="5">
        <v>0</v>
      </c>
      <c r="C6" s="5">
        <v>5.0910000000000002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1</v>
      </c>
      <c r="H6" s="5">
        <v>0</v>
      </c>
      <c r="I6" s="22" t="str">
        <f t="shared" ref="I6:I34" si="1">IF(OR(H6=0,F6=0),"",H6/F6)</f>
        <v/>
      </c>
    </row>
    <row r="7" spans="1:9" ht="15.6" customHeight="1">
      <c r="A7" s="4" t="s">
        <v>23</v>
      </c>
      <c r="B7" s="5">
        <v>21.428999999999998</v>
      </c>
      <c r="C7" s="5">
        <v>6.7160000000000002</v>
      </c>
      <c r="D7" s="5">
        <v>6.9450000000000003</v>
      </c>
      <c r="E7" s="22">
        <f t="shared" si="0"/>
        <v>0.32409351812963744</v>
      </c>
      <c r="F7" s="5">
        <v>2</v>
      </c>
      <c r="G7" s="5">
        <v>2</v>
      </c>
      <c r="H7" s="5">
        <v>2</v>
      </c>
      <c r="I7" s="22">
        <f t="shared" si="1"/>
        <v>1</v>
      </c>
    </row>
    <row r="8" spans="1:9" ht="15.6" customHeight="1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6" customHeight="1">
      <c r="A9" s="4" t="s">
        <v>25</v>
      </c>
      <c r="B9" s="5">
        <v>9.9640000000000004</v>
      </c>
      <c r="C9" s="5">
        <v>34.095999999999997</v>
      </c>
      <c r="D9" s="5">
        <v>14.946</v>
      </c>
      <c r="E9" s="22">
        <f t="shared" si="0"/>
        <v>1.5</v>
      </c>
      <c r="F9" s="5">
        <v>2</v>
      </c>
      <c r="G9" s="5">
        <v>5</v>
      </c>
      <c r="H9" s="5">
        <v>3</v>
      </c>
      <c r="I9" s="22">
        <f t="shared" si="1"/>
        <v>1.5</v>
      </c>
    </row>
    <row r="10" spans="1:9" ht="15.6" customHeight="1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6" customHeight="1">
      <c r="A11" s="4" t="s">
        <v>27</v>
      </c>
      <c r="B11" s="5">
        <v>12.989000000000001</v>
      </c>
      <c r="C11" s="5">
        <v>13.321999999999999</v>
      </c>
      <c r="D11" s="5">
        <v>41.572000000000003</v>
      </c>
      <c r="E11" s="22">
        <f t="shared" si="0"/>
        <v>3.200554315189776</v>
      </c>
      <c r="F11" s="5">
        <v>1</v>
      </c>
      <c r="G11" s="5">
        <v>2</v>
      </c>
      <c r="H11" s="5">
        <v>4</v>
      </c>
      <c r="I11" s="22">
        <f t="shared" si="1"/>
        <v>4</v>
      </c>
    </row>
    <row r="12" spans="1:9" ht="15.6" customHeight="1">
      <c r="A12" s="4" t="s">
        <v>28</v>
      </c>
      <c r="B12" s="5">
        <v>0</v>
      </c>
      <c r="C12" s="5">
        <v>0</v>
      </c>
      <c r="D12" s="5">
        <v>0</v>
      </c>
      <c r="E12" s="22" t="str">
        <f t="shared" si="0"/>
        <v/>
      </c>
      <c r="F12" s="5">
        <v>0</v>
      </c>
      <c r="G12" s="5">
        <v>0</v>
      </c>
      <c r="H12" s="5">
        <v>0</v>
      </c>
      <c r="I12" s="22" t="str">
        <f t="shared" si="1"/>
        <v/>
      </c>
    </row>
    <row r="13" spans="1:9" ht="15.6" customHeight="1">
      <c r="A13" s="4" t="s">
        <v>29</v>
      </c>
      <c r="B13" s="5">
        <v>0</v>
      </c>
      <c r="C13" s="5">
        <v>0</v>
      </c>
      <c r="D13" s="5">
        <v>0</v>
      </c>
      <c r="E13" s="22" t="str">
        <f t="shared" si="0"/>
        <v/>
      </c>
      <c r="F13" s="5">
        <v>0</v>
      </c>
      <c r="G13" s="5">
        <v>0</v>
      </c>
      <c r="H13" s="5">
        <v>0</v>
      </c>
      <c r="I13" s="22" t="str">
        <f t="shared" si="1"/>
        <v/>
      </c>
    </row>
    <row r="14" spans="1:9" ht="15.6" customHeight="1">
      <c r="A14" s="4" t="s">
        <v>30</v>
      </c>
      <c r="B14" s="5">
        <v>0</v>
      </c>
      <c r="C14" s="5">
        <v>0</v>
      </c>
      <c r="D14" s="5">
        <v>0</v>
      </c>
      <c r="E14" s="22" t="str">
        <f t="shared" si="0"/>
        <v/>
      </c>
      <c r="F14" s="5">
        <v>0</v>
      </c>
      <c r="G14" s="5">
        <v>0</v>
      </c>
      <c r="H14" s="5">
        <v>0</v>
      </c>
      <c r="I14" s="22" t="str">
        <f t="shared" si="1"/>
        <v/>
      </c>
    </row>
    <row r="15" spans="1:9" ht="15.6" customHeight="1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6" customHeight="1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6" customHeight="1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6" customHeight="1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6" customHeight="1">
      <c r="A19" s="4" t="s">
        <v>35</v>
      </c>
      <c r="B19" s="5">
        <v>14.167999999999999</v>
      </c>
      <c r="C19" s="5">
        <v>17.201000000000001</v>
      </c>
      <c r="D19" s="5">
        <v>0</v>
      </c>
      <c r="E19" s="22" t="str">
        <f t="shared" si="0"/>
        <v/>
      </c>
      <c r="F19" s="5">
        <v>1</v>
      </c>
      <c r="G19" s="5">
        <v>1</v>
      </c>
      <c r="H19" s="5">
        <v>0</v>
      </c>
      <c r="I19" s="22" t="str">
        <f t="shared" si="1"/>
        <v/>
      </c>
    </row>
    <row r="20" spans="1:9" ht="15.6" customHeight="1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6" customHeight="1">
      <c r="A21" s="4" t="s">
        <v>37</v>
      </c>
      <c r="B21" s="5">
        <v>0</v>
      </c>
      <c r="C21" s="5">
        <v>0</v>
      </c>
      <c r="D21" s="5">
        <v>0</v>
      </c>
      <c r="E21" s="22" t="str">
        <f t="shared" si="0"/>
        <v/>
      </c>
      <c r="F21" s="5">
        <v>0</v>
      </c>
      <c r="G21" s="5">
        <v>0</v>
      </c>
      <c r="H21" s="5">
        <v>0</v>
      </c>
      <c r="I21" s="22" t="str">
        <f t="shared" si="1"/>
        <v/>
      </c>
    </row>
    <row r="22" spans="1:9" ht="15.6" customHeight="1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6" customHeight="1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6" customHeight="1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6" customHeight="1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6" customHeight="1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6" customHeight="1">
      <c r="A27" s="4" t="s">
        <v>43</v>
      </c>
      <c r="B27" s="5">
        <v>17.431000000000001</v>
      </c>
      <c r="C27" s="5">
        <v>8.734</v>
      </c>
      <c r="D27" s="5">
        <v>11.534000000000001</v>
      </c>
      <c r="E27" s="22">
        <f t="shared" si="0"/>
        <v>0.66169468188858926</v>
      </c>
      <c r="F27" s="5">
        <v>4</v>
      </c>
      <c r="G27" s="5">
        <v>1</v>
      </c>
      <c r="H27" s="5">
        <v>2</v>
      </c>
      <c r="I27" s="22">
        <f t="shared" si="1"/>
        <v>0.5</v>
      </c>
    </row>
    <row r="28" spans="1:9" ht="15.6" customHeight="1">
      <c r="A28" s="4" t="s">
        <v>44</v>
      </c>
      <c r="B28" s="5">
        <v>0</v>
      </c>
      <c r="C28" s="5">
        <v>6.81</v>
      </c>
      <c r="D28" s="5">
        <v>0</v>
      </c>
      <c r="E28" s="22" t="str">
        <f t="shared" si="0"/>
        <v/>
      </c>
      <c r="F28" s="5">
        <v>0</v>
      </c>
      <c r="G28" s="5">
        <v>1</v>
      </c>
      <c r="H28" s="5">
        <v>0</v>
      </c>
      <c r="I28" s="22" t="str">
        <f t="shared" si="1"/>
        <v/>
      </c>
    </row>
    <row r="29" spans="1:9" ht="15.6" customHeight="1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6" customHeight="1">
      <c r="A30" s="4" t="s">
        <v>60</v>
      </c>
      <c r="B30" s="5">
        <v>87.27</v>
      </c>
      <c r="C30" s="5">
        <v>121.453</v>
      </c>
      <c r="D30" s="5">
        <v>47.439</v>
      </c>
      <c r="E30" s="22">
        <f t="shared" si="0"/>
        <v>0.54358886215194224</v>
      </c>
      <c r="F30" s="5">
        <v>8</v>
      </c>
      <c r="G30" s="5">
        <v>11</v>
      </c>
      <c r="H30" s="5">
        <v>7</v>
      </c>
      <c r="I30" s="22">
        <f t="shared" si="1"/>
        <v>0.875</v>
      </c>
    </row>
    <row r="31" spans="1:9" ht="15.6" customHeight="1">
      <c r="A31" s="4" t="s">
        <v>61</v>
      </c>
      <c r="B31" s="5">
        <v>4.7210000000000001</v>
      </c>
      <c r="C31" s="5">
        <v>0</v>
      </c>
      <c r="D31" s="5">
        <v>0</v>
      </c>
      <c r="E31" s="22" t="str">
        <f t="shared" si="0"/>
        <v/>
      </c>
      <c r="F31" s="5">
        <v>1</v>
      </c>
      <c r="G31" s="5">
        <v>0</v>
      </c>
      <c r="H31" s="5">
        <v>0</v>
      </c>
      <c r="I31" s="22" t="str">
        <f t="shared" si="1"/>
        <v/>
      </c>
    </row>
    <row r="32" spans="1:9" ht="15.6" customHeight="1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6" customHeight="1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6" customHeight="1">
      <c r="A34" s="9" t="s">
        <v>2</v>
      </c>
      <c r="B34" s="9">
        <f>SUM(B5:B33)</f>
        <v>6009.5579999999991</v>
      </c>
      <c r="C34" s="9">
        <f>SUM(C5:C33)</f>
        <v>6187.3570000000018</v>
      </c>
      <c r="D34" s="9">
        <f>SUM(D5:D33)</f>
        <v>6230.8649999999998</v>
      </c>
      <c r="E34" s="23">
        <f t="shared" si="0"/>
        <v>1.0368258364425471</v>
      </c>
      <c r="F34" s="9">
        <f>SUM(F5:F33)</f>
        <v>923</v>
      </c>
      <c r="G34" s="9">
        <f>SUM(G5:G33)</f>
        <v>937</v>
      </c>
      <c r="H34" s="9">
        <f>SUM(H5:H33)</f>
        <v>1023</v>
      </c>
      <c r="I34" s="23">
        <f t="shared" si="1"/>
        <v>1.1083423618634887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I1:I3 E1:E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F10" sqref="F10"/>
    </sheetView>
  </sheetViews>
  <sheetFormatPr defaultRowHeight="12.75"/>
  <cols>
    <col min="1" max="1" width="36.140625" customWidth="1"/>
  </cols>
  <sheetData>
    <row r="1" spans="1:9" ht="21" thickBot="1">
      <c r="A1" s="119" t="s">
        <v>3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122" t="s">
        <v>53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5.75" customHeight="1">
      <c r="A4" s="122"/>
      <c r="B4" s="68">
        <v>2017</v>
      </c>
      <c r="C4" s="68">
        <v>2018</v>
      </c>
      <c r="D4" s="68">
        <v>2019</v>
      </c>
      <c r="E4" s="69" t="s">
        <v>14</v>
      </c>
      <c r="F4" s="70">
        <v>2017</v>
      </c>
      <c r="G4" s="70">
        <v>2018</v>
      </c>
      <c r="H4" s="70">
        <v>2019</v>
      </c>
      <c r="I4" s="71" t="s">
        <v>14</v>
      </c>
    </row>
    <row r="5" spans="1:9" ht="15.75">
      <c r="A5" s="4" t="s">
        <v>21</v>
      </c>
      <c r="B5" s="5">
        <v>1.8660000000000001</v>
      </c>
      <c r="C5" s="5">
        <v>0</v>
      </c>
      <c r="D5" s="5">
        <v>0</v>
      </c>
      <c r="E5" s="22" t="str">
        <f>IF(OR(D5=0,B5=0),"",D5/B5)</f>
        <v/>
      </c>
      <c r="F5" s="5">
        <v>1</v>
      </c>
      <c r="G5" s="5">
        <v>0</v>
      </c>
      <c r="H5" s="5">
        <v>0</v>
      </c>
      <c r="I5" s="22" t="str">
        <f>IF(OR(H5=0,F5=0),"",H5/F5)</f>
        <v/>
      </c>
    </row>
    <row r="6" spans="1:9" ht="15.75">
      <c r="A6" s="4" t="s">
        <v>22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.75">
      <c r="A7" s="4" t="s">
        <v>23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.75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75">
      <c r="A9" s="4" t="s">
        <v>25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.75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75">
      <c r="A11" s="4" t="s">
        <v>27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.75">
      <c r="A12" s="4" t="s">
        <v>28</v>
      </c>
      <c r="B12" s="5">
        <v>1234.662</v>
      </c>
      <c r="C12" s="5">
        <v>1225.481</v>
      </c>
      <c r="D12" s="5">
        <v>1132.27</v>
      </c>
      <c r="E12" s="22">
        <f t="shared" si="0"/>
        <v>0.91706880101598653</v>
      </c>
      <c r="F12" s="5">
        <v>1190</v>
      </c>
      <c r="G12" s="5">
        <v>1191</v>
      </c>
      <c r="H12" s="5">
        <v>1105</v>
      </c>
      <c r="I12" s="22">
        <f t="shared" si="1"/>
        <v>0.9285714285714286</v>
      </c>
    </row>
    <row r="13" spans="1:9" ht="15.75">
      <c r="A13" s="4" t="s">
        <v>29</v>
      </c>
      <c r="B13" s="5">
        <v>1434.7819999999999</v>
      </c>
      <c r="C13" s="5">
        <v>1301.0319999999999</v>
      </c>
      <c r="D13" s="5">
        <v>1156.8209999999999</v>
      </c>
      <c r="E13" s="22">
        <f t="shared" si="0"/>
        <v>0.80626952387191919</v>
      </c>
      <c r="F13" s="5">
        <v>1269</v>
      </c>
      <c r="G13" s="5">
        <v>1249</v>
      </c>
      <c r="H13" s="5">
        <v>1163</v>
      </c>
      <c r="I13" s="22">
        <f t="shared" si="1"/>
        <v>0.9164696611505122</v>
      </c>
    </row>
    <row r="14" spans="1:9" ht="15.75">
      <c r="A14" s="4" t="s">
        <v>30</v>
      </c>
      <c r="B14" s="5">
        <v>25.044</v>
      </c>
      <c r="C14" s="5">
        <v>22.213000000000001</v>
      </c>
      <c r="D14" s="5">
        <v>29.773</v>
      </c>
      <c r="E14" s="22">
        <f t="shared" si="0"/>
        <v>1.1888276633125698</v>
      </c>
      <c r="F14" s="5">
        <v>43</v>
      </c>
      <c r="G14" s="5">
        <v>53</v>
      </c>
      <c r="H14" s="5">
        <v>34</v>
      </c>
      <c r="I14" s="22">
        <f t="shared" si="1"/>
        <v>0.79069767441860461</v>
      </c>
    </row>
    <row r="15" spans="1:9" ht="15.75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75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75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75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75">
      <c r="A19" s="4" t="s">
        <v>35</v>
      </c>
      <c r="B19" s="5">
        <v>0</v>
      </c>
      <c r="C19" s="5">
        <v>0</v>
      </c>
      <c r="D19" s="5">
        <v>0</v>
      </c>
      <c r="E19" s="22" t="str">
        <f t="shared" si="0"/>
        <v/>
      </c>
      <c r="F19" s="5">
        <v>0</v>
      </c>
      <c r="G19" s="5">
        <v>0</v>
      </c>
      <c r="H19" s="5">
        <v>0</v>
      </c>
      <c r="I19" s="22" t="str">
        <f t="shared" si="1"/>
        <v/>
      </c>
    </row>
    <row r="20" spans="1:9" ht="15.75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75">
      <c r="A21" s="4" t="s">
        <v>37</v>
      </c>
      <c r="B21" s="5">
        <v>0.91600000000000004</v>
      </c>
      <c r="C21" s="5">
        <v>0</v>
      </c>
      <c r="D21" s="5">
        <v>0</v>
      </c>
      <c r="E21" s="22" t="str">
        <f t="shared" si="0"/>
        <v/>
      </c>
      <c r="F21" s="5">
        <v>1</v>
      </c>
      <c r="G21" s="5">
        <v>0</v>
      </c>
      <c r="H21" s="5">
        <v>0</v>
      </c>
      <c r="I21" s="22" t="str">
        <f t="shared" si="1"/>
        <v/>
      </c>
    </row>
    <row r="22" spans="1:9" ht="15.75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75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75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75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75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75">
      <c r="A27" s="4" t="s">
        <v>43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.75">
      <c r="A28" s="4" t="s">
        <v>44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.75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75">
      <c r="A30" s="4" t="s">
        <v>60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.75">
      <c r="A31" s="4" t="s">
        <v>61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.7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7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75">
      <c r="A34" s="72" t="s">
        <v>2</v>
      </c>
      <c r="B34" s="72">
        <f>SUM(B5:B33)</f>
        <v>2697.27</v>
      </c>
      <c r="C34" s="72">
        <f>SUM(C5:C33)</f>
        <v>2548.7260000000001</v>
      </c>
      <c r="D34" s="72">
        <f>SUM(D5:D33)</f>
        <v>2318.864</v>
      </c>
      <c r="E34" s="73">
        <f t="shared" si="0"/>
        <v>0.85970777860577552</v>
      </c>
      <c r="F34" s="72">
        <f>SUM(F5:F33)</f>
        <v>2504</v>
      </c>
      <c r="G34" s="72">
        <f>SUM(G5:G33)</f>
        <v>2493</v>
      </c>
      <c r="H34" s="72">
        <f>SUM(H5:H33)</f>
        <v>2302</v>
      </c>
      <c r="I34" s="73">
        <f t="shared" si="1"/>
        <v>0.91932907348242809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CaseMix</vt:lpstr>
      <vt:lpstr>CM_total</vt:lpstr>
      <vt:lpstr>CM_alfa</vt:lpstr>
      <vt:lpstr>CM_vyjm.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2019-07-11T06:33:48Z</dcterms:modified>
</cp:coreProperties>
</file>